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chi\PycharmProjects\MP_calc\Final_Excels\"/>
    </mc:Choice>
  </mc:AlternateContent>
  <xr:revisionPtr revIDLastSave="0" documentId="13_ncr:1_{5DC5E30C-29CB-45C0-B3D6-0790D1427615}" xr6:coauthVersionLast="47" xr6:coauthVersionMax="47" xr10:uidLastSave="{00000000-0000-0000-0000-000000000000}"/>
  <bookViews>
    <workbookView xWindow="20370" yWindow="-120" windowWidth="29040" windowHeight="15840" activeTab="2" xr2:uid="{00000000-000D-0000-FFFF-FFFF00000000}"/>
  </bookViews>
  <sheets>
    <sheet name="PE" sheetId="1" r:id="rId1"/>
    <sheet name="PP" sheetId="2" r:id="rId2"/>
    <sheet name="PS" sheetId="3" r:id="rId3"/>
    <sheet name="PMMA" sheetId="4" r:id="rId4"/>
    <sheet name="PET" sheetId="5" r:id="rId5"/>
    <sheet name="PA" sheetId="6" r:id="rId6"/>
    <sheet name="SBR" sheetId="7" r:id="rId7"/>
    <sheet name="Zusammenfassung" sheetId="8" r:id="rId8"/>
    <sheet name="Bewertung_PE" sheetId="9" r:id="rId9"/>
    <sheet name="Bewertung_PP" sheetId="10" r:id="rId10"/>
  </sheets>
  <definedNames>
    <definedName name="_xlnm._FilterDatabase" localSheetId="5" hidden="1">PA!$A$1:$K$1</definedName>
    <definedName name="_xlnm._FilterDatabase" localSheetId="0" hidden="1">PE!$A$1:$AS$893</definedName>
    <definedName name="_xlnm._FilterDatabase" localSheetId="4" hidden="1">PET!$A$1:$V$839</definedName>
    <definedName name="_xlnm._FilterDatabase" localSheetId="3" hidden="1">PMMA!$A$1:$K$839</definedName>
    <definedName name="_xlnm._FilterDatabase" localSheetId="1" hidden="1">PP!$A$1:$AD$839</definedName>
    <definedName name="_xlnm._FilterDatabase" localSheetId="2" hidden="1">PS!$A$1:$W$879</definedName>
    <definedName name="_xlnm._FilterDatabase" localSheetId="6" hidden="1">SBR!$A$1:$M$1</definedName>
    <definedName name="_xlnm._FilterDatabase" localSheetId="7" hidden="1">Zusammenfassung!$A$1:$U$668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962" i="1" l="1"/>
  <c r="AD962" i="1" s="1"/>
  <c r="AE962" i="1" s="1"/>
  <c r="AG962" i="1"/>
  <c r="AH962" i="1"/>
  <c r="AI962" i="1"/>
  <c r="AJ962" i="1"/>
  <c r="AK962" i="1"/>
  <c r="AL962" i="1" s="1"/>
  <c r="AF963" i="1"/>
  <c r="AD963" i="1" s="1"/>
  <c r="AE963" i="1" s="1"/>
  <c r="AG963" i="1"/>
  <c r="AH963" i="1"/>
  <c r="AI963" i="1"/>
  <c r="AJ963" i="1"/>
  <c r="AK963" i="1"/>
  <c r="AL963" i="1" s="1"/>
  <c r="AD964" i="1"/>
  <c r="AE964" i="1"/>
  <c r="AF964" i="1"/>
  <c r="AG964" i="1"/>
  <c r="AH964" i="1"/>
  <c r="AI964" i="1"/>
  <c r="AJ964" i="1"/>
  <c r="AK964" i="1"/>
  <c r="AL964" i="1"/>
  <c r="AD965" i="1"/>
  <c r="AE965" i="1" s="1"/>
  <c r="AF965" i="1"/>
  <c r="AG965" i="1"/>
  <c r="AH965" i="1"/>
  <c r="AI965" i="1"/>
  <c r="AJ965" i="1"/>
  <c r="AK965" i="1"/>
  <c r="AL965" i="1"/>
  <c r="AF966" i="1"/>
  <c r="AD966" i="1" s="1"/>
  <c r="AE966" i="1" s="1"/>
  <c r="AG966" i="1"/>
  <c r="AH966" i="1"/>
  <c r="AI966" i="1"/>
  <c r="AJ966" i="1"/>
  <c r="AK966" i="1"/>
  <c r="AL966" i="1" s="1"/>
  <c r="AF967" i="1"/>
  <c r="AD967" i="1" s="1"/>
  <c r="AE967" i="1" s="1"/>
  <c r="AG967" i="1"/>
  <c r="AH967" i="1"/>
  <c r="AI967" i="1"/>
  <c r="AJ967" i="1"/>
  <c r="AK967" i="1"/>
  <c r="AL967" i="1" s="1"/>
  <c r="AD968" i="1"/>
  <c r="AE968" i="1"/>
  <c r="AF968" i="1"/>
  <c r="AG968" i="1"/>
  <c r="AH968" i="1"/>
  <c r="AI968" i="1"/>
  <c r="AJ968" i="1"/>
  <c r="AK968" i="1"/>
  <c r="AL968" i="1"/>
  <c r="AD969" i="1"/>
  <c r="AE969" i="1" s="1"/>
  <c r="AF969" i="1"/>
  <c r="AG969" i="1"/>
  <c r="AH969" i="1"/>
  <c r="AI969" i="1"/>
  <c r="AJ969" i="1"/>
  <c r="AK969" i="1"/>
  <c r="AL969" i="1"/>
  <c r="AF970" i="1"/>
  <c r="AD970" i="1" s="1"/>
  <c r="AE970" i="1" s="1"/>
  <c r="AG970" i="1"/>
  <c r="AH970" i="1"/>
  <c r="AI970" i="1"/>
  <c r="AJ970" i="1"/>
  <c r="AK970" i="1"/>
  <c r="AL970" i="1" s="1"/>
  <c r="AF971" i="1"/>
  <c r="AD971" i="1" s="1"/>
  <c r="AE971" i="1" s="1"/>
  <c r="AG971" i="1"/>
  <c r="AH971" i="1"/>
  <c r="AI971" i="1"/>
  <c r="AJ971" i="1"/>
  <c r="AK971" i="1"/>
  <c r="AL971" i="1" s="1"/>
  <c r="AD972" i="1"/>
  <c r="AE972" i="1"/>
  <c r="AF972" i="1"/>
  <c r="AG972" i="1"/>
  <c r="AH972" i="1"/>
  <c r="AI972" i="1"/>
  <c r="AJ972" i="1"/>
  <c r="AK972" i="1"/>
  <c r="AL972" i="1"/>
  <c r="AD973" i="1"/>
  <c r="AE973" i="1" s="1"/>
  <c r="AF973" i="1"/>
  <c r="AG973" i="1"/>
  <c r="AH973" i="1"/>
  <c r="AI973" i="1"/>
  <c r="AJ973" i="1"/>
  <c r="AK973" i="1"/>
  <c r="AL973" i="1"/>
  <c r="AF974" i="1"/>
  <c r="AD974" i="1" s="1"/>
  <c r="AE974" i="1" s="1"/>
  <c r="AG974" i="1"/>
  <c r="AH974" i="1"/>
  <c r="AI974" i="1"/>
  <c r="AJ974" i="1"/>
  <c r="AK974" i="1"/>
  <c r="AL974" i="1" s="1"/>
  <c r="AF975" i="1"/>
  <c r="AD975" i="1" s="1"/>
  <c r="AE975" i="1" s="1"/>
  <c r="AG975" i="1"/>
  <c r="AH975" i="1"/>
  <c r="AI975" i="1"/>
  <c r="AJ975" i="1"/>
  <c r="AK975" i="1"/>
  <c r="AL975" i="1" s="1"/>
  <c r="AD976" i="1"/>
  <c r="AE976" i="1"/>
  <c r="AF976" i="1"/>
  <c r="AG976" i="1"/>
  <c r="AH976" i="1"/>
  <c r="AI976" i="1"/>
  <c r="AJ976" i="1"/>
  <c r="AK976" i="1"/>
  <c r="AL976" i="1"/>
  <c r="AD977" i="1"/>
  <c r="AE977" i="1" s="1"/>
  <c r="AF977" i="1"/>
  <c r="AG977" i="1"/>
  <c r="AH977" i="1"/>
  <c r="AI977" i="1"/>
  <c r="AJ977" i="1"/>
  <c r="AK977" i="1"/>
  <c r="AL977" i="1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B840" i="8"/>
  <c r="A840" i="8"/>
  <c r="B839" i="8"/>
  <c r="A839" i="8"/>
  <c r="B838" i="8"/>
  <c r="A838" i="8"/>
  <c r="B837" i="8"/>
  <c r="A837" i="8"/>
  <c r="B836" i="8"/>
  <c r="A836" i="8"/>
  <c r="B835" i="8"/>
  <c r="A835" i="8"/>
  <c r="B834" i="8"/>
  <c r="A834" i="8"/>
  <c r="B833" i="8"/>
  <c r="A833" i="8"/>
  <c r="B832" i="8"/>
  <c r="A832" i="8"/>
  <c r="B831" i="8"/>
  <c r="A831" i="8"/>
  <c r="B830" i="8"/>
  <c r="A830" i="8"/>
  <c r="B829" i="8"/>
  <c r="A829" i="8"/>
  <c r="B828" i="8"/>
  <c r="A828" i="8"/>
  <c r="B827" i="8"/>
  <c r="A827" i="8"/>
  <c r="B826" i="8"/>
  <c r="A826" i="8"/>
  <c r="B825" i="8"/>
  <c r="A825" i="8"/>
  <c r="B824" i="8"/>
  <c r="A824" i="8"/>
  <c r="B823" i="8"/>
  <c r="A823" i="8"/>
  <c r="B822" i="8"/>
  <c r="A822" i="8"/>
  <c r="B821" i="8"/>
  <c r="A821" i="8"/>
  <c r="B820" i="8"/>
  <c r="A820" i="8"/>
  <c r="B819" i="8"/>
  <c r="A819" i="8"/>
  <c r="B818" i="8"/>
  <c r="A818" i="8"/>
  <c r="B817" i="8"/>
  <c r="A817" i="8"/>
  <c r="B816" i="8"/>
  <c r="A816" i="8"/>
  <c r="B815" i="8"/>
  <c r="A815" i="8"/>
  <c r="B814" i="8"/>
  <c r="A814" i="8"/>
  <c r="B813" i="8"/>
  <c r="A813" i="8"/>
  <c r="B812" i="8"/>
  <c r="A812" i="8"/>
  <c r="B811" i="8"/>
  <c r="A811" i="8"/>
  <c r="B810" i="8"/>
  <c r="A810" i="8"/>
  <c r="B809" i="8"/>
  <c r="A809" i="8"/>
  <c r="B808" i="8"/>
  <c r="A808" i="8"/>
  <c r="B807" i="8"/>
  <c r="A807" i="8"/>
  <c r="B806" i="8"/>
  <c r="A806" i="8"/>
  <c r="B805" i="8"/>
  <c r="A805" i="8"/>
  <c r="B804" i="8"/>
  <c r="A804" i="8"/>
  <c r="B803" i="8"/>
  <c r="A803" i="8"/>
  <c r="B802" i="8"/>
  <c r="A802" i="8"/>
  <c r="B801" i="8"/>
  <c r="A801" i="8"/>
  <c r="B800" i="8"/>
  <c r="A800" i="8"/>
  <c r="B799" i="8"/>
  <c r="A799" i="8"/>
  <c r="B798" i="8"/>
  <c r="A798" i="8"/>
  <c r="B797" i="8"/>
  <c r="A797" i="8"/>
  <c r="B796" i="8"/>
  <c r="A796" i="8"/>
  <c r="B795" i="8"/>
  <c r="A795" i="8"/>
  <c r="B794" i="8"/>
  <c r="A794" i="8"/>
  <c r="B793" i="8"/>
  <c r="A793" i="8"/>
  <c r="B792" i="8"/>
  <c r="A792" i="8"/>
  <c r="B791" i="8"/>
  <c r="A791" i="8"/>
  <c r="B790" i="8"/>
  <c r="A790" i="8"/>
  <c r="B789" i="8"/>
  <c r="A789" i="8"/>
  <c r="B788" i="8"/>
  <c r="A788" i="8"/>
  <c r="B787" i="8"/>
  <c r="A787" i="8"/>
  <c r="B786" i="8"/>
  <c r="A786" i="8"/>
  <c r="B785" i="8"/>
  <c r="A785" i="8"/>
  <c r="B784" i="8"/>
  <c r="A784" i="8"/>
  <c r="B783" i="8"/>
  <c r="A783" i="8"/>
  <c r="B782" i="8"/>
  <c r="A782" i="8"/>
  <c r="B781" i="8"/>
  <c r="A781" i="8"/>
  <c r="B780" i="8"/>
  <c r="A780" i="8"/>
  <c r="B779" i="8"/>
  <c r="A779" i="8"/>
  <c r="B778" i="8"/>
  <c r="A778" i="8"/>
  <c r="B777" i="8"/>
  <c r="A777" i="8"/>
  <c r="B776" i="8"/>
  <c r="A776" i="8"/>
  <c r="B775" i="8"/>
  <c r="A775" i="8"/>
  <c r="B774" i="8"/>
  <c r="A774" i="8"/>
  <c r="B773" i="8"/>
  <c r="A773" i="8"/>
  <c r="B772" i="8"/>
  <c r="A772" i="8"/>
  <c r="B771" i="8"/>
  <c r="A771" i="8"/>
  <c r="B770" i="8"/>
  <c r="A770" i="8"/>
  <c r="B769" i="8"/>
  <c r="A769" i="8"/>
  <c r="B768" i="8"/>
  <c r="A768" i="8"/>
  <c r="B767" i="8"/>
  <c r="A767" i="8"/>
  <c r="B766" i="8"/>
  <c r="A766" i="8"/>
  <c r="M765" i="8"/>
  <c r="B765" i="8"/>
  <c r="A765" i="8"/>
  <c r="M764" i="8"/>
  <c r="B764" i="8"/>
  <c r="A764" i="8"/>
  <c r="M763" i="8"/>
  <c r="B763" i="8"/>
  <c r="A763" i="8"/>
  <c r="M762" i="8"/>
  <c r="B762" i="8"/>
  <c r="A762" i="8"/>
  <c r="B761" i="8"/>
  <c r="A761" i="8"/>
  <c r="B760" i="8"/>
  <c r="A760" i="8"/>
  <c r="B759" i="8"/>
  <c r="A759" i="8"/>
  <c r="B758" i="8"/>
  <c r="A758" i="8"/>
  <c r="B757" i="8"/>
  <c r="A757" i="8"/>
  <c r="B756" i="8"/>
  <c r="A756" i="8"/>
  <c r="B755" i="8"/>
  <c r="A755" i="8"/>
  <c r="B754" i="8"/>
  <c r="A754" i="8"/>
  <c r="B753" i="8"/>
  <c r="A753" i="8"/>
  <c r="B752" i="8"/>
  <c r="A752" i="8"/>
  <c r="B751" i="8"/>
  <c r="A751" i="8"/>
  <c r="B750" i="8"/>
  <c r="A750" i="8"/>
  <c r="B749" i="8"/>
  <c r="A749" i="8"/>
  <c r="B748" i="8"/>
  <c r="A748" i="8"/>
  <c r="B747" i="8"/>
  <c r="A747" i="8"/>
  <c r="B746" i="8"/>
  <c r="A746" i="8"/>
  <c r="B745" i="8"/>
  <c r="A745" i="8"/>
  <c r="B744" i="8"/>
  <c r="A744" i="8"/>
  <c r="B743" i="8"/>
  <c r="A743" i="8"/>
  <c r="B742" i="8"/>
  <c r="A742" i="8"/>
  <c r="B741" i="8"/>
  <c r="A741" i="8"/>
  <c r="B740" i="8"/>
  <c r="A740" i="8"/>
  <c r="B739" i="8"/>
  <c r="A739" i="8"/>
  <c r="B738" i="8"/>
  <c r="A738" i="8"/>
  <c r="B737" i="8"/>
  <c r="A737" i="8"/>
  <c r="B736" i="8"/>
  <c r="A736" i="8"/>
  <c r="B735" i="8"/>
  <c r="A735" i="8"/>
  <c r="B734" i="8"/>
  <c r="A734" i="8"/>
  <c r="B733" i="8"/>
  <c r="A733" i="8"/>
  <c r="B732" i="8"/>
  <c r="A732" i="8"/>
  <c r="B731" i="8"/>
  <c r="A731" i="8"/>
  <c r="B730" i="8"/>
  <c r="A730" i="8"/>
  <c r="B729" i="8"/>
  <c r="A729" i="8"/>
  <c r="B728" i="8"/>
  <c r="A728" i="8"/>
  <c r="B727" i="8"/>
  <c r="A727" i="8"/>
  <c r="B726" i="8"/>
  <c r="A726" i="8"/>
  <c r="B725" i="8"/>
  <c r="A725" i="8"/>
  <c r="B724" i="8"/>
  <c r="A724" i="8"/>
  <c r="B723" i="8"/>
  <c r="A723" i="8"/>
  <c r="B722" i="8"/>
  <c r="A722" i="8"/>
  <c r="B721" i="8"/>
  <c r="A721" i="8"/>
  <c r="B720" i="8"/>
  <c r="A720" i="8"/>
  <c r="B719" i="8"/>
  <c r="A719" i="8"/>
  <c r="B718" i="8"/>
  <c r="A718" i="8"/>
  <c r="B717" i="8"/>
  <c r="A717" i="8"/>
  <c r="B716" i="8"/>
  <c r="A716" i="8"/>
  <c r="B715" i="8"/>
  <c r="A715" i="8"/>
  <c r="B714" i="8"/>
  <c r="A714" i="8"/>
  <c r="B713" i="8"/>
  <c r="A713" i="8"/>
  <c r="B712" i="8"/>
  <c r="A712" i="8"/>
  <c r="B711" i="8"/>
  <c r="A711" i="8"/>
  <c r="B710" i="8"/>
  <c r="A710" i="8"/>
  <c r="B709" i="8"/>
  <c r="A709" i="8"/>
  <c r="B708" i="8"/>
  <c r="A708" i="8"/>
  <c r="B707" i="8"/>
  <c r="A707" i="8"/>
  <c r="B706" i="8"/>
  <c r="A706" i="8"/>
  <c r="B705" i="8"/>
  <c r="A705" i="8"/>
  <c r="B704" i="8"/>
  <c r="A704" i="8"/>
  <c r="B703" i="8"/>
  <c r="A703" i="8"/>
  <c r="B702" i="8"/>
  <c r="A702" i="8"/>
  <c r="B701" i="8"/>
  <c r="A701" i="8"/>
  <c r="B700" i="8"/>
  <c r="A700" i="8"/>
  <c r="B699" i="8"/>
  <c r="A699" i="8"/>
  <c r="B698" i="8"/>
  <c r="A698" i="8"/>
  <c r="B697" i="8"/>
  <c r="A697" i="8"/>
  <c r="B696" i="8"/>
  <c r="A696" i="8"/>
  <c r="B695" i="8"/>
  <c r="A695" i="8"/>
  <c r="B694" i="8"/>
  <c r="A694" i="8"/>
  <c r="B693" i="8"/>
  <c r="A693" i="8"/>
  <c r="B692" i="8"/>
  <c r="A692" i="8"/>
  <c r="B691" i="8"/>
  <c r="A691" i="8"/>
  <c r="B690" i="8"/>
  <c r="A690" i="8"/>
  <c r="B689" i="8"/>
  <c r="A689" i="8"/>
  <c r="B688" i="8"/>
  <c r="A688" i="8"/>
  <c r="B687" i="8"/>
  <c r="A687" i="8"/>
  <c r="B686" i="8"/>
  <c r="A686" i="8"/>
  <c r="B685" i="8"/>
  <c r="A685" i="8"/>
  <c r="B684" i="8"/>
  <c r="A684" i="8"/>
  <c r="B683" i="8"/>
  <c r="A683" i="8"/>
  <c r="B682" i="8"/>
  <c r="A682" i="8"/>
  <c r="B681" i="8"/>
  <c r="A681" i="8"/>
  <c r="B680" i="8"/>
  <c r="A680" i="8"/>
  <c r="B679" i="8"/>
  <c r="A679" i="8"/>
  <c r="B678" i="8"/>
  <c r="A678" i="8"/>
  <c r="B677" i="8"/>
  <c r="A677" i="8"/>
  <c r="B676" i="8"/>
  <c r="A676" i="8"/>
  <c r="B675" i="8"/>
  <c r="A675" i="8"/>
  <c r="B674" i="8"/>
  <c r="A674" i="8"/>
  <c r="B673" i="8"/>
  <c r="A673" i="8"/>
  <c r="B672" i="8"/>
  <c r="A672" i="8"/>
  <c r="B671" i="8"/>
  <c r="A671" i="8"/>
  <c r="B670" i="8"/>
  <c r="A670" i="8"/>
  <c r="B669" i="8"/>
  <c r="A669" i="8"/>
  <c r="B668" i="8"/>
  <c r="A668" i="8"/>
  <c r="B667" i="8"/>
  <c r="A667" i="8"/>
  <c r="B666" i="8"/>
  <c r="A666" i="8"/>
  <c r="B665" i="8"/>
  <c r="A665" i="8"/>
  <c r="B664" i="8"/>
  <c r="A664" i="8"/>
  <c r="B663" i="8"/>
  <c r="A663" i="8"/>
  <c r="B662" i="8"/>
  <c r="A662" i="8"/>
  <c r="B661" i="8"/>
  <c r="A661" i="8"/>
  <c r="B660" i="8"/>
  <c r="A660" i="8"/>
  <c r="B659" i="8"/>
  <c r="A659" i="8"/>
  <c r="B658" i="8"/>
  <c r="A658" i="8"/>
  <c r="B657" i="8"/>
  <c r="A657" i="8"/>
  <c r="B656" i="8"/>
  <c r="A656" i="8"/>
  <c r="B655" i="8"/>
  <c r="A655" i="8"/>
  <c r="B654" i="8"/>
  <c r="A654" i="8"/>
  <c r="B653" i="8"/>
  <c r="A653" i="8"/>
  <c r="B652" i="8"/>
  <c r="A652" i="8"/>
  <c r="B651" i="8"/>
  <c r="A651" i="8"/>
  <c r="B650" i="8"/>
  <c r="A650" i="8"/>
  <c r="B649" i="8"/>
  <c r="A649" i="8"/>
  <c r="B648" i="8"/>
  <c r="A648" i="8"/>
  <c r="B647" i="8"/>
  <c r="A647" i="8"/>
  <c r="B646" i="8"/>
  <c r="A646" i="8"/>
  <c r="B645" i="8"/>
  <c r="A645" i="8"/>
  <c r="B644" i="8"/>
  <c r="A644" i="8"/>
  <c r="B643" i="8"/>
  <c r="A643" i="8"/>
  <c r="B642" i="8"/>
  <c r="A642" i="8"/>
  <c r="B641" i="8"/>
  <c r="A641" i="8"/>
  <c r="B640" i="8"/>
  <c r="A640" i="8"/>
  <c r="B639" i="8"/>
  <c r="A639" i="8"/>
  <c r="B638" i="8"/>
  <c r="A638" i="8"/>
  <c r="B637" i="8"/>
  <c r="A637" i="8"/>
  <c r="B636" i="8"/>
  <c r="A636" i="8"/>
  <c r="B635" i="8"/>
  <c r="A635" i="8"/>
  <c r="B634" i="8"/>
  <c r="A634" i="8"/>
  <c r="B633" i="8"/>
  <c r="A633" i="8"/>
  <c r="B632" i="8"/>
  <c r="A632" i="8"/>
  <c r="B631" i="8"/>
  <c r="A631" i="8"/>
  <c r="B630" i="8"/>
  <c r="A630" i="8"/>
  <c r="B629" i="8"/>
  <c r="A629" i="8"/>
  <c r="B628" i="8"/>
  <c r="A628" i="8"/>
  <c r="B627" i="8"/>
  <c r="A627" i="8"/>
  <c r="B626" i="8"/>
  <c r="A626" i="8"/>
  <c r="B625" i="8"/>
  <c r="A625" i="8"/>
  <c r="B624" i="8"/>
  <c r="A624" i="8"/>
  <c r="B623" i="8"/>
  <c r="A623" i="8"/>
  <c r="B622" i="8"/>
  <c r="A622" i="8"/>
  <c r="B621" i="8"/>
  <c r="A621" i="8"/>
  <c r="B620" i="8"/>
  <c r="A620" i="8"/>
  <c r="B619" i="8"/>
  <c r="A619" i="8"/>
  <c r="B618" i="8"/>
  <c r="A618" i="8"/>
  <c r="B617" i="8"/>
  <c r="A617" i="8"/>
  <c r="B616" i="8"/>
  <c r="A616" i="8"/>
  <c r="B615" i="8"/>
  <c r="A615" i="8"/>
  <c r="B614" i="8"/>
  <c r="A614" i="8"/>
  <c r="B613" i="8"/>
  <c r="A613" i="8"/>
  <c r="B612" i="8"/>
  <c r="A612" i="8"/>
  <c r="B611" i="8"/>
  <c r="A611" i="8"/>
  <c r="B610" i="8"/>
  <c r="A610" i="8"/>
  <c r="B609" i="8"/>
  <c r="A609" i="8"/>
  <c r="B608" i="8"/>
  <c r="A608" i="8"/>
  <c r="B607" i="8"/>
  <c r="A607" i="8"/>
  <c r="B606" i="8"/>
  <c r="A606" i="8"/>
  <c r="B605" i="8"/>
  <c r="A605" i="8"/>
  <c r="B604" i="8"/>
  <c r="A604" i="8"/>
  <c r="B603" i="8"/>
  <c r="A603" i="8"/>
  <c r="B602" i="8"/>
  <c r="A602" i="8"/>
  <c r="B601" i="8"/>
  <c r="A601" i="8"/>
  <c r="B600" i="8"/>
  <c r="A600" i="8"/>
  <c r="B599" i="8"/>
  <c r="A599" i="8"/>
  <c r="B598" i="8"/>
  <c r="A598" i="8"/>
  <c r="B597" i="8"/>
  <c r="A597" i="8"/>
  <c r="B596" i="8"/>
  <c r="A596" i="8"/>
  <c r="B595" i="8"/>
  <c r="A595" i="8"/>
  <c r="B594" i="8"/>
  <c r="A594" i="8"/>
  <c r="B593" i="8"/>
  <c r="A593" i="8"/>
  <c r="B592" i="8"/>
  <c r="A592" i="8"/>
  <c r="B591" i="8"/>
  <c r="A591" i="8"/>
  <c r="B590" i="8"/>
  <c r="A590" i="8"/>
  <c r="B589" i="8"/>
  <c r="A589" i="8"/>
  <c r="B588" i="8"/>
  <c r="A588" i="8"/>
  <c r="B587" i="8"/>
  <c r="A587" i="8"/>
  <c r="B586" i="8"/>
  <c r="A586" i="8"/>
  <c r="B585" i="8"/>
  <c r="A585" i="8"/>
  <c r="B584" i="8"/>
  <c r="A584" i="8"/>
  <c r="B583" i="8"/>
  <c r="A583" i="8"/>
  <c r="B582" i="8"/>
  <c r="A582" i="8"/>
  <c r="B581" i="8"/>
  <c r="A581" i="8"/>
  <c r="B580" i="8"/>
  <c r="A580" i="8"/>
  <c r="B579" i="8"/>
  <c r="A579" i="8"/>
  <c r="B578" i="8"/>
  <c r="A578" i="8"/>
  <c r="B577" i="8"/>
  <c r="A577" i="8"/>
  <c r="B576" i="8"/>
  <c r="A576" i="8"/>
  <c r="B575" i="8"/>
  <c r="A575" i="8"/>
  <c r="B574" i="8"/>
  <c r="A574" i="8"/>
  <c r="B573" i="8"/>
  <c r="A573" i="8"/>
  <c r="B572" i="8"/>
  <c r="A572" i="8"/>
  <c r="B571" i="8"/>
  <c r="A571" i="8"/>
  <c r="B570" i="8"/>
  <c r="A570" i="8"/>
  <c r="B569" i="8"/>
  <c r="A569" i="8"/>
  <c r="B568" i="8"/>
  <c r="A568" i="8"/>
  <c r="B567" i="8"/>
  <c r="A567" i="8"/>
  <c r="B566" i="8"/>
  <c r="A566" i="8"/>
  <c r="B565" i="8"/>
  <c r="A565" i="8"/>
  <c r="B564" i="8"/>
  <c r="A564" i="8"/>
  <c r="B563" i="8"/>
  <c r="A563" i="8"/>
  <c r="B562" i="8"/>
  <c r="A562" i="8"/>
  <c r="B561" i="8"/>
  <c r="A561" i="8"/>
  <c r="B560" i="8"/>
  <c r="A560" i="8"/>
  <c r="B559" i="8"/>
  <c r="A559" i="8"/>
  <c r="B558" i="8"/>
  <c r="A558" i="8"/>
  <c r="B557" i="8"/>
  <c r="A557" i="8"/>
  <c r="B556" i="8"/>
  <c r="A556" i="8"/>
  <c r="B555" i="8"/>
  <c r="A555" i="8"/>
  <c r="B554" i="8"/>
  <c r="A554" i="8"/>
  <c r="B553" i="8"/>
  <c r="A553" i="8"/>
  <c r="B552" i="8"/>
  <c r="A552" i="8"/>
  <c r="B551" i="8"/>
  <c r="A551" i="8"/>
  <c r="B550" i="8"/>
  <c r="A550" i="8"/>
  <c r="B549" i="8"/>
  <c r="A549" i="8"/>
  <c r="B548" i="8"/>
  <c r="A548" i="8"/>
  <c r="B547" i="8"/>
  <c r="A547" i="8"/>
  <c r="B546" i="8"/>
  <c r="A546" i="8"/>
  <c r="B545" i="8"/>
  <c r="A545" i="8"/>
  <c r="B544" i="8"/>
  <c r="A544" i="8"/>
  <c r="B543" i="8"/>
  <c r="A543" i="8"/>
  <c r="B542" i="8"/>
  <c r="A542" i="8"/>
  <c r="B541" i="8"/>
  <c r="A541" i="8"/>
  <c r="B540" i="8"/>
  <c r="A540" i="8"/>
  <c r="B539" i="8"/>
  <c r="A539" i="8"/>
  <c r="B538" i="8"/>
  <c r="A538" i="8"/>
  <c r="B537" i="8"/>
  <c r="A537" i="8"/>
  <c r="B536" i="8"/>
  <c r="A536" i="8"/>
  <c r="B535" i="8"/>
  <c r="A535" i="8"/>
  <c r="B534" i="8"/>
  <c r="A534" i="8"/>
  <c r="B533" i="8"/>
  <c r="A533" i="8"/>
  <c r="B532" i="8"/>
  <c r="A532" i="8"/>
  <c r="B531" i="8"/>
  <c r="A531" i="8"/>
  <c r="B530" i="8"/>
  <c r="A530" i="8"/>
  <c r="B529" i="8"/>
  <c r="A529" i="8"/>
  <c r="B528" i="8"/>
  <c r="A528" i="8"/>
  <c r="B527" i="8"/>
  <c r="A527" i="8"/>
  <c r="B526" i="8"/>
  <c r="A526" i="8"/>
  <c r="B525" i="8"/>
  <c r="A525" i="8"/>
  <c r="B524" i="8"/>
  <c r="A524" i="8"/>
  <c r="B523" i="8"/>
  <c r="A523" i="8"/>
  <c r="B522" i="8"/>
  <c r="A522" i="8"/>
  <c r="B521" i="8"/>
  <c r="A521" i="8"/>
  <c r="B520" i="8"/>
  <c r="A520" i="8"/>
  <c r="B519" i="8"/>
  <c r="A519" i="8"/>
  <c r="B518" i="8"/>
  <c r="A518" i="8"/>
  <c r="B517" i="8"/>
  <c r="A517" i="8"/>
  <c r="B516" i="8"/>
  <c r="A516" i="8"/>
  <c r="B515" i="8"/>
  <c r="A515" i="8"/>
  <c r="B514" i="8"/>
  <c r="A514" i="8"/>
  <c r="B513" i="8"/>
  <c r="A513" i="8"/>
  <c r="B512" i="8"/>
  <c r="A512" i="8"/>
  <c r="B511" i="8"/>
  <c r="A511" i="8"/>
  <c r="B510" i="8"/>
  <c r="A510" i="8"/>
  <c r="B509" i="8"/>
  <c r="A509" i="8"/>
  <c r="B508" i="8"/>
  <c r="A508" i="8"/>
  <c r="B507" i="8"/>
  <c r="A507" i="8"/>
  <c r="B506" i="8"/>
  <c r="A506" i="8"/>
  <c r="B505" i="8"/>
  <c r="A505" i="8"/>
  <c r="B504" i="8"/>
  <c r="A504" i="8"/>
  <c r="B503" i="8"/>
  <c r="A503" i="8"/>
  <c r="B502" i="8"/>
  <c r="A502" i="8"/>
  <c r="B501" i="8"/>
  <c r="A501" i="8"/>
  <c r="B500" i="8"/>
  <c r="A500" i="8"/>
  <c r="B499" i="8"/>
  <c r="A499" i="8"/>
  <c r="B498" i="8"/>
  <c r="A498" i="8"/>
  <c r="B497" i="8"/>
  <c r="A497" i="8"/>
  <c r="B496" i="8"/>
  <c r="A496" i="8"/>
  <c r="B495" i="8"/>
  <c r="A495" i="8"/>
  <c r="B494" i="8"/>
  <c r="A494" i="8"/>
  <c r="B493" i="8"/>
  <c r="A493" i="8"/>
  <c r="B492" i="8"/>
  <c r="A492" i="8"/>
  <c r="B491" i="8"/>
  <c r="A491" i="8"/>
  <c r="B490" i="8"/>
  <c r="A490" i="8"/>
  <c r="B489" i="8"/>
  <c r="A489" i="8"/>
  <c r="B488" i="8"/>
  <c r="A488" i="8"/>
  <c r="B487" i="8"/>
  <c r="A487" i="8"/>
  <c r="B486" i="8"/>
  <c r="A486" i="8"/>
  <c r="B485" i="8"/>
  <c r="A485" i="8"/>
  <c r="B484" i="8"/>
  <c r="A484" i="8"/>
  <c r="B483" i="8"/>
  <c r="A483" i="8"/>
  <c r="B482" i="8"/>
  <c r="A482" i="8"/>
  <c r="B481" i="8"/>
  <c r="A481" i="8"/>
  <c r="B480" i="8"/>
  <c r="A480" i="8"/>
  <c r="B479" i="8"/>
  <c r="A479" i="8"/>
  <c r="B478" i="8"/>
  <c r="A478" i="8"/>
  <c r="B477" i="8"/>
  <c r="A477" i="8"/>
  <c r="B476" i="8"/>
  <c r="A476" i="8"/>
  <c r="B475" i="8"/>
  <c r="A475" i="8"/>
  <c r="B474" i="8"/>
  <c r="A474" i="8"/>
  <c r="B473" i="8"/>
  <c r="A473" i="8"/>
  <c r="B472" i="8"/>
  <c r="A472" i="8"/>
  <c r="B471" i="8"/>
  <c r="A471" i="8"/>
  <c r="B470" i="8"/>
  <c r="A470" i="8"/>
  <c r="B469" i="8"/>
  <c r="A469" i="8"/>
  <c r="B468" i="8"/>
  <c r="A468" i="8"/>
  <c r="B467" i="8"/>
  <c r="A467" i="8"/>
  <c r="B466" i="8"/>
  <c r="A466" i="8"/>
  <c r="B465" i="8"/>
  <c r="A465" i="8"/>
  <c r="B464" i="8"/>
  <c r="A464" i="8"/>
  <c r="B463" i="8"/>
  <c r="A463" i="8"/>
  <c r="B462" i="8"/>
  <c r="A462" i="8"/>
  <c r="B461" i="8"/>
  <c r="A461" i="8"/>
  <c r="B460" i="8"/>
  <c r="A460" i="8"/>
  <c r="B459" i="8"/>
  <c r="A459" i="8"/>
  <c r="B458" i="8"/>
  <c r="A458" i="8"/>
  <c r="B457" i="8"/>
  <c r="A457" i="8"/>
  <c r="B456" i="8"/>
  <c r="A456" i="8"/>
  <c r="B455" i="8"/>
  <c r="A455" i="8"/>
  <c r="B454" i="8"/>
  <c r="A454" i="8"/>
  <c r="B453" i="8"/>
  <c r="A453" i="8"/>
  <c r="B452" i="8"/>
  <c r="A452" i="8"/>
  <c r="B451" i="8"/>
  <c r="A451" i="8"/>
  <c r="B450" i="8"/>
  <c r="A450" i="8"/>
  <c r="B449" i="8"/>
  <c r="A449" i="8"/>
  <c r="B448" i="8"/>
  <c r="A448" i="8"/>
  <c r="B447" i="8"/>
  <c r="A447" i="8"/>
  <c r="B446" i="8"/>
  <c r="A446" i="8"/>
  <c r="B445" i="8"/>
  <c r="A445" i="8"/>
  <c r="B444" i="8"/>
  <c r="A444" i="8"/>
  <c r="B443" i="8"/>
  <c r="A443" i="8"/>
  <c r="B442" i="8"/>
  <c r="A442" i="8"/>
  <c r="B441" i="8"/>
  <c r="A441" i="8"/>
  <c r="B440" i="8"/>
  <c r="A440" i="8"/>
  <c r="B439" i="8"/>
  <c r="A439" i="8"/>
  <c r="B438" i="8"/>
  <c r="A438" i="8"/>
  <c r="B437" i="8"/>
  <c r="A437" i="8"/>
  <c r="B436" i="8"/>
  <c r="A436" i="8"/>
  <c r="B435" i="8"/>
  <c r="A435" i="8"/>
  <c r="B434" i="8"/>
  <c r="A434" i="8"/>
  <c r="B433" i="8"/>
  <c r="A433" i="8"/>
  <c r="B432" i="8"/>
  <c r="A432" i="8"/>
  <c r="B431" i="8"/>
  <c r="A431" i="8"/>
  <c r="B430" i="8"/>
  <c r="A430" i="8"/>
  <c r="B429" i="8"/>
  <c r="A429" i="8"/>
  <c r="B428" i="8"/>
  <c r="A428" i="8"/>
  <c r="B427" i="8"/>
  <c r="A427" i="8"/>
  <c r="B426" i="8"/>
  <c r="A426" i="8"/>
  <c r="B425" i="8"/>
  <c r="A425" i="8"/>
  <c r="B424" i="8"/>
  <c r="A424" i="8"/>
  <c r="B423" i="8"/>
  <c r="A423" i="8"/>
  <c r="B422" i="8"/>
  <c r="A422" i="8"/>
  <c r="B421" i="8"/>
  <c r="A421" i="8"/>
  <c r="B420" i="8"/>
  <c r="A420" i="8"/>
  <c r="B419" i="8"/>
  <c r="A419" i="8"/>
  <c r="B418" i="8"/>
  <c r="A418" i="8"/>
  <c r="B417" i="8"/>
  <c r="A417" i="8"/>
  <c r="B416" i="8"/>
  <c r="A416" i="8"/>
  <c r="B415" i="8"/>
  <c r="A415" i="8"/>
  <c r="B414" i="8"/>
  <c r="A414" i="8"/>
  <c r="B413" i="8"/>
  <c r="A413" i="8"/>
  <c r="B412" i="8"/>
  <c r="A412" i="8"/>
  <c r="B411" i="8"/>
  <c r="A411" i="8"/>
  <c r="B410" i="8"/>
  <c r="A410" i="8"/>
  <c r="B409" i="8"/>
  <c r="A409" i="8"/>
  <c r="B408" i="8"/>
  <c r="A408" i="8"/>
  <c r="B407" i="8"/>
  <c r="A407" i="8"/>
  <c r="B406" i="8"/>
  <c r="A406" i="8"/>
  <c r="B405" i="8"/>
  <c r="A405" i="8"/>
  <c r="B404" i="8"/>
  <c r="A404" i="8"/>
  <c r="B403" i="8"/>
  <c r="A403" i="8"/>
  <c r="B402" i="8"/>
  <c r="A402" i="8"/>
  <c r="B401" i="8"/>
  <c r="A401" i="8"/>
  <c r="B400" i="8"/>
  <c r="A400" i="8"/>
  <c r="B399" i="8"/>
  <c r="A399" i="8"/>
  <c r="B398" i="8"/>
  <c r="A398" i="8"/>
  <c r="B397" i="8"/>
  <c r="A397" i="8"/>
  <c r="B396" i="8"/>
  <c r="A396" i="8"/>
  <c r="B395" i="8"/>
  <c r="A395" i="8"/>
  <c r="B394" i="8"/>
  <c r="A394" i="8"/>
  <c r="B393" i="8"/>
  <c r="A393" i="8"/>
  <c r="B392" i="8"/>
  <c r="A392" i="8"/>
  <c r="B391" i="8"/>
  <c r="A391" i="8"/>
  <c r="B390" i="8"/>
  <c r="A390" i="8"/>
  <c r="B389" i="8"/>
  <c r="A389" i="8"/>
  <c r="B388" i="8"/>
  <c r="A388" i="8"/>
  <c r="B387" i="8"/>
  <c r="A387" i="8"/>
  <c r="B386" i="8"/>
  <c r="A386" i="8"/>
  <c r="B385" i="8"/>
  <c r="A385" i="8"/>
  <c r="B384" i="8"/>
  <c r="A384" i="8"/>
  <c r="B383" i="8"/>
  <c r="A383" i="8"/>
  <c r="B382" i="8"/>
  <c r="A382" i="8"/>
  <c r="B381" i="8"/>
  <c r="A381" i="8"/>
  <c r="B380" i="8"/>
  <c r="A380" i="8"/>
  <c r="B379" i="8"/>
  <c r="A379" i="8"/>
  <c r="B378" i="8"/>
  <c r="A378" i="8"/>
  <c r="B377" i="8"/>
  <c r="A377" i="8"/>
  <c r="B376" i="8"/>
  <c r="A376" i="8"/>
  <c r="B375" i="8"/>
  <c r="A375" i="8"/>
  <c r="B374" i="8"/>
  <c r="A374" i="8"/>
  <c r="B373" i="8"/>
  <c r="A373" i="8"/>
  <c r="B372" i="8"/>
  <c r="A372" i="8"/>
  <c r="B371" i="8"/>
  <c r="A371" i="8"/>
  <c r="B370" i="8"/>
  <c r="A370" i="8"/>
  <c r="B369" i="8"/>
  <c r="A369" i="8"/>
  <c r="B368" i="8"/>
  <c r="A368" i="8"/>
  <c r="B367" i="8"/>
  <c r="A367" i="8"/>
  <c r="B366" i="8"/>
  <c r="A366" i="8"/>
  <c r="B365" i="8"/>
  <c r="A365" i="8"/>
  <c r="B364" i="8"/>
  <c r="A364" i="8"/>
  <c r="B363" i="8"/>
  <c r="A363" i="8"/>
  <c r="B362" i="8"/>
  <c r="A362" i="8"/>
  <c r="B361" i="8"/>
  <c r="A361" i="8"/>
  <c r="B360" i="8"/>
  <c r="A360" i="8"/>
  <c r="B359" i="8"/>
  <c r="A359" i="8"/>
  <c r="B358" i="8"/>
  <c r="A358" i="8"/>
  <c r="B357" i="8"/>
  <c r="A357" i="8"/>
  <c r="B356" i="8"/>
  <c r="A356" i="8"/>
  <c r="B355" i="8"/>
  <c r="A355" i="8"/>
  <c r="B354" i="8"/>
  <c r="A354" i="8"/>
  <c r="B353" i="8"/>
  <c r="A353" i="8"/>
  <c r="B352" i="8"/>
  <c r="A352" i="8"/>
  <c r="B351" i="8"/>
  <c r="A351" i="8"/>
  <c r="B350" i="8"/>
  <c r="A350" i="8"/>
  <c r="B349" i="8"/>
  <c r="A349" i="8"/>
  <c r="B348" i="8"/>
  <c r="A348" i="8"/>
  <c r="B347" i="8"/>
  <c r="A347" i="8"/>
  <c r="B346" i="8"/>
  <c r="A346" i="8"/>
  <c r="B345" i="8"/>
  <c r="A345" i="8"/>
  <c r="B344" i="8"/>
  <c r="A344" i="8"/>
  <c r="B343" i="8"/>
  <c r="A343" i="8"/>
  <c r="B342" i="8"/>
  <c r="A342" i="8"/>
  <c r="B341" i="8"/>
  <c r="A341" i="8"/>
  <c r="B340" i="8"/>
  <c r="A340" i="8"/>
  <c r="B339" i="8"/>
  <c r="A339" i="8"/>
  <c r="B338" i="8"/>
  <c r="A338" i="8"/>
  <c r="B337" i="8"/>
  <c r="A337" i="8"/>
  <c r="B336" i="8"/>
  <c r="A336" i="8"/>
  <c r="B335" i="8"/>
  <c r="A335" i="8"/>
  <c r="B334" i="8"/>
  <c r="A334" i="8"/>
  <c r="B333" i="8"/>
  <c r="A333" i="8"/>
  <c r="B332" i="8"/>
  <c r="A332" i="8"/>
  <c r="B331" i="8"/>
  <c r="A331" i="8"/>
  <c r="B330" i="8"/>
  <c r="A330" i="8"/>
  <c r="B329" i="8"/>
  <c r="A329" i="8"/>
  <c r="B328" i="8"/>
  <c r="A328" i="8"/>
  <c r="B327" i="8"/>
  <c r="A327" i="8"/>
  <c r="B326" i="8"/>
  <c r="A326" i="8"/>
  <c r="B325" i="8"/>
  <c r="A325" i="8"/>
  <c r="B324" i="8"/>
  <c r="A324" i="8"/>
  <c r="B323" i="8"/>
  <c r="A323" i="8"/>
  <c r="B322" i="8"/>
  <c r="A322" i="8"/>
  <c r="B321" i="8"/>
  <c r="A321" i="8"/>
  <c r="B320" i="8"/>
  <c r="A320" i="8"/>
  <c r="B319" i="8"/>
  <c r="A319" i="8"/>
  <c r="B318" i="8"/>
  <c r="A318" i="8"/>
  <c r="B317" i="8"/>
  <c r="A317" i="8"/>
  <c r="B316" i="8"/>
  <c r="A316" i="8"/>
  <c r="B315" i="8"/>
  <c r="A315" i="8"/>
  <c r="B314" i="8"/>
  <c r="A314" i="8"/>
  <c r="B313" i="8"/>
  <c r="A313" i="8"/>
  <c r="B312" i="8"/>
  <c r="A312" i="8"/>
  <c r="B311" i="8"/>
  <c r="A311" i="8"/>
  <c r="B310" i="8"/>
  <c r="A310" i="8"/>
  <c r="B309" i="8"/>
  <c r="A309" i="8"/>
  <c r="B308" i="8"/>
  <c r="A308" i="8"/>
  <c r="B307" i="8"/>
  <c r="A307" i="8"/>
  <c r="B306" i="8"/>
  <c r="A306" i="8"/>
  <c r="B305" i="8"/>
  <c r="A305" i="8"/>
  <c r="B304" i="8"/>
  <c r="A304" i="8"/>
  <c r="B303" i="8"/>
  <c r="A303" i="8"/>
  <c r="B302" i="8"/>
  <c r="A302" i="8"/>
  <c r="B301" i="8"/>
  <c r="A301" i="8"/>
  <c r="B300" i="8"/>
  <c r="A300" i="8"/>
  <c r="B299" i="8"/>
  <c r="A299" i="8"/>
  <c r="B298" i="8"/>
  <c r="A298" i="8"/>
  <c r="B297" i="8"/>
  <c r="A297" i="8"/>
  <c r="B296" i="8"/>
  <c r="A296" i="8"/>
  <c r="B295" i="8"/>
  <c r="A295" i="8"/>
  <c r="B294" i="8"/>
  <c r="A294" i="8"/>
  <c r="B293" i="8"/>
  <c r="A293" i="8"/>
  <c r="B292" i="8"/>
  <c r="A292" i="8"/>
  <c r="B291" i="8"/>
  <c r="A291" i="8"/>
  <c r="B290" i="8"/>
  <c r="A290" i="8"/>
  <c r="B289" i="8"/>
  <c r="A289" i="8"/>
  <c r="B288" i="8"/>
  <c r="A288" i="8"/>
  <c r="B287" i="8"/>
  <c r="A287" i="8"/>
  <c r="B286" i="8"/>
  <c r="A286" i="8"/>
  <c r="B285" i="8"/>
  <c r="A285" i="8"/>
  <c r="B284" i="8"/>
  <c r="A284" i="8"/>
  <c r="B283" i="8"/>
  <c r="A283" i="8"/>
  <c r="B282" i="8"/>
  <c r="A282" i="8"/>
  <c r="B281" i="8"/>
  <c r="A281" i="8"/>
  <c r="B280" i="8"/>
  <c r="A280" i="8"/>
  <c r="B279" i="8"/>
  <c r="A279" i="8"/>
  <c r="B278" i="8"/>
  <c r="A278" i="8"/>
  <c r="B277" i="8"/>
  <c r="A277" i="8"/>
  <c r="B276" i="8"/>
  <c r="A276" i="8"/>
  <c r="B275" i="8"/>
  <c r="A275" i="8"/>
  <c r="B274" i="8"/>
  <c r="A274" i="8"/>
  <c r="B273" i="8"/>
  <c r="A273" i="8"/>
  <c r="B272" i="8"/>
  <c r="A272" i="8"/>
  <c r="B271" i="8"/>
  <c r="A271" i="8"/>
  <c r="B270" i="8"/>
  <c r="A270" i="8"/>
  <c r="B269" i="8"/>
  <c r="A269" i="8"/>
  <c r="B268" i="8"/>
  <c r="A268" i="8"/>
  <c r="B267" i="8"/>
  <c r="A267" i="8"/>
  <c r="B266" i="8"/>
  <c r="A266" i="8"/>
  <c r="B265" i="8"/>
  <c r="A265" i="8"/>
  <c r="B264" i="8"/>
  <c r="A264" i="8"/>
  <c r="B263" i="8"/>
  <c r="A263" i="8"/>
  <c r="B262" i="8"/>
  <c r="A262" i="8"/>
  <c r="B261" i="8"/>
  <c r="A261" i="8"/>
  <c r="B260" i="8"/>
  <c r="A260" i="8"/>
  <c r="B259" i="8"/>
  <c r="A259" i="8"/>
  <c r="B258" i="8"/>
  <c r="A258" i="8"/>
  <c r="B257" i="8"/>
  <c r="A257" i="8"/>
  <c r="B256" i="8"/>
  <c r="A256" i="8"/>
  <c r="B255" i="8"/>
  <c r="A255" i="8"/>
  <c r="B254" i="8"/>
  <c r="A254" i="8"/>
  <c r="B253" i="8"/>
  <c r="A253" i="8"/>
  <c r="B252" i="8"/>
  <c r="A252" i="8"/>
  <c r="B251" i="8"/>
  <c r="A251" i="8"/>
  <c r="B250" i="8"/>
  <c r="A250" i="8"/>
  <c r="B249" i="8"/>
  <c r="A249" i="8"/>
  <c r="B248" i="8"/>
  <c r="A248" i="8"/>
  <c r="B247" i="8"/>
  <c r="A247" i="8"/>
  <c r="B246" i="8"/>
  <c r="A246" i="8"/>
  <c r="B245" i="8"/>
  <c r="A245" i="8"/>
  <c r="B244" i="8"/>
  <c r="A244" i="8"/>
  <c r="M243" i="8"/>
  <c r="B243" i="8"/>
  <c r="A243" i="8"/>
  <c r="M242" i="8"/>
  <c r="B242" i="8"/>
  <c r="A242" i="8"/>
  <c r="B241" i="8"/>
  <c r="A241" i="8"/>
  <c r="B240" i="8"/>
  <c r="A240" i="8"/>
  <c r="B239" i="8"/>
  <c r="A239" i="8"/>
  <c r="B238" i="8"/>
  <c r="A238" i="8"/>
  <c r="B237" i="8"/>
  <c r="A237" i="8"/>
  <c r="B236" i="8"/>
  <c r="A236" i="8"/>
  <c r="B235" i="8"/>
  <c r="A235" i="8"/>
  <c r="B234" i="8"/>
  <c r="A234" i="8"/>
  <c r="B233" i="8"/>
  <c r="A233" i="8"/>
  <c r="B232" i="8"/>
  <c r="A232" i="8"/>
  <c r="B231" i="8"/>
  <c r="A231" i="8"/>
  <c r="B230" i="8"/>
  <c r="A230" i="8"/>
  <c r="B229" i="8"/>
  <c r="A229" i="8"/>
  <c r="B228" i="8"/>
  <c r="A228" i="8"/>
  <c r="B227" i="8"/>
  <c r="A227" i="8"/>
  <c r="B226" i="8"/>
  <c r="A226" i="8"/>
  <c r="B225" i="8"/>
  <c r="A225" i="8"/>
  <c r="B224" i="8"/>
  <c r="A224" i="8"/>
  <c r="B223" i="8"/>
  <c r="A223" i="8"/>
  <c r="B222" i="8"/>
  <c r="A222" i="8"/>
  <c r="B221" i="8"/>
  <c r="A221" i="8"/>
  <c r="B220" i="8"/>
  <c r="A220" i="8"/>
  <c r="B219" i="8"/>
  <c r="A219" i="8"/>
  <c r="B218" i="8"/>
  <c r="A218" i="8"/>
  <c r="B217" i="8"/>
  <c r="A217" i="8"/>
  <c r="B216" i="8"/>
  <c r="A216" i="8"/>
  <c r="B215" i="8"/>
  <c r="A215" i="8"/>
  <c r="B214" i="8"/>
  <c r="A214" i="8"/>
  <c r="B213" i="8"/>
  <c r="A213" i="8"/>
  <c r="B212" i="8"/>
  <c r="A212" i="8"/>
  <c r="B211" i="8"/>
  <c r="A211" i="8"/>
  <c r="B210" i="8"/>
  <c r="A210" i="8"/>
  <c r="B209" i="8"/>
  <c r="A209" i="8"/>
  <c r="B208" i="8"/>
  <c r="A208" i="8"/>
  <c r="B207" i="8"/>
  <c r="A207" i="8"/>
  <c r="B206" i="8"/>
  <c r="A206" i="8"/>
  <c r="B205" i="8"/>
  <c r="A205" i="8"/>
  <c r="B204" i="8"/>
  <c r="A204" i="8"/>
  <c r="B203" i="8"/>
  <c r="A203" i="8"/>
  <c r="B202" i="8"/>
  <c r="A202" i="8"/>
  <c r="B201" i="8"/>
  <c r="A201" i="8"/>
  <c r="B200" i="8"/>
  <c r="A200" i="8"/>
  <c r="B199" i="8"/>
  <c r="A199" i="8"/>
  <c r="B198" i="8"/>
  <c r="A198" i="8"/>
  <c r="B197" i="8"/>
  <c r="A197" i="8"/>
  <c r="B196" i="8"/>
  <c r="A196" i="8"/>
  <c r="B195" i="8"/>
  <c r="A195" i="8"/>
  <c r="B194" i="8"/>
  <c r="A194" i="8"/>
  <c r="B193" i="8"/>
  <c r="A193" i="8"/>
  <c r="B192" i="8"/>
  <c r="A192" i="8"/>
  <c r="B191" i="8"/>
  <c r="A191" i="8"/>
  <c r="B190" i="8"/>
  <c r="A190" i="8"/>
  <c r="B189" i="8"/>
  <c r="A189" i="8"/>
  <c r="B188" i="8"/>
  <c r="A188" i="8"/>
  <c r="B187" i="8"/>
  <c r="A187" i="8"/>
  <c r="B186" i="8"/>
  <c r="A186" i="8"/>
  <c r="B185" i="8"/>
  <c r="A185" i="8"/>
  <c r="B184" i="8"/>
  <c r="A184" i="8"/>
  <c r="M183" i="8"/>
  <c r="B183" i="8"/>
  <c r="A183" i="8"/>
  <c r="M182" i="8"/>
  <c r="B182" i="8"/>
  <c r="A182" i="8"/>
  <c r="M181" i="8"/>
  <c r="B181" i="8"/>
  <c r="A181" i="8"/>
  <c r="M180" i="8"/>
  <c r="B180" i="8"/>
  <c r="A180" i="8"/>
  <c r="B179" i="8"/>
  <c r="A179" i="8"/>
  <c r="B178" i="8"/>
  <c r="A178" i="8"/>
  <c r="M177" i="8"/>
  <c r="B177" i="8"/>
  <c r="A177" i="8"/>
  <c r="M176" i="8"/>
  <c r="B176" i="8"/>
  <c r="A176" i="8"/>
  <c r="B175" i="8"/>
  <c r="A175" i="8"/>
  <c r="B174" i="8"/>
  <c r="A174" i="8"/>
  <c r="B173" i="8"/>
  <c r="A173" i="8"/>
  <c r="B172" i="8"/>
  <c r="A172" i="8"/>
  <c r="B171" i="8"/>
  <c r="A171" i="8"/>
  <c r="B170" i="8"/>
  <c r="A170" i="8"/>
  <c r="B169" i="8"/>
  <c r="A169" i="8"/>
  <c r="B168" i="8"/>
  <c r="A168" i="8"/>
  <c r="B167" i="8"/>
  <c r="A167" i="8"/>
  <c r="B166" i="8"/>
  <c r="A166" i="8"/>
  <c r="B165" i="8"/>
  <c r="A165" i="8"/>
  <c r="B164" i="8"/>
  <c r="A164" i="8"/>
  <c r="B163" i="8"/>
  <c r="A163" i="8"/>
  <c r="B162" i="8"/>
  <c r="A162" i="8"/>
  <c r="B161" i="8"/>
  <c r="A161" i="8"/>
  <c r="B160" i="8"/>
  <c r="A160" i="8"/>
  <c r="B159" i="8"/>
  <c r="A159" i="8"/>
  <c r="B158" i="8"/>
  <c r="A158" i="8"/>
  <c r="B157" i="8"/>
  <c r="A157" i="8"/>
  <c r="B156" i="8"/>
  <c r="A156" i="8"/>
  <c r="B155" i="8"/>
  <c r="A155" i="8"/>
  <c r="B154" i="8"/>
  <c r="A154" i="8"/>
  <c r="B153" i="8"/>
  <c r="A153" i="8"/>
  <c r="B152" i="8"/>
  <c r="A152" i="8"/>
  <c r="B151" i="8"/>
  <c r="A151" i="8"/>
  <c r="B150" i="8"/>
  <c r="A150" i="8"/>
  <c r="B149" i="8"/>
  <c r="A149" i="8"/>
  <c r="B148" i="8"/>
  <c r="A148" i="8"/>
  <c r="B147" i="8"/>
  <c r="A147" i="8"/>
  <c r="B146" i="8"/>
  <c r="A146" i="8"/>
  <c r="B145" i="8"/>
  <c r="A145" i="8"/>
  <c r="B144" i="8"/>
  <c r="A144" i="8"/>
  <c r="B143" i="8"/>
  <c r="A143" i="8"/>
  <c r="B142" i="8"/>
  <c r="A142" i="8"/>
  <c r="B141" i="8"/>
  <c r="A141" i="8"/>
  <c r="B140" i="8"/>
  <c r="A140" i="8"/>
  <c r="B139" i="8"/>
  <c r="A139" i="8"/>
  <c r="B138" i="8"/>
  <c r="A138" i="8"/>
  <c r="B137" i="8"/>
  <c r="A137" i="8"/>
  <c r="B136" i="8"/>
  <c r="A136" i="8"/>
  <c r="B135" i="8"/>
  <c r="A135" i="8"/>
  <c r="B134" i="8"/>
  <c r="A134" i="8"/>
  <c r="B133" i="8"/>
  <c r="A133" i="8"/>
  <c r="B132" i="8"/>
  <c r="A132" i="8"/>
  <c r="B131" i="8"/>
  <c r="A131" i="8"/>
  <c r="B130" i="8"/>
  <c r="A130" i="8"/>
  <c r="B129" i="8"/>
  <c r="A129" i="8"/>
  <c r="B128" i="8"/>
  <c r="A128" i="8"/>
  <c r="B127" i="8"/>
  <c r="A127" i="8"/>
  <c r="B126" i="8"/>
  <c r="A126" i="8"/>
  <c r="B125" i="8"/>
  <c r="A125" i="8"/>
  <c r="B124" i="8"/>
  <c r="A124" i="8"/>
  <c r="B123" i="8"/>
  <c r="A123" i="8"/>
  <c r="B122" i="8"/>
  <c r="A122" i="8"/>
  <c r="B121" i="8"/>
  <c r="A121" i="8"/>
  <c r="B120" i="8"/>
  <c r="A120" i="8"/>
  <c r="B119" i="8"/>
  <c r="A119" i="8"/>
  <c r="B118" i="8"/>
  <c r="A118" i="8"/>
  <c r="B117" i="8"/>
  <c r="A117" i="8"/>
  <c r="B116" i="8"/>
  <c r="A116" i="8"/>
  <c r="B115" i="8"/>
  <c r="A115" i="8"/>
  <c r="B114" i="8"/>
  <c r="A114" i="8"/>
  <c r="B113" i="8"/>
  <c r="A113" i="8"/>
  <c r="B112" i="8"/>
  <c r="A112" i="8"/>
  <c r="B111" i="8"/>
  <c r="A111" i="8"/>
  <c r="B110" i="8"/>
  <c r="A110" i="8"/>
  <c r="B109" i="8"/>
  <c r="A109" i="8"/>
  <c r="B108" i="8"/>
  <c r="A108" i="8"/>
  <c r="B107" i="8"/>
  <c r="A107" i="8"/>
  <c r="B106" i="8"/>
  <c r="A106" i="8"/>
  <c r="B105" i="8"/>
  <c r="A105" i="8"/>
  <c r="B104" i="8"/>
  <c r="A104" i="8"/>
  <c r="B103" i="8"/>
  <c r="A103" i="8"/>
  <c r="B102" i="8"/>
  <c r="A102" i="8"/>
  <c r="B101" i="8"/>
  <c r="A101" i="8"/>
  <c r="B100" i="8"/>
  <c r="A100" i="8"/>
  <c r="B99" i="8"/>
  <c r="A99" i="8"/>
  <c r="B98" i="8"/>
  <c r="A98" i="8"/>
  <c r="B97" i="8"/>
  <c r="A97" i="8"/>
  <c r="B96" i="8"/>
  <c r="A96" i="8"/>
  <c r="B95" i="8"/>
  <c r="A95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B84" i="8"/>
  <c r="A84" i="8"/>
  <c r="B83" i="8"/>
  <c r="A83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B42" i="8"/>
  <c r="A42" i="8"/>
  <c r="B41" i="8"/>
  <c r="A41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I210" i="7"/>
  <c r="H210" i="7"/>
  <c r="J209" i="7"/>
  <c r="J208" i="7"/>
  <c r="J207" i="7"/>
  <c r="J206" i="7"/>
  <c r="J205" i="7"/>
  <c r="I205" i="7"/>
  <c r="H205" i="7"/>
  <c r="J204" i="7"/>
  <c r="H204" i="7"/>
  <c r="I204" i="7" s="1"/>
  <c r="J203" i="7"/>
  <c r="H203" i="7"/>
  <c r="I203" i="7" s="1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G155" i="7"/>
  <c r="J154" i="7"/>
  <c r="G154" i="7"/>
  <c r="J153" i="7"/>
  <c r="G153" i="7"/>
  <c r="J152" i="7"/>
  <c r="G152" i="7"/>
  <c r="J151" i="7"/>
  <c r="H151" i="7"/>
  <c r="G151" i="7"/>
  <c r="J150" i="7"/>
  <c r="G150" i="7"/>
  <c r="J149" i="7"/>
  <c r="G149" i="7"/>
  <c r="J148" i="7"/>
  <c r="G148" i="7"/>
  <c r="J147" i="7"/>
  <c r="G147" i="7"/>
  <c r="J146" i="7"/>
  <c r="G146" i="7"/>
  <c r="J145" i="7"/>
  <c r="G145" i="7"/>
  <c r="J144" i="7"/>
  <c r="G144" i="7"/>
  <c r="J143" i="7"/>
  <c r="G143" i="7"/>
  <c r="J142" i="7"/>
  <c r="G142" i="7"/>
  <c r="J141" i="7"/>
  <c r="G141" i="7"/>
  <c r="J140" i="7"/>
  <c r="G140" i="7"/>
  <c r="J139" i="7"/>
  <c r="G139" i="7"/>
  <c r="J138" i="7"/>
  <c r="G138" i="7"/>
  <c r="J137" i="7"/>
  <c r="G137" i="7"/>
  <c r="J136" i="7"/>
  <c r="G136" i="7"/>
  <c r="J135" i="7"/>
  <c r="G135" i="7"/>
  <c r="J134" i="7"/>
  <c r="G134" i="7"/>
  <c r="J133" i="7"/>
  <c r="G133" i="7"/>
  <c r="J132" i="7"/>
  <c r="G132" i="7"/>
  <c r="J131" i="7"/>
  <c r="G131" i="7"/>
  <c r="J130" i="7"/>
  <c r="G130" i="7"/>
  <c r="J129" i="7"/>
  <c r="G129" i="7"/>
  <c r="J128" i="7"/>
  <c r="G128" i="7"/>
  <c r="J127" i="7"/>
  <c r="G127" i="7"/>
  <c r="J126" i="7"/>
  <c r="G126" i="7"/>
  <c r="J125" i="7"/>
  <c r="G125" i="7"/>
  <c r="J124" i="7"/>
  <c r="G124" i="7"/>
  <c r="J123" i="7"/>
  <c r="G123" i="7"/>
  <c r="J122" i="7"/>
  <c r="G122" i="7"/>
  <c r="J121" i="7"/>
  <c r="G121" i="7"/>
  <c r="J120" i="7"/>
  <c r="G120" i="7"/>
  <c r="J119" i="7"/>
  <c r="G119" i="7"/>
  <c r="J118" i="7"/>
  <c r="G118" i="7"/>
  <c r="J117" i="7"/>
  <c r="G117" i="7"/>
  <c r="J116" i="7"/>
  <c r="G116" i="7"/>
  <c r="J115" i="7"/>
  <c r="G115" i="7"/>
  <c r="J114" i="7"/>
  <c r="G114" i="7"/>
  <c r="J113" i="7"/>
  <c r="G113" i="7"/>
  <c r="J112" i="7"/>
  <c r="G112" i="7"/>
  <c r="J111" i="7"/>
  <c r="G111" i="7"/>
  <c r="J110" i="7"/>
  <c r="G110" i="7"/>
  <c r="J109" i="7"/>
  <c r="G109" i="7"/>
  <c r="J108" i="7"/>
  <c r="G108" i="7"/>
  <c r="J107" i="7"/>
  <c r="G107" i="7"/>
  <c r="J106" i="7"/>
  <c r="G106" i="7"/>
  <c r="J105" i="7"/>
  <c r="G105" i="7"/>
  <c r="J104" i="7"/>
  <c r="G104" i="7"/>
  <c r="J103" i="7"/>
  <c r="G103" i="7"/>
  <c r="J102" i="7"/>
  <c r="G102" i="7"/>
  <c r="J101" i="7"/>
  <c r="G101" i="7"/>
  <c r="J100" i="7"/>
  <c r="G100" i="7"/>
  <c r="J99" i="7"/>
  <c r="G99" i="7"/>
  <c r="J98" i="7"/>
  <c r="G98" i="7"/>
  <c r="J97" i="7"/>
  <c r="G97" i="7"/>
  <c r="J96" i="7"/>
  <c r="G96" i="7"/>
  <c r="J95" i="7"/>
  <c r="G95" i="7"/>
  <c r="J94" i="7"/>
  <c r="G94" i="7"/>
  <c r="J93" i="7"/>
  <c r="G93" i="7"/>
  <c r="J92" i="7"/>
  <c r="G92" i="7"/>
  <c r="J91" i="7"/>
  <c r="G91" i="7"/>
  <c r="J90" i="7"/>
  <c r="G90" i="7"/>
  <c r="J89" i="7"/>
  <c r="I89" i="7"/>
  <c r="G89" i="7"/>
  <c r="J88" i="7"/>
  <c r="G88" i="7"/>
  <c r="J87" i="7"/>
  <c r="G87" i="7"/>
  <c r="J86" i="7"/>
  <c r="G86" i="7"/>
  <c r="J85" i="7"/>
  <c r="G85" i="7"/>
  <c r="J84" i="7"/>
  <c r="G84" i="7"/>
  <c r="J83" i="7"/>
  <c r="G83" i="7"/>
  <c r="J82" i="7"/>
  <c r="G82" i="7"/>
  <c r="J81" i="7"/>
  <c r="G81" i="7"/>
  <c r="J80" i="7"/>
  <c r="G80" i="7"/>
  <c r="J79" i="7"/>
  <c r="G79" i="7"/>
  <c r="J78" i="7"/>
  <c r="G78" i="7"/>
  <c r="J77" i="7"/>
  <c r="G77" i="7"/>
  <c r="J76" i="7"/>
  <c r="G76" i="7"/>
  <c r="J75" i="7"/>
  <c r="G75" i="7"/>
  <c r="J74" i="7"/>
  <c r="G74" i="7"/>
  <c r="J73" i="7"/>
  <c r="I73" i="7"/>
  <c r="G73" i="7"/>
  <c r="J72" i="7"/>
  <c r="G72" i="7"/>
  <c r="J71" i="7"/>
  <c r="G71" i="7"/>
  <c r="J70" i="7"/>
  <c r="G70" i="7"/>
  <c r="J69" i="7"/>
  <c r="G69" i="7"/>
  <c r="J68" i="7"/>
  <c r="G68" i="7"/>
  <c r="J67" i="7"/>
  <c r="G67" i="7"/>
  <c r="J66" i="7"/>
  <c r="G66" i="7"/>
  <c r="J65" i="7"/>
  <c r="G65" i="7"/>
  <c r="J64" i="7"/>
  <c r="G64" i="7"/>
  <c r="J63" i="7"/>
  <c r="G63" i="7"/>
  <c r="J62" i="7"/>
  <c r="G62" i="7"/>
  <c r="J61" i="7"/>
  <c r="G61" i="7"/>
  <c r="J60" i="7"/>
  <c r="G60" i="7"/>
  <c r="J59" i="7"/>
  <c r="G59" i="7"/>
  <c r="J58" i="7"/>
  <c r="G58" i="7"/>
  <c r="J57" i="7"/>
  <c r="G57" i="7"/>
  <c r="J56" i="7"/>
  <c r="G56" i="7"/>
  <c r="J55" i="7"/>
  <c r="G55" i="7"/>
  <c r="J54" i="7"/>
  <c r="G54" i="7"/>
  <c r="J53" i="7"/>
  <c r="G53" i="7"/>
  <c r="J52" i="7"/>
  <c r="G52" i="7"/>
  <c r="J51" i="7"/>
  <c r="G51" i="7"/>
  <c r="J50" i="7"/>
  <c r="G50" i="7"/>
  <c r="J49" i="7"/>
  <c r="G49" i="7"/>
  <c r="J48" i="7"/>
  <c r="G48" i="7"/>
  <c r="J47" i="7"/>
  <c r="G47" i="7"/>
  <c r="J46" i="7"/>
  <c r="G46" i="7"/>
  <c r="J45" i="7"/>
  <c r="G45" i="7"/>
  <c r="J44" i="7"/>
  <c r="G44" i="7"/>
  <c r="J43" i="7"/>
  <c r="G43" i="7"/>
  <c r="J42" i="7"/>
  <c r="G42" i="7"/>
  <c r="J41" i="7"/>
  <c r="G41" i="7"/>
  <c r="J40" i="7"/>
  <c r="G40" i="7"/>
  <c r="J39" i="7"/>
  <c r="G39" i="7"/>
  <c r="J38" i="7"/>
  <c r="G38" i="7"/>
  <c r="J37" i="7"/>
  <c r="G37" i="7"/>
  <c r="J36" i="7"/>
  <c r="G36" i="7"/>
  <c r="J35" i="7"/>
  <c r="G35" i="7"/>
  <c r="J34" i="7"/>
  <c r="G34" i="7"/>
  <c r="J33" i="7"/>
  <c r="G33" i="7"/>
  <c r="J32" i="7"/>
  <c r="G32" i="7"/>
  <c r="J31" i="7"/>
  <c r="G31" i="7"/>
  <c r="J30" i="7"/>
  <c r="G30" i="7"/>
  <c r="J29" i="7"/>
  <c r="G29" i="7"/>
  <c r="J28" i="7"/>
  <c r="G28" i="7"/>
  <c r="J27" i="7"/>
  <c r="G27" i="7"/>
  <c r="J26" i="7"/>
  <c r="G26" i="7"/>
  <c r="J25" i="7"/>
  <c r="G25" i="7"/>
  <c r="J24" i="7"/>
  <c r="G24" i="7"/>
  <c r="J23" i="7"/>
  <c r="G23" i="7"/>
  <c r="J22" i="7"/>
  <c r="G22" i="7"/>
  <c r="J21" i="7"/>
  <c r="G21" i="7"/>
  <c r="J20" i="7"/>
  <c r="G20" i="7"/>
  <c r="J19" i="7"/>
  <c r="G19" i="7"/>
  <c r="J18" i="7"/>
  <c r="G18" i="7"/>
  <c r="J17" i="7"/>
  <c r="G17" i="7"/>
  <c r="J16" i="7"/>
  <c r="G16" i="7"/>
  <c r="J15" i="7"/>
  <c r="G15" i="7"/>
  <c r="J14" i="7"/>
  <c r="G14" i="7"/>
  <c r="J13" i="7"/>
  <c r="G13" i="7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G3" i="7"/>
  <c r="J2" i="7"/>
  <c r="G2" i="7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17" i="6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05" i="6"/>
  <c r="G205" i="6"/>
  <c r="J204" i="6"/>
  <c r="G204" i="6"/>
  <c r="J203" i="6"/>
  <c r="G203" i="6"/>
  <c r="J202" i="6"/>
  <c r="H202" i="6"/>
  <c r="I202" i="6" s="1"/>
  <c r="G202" i="6"/>
  <c r="J201" i="6"/>
  <c r="G201" i="6"/>
  <c r="J200" i="6"/>
  <c r="G200" i="6"/>
  <c r="J199" i="6"/>
  <c r="G199" i="6"/>
  <c r="J198" i="6"/>
  <c r="I198" i="6"/>
  <c r="G198" i="6"/>
  <c r="J197" i="6"/>
  <c r="G197" i="6"/>
  <c r="J196" i="6"/>
  <c r="G196" i="6"/>
  <c r="J195" i="6"/>
  <c r="G195" i="6"/>
  <c r="J194" i="6"/>
  <c r="G194" i="6"/>
  <c r="J193" i="6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133" i="6"/>
  <c r="G133" i="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21" i="6"/>
  <c r="G121" i="6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09" i="6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98" i="6"/>
  <c r="G98" i="6"/>
  <c r="J97" i="6"/>
  <c r="G97" i="6"/>
  <c r="J96" i="6"/>
  <c r="G96" i="6"/>
  <c r="J95" i="6"/>
  <c r="G95" i="6"/>
  <c r="J94" i="6"/>
  <c r="G94" i="6"/>
  <c r="J93" i="6"/>
  <c r="G93" i="6"/>
  <c r="J92" i="6"/>
  <c r="G92" i="6"/>
  <c r="J91" i="6"/>
  <c r="G91" i="6"/>
  <c r="J90" i="6"/>
  <c r="G90" i="6"/>
  <c r="J89" i="6"/>
  <c r="G89" i="6"/>
  <c r="J88" i="6"/>
  <c r="G88" i="6"/>
  <c r="J87" i="6"/>
  <c r="G87" i="6"/>
  <c r="J86" i="6"/>
  <c r="G86" i="6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73" i="6"/>
  <c r="G73" i="6"/>
  <c r="J72" i="6"/>
  <c r="I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62" i="6"/>
  <c r="G62" i="6"/>
  <c r="J61" i="6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25" i="6"/>
  <c r="G25" i="6"/>
  <c r="J24" i="6"/>
  <c r="G24" i="6"/>
  <c r="J23" i="6"/>
  <c r="G23" i="6"/>
  <c r="J22" i="6"/>
  <c r="I22" i="6"/>
  <c r="G22" i="6"/>
  <c r="E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13" i="6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U961" i="5"/>
  <c r="P961" i="5"/>
  <c r="Q961" i="5" s="1"/>
  <c r="N961" i="5"/>
  <c r="O961" i="5" s="1"/>
  <c r="L961" i="5" s="1"/>
  <c r="M961" i="5" s="1"/>
  <c r="U960" i="5"/>
  <c r="Q960" i="5"/>
  <c r="P960" i="5"/>
  <c r="O960" i="5"/>
  <c r="L960" i="5" s="1"/>
  <c r="M960" i="5" s="1"/>
  <c r="N960" i="5"/>
  <c r="U959" i="5"/>
  <c r="P959" i="5"/>
  <c r="Q959" i="5" s="1"/>
  <c r="N959" i="5"/>
  <c r="O959" i="5" s="1"/>
  <c r="L959" i="5" s="1"/>
  <c r="M959" i="5" s="1"/>
  <c r="U958" i="5"/>
  <c r="Q958" i="5"/>
  <c r="P958" i="5"/>
  <c r="N958" i="5"/>
  <c r="O958" i="5" s="1"/>
  <c r="L958" i="5" s="1"/>
  <c r="M958" i="5" s="1"/>
  <c r="U957" i="5"/>
  <c r="P957" i="5"/>
  <c r="Q957" i="5" s="1"/>
  <c r="N957" i="5"/>
  <c r="O957" i="5" s="1"/>
  <c r="L957" i="5" s="1"/>
  <c r="M957" i="5" s="1"/>
  <c r="U956" i="5"/>
  <c r="P956" i="5"/>
  <c r="Q956" i="5" s="1"/>
  <c r="O956" i="5"/>
  <c r="L956" i="5" s="1"/>
  <c r="M956" i="5" s="1"/>
  <c r="N956" i="5"/>
  <c r="U955" i="5"/>
  <c r="P955" i="5"/>
  <c r="Q955" i="5" s="1"/>
  <c r="N955" i="5"/>
  <c r="O955" i="5" s="1"/>
  <c r="L955" i="5" s="1"/>
  <c r="M955" i="5" s="1"/>
  <c r="U954" i="5"/>
  <c r="Q954" i="5"/>
  <c r="P954" i="5"/>
  <c r="N954" i="5"/>
  <c r="O954" i="5" s="1"/>
  <c r="L954" i="5" s="1"/>
  <c r="M954" i="5" s="1"/>
  <c r="U953" i="5"/>
  <c r="P953" i="5"/>
  <c r="Q953" i="5" s="1"/>
  <c r="N953" i="5"/>
  <c r="O953" i="5" s="1"/>
  <c r="L953" i="5" s="1"/>
  <c r="M953" i="5" s="1"/>
  <c r="U952" i="5"/>
  <c r="Q952" i="5"/>
  <c r="P952" i="5"/>
  <c r="O952" i="5"/>
  <c r="L952" i="5" s="1"/>
  <c r="M952" i="5" s="1"/>
  <c r="N952" i="5"/>
  <c r="U951" i="5"/>
  <c r="P951" i="5"/>
  <c r="Q951" i="5" s="1"/>
  <c r="N951" i="5"/>
  <c r="O951" i="5" s="1"/>
  <c r="L951" i="5" s="1"/>
  <c r="M951" i="5" s="1"/>
  <c r="U950" i="5"/>
  <c r="Q950" i="5"/>
  <c r="P950" i="5"/>
  <c r="O950" i="5"/>
  <c r="L950" i="5" s="1"/>
  <c r="M950" i="5" s="1"/>
  <c r="N950" i="5"/>
  <c r="U949" i="5"/>
  <c r="P949" i="5"/>
  <c r="Q949" i="5" s="1"/>
  <c r="N949" i="5"/>
  <c r="O949" i="5" s="1"/>
  <c r="L949" i="5" s="1"/>
  <c r="M949" i="5" s="1"/>
  <c r="U948" i="5"/>
  <c r="Q948" i="5"/>
  <c r="P948" i="5"/>
  <c r="O948" i="5"/>
  <c r="L948" i="5" s="1"/>
  <c r="M948" i="5" s="1"/>
  <c r="N948" i="5"/>
  <c r="U947" i="5"/>
  <c r="P947" i="5"/>
  <c r="Q947" i="5" s="1"/>
  <c r="N947" i="5"/>
  <c r="O947" i="5" s="1"/>
  <c r="L947" i="5" s="1"/>
  <c r="M947" i="5" s="1"/>
  <c r="U946" i="5"/>
  <c r="Q946" i="5"/>
  <c r="P946" i="5"/>
  <c r="O946" i="5"/>
  <c r="L946" i="5" s="1"/>
  <c r="M946" i="5" s="1"/>
  <c r="N946" i="5"/>
  <c r="U945" i="5"/>
  <c r="P945" i="5"/>
  <c r="Q945" i="5" s="1"/>
  <c r="N945" i="5"/>
  <c r="O945" i="5" s="1"/>
  <c r="L945" i="5" s="1"/>
  <c r="M945" i="5" s="1"/>
  <c r="U944" i="5"/>
  <c r="Q944" i="5"/>
  <c r="P944" i="5"/>
  <c r="N944" i="5"/>
  <c r="O944" i="5" s="1"/>
  <c r="L944" i="5" s="1"/>
  <c r="M944" i="5" s="1"/>
  <c r="U943" i="5"/>
  <c r="Q943" i="5"/>
  <c r="P943" i="5"/>
  <c r="N943" i="5"/>
  <c r="O943" i="5" s="1"/>
  <c r="L943" i="5" s="1"/>
  <c r="M943" i="5" s="1"/>
  <c r="U942" i="5"/>
  <c r="P942" i="5"/>
  <c r="Q942" i="5" s="1"/>
  <c r="O942" i="5"/>
  <c r="N942" i="5"/>
  <c r="L942" i="5"/>
  <c r="M942" i="5" s="1"/>
  <c r="U941" i="5"/>
  <c r="P941" i="5"/>
  <c r="Q941" i="5" s="1"/>
  <c r="O941" i="5"/>
  <c r="L941" i="5" s="1"/>
  <c r="M941" i="5" s="1"/>
  <c r="N941" i="5"/>
  <c r="U940" i="5"/>
  <c r="Q940" i="5"/>
  <c r="P940" i="5"/>
  <c r="N940" i="5"/>
  <c r="O940" i="5" s="1"/>
  <c r="L940" i="5" s="1"/>
  <c r="M940" i="5" s="1"/>
  <c r="U939" i="5"/>
  <c r="Q939" i="5"/>
  <c r="P939" i="5"/>
  <c r="N939" i="5"/>
  <c r="O939" i="5" s="1"/>
  <c r="L939" i="5" s="1"/>
  <c r="M939" i="5" s="1"/>
  <c r="U938" i="5"/>
  <c r="P938" i="5"/>
  <c r="Q938" i="5" s="1"/>
  <c r="N938" i="5"/>
  <c r="O938" i="5" s="1"/>
  <c r="L938" i="5" s="1"/>
  <c r="M938" i="5" s="1"/>
  <c r="U937" i="5"/>
  <c r="Q937" i="5"/>
  <c r="P937" i="5"/>
  <c r="O937" i="5"/>
  <c r="L937" i="5" s="1"/>
  <c r="M937" i="5" s="1"/>
  <c r="N937" i="5"/>
  <c r="U936" i="5"/>
  <c r="P936" i="5"/>
  <c r="Q936" i="5" s="1"/>
  <c r="N936" i="5"/>
  <c r="O936" i="5" s="1"/>
  <c r="L936" i="5" s="1"/>
  <c r="M936" i="5" s="1"/>
  <c r="U935" i="5"/>
  <c r="Q935" i="5"/>
  <c r="P935" i="5"/>
  <c r="O935" i="5"/>
  <c r="L935" i="5" s="1"/>
  <c r="M935" i="5" s="1"/>
  <c r="N935" i="5"/>
  <c r="U934" i="5"/>
  <c r="P934" i="5"/>
  <c r="Q934" i="5" s="1"/>
  <c r="N934" i="5"/>
  <c r="O934" i="5" s="1"/>
  <c r="L934" i="5" s="1"/>
  <c r="M934" i="5" s="1"/>
  <c r="U933" i="5"/>
  <c r="Q933" i="5"/>
  <c r="P933" i="5"/>
  <c r="O933" i="5"/>
  <c r="L933" i="5" s="1"/>
  <c r="M933" i="5" s="1"/>
  <c r="N933" i="5"/>
  <c r="U932" i="5"/>
  <c r="P932" i="5"/>
  <c r="Q932" i="5" s="1"/>
  <c r="N932" i="5"/>
  <c r="O932" i="5" s="1"/>
  <c r="L932" i="5" s="1"/>
  <c r="M932" i="5" s="1"/>
  <c r="U931" i="5"/>
  <c r="Q931" i="5"/>
  <c r="P931" i="5"/>
  <c r="O931" i="5"/>
  <c r="L931" i="5" s="1"/>
  <c r="M931" i="5" s="1"/>
  <c r="N931" i="5"/>
  <c r="U930" i="5"/>
  <c r="P930" i="5"/>
  <c r="Q930" i="5" s="1"/>
  <c r="N930" i="5"/>
  <c r="O930" i="5" s="1"/>
  <c r="L930" i="5" s="1"/>
  <c r="M930" i="5" s="1"/>
  <c r="U929" i="5"/>
  <c r="Q929" i="5"/>
  <c r="P929" i="5"/>
  <c r="O929" i="5"/>
  <c r="L929" i="5" s="1"/>
  <c r="M929" i="5" s="1"/>
  <c r="N929" i="5"/>
  <c r="U928" i="5"/>
  <c r="P928" i="5"/>
  <c r="Q928" i="5" s="1"/>
  <c r="N928" i="5"/>
  <c r="O928" i="5" s="1"/>
  <c r="L928" i="5" s="1"/>
  <c r="M928" i="5" s="1"/>
  <c r="U927" i="5"/>
  <c r="Q927" i="5"/>
  <c r="P927" i="5"/>
  <c r="O927" i="5"/>
  <c r="L927" i="5" s="1"/>
  <c r="M927" i="5" s="1"/>
  <c r="N927" i="5"/>
  <c r="U926" i="5"/>
  <c r="P926" i="5"/>
  <c r="Q926" i="5" s="1"/>
  <c r="N926" i="5"/>
  <c r="O926" i="5" s="1"/>
  <c r="L926" i="5" s="1"/>
  <c r="M926" i="5" s="1"/>
  <c r="U925" i="5"/>
  <c r="Q925" i="5"/>
  <c r="P925" i="5"/>
  <c r="O925" i="5"/>
  <c r="N925" i="5"/>
  <c r="M925" i="5"/>
  <c r="L925" i="5"/>
  <c r="U924" i="5"/>
  <c r="P924" i="5"/>
  <c r="Q924" i="5" s="1"/>
  <c r="N924" i="5"/>
  <c r="O924" i="5" s="1"/>
  <c r="L924" i="5"/>
  <c r="M924" i="5" s="1"/>
  <c r="U923" i="5"/>
  <c r="Q923" i="5"/>
  <c r="P923" i="5"/>
  <c r="O923" i="5"/>
  <c r="N923" i="5"/>
  <c r="M923" i="5"/>
  <c r="L923" i="5"/>
  <c r="U922" i="5"/>
  <c r="S922" i="5"/>
  <c r="P922" i="5"/>
  <c r="T922" i="5" s="1"/>
  <c r="N922" i="5"/>
  <c r="O922" i="5" s="1"/>
  <c r="L922" i="5" s="1"/>
  <c r="M922" i="5" s="1"/>
  <c r="U921" i="5"/>
  <c r="Q921" i="5"/>
  <c r="P921" i="5"/>
  <c r="O921" i="5"/>
  <c r="L921" i="5" s="1"/>
  <c r="M921" i="5" s="1"/>
  <c r="N921" i="5"/>
  <c r="U920" i="5"/>
  <c r="P920" i="5"/>
  <c r="Q920" i="5" s="1"/>
  <c r="N920" i="5"/>
  <c r="O920" i="5" s="1"/>
  <c r="L920" i="5" s="1"/>
  <c r="M920" i="5" s="1"/>
  <c r="U919" i="5"/>
  <c r="Q919" i="5"/>
  <c r="P919" i="5"/>
  <c r="O919" i="5"/>
  <c r="L919" i="5" s="1"/>
  <c r="M919" i="5" s="1"/>
  <c r="N919" i="5"/>
  <c r="U918" i="5"/>
  <c r="P918" i="5"/>
  <c r="Q918" i="5" s="1"/>
  <c r="N918" i="5"/>
  <c r="O918" i="5" s="1"/>
  <c r="L918" i="5" s="1"/>
  <c r="M918" i="5" s="1"/>
  <c r="U917" i="5"/>
  <c r="Q917" i="5"/>
  <c r="P917" i="5"/>
  <c r="O917" i="5"/>
  <c r="L917" i="5" s="1"/>
  <c r="M917" i="5" s="1"/>
  <c r="N917" i="5"/>
  <c r="U916" i="5"/>
  <c r="P916" i="5"/>
  <c r="Q916" i="5" s="1"/>
  <c r="N916" i="5"/>
  <c r="O916" i="5" s="1"/>
  <c r="L916" i="5" s="1"/>
  <c r="M916" i="5" s="1"/>
  <c r="U915" i="5"/>
  <c r="Q915" i="5"/>
  <c r="P915" i="5"/>
  <c r="O915" i="5"/>
  <c r="L915" i="5" s="1"/>
  <c r="M915" i="5" s="1"/>
  <c r="N915" i="5"/>
  <c r="U914" i="5"/>
  <c r="P914" i="5"/>
  <c r="Q914" i="5" s="1"/>
  <c r="N914" i="5"/>
  <c r="O914" i="5" s="1"/>
  <c r="L914" i="5"/>
  <c r="M914" i="5" s="1"/>
  <c r="U913" i="5"/>
  <c r="Q913" i="5"/>
  <c r="P913" i="5"/>
  <c r="O913" i="5"/>
  <c r="L913" i="5" s="1"/>
  <c r="M913" i="5" s="1"/>
  <c r="N913" i="5"/>
  <c r="U912" i="5"/>
  <c r="P912" i="5"/>
  <c r="Q912" i="5" s="1"/>
  <c r="N912" i="5"/>
  <c r="O912" i="5" s="1"/>
  <c r="L912" i="5" s="1"/>
  <c r="M912" i="5" s="1"/>
  <c r="U911" i="5"/>
  <c r="Q911" i="5"/>
  <c r="P911" i="5"/>
  <c r="O911" i="5"/>
  <c r="L911" i="5" s="1"/>
  <c r="M911" i="5" s="1"/>
  <c r="N911" i="5"/>
  <c r="U910" i="5"/>
  <c r="P910" i="5"/>
  <c r="Q910" i="5" s="1"/>
  <c r="N910" i="5"/>
  <c r="O910" i="5" s="1"/>
  <c r="L910" i="5" s="1"/>
  <c r="M910" i="5" s="1"/>
  <c r="U909" i="5"/>
  <c r="Q909" i="5"/>
  <c r="P909" i="5"/>
  <c r="O909" i="5"/>
  <c r="L909" i="5" s="1"/>
  <c r="M909" i="5" s="1"/>
  <c r="N909" i="5"/>
  <c r="U908" i="5"/>
  <c r="P908" i="5"/>
  <c r="Q908" i="5" s="1"/>
  <c r="N908" i="5"/>
  <c r="O908" i="5" s="1"/>
  <c r="L908" i="5" s="1"/>
  <c r="M908" i="5" s="1"/>
  <c r="U907" i="5"/>
  <c r="Q907" i="5"/>
  <c r="P907" i="5"/>
  <c r="O907" i="5"/>
  <c r="L907" i="5" s="1"/>
  <c r="M907" i="5" s="1"/>
  <c r="N907" i="5"/>
  <c r="U906" i="5"/>
  <c r="P906" i="5"/>
  <c r="Q906" i="5" s="1"/>
  <c r="N906" i="5"/>
  <c r="O906" i="5" s="1"/>
  <c r="L906" i="5" s="1"/>
  <c r="M906" i="5" s="1"/>
  <c r="U905" i="5"/>
  <c r="Q905" i="5"/>
  <c r="P905" i="5"/>
  <c r="O905" i="5"/>
  <c r="L905" i="5" s="1"/>
  <c r="M905" i="5" s="1"/>
  <c r="N905" i="5"/>
  <c r="U904" i="5"/>
  <c r="P904" i="5"/>
  <c r="Q904" i="5" s="1"/>
  <c r="N904" i="5"/>
  <c r="O904" i="5" s="1"/>
  <c r="L904" i="5" s="1"/>
  <c r="M904" i="5" s="1"/>
  <c r="U903" i="5"/>
  <c r="Q903" i="5"/>
  <c r="P903" i="5"/>
  <c r="O903" i="5"/>
  <c r="L903" i="5" s="1"/>
  <c r="M903" i="5" s="1"/>
  <c r="N903" i="5"/>
  <c r="U902" i="5"/>
  <c r="P902" i="5"/>
  <c r="Q902" i="5" s="1"/>
  <c r="N902" i="5"/>
  <c r="O902" i="5" s="1"/>
  <c r="L902" i="5" s="1"/>
  <c r="M902" i="5" s="1"/>
  <c r="U901" i="5"/>
  <c r="Q901" i="5"/>
  <c r="P901" i="5"/>
  <c r="O901" i="5"/>
  <c r="L901" i="5" s="1"/>
  <c r="M901" i="5" s="1"/>
  <c r="N901" i="5"/>
  <c r="U900" i="5"/>
  <c r="P900" i="5"/>
  <c r="Q900" i="5" s="1"/>
  <c r="N900" i="5"/>
  <c r="O900" i="5" s="1"/>
  <c r="L900" i="5" s="1"/>
  <c r="M900" i="5" s="1"/>
  <c r="U899" i="5"/>
  <c r="Q899" i="5"/>
  <c r="P899" i="5"/>
  <c r="O899" i="5"/>
  <c r="L899" i="5" s="1"/>
  <c r="M899" i="5" s="1"/>
  <c r="N899" i="5"/>
  <c r="U898" i="5"/>
  <c r="P898" i="5"/>
  <c r="Q898" i="5" s="1"/>
  <c r="N898" i="5"/>
  <c r="O898" i="5" s="1"/>
  <c r="L898" i="5" s="1"/>
  <c r="M898" i="5" s="1"/>
  <c r="U897" i="5"/>
  <c r="Q897" i="5"/>
  <c r="P897" i="5"/>
  <c r="O897" i="5"/>
  <c r="L897" i="5" s="1"/>
  <c r="M897" i="5" s="1"/>
  <c r="N897" i="5"/>
  <c r="U896" i="5"/>
  <c r="P896" i="5"/>
  <c r="Q896" i="5" s="1"/>
  <c r="N896" i="5"/>
  <c r="O896" i="5" s="1"/>
  <c r="L896" i="5" s="1"/>
  <c r="M896" i="5" s="1"/>
  <c r="U895" i="5"/>
  <c r="Q895" i="5"/>
  <c r="P895" i="5"/>
  <c r="O895" i="5"/>
  <c r="L895" i="5" s="1"/>
  <c r="M895" i="5" s="1"/>
  <c r="N895" i="5"/>
  <c r="U894" i="5"/>
  <c r="P894" i="5"/>
  <c r="Q894" i="5" s="1"/>
  <c r="N894" i="5"/>
  <c r="O894" i="5" s="1"/>
  <c r="L894" i="5" s="1"/>
  <c r="M894" i="5" s="1"/>
  <c r="U893" i="5"/>
  <c r="Q893" i="5"/>
  <c r="P893" i="5"/>
  <c r="O893" i="5"/>
  <c r="L893" i="5" s="1"/>
  <c r="M893" i="5" s="1"/>
  <c r="N893" i="5"/>
  <c r="U892" i="5"/>
  <c r="P892" i="5"/>
  <c r="Q892" i="5" s="1"/>
  <c r="N892" i="5"/>
  <c r="O892" i="5" s="1"/>
  <c r="L892" i="5" s="1"/>
  <c r="M892" i="5" s="1"/>
  <c r="U891" i="5"/>
  <c r="Q891" i="5"/>
  <c r="P891" i="5"/>
  <c r="O891" i="5"/>
  <c r="L891" i="5" s="1"/>
  <c r="M891" i="5" s="1"/>
  <c r="N891" i="5"/>
  <c r="U890" i="5"/>
  <c r="P890" i="5"/>
  <c r="S890" i="5" s="1"/>
  <c r="N890" i="5"/>
  <c r="T890" i="5" s="1"/>
  <c r="L890" i="5"/>
  <c r="M890" i="5" s="1"/>
  <c r="U889" i="5"/>
  <c r="Q889" i="5"/>
  <c r="P889" i="5"/>
  <c r="O889" i="5"/>
  <c r="L889" i="5" s="1"/>
  <c r="M889" i="5" s="1"/>
  <c r="N889" i="5"/>
  <c r="U888" i="5"/>
  <c r="P888" i="5"/>
  <c r="Q888" i="5" s="1"/>
  <c r="N888" i="5"/>
  <c r="O888" i="5" s="1"/>
  <c r="L888" i="5" s="1"/>
  <c r="M888" i="5" s="1"/>
  <c r="U887" i="5"/>
  <c r="Q887" i="5"/>
  <c r="P887" i="5"/>
  <c r="O887" i="5"/>
  <c r="L887" i="5" s="1"/>
  <c r="M887" i="5" s="1"/>
  <c r="N887" i="5"/>
  <c r="U886" i="5"/>
  <c r="P886" i="5"/>
  <c r="Q886" i="5" s="1"/>
  <c r="N886" i="5"/>
  <c r="O886" i="5" s="1"/>
  <c r="L886" i="5" s="1"/>
  <c r="M886" i="5" s="1"/>
  <c r="U885" i="5"/>
  <c r="Q885" i="5"/>
  <c r="P885" i="5"/>
  <c r="O885" i="5"/>
  <c r="L885" i="5" s="1"/>
  <c r="M885" i="5" s="1"/>
  <c r="N885" i="5"/>
  <c r="U884" i="5"/>
  <c r="P884" i="5"/>
  <c r="Q884" i="5" s="1"/>
  <c r="N884" i="5"/>
  <c r="O884" i="5" s="1"/>
  <c r="L884" i="5" s="1"/>
  <c r="M884" i="5" s="1"/>
  <c r="U883" i="5"/>
  <c r="Q883" i="5"/>
  <c r="P883" i="5"/>
  <c r="O883" i="5"/>
  <c r="L883" i="5" s="1"/>
  <c r="M883" i="5" s="1"/>
  <c r="N883" i="5"/>
  <c r="U882" i="5"/>
  <c r="P882" i="5"/>
  <c r="Q882" i="5" s="1"/>
  <c r="N882" i="5"/>
  <c r="O882" i="5" s="1"/>
  <c r="L882" i="5" s="1"/>
  <c r="M882" i="5" s="1"/>
  <c r="U881" i="5"/>
  <c r="Q881" i="5"/>
  <c r="P881" i="5"/>
  <c r="O881" i="5"/>
  <c r="L881" i="5" s="1"/>
  <c r="M881" i="5" s="1"/>
  <c r="N881" i="5"/>
  <c r="U880" i="5"/>
  <c r="P880" i="5"/>
  <c r="Q880" i="5" s="1"/>
  <c r="N880" i="5"/>
  <c r="O880" i="5" s="1"/>
  <c r="L880" i="5" s="1"/>
  <c r="M880" i="5" s="1"/>
  <c r="U879" i="5"/>
  <c r="Q879" i="5"/>
  <c r="P879" i="5"/>
  <c r="O879" i="5"/>
  <c r="L879" i="5" s="1"/>
  <c r="M879" i="5" s="1"/>
  <c r="N879" i="5"/>
  <c r="U878" i="5"/>
  <c r="P878" i="5"/>
  <c r="Q878" i="5" s="1"/>
  <c r="N878" i="5"/>
  <c r="O878" i="5" s="1"/>
  <c r="L878" i="5" s="1"/>
  <c r="M878" i="5" s="1"/>
  <c r="U877" i="5"/>
  <c r="Q877" i="5"/>
  <c r="P877" i="5"/>
  <c r="O877" i="5"/>
  <c r="L877" i="5" s="1"/>
  <c r="M877" i="5" s="1"/>
  <c r="N877" i="5"/>
  <c r="U876" i="5"/>
  <c r="P876" i="5"/>
  <c r="Q876" i="5" s="1"/>
  <c r="N876" i="5"/>
  <c r="O876" i="5" s="1"/>
  <c r="L876" i="5" s="1"/>
  <c r="M876" i="5" s="1"/>
  <c r="U875" i="5"/>
  <c r="Q875" i="5"/>
  <c r="P875" i="5"/>
  <c r="O875" i="5"/>
  <c r="L875" i="5" s="1"/>
  <c r="M875" i="5" s="1"/>
  <c r="N875" i="5"/>
  <c r="U874" i="5"/>
  <c r="P874" i="5"/>
  <c r="Q874" i="5" s="1"/>
  <c r="N874" i="5"/>
  <c r="O874" i="5" s="1"/>
  <c r="L874" i="5" s="1"/>
  <c r="M874" i="5" s="1"/>
  <c r="U873" i="5"/>
  <c r="Q873" i="5"/>
  <c r="P873" i="5"/>
  <c r="O873" i="5"/>
  <c r="L873" i="5" s="1"/>
  <c r="M873" i="5" s="1"/>
  <c r="N873" i="5"/>
  <c r="U872" i="5"/>
  <c r="P872" i="5"/>
  <c r="Q872" i="5" s="1"/>
  <c r="N872" i="5"/>
  <c r="O872" i="5" s="1"/>
  <c r="L872" i="5" s="1"/>
  <c r="M872" i="5" s="1"/>
  <c r="U871" i="5"/>
  <c r="Q871" i="5"/>
  <c r="P871" i="5"/>
  <c r="O871" i="5"/>
  <c r="L871" i="5" s="1"/>
  <c r="M871" i="5" s="1"/>
  <c r="N871" i="5"/>
  <c r="U870" i="5"/>
  <c r="P870" i="5"/>
  <c r="Q870" i="5" s="1"/>
  <c r="N870" i="5"/>
  <c r="O870" i="5" s="1"/>
  <c r="L870" i="5" s="1"/>
  <c r="M870" i="5" s="1"/>
  <c r="U869" i="5"/>
  <c r="Q869" i="5"/>
  <c r="P869" i="5"/>
  <c r="O869" i="5"/>
  <c r="L869" i="5" s="1"/>
  <c r="M869" i="5" s="1"/>
  <c r="N869" i="5"/>
  <c r="U868" i="5"/>
  <c r="P868" i="5"/>
  <c r="Q868" i="5" s="1"/>
  <c r="N868" i="5"/>
  <c r="O868" i="5" s="1"/>
  <c r="L868" i="5" s="1"/>
  <c r="M868" i="5" s="1"/>
  <c r="U867" i="5"/>
  <c r="Q867" i="5"/>
  <c r="P867" i="5"/>
  <c r="O867" i="5"/>
  <c r="L867" i="5" s="1"/>
  <c r="M867" i="5" s="1"/>
  <c r="N867" i="5"/>
  <c r="U866" i="5"/>
  <c r="P866" i="5"/>
  <c r="Q866" i="5" s="1"/>
  <c r="N866" i="5"/>
  <c r="O866" i="5" s="1"/>
  <c r="L866" i="5" s="1"/>
  <c r="M866" i="5" s="1"/>
  <c r="U865" i="5"/>
  <c r="Q865" i="5"/>
  <c r="P865" i="5"/>
  <c r="O865" i="5"/>
  <c r="L865" i="5" s="1"/>
  <c r="M865" i="5" s="1"/>
  <c r="N865" i="5"/>
  <c r="U864" i="5"/>
  <c r="P864" i="5"/>
  <c r="Q864" i="5" s="1"/>
  <c r="N864" i="5"/>
  <c r="O864" i="5" s="1"/>
  <c r="L864" i="5" s="1"/>
  <c r="M864" i="5" s="1"/>
  <c r="U863" i="5"/>
  <c r="Q863" i="5"/>
  <c r="P863" i="5"/>
  <c r="O863" i="5"/>
  <c r="L863" i="5" s="1"/>
  <c r="M863" i="5" s="1"/>
  <c r="N863" i="5"/>
  <c r="U862" i="5"/>
  <c r="P862" i="5"/>
  <c r="Q862" i="5" s="1"/>
  <c r="N862" i="5"/>
  <c r="O862" i="5" s="1"/>
  <c r="L862" i="5" s="1"/>
  <c r="M862" i="5" s="1"/>
  <c r="U861" i="5"/>
  <c r="Q861" i="5"/>
  <c r="P861" i="5"/>
  <c r="O861" i="5"/>
  <c r="L861" i="5" s="1"/>
  <c r="M861" i="5" s="1"/>
  <c r="N861" i="5"/>
  <c r="U860" i="5"/>
  <c r="P860" i="5"/>
  <c r="Q860" i="5" s="1"/>
  <c r="N860" i="5"/>
  <c r="O860" i="5" s="1"/>
  <c r="L860" i="5" s="1"/>
  <c r="M860" i="5" s="1"/>
  <c r="U859" i="5"/>
  <c r="Q859" i="5"/>
  <c r="P859" i="5"/>
  <c r="O859" i="5"/>
  <c r="L859" i="5" s="1"/>
  <c r="M859" i="5" s="1"/>
  <c r="N859" i="5"/>
  <c r="U858" i="5"/>
  <c r="P858" i="5"/>
  <c r="Q858" i="5" s="1"/>
  <c r="N858" i="5"/>
  <c r="O858" i="5" s="1"/>
  <c r="L858" i="5" s="1"/>
  <c r="M858" i="5" s="1"/>
  <c r="U857" i="5"/>
  <c r="Q857" i="5"/>
  <c r="P857" i="5"/>
  <c r="O857" i="5"/>
  <c r="L857" i="5" s="1"/>
  <c r="M857" i="5" s="1"/>
  <c r="N857" i="5"/>
  <c r="U856" i="5"/>
  <c r="P856" i="5"/>
  <c r="Q856" i="5" s="1"/>
  <c r="N856" i="5"/>
  <c r="O856" i="5" s="1"/>
  <c r="L856" i="5" s="1"/>
  <c r="M856" i="5" s="1"/>
  <c r="U855" i="5"/>
  <c r="Q855" i="5"/>
  <c r="P855" i="5"/>
  <c r="O855" i="5"/>
  <c r="L855" i="5" s="1"/>
  <c r="M855" i="5" s="1"/>
  <c r="N855" i="5"/>
  <c r="U854" i="5"/>
  <c r="P854" i="5"/>
  <c r="Q854" i="5" s="1"/>
  <c r="N854" i="5"/>
  <c r="O854" i="5" s="1"/>
  <c r="L854" i="5" s="1"/>
  <c r="M854" i="5" s="1"/>
  <c r="U853" i="5"/>
  <c r="Q853" i="5"/>
  <c r="P853" i="5"/>
  <c r="O853" i="5"/>
  <c r="L853" i="5" s="1"/>
  <c r="M853" i="5" s="1"/>
  <c r="N853" i="5"/>
  <c r="U852" i="5"/>
  <c r="P852" i="5"/>
  <c r="Q852" i="5" s="1"/>
  <c r="N852" i="5"/>
  <c r="O852" i="5" s="1"/>
  <c r="L852" i="5" s="1"/>
  <c r="M852" i="5" s="1"/>
  <c r="U851" i="5"/>
  <c r="Q851" i="5"/>
  <c r="P851" i="5"/>
  <c r="O851" i="5"/>
  <c r="L851" i="5" s="1"/>
  <c r="M851" i="5" s="1"/>
  <c r="N851" i="5"/>
  <c r="U850" i="5"/>
  <c r="P850" i="5"/>
  <c r="Q850" i="5" s="1"/>
  <c r="N850" i="5"/>
  <c r="O850" i="5" s="1"/>
  <c r="L850" i="5" s="1"/>
  <c r="M850" i="5" s="1"/>
  <c r="U849" i="5"/>
  <c r="Q849" i="5"/>
  <c r="P849" i="5"/>
  <c r="O849" i="5"/>
  <c r="L849" i="5" s="1"/>
  <c r="M849" i="5" s="1"/>
  <c r="N849" i="5"/>
  <c r="U848" i="5"/>
  <c r="P848" i="5"/>
  <c r="Q848" i="5" s="1"/>
  <c r="N848" i="5"/>
  <c r="O848" i="5" s="1"/>
  <c r="L848" i="5" s="1"/>
  <c r="M848" i="5" s="1"/>
  <c r="U847" i="5"/>
  <c r="Q847" i="5"/>
  <c r="P847" i="5"/>
  <c r="O847" i="5"/>
  <c r="L847" i="5" s="1"/>
  <c r="M847" i="5" s="1"/>
  <c r="N847" i="5"/>
  <c r="U846" i="5"/>
  <c r="P846" i="5"/>
  <c r="Q846" i="5" s="1"/>
  <c r="N846" i="5"/>
  <c r="O846" i="5" s="1"/>
  <c r="L846" i="5" s="1"/>
  <c r="M846" i="5" s="1"/>
  <c r="U845" i="5"/>
  <c r="Q845" i="5"/>
  <c r="P845" i="5"/>
  <c r="O845" i="5"/>
  <c r="L845" i="5" s="1"/>
  <c r="M845" i="5" s="1"/>
  <c r="N845" i="5"/>
  <c r="U844" i="5"/>
  <c r="P844" i="5"/>
  <c r="Q844" i="5" s="1"/>
  <c r="N844" i="5"/>
  <c r="O844" i="5" s="1"/>
  <c r="L844" i="5" s="1"/>
  <c r="M844" i="5" s="1"/>
  <c r="U843" i="5"/>
  <c r="Q843" i="5"/>
  <c r="P843" i="5"/>
  <c r="O843" i="5"/>
  <c r="L843" i="5" s="1"/>
  <c r="M843" i="5" s="1"/>
  <c r="N843" i="5"/>
  <c r="U842" i="5"/>
  <c r="P842" i="5"/>
  <c r="Q842" i="5" s="1"/>
  <c r="N842" i="5"/>
  <c r="O842" i="5" s="1"/>
  <c r="L842" i="5" s="1"/>
  <c r="M842" i="5" s="1"/>
  <c r="U841" i="5"/>
  <c r="Q841" i="5"/>
  <c r="P841" i="5"/>
  <c r="O841" i="5"/>
  <c r="L841" i="5" s="1"/>
  <c r="M841" i="5" s="1"/>
  <c r="N841" i="5"/>
  <c r="U840" i="5"/>
  <c r="P840" i="5"/>
  <c r="Q840" i="5" s="1"/>
  <c r="N840" i="5"/>
  <c r="O840" i="5" s="1"/>
  <c r="L840" i="5" s="1"/>
  <c r="M840" i="5" s="1"/>
  <c r="U839" i="5"/>
  <c r="Q839" i="5"/>
  <c r="I840" i="8" s="1"/>
  <c r="P839" i="5"/>
  <c r="O839" i="5"/>
  <c r="L839" i="5" s="1"/>
  <c r="M839" i="5" s="1"/>
  <c r="N839" i="5"/>
  <c r="U838" i="5"/>
  <c r="P838" i="5"/>
  <c r="Q838" i="5" s="1"/>
  <c r="I839" i="8" s="1"/>
  <c r="N838" i="5"/>
  <c r="O838" i="5" s="1"/>
  <c r="L838" i="5" s="1"/>
  <c r="M838" i="5" s="1"/>
  <c r="U837" i="5"/>
  <c r="Q837" i="5"/>
  <c r="I838" i="8" s="1"/>
  <c r="P837" i="5"/>
  <c r="O837" i="5"/>
  <c r="L837" i="5" s="1"/>
  <c r="M837" i="5" s="1"/>
  <c r="N837" i="5"/>
  <c r="U836" i="5"/>
  <c r="P836" i="5"/>
  <c r="Q836" i="5" s="1"/>
  <c r="I837" i="8" s="1"/>
  <c r="N836" i="5"/>
  <c r="O836" i="5" s="1"/>
  <c r="L836" i="5" s="1"/>
  <c r="M836" i="5" s="1"/>
  <c r="U835" i="5"/>
  <c r="Q835" i="5"/>
  <c r="I836" i="8" s="1"/>
  <c r="P835" i="5"/>
  <c r="O835" i="5"/>
  <c r="L835" i="5" s="1"/>
  <c r="M835" i="5" s="1"/>
  <c r="N835" i="5"/>
  <c r="U834" i="5"/>
  <c r="P834" i="5"/>
  <c r="Q834" i="5" s="1"/>
  <c r="I835" i="8" s="1"/>
  <c r="N834" i="5"/>
  <c r="O834" i="5" s="1"/>
  <c r="L834" i="5" s="1"/>
  <c r="M834" i="5" s="1"/>
  <c r="U833" i="5"/>
  <c r="Q833" i="5"/>
  <c r="I834" i="8" s="1"/>
  <c r="P833" i="5"/>
  <c r="O833" i="5"/>
  <c r="L833" i="5" s="1"/>
  <c r="M833" i="5" s="1"/>
  <c r="N833" i="5"/>
  <c r="U832" i="5"/>
  <c r="P832" i="5"/>
  <c r="Q832" i="5" s="1"/>
  <c r="I833" i="8" s="1"/>
  <c r="N832" i="5"/>
  <c r="O832" i="5" s="1"/>
  <c r="L832" i="5" s="1"/>
  <c r="M832" i="5" s="1"/>
  <c r="U831" i="5"/>
  <c r="Q831" i="5"/>
  <c r="I832" i="8" s="1"/>
  <c r="P831" i="5"/>
  <c r="O831" i="5"/>
  <c r="L831" i="5" s="1"/>
  <c r="M831" i="5" s="1"/>
  <c r="N831" i="5"/>
  <c r="U830" i="5"/>
  <c r="P830" i="5"/>
  <c r="Q830" i="5" s="1"/>
  <c r="I831" i="8" s="1"/>
  <c r="N830" i="5"/>
  <c r="O830" i="5" s="1"/>
  <c r="L830" i="5" s="1"/>
  <c r="M830" i="5" s="1"/>
  <c r="U829" i="5"/>
  <c r="Q829" i="5"/>
  <c r="I830" i="8" s="1"/>
  <c r="P829" i="5"/>
  <c r="O829" i="5"/>
  <c r="L829" i="5" s="1"/>
  <c r="M829" i="5" s="1"/>
  <c r="N829" i="5"/>
  <c r="U828" i="5"/>
  <c r="P828" i="5"/>
  <c r="Q828" i="5" s="1"/>
  <c r="I829" i="8" s="1"/>
  <c r="N828" i="5"/>
  <c r="O828" i="5" s="1"/>
  <c r="L828" i="5" s="1"/>
  <c r="M828" i="5" s="1"/>
  <c r="U827" i="5"/>
  <c r="Q827" i="5"/>
  <c r="I828" i="8" s="1"/>
  <c r="P827" i="5"/>
  <c r="O827" i="5"/>
  <c r="L827" i="5" s="1"/>
  <c r="M827" i="5" s="1"/>
  <c r="N827" i="5"/>
  <c r="U826" i="5"/>
  <c r="P826" i="5"/>
  <c r="Q826" i="5" s="1"/>
  <c r="I827" i="8" s="1"/>
  <c r="N826" i="5"/>
  <c r="O826" i="5" s="1"/>
  <c r="L826" i="5" s="1"/>
  <c r="M826" i="5" s="1"/>
  <c r="U825" i="5"/>
  <c r="Q825" i="5"/>
  <c r="I826" i="8" s="1"/>
  <c r="P825" i="5"/>
  <c r="O825" i="5"/>
  <c r="L825" i="5" s="1"/>
  <c r="M825" i="5" s="1"/>
  <c r="N825" i="5"/>
  <c r="U824" i="5"/>
  <c r="P824" i="5"/>
  <c r="Q824" i="5" s="1"/>
  <c r="I825" i="8" s="1"/>
  <c r="N824" i="5"/>
  <c r="O824" i="5" s="1"/>
  <c r="L824" i="5" s="1"/>
  <c r="M824" i="5" s="1"/>
  <c r="U823" i="5"/>
  <c r="Q823" i="5"/>
  <c r="I824" i="8" s="1"/>
  <c r="P823" i="5"/>
  <c r="O823" i="5"/>
  <c r="L823" i="5" s="1"/>
  <c r="M823" i="5" s="1"/>
  <c r="N823" i="5"/>
  <c r="U822" i="5"/>
  <c r="P822" i="5"/>
  <c r="Q822" i="5" s="1"/>
  <c r="I823" i="8" s="1"/>
  <c r="N822" i="5"/>
  <c r="O822" i="5" s="1"/>
  <c r="L822" i="5"/>
  <c r="M822" i="5" s="1"/>
  <c r="U821" i="5"/>
  <c r="Q821" i="5"/>
  <c r="I822" i="8" s="1"/>
  <c r="P821" i="5"/>
  <c r="O821" i="5"/>
  <c r="L821" i="5" s="1"/>
  <c r="M821" i="5" s="1"/>
  <c r="N821" i="5"/>
  <c r="U820" i="5"/>
  <c r="P820" i="5"/>
  <c r="Q820" i="5" s="1"/>
  <c r="I821" i="8" s="1"/>
  <c r="N820" i="5"/>
  <c r="O820" i="5" s="1"/>
  <c r="L820" i="5" s="1"/>
  <c r="M820" i="5" s="1"/>
  <c r="U819" i="5"/>
  <c r="Q819" i="5"/>
  <c r="I820" i="8" s="1"/>
  <c r="P819" i="5"/>
  <c r="O819" i="5"/>
  <c r="L819" i="5" s="1"/>
  <c r="N819" i="5"/>
  <c r="M819" i="5"/>
  <c r="U818" i="5"/>
  <c r="P818" i="5"/>
  <c r="Q818" i="5" s="1"/>
  <c r="I819" i="8" s="1"/>
  <c r="N818" i="5"/>
  <c r="O818" i="5" s="1"/>
  <c r="L818" i="5"/>
  <c r="M818" i="5" s="1"/>
  <c r="U817" i="5"/>
  <c r="Q817" i="5"/>
  <c r="I818" i="8" s="1"/>
  <c r="P817" i="5"/>
  <c r="O817" i="5"/>
  <c r="L817" i="5" s="1"/>
  <c r="M817" i="5" s="1"/>
  <c r="N817" i="5"/>
  <c r="U816" i="5"/>
  <c r="P816" i="5"/>
  <c r="Q816" i="5" s="1"/>
  <c r="I817" i="8" s="1"/>
  <c r="N816" i="5"/>
  <c r="O816" i="5" s="1"/>
  <c r="L816" i="5"/>
  <c r="M816" i="5" s="1"/>
  <c r="U815" i="5"/>
  <c r="Q815" i="5"/>
  <c r="I816" i="8" s="1"/>
  <c r="P815" i="5"/>
  <c r="O815" i="5"/>
  <c r="L815" i="5" s="1"/>
  <c r="N815" i="5"/>
  <c r="M815" i="5"/>
  <c r="U814" i="5"/>
  <c r="P814" i="5"/>
  <c r="Q814" i="5" s="1"/>
  <c r="I815" i="8" s="1"/>
  <c r="N814" i="5"/>
  <c r="O814" i="5" s="1"/>
  <c r="L814" i="5"/>
  <c r="M814" i="5" s="1"/>
  <c r="U813" i="5"/>
  <c r="Q813" i="5"/>
  <c r="I814" i="8" s="1"/>
  <c r="P813" i="5"/>
  <c r="O813" i="5"/>
  <c r="L813" i="5" s="1"/>
  <c r="M813" i="5" s="1"/>
  <c r="N813" i="5"/>
  <c r="U812" i="5"/>
  <c r="P812" i="5"/>
  <c r="Q812" i="5" s="1"/>
  <c r="I813" i="8" s="1"/>
  <c r="N812" i="5"/>
  <c r="O812" i="5" s="1"/>
  <c r="L812" i="5"/>
  <c r="M812" i="5" s="1"/>
  <c r="U811" i="5"/>
  <c r="T811" i="5"/>
  <c r="P811" i="5"/>
  <c r="Q811" i="5" s="1"/>
  <c r="I812" i="8" s="1"/>
  <c r="N811" i="5"/>
  <c r="O811" i="5" s="1"/>
  <c r="L811" i="5"/>
  <c r="M811" i="5" s="1"/>
  <c r="U810" i="5"/>
  <c r="Q810" i="5"/>
  <c r="I811" i="8" s="1"/>
  <c r="P810" i="5"/>
  <c r="O810" i="5"/>
  <c r="L810" i="5" s="1"/>
  <c r="M810" i="5" s="1"/>
  <c r="N810" i="5"/>
  <c r="U809" i="5"/>
  <c r="P809" i="5"/>
  <c r="Q809" i="5" s="1"/>
  <c r="I810" i="8" s="1"/>
  <c r="N809" i="5"/>
  <c r="O809" i="5" s="1"/>
  <c r="L809" i="5" s="1"/>
  <c r="M809" i="5" s="1"/>
  <c r="U808" i="5"/>
  <c r="Q808" i="5"/>
  <c r="I809" i="8" s="1"/>
  <c r="P808" i="5"/>
  <c r="O808" i="5"/>
  <c r="L808" i="5" s="1"/>
  <c r="N808" i="5"/>
  <c r="M808" i="5"/>
  <c r="U807" i="5"/>
  <c r="P807" i="5"/>
  <c r="Q807" i="5" s="1"/>
  <c r="I808" i="8" s="1"/>
  <c r="N807" i="5"/>
  <c r="O807" i="5" s="1"/>
  <c r="L807" i="5"/>
  <c r="M807" i="5" s="1"/>
  <c r="U806" i="5"/>
  <c r="Q806" i="5"/>
  <c r="I807" i="8" s="1"/>
  <c r="P806" i="5"/>
  <c r="O806" i="5"/>
  <c r="L806" i="5" s="1"/>
  <c r="M806" i="5" s="1"/>
  <c r="N806" i="5"/>
  <c r="U805" i="5"/>
  <c r="P805" i="5"/>
  <c r="Q805" i="5" s="1"/>
  <c r="I806" i="8" s="1"/>
  <c r="N805" i="5"/>
  <c r="O805" i="5" s="1"/>
  <c r="L805" i="5" s="1"/>
  <c r="M805" i="5" s="1"/>
  <c r="U804" i="5"/>
  <c r="Q804" i="5"/>
  <c r="I805" i="8" s="1"/>
  <c r="P804" i="5"/>
  <c r="O804" i="5"/>
  <c r="L804" i="5" s="1"/>
  <c r="N804" i="5"/>
  <c r="M804" i="5"/>
  <c r="U803" i="5"/>
  <c r="P803" i="5"/>
  <c r="Q803" i="5" s="1"/>
  <c r="I804" i="8" s="1"/>
  <c r="N803" i="5"/>
  <c r="O803" i="5" s="1"/>
  <c r="L803" i="5"/>
  <c r="M803" i="5" s="1"/>
  <c r="U802" i="5"/>
  <c r="Q802" i="5"/>
  <c r="I803" i="8" s="1"/>
  <c r="P802" i="5"/>
  <c r="O802" i="5"/>
  <c r="L802" i="5" s="1"/>
  <c r="M802" i="5" s="1"/>
  <c r="N802" i="5"/>
  <c r="U801" i="5"/>
  <c r="P801" i="5"/>
  <c r="Q801" i="5" s="1"/>
  <c r="I802" i="8" s="1"/>
  <c r="N801" i="5"/>
  <c r="O801" i="5" s="1"/>
  <c r="L801" i="5" s="1"/>
  <c r="M801" i="5" s="1"/>
  <c r="U800" i="5"/>
  <c r="Q800" i="5"/>
  <c r="I801" i="8" s="1"/>
  <c r="P800" i="5"/>
  <c r="O800" i="5"/>
  <c r="L800" i="5" s="1"/>
  <c r="N800" i="5"/>
  <c r="M800" i="5"/>
  <c r="U799" i="5"/>
  <c r="P799" i="5"/>
  <c r="Q799" i="5" s="1"/>
  <c r="I800" i="8" s="1"/>
  <c r="N799" i="5"/>
  <c r="O799" i="5" s="1"/>
  <c r="L799" i="5"/>
  <c r="M799" i="5" s="1"/>
  <c r="U798" i="5"/>
  <c r="Q798" i="5"/>
  <c r="I799" i="8" s="1"/>
  <c r="P798" i="5"/>
  <c r="O798" i="5"/>
  <c r="L798" i="5" s="1"/>
  <c r="M798" i="5" s="1"/>
  <c r="N798" i="5"/>
  <c r="U797" i="5"/>
  <c r="P797" i="5"/>
  <c r="Q797" i="5" s="1"/>
  <c r="I798" i="8" s="1"/>
  <c r="N797" i="5"/>
  <c r="O797" i="5" s="1"/>
  <c r="L797" i="5" s="1"/>
  <c r="M797" i="5" s="1"/>
  <c r="U796" i="5"/>
  <c r="Q796" i="5"/>
  <c r="I797" i="8" s="1"/>
  <c r="P796" i="5"/>
  <c r="O796" i="5"/>
  <c r="L796" i="5" s="1"/>
  <c r="N796" i="5"/>
  <c r="M796" i="5"/>
  <c r="U795" i="5"/>
  <c r="P795" i="5"/>
  <c r="Q795" i="5" s="1"/>
  <c r="I796" i="8" s="1"/>
  <c r="N795" i="5"/>
  <c r="O795" i="5" s="1"/>
  <c r="L795" i="5"/>
  <c r="M795" i="5" s="1"/>
  <c r="U794" i="5"/>
  <c r="Q794" i="5"/>
  <c r="I795" i="8" s="1"/>
  <c r="P794" i="5"/>
  <c r="O794" i="5"/>
  <c r="L794" i="5" s="1"/>
  <c r="M794" i="5" s="1"/>
  <c r="N794" i="5"/>
  <c r="U793" i="5"/>
  <c r="P793" i="5"/>
  <c r="Q793" i="5" s="1"/>
  <c r="I794" i="8" s="1"/>
  <c r="N793" i="5"/>
  <c r="O793" i="5" s="1"/>
  <c r="L793" i="5" s="1"/>
  <c r="M793" i="5" s="1"/>
  <c r="U792" i="5"/>
  <c r="Q792" i="5"/>
  <c r="I793" i="8" s="1"/>
  <c r="P792" i="5"/>
  <c r="O792" i="5"/>
  <c r="L792" i="5" s="1"/>
  <c r="N792" i="5"/>
  <c r="M792" i="5"/>
  <c r="U791" i="5"/>
  <c r="P791" i="5"/>
  <c r="Q791" i="5" s="1"/>
  <c r="I792" i="8" s="1"/>
  <c r="N791" i="5"/>
  <c r="O791" i="5" s="1"/>
  <c r="L791" i="5"/>
  <c r="M791" i="5" s="1"/>
  <c r="U790" i="5"/>
  <c r="Q790" i="5"/>
  <c r="I791" i="8" s="1"/>
  <c r="P790" i="5"/>
  <c r="O790" i="5"/>
  <c r="L790" i="5" s="1"/>
  <c r="M790" i="5" s="1"/>
  <c r="N790" i="5"/>
  <c r="U789" i="5"/>
  <c r="P789" i="5"/>
  <c r="Q789" i="5" s="1"/>
  <c r="I790" i="8" s="1"/>
  <c r="N789" i="5"/>
  <c r="O789" i="5" s="1"/>
  <c r="L789" i="5" s="1"/>
  <c r="M789" i="5" s="1"/>
  <c r="U788" i="5"/>
  <c r="Q788" i="5"/>
  <c r="I789" i="8" s="1"/>
  <c r="P788" i="5"/>
  <c r="O788" i="5"/>
  <c r="L788" i="5" s="1"/>
  <c r="N788" i="5"/>
  <c r="M788" i="5"/>
  <c r="U787" i="5"/>
  <c r="P787" i="5"/>
  <c r="Q787" i="5" s="1"/>
  <c r="I788" i="8" s="1"/>
  <c r="N787" i="5"/>
  <c r="O787" i="5" s="1"/>
  <c r="L787" i="5"/>
  <c r="M787" i="5" s="1"/>
  <c r="U786" i="5"/>
  <c r="Q786" i="5"/>
  <c r="I787" i="8" s="1"/>
  <c r="P786" i="5"/>
  <c r="O786" i="5"/>
  <c r="L786" i="5" s="1"/>
  <c r="M786" i="5" s="1"/>
  <c r="N786" i="5"/>
  <c r="U785" i="5"/>
  <c r="P785" i="5"/>
  <c r="Q785" i="5" s="1"/>
  <c r="I786" i="8" s="1"/>
  <c r="N785" i="5"/>
  <c r="O785" i="5" s="1"/>
  <c r="L785" i="5" s="1"/>
  <c r="M785" i="5" s="1"/>
  <c r="U784" i="5"/>
  <c r="Q784" i="5"/>
  <c r="I785" i="8" s="1"/>
  <c r="P784" i="5"/>
  <c r="O784" i="5"/>
  <c r="L784" i="5" s="1"/>
  <c r="N784" i="5"/>
  <c r="M784" i="5"/>
  <c r="U783" i="5"/>
  <c r="P783" i="5"/>
  <c r="Q783" i="5" s="1"/>
  <c r="I784" i="8" s="1"/>
  <c r="N783" i="5"/>
  <c r="O783" i="5" s="1"/>
  <c r="L783" i="5"/>
  <c r="M783" i="5" s="1"/>
  <c r="U782" i="5"/>
  <c r="Q782" i="5"/>
  <c r="I783" i="8" s="1"/>
  <c r="P782" i="5"/>
  <c r="O782" i="5"/>
  <c r="L782" i="5" s="1"/>
  <c r="M782" i="5" s="1"/>
  <c r="N782" i="5"/>
  <c r="U781" i="5"/>
  <c r="P781" i="5"/>
  <c r="Q781" i="5" s="1"/>
  <c r="I782" i="8" s="1"/>
  <c r="N781" i="5"/>
  <c r="O781" i="5" s="1"/>
  <c r="L781" i="5" s="1"/>
  <c r="M781" i="5" s="1"/>
  <c r="U780" i="5"/>
  <c r="Q780" i="5"/>
  <c r="I781" i="8" s="1"/>
  <c r="P780" i="5"/>
  <c r="O780" i="5"/>
  <c r="L780" i="5" s="1"/>
  <c r="N780" i="5"/>
  <c r="M780" i="5"/>
  <c r="U779" i="5"/>
  <c r="P779" i="5"/>
  <c r="Q779" i="5" s="1"/>
  <c r="I780" i="8" s="1"/>
  <c r="N779" i="5"/>
  <c r="O779" i="5" s="1"/>
  <c r="L779" i="5"/>
  <c r="M779" i="5" s="1"/>
  <c r="U778" i="5"/>
  <c r="Q778" i="5"/>
  <c r="I779" i="8" s="1"/>
  <c r="P778" i="5"/>
  <c r="O778" i="5"/>
  <c r="L778" i="5" s="1"/>
  <c r="M778" i="5" s="1"/>
  <c r="N778" i="5"/>
  <c r="U777" i="5"/>
  <c r="P777" i="5"/>
  <c r="Q777" i="5" s="1"/>
  <c r="I778" i="8" s="1"/>
  <c r="N777" i="5"/>
  <c r="O777" i="5" s="1"/>
  <c r="L777" i="5" s="1"/>
  <c r="M777" i="5" s="1"/>
  <c r="U776" i="5"/>
  <c r="Q776" i="5"/>
  <c r="I777" i="8" s="1"/>
  <c r="P776" i="5"/>
  <c r="O776" i="5"/>
  <c r="L776" i="5" s="1"/>
  <c r="N776" i="5"/>
  <c r="M776" i="5"/>
  <c r="U775" i="5"/>
  <c r="P775" i="5"/>
  <c r="Q775" i="5" s="1"/>
  <c r="I776" i="8" s="1"/>
  <c r="N775" i="5"/>
  <c r="O775" i="5" s="1"/>
  <c r="L775" i="5"/>
  <c r="M775" i="5" s="1"/>
  <c r="U774" i="5"/>
  <c r="Q774" i="5"/>
  <c r="I775" i="8" s="1"/>
  <c r="P774" i="5"/>
  <c r="O774" i="5"/>
  <c r="L774" i="5" s="1"/>
  <c r="M774" i="5" s="1"/>
  <c r="N774" i="5"/>
  <c r="U773" i="5"/>
  <c r="P773" i="5"/>
  <c r="Q773" i="5" s="1"/>
  <c r="I774" i="8" s="1"/>
  <c r="N773" i="5"/>
  <c r="O773" i="5" s="1"/>
  <c r="L773" i="5" s="1"/>
  <c r="M773" i="5" s="1"/>
  <c r="U772" i="5"/>
  <c r="Q772" i="5"/>
  <c r="I773" i="8" s="1"/>
  <c r="P772" i="5"/>
  <c r="O772" i="5"/>
  <c r="L772" i="5" s="1"/>
  <c r="N772" i="5"/>
  <c r="M772" i="5"/>
  <c r="U771" i="5"/>
  <c r="P771" i="5"/>
  <c r="Q771" i="5" s="1"/>
  <c r="I772" i="8" s="1"/>
  <c r="N771" i="5"/>
  <c r="O771" i="5" s="1"/>
  <c r="L771" i="5"/>
  <c r="M771" i="5" s="1"/>
  <c r="U770" i="5"/>
  <c r="Q770" i="5"/>
  <c r="I771" i="8" s="1"/>
  <c r="P770" i="5"/>
  <c r="O770" i="5"/>
  <c r="L770" i="5" s="1"/>
  <c r="M770" i="5" s="1"/>
  <c r="N770" i="5"/>
  <c r="U769" i="5"/>
  <c r="P769" i="5"/>
  <c r="Q769" i="5" s="1"/>
  <c r="I770" i="8" s="1"/>
  <c r="N769" i="5"/>
  <c r="O769" i="5" s="1"/>
  <c r="L769" i="5" s="1"/>
  <c r="M769" i="5" s="1"/>
  <c r="U768" i="5"/>
  <c r="Q768" i="5"/>
  <c r="I769" i="8" s="1"/>
  <c r="P768" i="5"/>
  <c r="O768" i="5"/>
  <c r="L768" i="5" s="1"/>
  <c r="N768" i="5"/>
  <c r="M768" i="5"/>
  <c r="U767" i="5"/>
  <c r="P767" i="5"/>
  <c r="Q767" i="5" s="1"/>
  <c r="I768" i="8" s="1"/>
  <c r="N767" i="5"/>
  <c r="O767" i="5" s="1"/>
  <c r="L767" i="5"/>
  <c r="M767" i="5" s="1"/>
  <c r="U766" i="5"/>
  <c r="Q766" i="5"/>
  <c r="I767" i="8" s="1"/>
  <c r="P766" i="5"/>
  <c r="O766" i="5"/>
  <c r="L766" i="5" s="1"/>
  <c r="M766" i="5" s="1"/>
  <c r="N766" i="5"/>
  <c r="U765" i="5"/>
  <c r="P765" i="5"/>
  <c r="Q765" i="5" s="1"/>
  <c r="I766" i="8" s="1"/>
  <c r="N765" i="5"/>
  <c r="O765" i="5" s="1"/>
  <c r="L765" i="5" s="1"/>
  <c r="M765" i="5" s="1"/>
  <c r="U764" i="5"/>
  <c r="Q764" i="5"/>
  <c r="I765" i="8" s="1"/>
  <c r="P764" i="5"/>
  <c r="O764" i="5"/>
  <c r="L764" i="5" s="1"/>
  <c r="N764" i="5"/>
  <c r="M764" i="5"/>
  <c r="U763" i="5"/>
  <c r="P763" i="5"/>
  <c r="Q763" i="5" s="1"/>
  <c r="I764" i="8" s="1"/>
  <c r="N763" i="5"/>
  <c r="O763" i="5" s="1"/>
  <c r="L763" i="5"/>
  <c r="M763" i="5" s="1"/>
  <c r="U762" i="5"/>
  <c r="Q762" i="5"/>
  <c r="I763" i="8" s="1"/>
  <c r="P762" i="5"/>
  <c r="O762" i="5"/>
  <c r="L762" i="5" s="1"/>
  <c r="M762" i="5" s="1"/>
  <c r="N762" i="5"/>
  <c r="U761" i="5"/>
  <c r="P761" i="5"/>
  <c r="Q761" i="5" s="1"/>
  <c r="I762" i="8" s="1"/>
  <c r="R762" i="8" s="1"/>
  <c r="N761" i="5"/>
  <c r="O761" i="5" s="1"/>
  <c r="L761" i="5" s="1"/>
  <c r="M761" i="5" s="1"/>
  <c r="U760" i="5"/>
  <c r="Q760" i="5"/>
  <c r="I761" i="8" s="1"/>
  <c r="P760" i="5"/>
  <c r="O760" i="5"/>
  <c r="L760" i="5" s="1"/>
  <c r="N760" i="5"/>
  <c r="M760" i="5"/>
  <c r="U759" i="5"/>
  <c r="P759" i="5"/>
  <c r="Q759" i="5" s="1"/>
  <c r="I760" i="8" s="1"/>
  <c r="N759" i="5"/>
  <c r="O759" i="5" s="1"/>
  <c r="L759" i="5" s="1"/>
  <c r="M759" i="5" s="1"/>
  <c r="U758" i="5"/>
  <c r="Q758" i="5"/>
  <c r="I759" i="8" s="1"/>
  <c r="P758" i="5"/>
  <c r="O758" i="5"/>
  <c r="L758" i="5" s="1"/>
  <c r="M758" i="5" s="1"/>
  <c r="N758" i="5"/>
  <c r="U757" i="5"/>
  <c r="Q757" i="5"/>
  <c r="I758" i="8" s="1"/>
  <c r="P757" i="5"/>
  <c r="N757" i="5"/>
  <c r="O757" i="5" s="1"/>
  <c r="L757" i="5" s="1"/>
  <c r="M757" i="5" s="1"/>
  <c r="U756" i="5"/>
  <c r="P756" i="5"/>
  <c r="Q756" i="5" s="1"/>
  <c r="I757" i="8" s="1"/>
  <c r="O756" i="5"/>
  <c r="N756" i="5"/>
  <c r="L756" i="5"/>
  <c r="M756" i="5" s="1"/>
  <c r="U755" i="5"/>
  <c r="P755" i="5"/>
  <c r="Q755" i="5" s="1"/>
  <c r="I756" i="8" s="1"/>
  <c r="O755" i="5"/>
  <c r="L755" i="5" s="1"/>
  <c r="M755" i="5" s="1"/>
  <c r="N755" i="5"/>
  <c r="U754" i="5"/>
  <c r="Q754" i="5"/>
  <c r="I755" i="8" s="1"/>
  <c r="P754" i="5"/>
  <c r="N754" i="5"/>
  <c r="O754" i="5" s="1"/>
  <c r="L754" i="5" s="1"/>
  <c r="M754" i="5" s="1"/>
  <c r="U753" i="5"/>
  <c r="Q753" i="5"/>
  <c r="I754" i="8" s="1"/>
  <c r="P753" i="5"/>
  <c r="N753" i="5"/>
  <c r="O753" i="5" s="1"/>
  <c r="L753" i="5" s="1"/>
  <c r="M753" i="5" s="1"/>
  <c r="U752" i="5"/>
  <c r="P752" i="5"/>
  <c r="Q752" i="5" s="1"/>
  <c r="I753" i="8" s="1"/>
  <c r="O752" i="5"/>
  <c r="N752" i="5"/>
  <c r="L752" i="5"/>
  <c r="M752" i="5" s="1"/>
  <c r="U751" i="5"/>
  <c r="P751" i="5"/>
  <c r="Q751" i="5" s="1"/>
  <c r="I752" i="8" s="1"/>
  <c r="O751" i="5"/>
  <c r="L751" i="5" s="1"/>
  <c r="M751" i="5" s="1"/>
  <c r="N751" i="5"/>
  <c r="U750" i="5"/>
  <c r="Q750" i="5"/>
  <c r="I751" i="8" s="1"/>
  <c r="P750" i="5"/>
  <c r="N750" i="5"/>
  <c r="O750" i="5" s="1"/>
  <c r="L750" i="5" s="1"/>
  <c r="M750" i="5" s="1"/>
  <c r="U749" i="5"/>
  <c r="Q749" i="5"/>
  <c r="I750" i="8" s="1"/>
  <c r="P749" i="5"/>
  <c r="N749" i="5"/>
  <c r="O749" i="5" s="1"/>
  <c r="L749" i="5" s="1"/>
  <c r="M749" i="5" s="1"/>
  <c r="U748" i="5"/>
  <c r="P748" i="5"/>
  <c r="Q748" i="5" s="1"/>
  <c r="I749" i="8" s="1"/>
  <c r="O748" i="5"/>
  <c r="N748" i="5"/>
  <c r="L748" i="5"/>
  <c r="M748" i="5" s="1"/>
  <c r="U747" i="5"/>
  <c r="P747" i="5"/>
  <c r="Q747" i="5" s="1"/>
  <c r="I748" i="8" s="1"/>
  <c r="O747" i="5"/>
  <c r="L747" i="5" s="1"/>
  <c r="M747" i="5" s="1"/>
  <c r="N747" i="5"/>
  <c r="U746" i="5"/>
  <c r="Q746" i="5"/>
  <c r="I747" i="8" s="1"/>
  <c r="P746" i="5"/>
  <c r="N746" i="5"/>
  <c r="O746" i="5" s="1"/>
  <c r="L746" i="5" s="1"/>
  <c r="M746" i="5" s="1"/>
  <c r="U745" i="5"/>
  <c r="Q745" i="5"/>
  <c r="I746" i="8" s="1"/>
  <c r="P745" i="5"/>
  <c r="N745" i="5"/>
  <c r="O745" i="5" s="1"/>
  <c r="L745" i="5" s="1"/>
  <c r="M745" i="5" s="1"/>
  <c r="U744" i="5"/>
  <c r="P744" i="5"/>
  <c r="Q744" i="5" s="1"/>
  <c r="I745" i="8" s="1"/>
  <c r="O744" i="5"/>
  <c r="N744" i="5"/>
  <c r="L744" i="5"/>
  <c r="M744" i="5" s="1"/>
  <c r="U743" i="5"/>
  <c r="P743" i="5"/>
  <c r="Q743" i="5" s="1"/>
  <c r="I744" i="8" s="1"/>
  <c r="O743" i="5"/>
  <c r="L743" i="5" s="1"/>
  <c r="M743" i="5" s="1"/>
  <c r="N743" i="5"/>
  <c r="U742" i="5"/>
  <c r="Q742" i="5"/>
  <c r="I743" i="8" s="1"/>
  <c r="P742" i="5"/>
  <c r="N742" i="5"/>
  <c r="O742" i="5" s="1"/>
  <c r="L742" i="5" s="1"/>
  <c r="M742" i="5" s="1"/>
  <c r="U741" i="5"/>
  <c r="Q741" i="5"/>
  <c r="I742" i="8" s="1"/>
  <c r="P741" i="5"/>
  <c r="N741" i="5"/>
  <c r="O741" i="5" s="1"/>
  <c r="L741" i="5" s="1"/>
  <c r="M741" i="5" s="1"/>
  <c r="U740" i="5"/>
  <c r="P740" i="5"/>
  <c r="Q740" i="5" s="1"/>
  <c r="I741" i="8" s="1"/>
  <c r="O740" i="5"/>
  <c r="N740" i="5"/>
  <c r="L740" i="5"/>
  <c r="M740" i="5" s="1"/>
  <c r="U739" i="5"/>
  <c r="P739" i="5"/>
  <c r="Q739" i="5" s="1"/>
  <c r="I740" i="8" s="1"/>
  <c r="O739" i="5"/>
  <c r="L739" i="5" s="1"/>
  <c r="M739" i="5" s="1"/>
  <c r="N739" i="5"/>
  <c r="U738" i="5"/>
  <c r="Q738" i="5"/>
  <c r="I739" i="8" s="1"/>
  <c r="P738" i="5"/>
  <c r="N738" i="5"/>
  <c r="O738" i="5" s="1"/>
  <c r="L738" i="5" s="1"/>
  <c r="M738" i="5" s="1"/>
  <c r="U737" i="5"/>
  <c r="Q737" i="5"/>
  <c r="I738" i="8" s="1"/>
  <c r="P737" i="5"/>
  <c r="N737" i="5"/>
  <c r="O737" i="5" s="1"/>
  <c r="L737" i="5" s="1"/>
  <c r="M737" i="5" s="1"/>
  <c r="U736" i="5"/>
  <c r="P736" i="5"/>
  <c r="Q736" i="5" s="1"/>
  <c r="I737" i="8" s="1"/>
  <c r="O736" i="5"/>
  <c r="N736" i="5"/>
  <c r="L736" i="5"/>
  <c r="M736" i="5" s="1"/>
  <c r="U735" i="5"/>
  <c r="P735" i="5"/>
  <c r="Q735" i="5" s="1"/>
  <c r="I736" i="8" s="1"/>
  <c r="O735" i="5"/>
  <c r="L735" i="5" s="1"/>
  <c r="M735" i="5" s="1"/>
  <c r="N735" i="5"/>
  <c r="U734" i="5"/>
  <c r="Q734" i="5"/>
  <c r="I735" i="8" s="1"/>
  <c r="P734" i="5"/>
  <c r="N734" i="5"/>
  <c r="O734" i="5" s="1"/>
  <c r="L734" i="5" s="1"/>
  <c r="M734" i="5" s="1"/>
  <c r="U733" i="5"/>
  <c r="Q733" i="5"/>
  <c r="I734" i="8" s="1"/>
  <c r="P733" i="5"/>
  <c r="N733" i="5"/>
  <c r="O733" i="5" s="1"/>
  <c r="L733" i="5" s="1"/>
  <c r="M733" i="5" s="1"/>
  <c r="U732" i="5"/>
  <c r="P732" i="5"/>
  <c r="Q732" i="5" s="1"/>
  <c r="I733" i="8" s="1"/>
  <c r="O732" i="5"/>
  <c r="N732" i="5"/>
  <c r="L732" i="5"/>
  <c r="M732" i="5" s="1"/>
  <c r="U731" i="5"/>
  <c r="P731" i="5"/>
  <c r="Q731" i="5" s="1"/>
  <c r="I732" i="8" s="1"/>
  <c r="O731" i="5"/>
  <c r="L731" i="5" s="1"/>
  <c r="M731" i="5" s="1"/>
  <c r="N731" i="5"/>
  <c r="U730" i="5"/>
  <c r="Q730" i="5"/>
  <c r="I731" i="8" s="1"/>
  <c r="P730" i="5"/>
  <c r="N730" i="5"/>
  <c r="O730" i="5" s="1"/>
  <c r="L730" i="5" s="1"/>
  <c r="M730" i="5" s="1"/>
  <c r="U729" i="5"/>
  <c r="Q729" i="5"/>
  <c r="I730" i="8" s="1"/>
  <c r="P729" i="5"/>
  <c r="N729" i="5"/>
  <c r="O729" i="5" s="1"/>
  <c r="L729" i="5" s="1"/>
  <c r="M729" i="5" s="1"/>
  <c r="U728" i="5"/>
  <c r="P728" i="5"/>
  <c r="Q728" i="5" s="1"/>
  <c r="I729" i="8" s="1"/>
  <c r="O728" i="5"/>
  <c r="N728" i="5"/>
  <c r="L728" i="5"/>
  <c r="M728" i="5" s="1"/>
  <c r="U727" i="5"/>
  <c r="P727" i="5"/>
  <c r="Q727" i="5" s="1"/>
  <c r="I728" i="8" s="1"/>
  <c r="O727" i="5"/>
  <c r="L727" i="5" s="1"/>
  <c r="M727" i="5" s="1"/>
  <c r="N727" i="5"/>
  <c r="U726" i="5"/>
  <c r="Q726" i="5"/>
  <c r="I727" i="8" s="1"/>
  <c r="P726" i="5"/>
  <c r="N726" i="5"/>
  <c r="O726" i="5" s="1"/>
  <c r="L726" i="5" s="1"/>
  <c r="M726" i="5" s="1"/>
  <c r="U725" i="5"/>
  <c r="Q725" i="5"/>
  <c r="I726" i="8" s="1"/>
  <c r="P725" i="5"/>
  <c r="N725" i="5"/>
  <c r="O725" i="5" s="1"/>
  <c r="L725" i="5" s="1"/>
  <c r="M725" i="5" s="1"/>
  <c r="U724" i="5"/>
  <c r="P724" i="5"/>
  <c r="Q724" i="5" s="1"/>
  <c r="I725" i="8" s="1"/>
  <c r="O724" i="5"/>
  <c r="N724" i="5"/>
  <c r="L724" i="5"/>
  <c r="M724" i="5" s="1"/>
  <c r="U723" i="5"/>
  <c r="P723" i="5"/>
  <c r="Q723" i="5" s="1"/>
  <c r="I724" i="8" s="1"/>
  <c r="O723" i="5"/>
  <c r="L723" i="5" s="1"/>
  <c r="M723" i="5" s="1"/>
  <c r="N723" i="5"/>
  <c r="U722" i="5"/>
  <c r="Q722" i="5"/>
  <c r="I723" i="8" s="1"/>
  <c r="P722" i="5"/>
  <c r="N722" i="5"/>
  <c r="O722" i="5" s="1"/>
  <c r="L722" i="5" s="1"/>
  <c r="M722" i="5" s="1"/>
  <c r="U721" i="5"/>
  <c r="Q721" i="5"/>
  <c r="I722" i="8" s="1"/>
  <c r="P721" i="5"/>
  <c r="N721" i="5"/>
  <c r="O721" i="5" s="1"/>
  <c r="L721" i="5" s="1"/>
  <c r="M721" i="5" s="1"/>
  <c r="U720" i="5"/>
  <c r="P720" i="5"/>
  <c r="Q720" i="5" s="1"/>
  <c r="I721" i="8" s="1"/>
  <c r="O720" i="5"/>
  <c r="N720" i="5"/>
  <c r="L720" i="5"/>
  <c r="M720" i="5" s="1"/>
  <c r="U719" i="5"/>
  <c r="P719" i="5"/>
  <c r="Q719" i="5" s="1"/>
  <c r="I720" i="8" s="1"/>
  <c r="O719" i="5"/>
  <c r="L719" i="5" s="1"/>
  <c r="M719" i="5" s="1"/>
  <c r="N719" i="5"/>
  <c r="U718" i="5"/>
  <c r="Q718" i="5"/>
  <c r="I719" i="8" s="1"/>
  <c r="P718" i="5"/>
  <c r="N718" i="5"/>
  <c r="O718" i="5" s="1"/>
  <c r="L718" i="5" s="1"/>
  <c r="M718" i="5" s="1"/>
  <c r="U717" i="5"/>
  <c r="Q717" i="5"/>
  <c r="I718" i="8" s="1"/>
  <c r="P717" i="5"/>
  <c r="N717" i="5"/>
  <c r="O717" i="5" s="1"/>
  <c r="L717" i="5" s="1"/>
  <c r="M717" i="5" s="1"/>
  <c r="U716" i="5"/>
  <c r="P716" i="5"/>
  <c r="Q716" i="5" s="1"/>
  <c r="I717" i="8" s="1"/>
  <c r="O716" i="5"/>
  <c r="N716" i="5"/>
  <c r="L716" i="5"/>
  <c r="M716" i="5" s="1"/>
  <c r="U715" i="5"/>
  <c r="P715" i="5"/>
  <c r="Q715" i="5" s="1"/>
  <c r="I716" i="8" s="1"/>
  <c r="O715" i="5"/>
  <c r="L715" i="5" s="1"/>
  <c r="M715" i="5" s="1"/>
  <c r="N715" i="5"/>
  <c r="U714" i="5"/>
  <c r="Q714" i="5"/>
  <c r="I715" i="8" s="1"/>
  <c r="P714" i="5"/>
  <c r="N714" i="5"/>
  <c r="O714" i="5" s="1"/>
  <c r="L714" i="5" s="1"/>
  <c r="M714" i="5" s="1"/>
  <c r="U713" i="5"/>
  <c r="Q713" i="5"/>
  <c r="I714" i="8" s="1"/>
  <c r="P713" i="5"/>
  <c r="N713" i="5"/>
  <c r="O713" i="5" s="1"/>
  <c r="L713" i="5" s="1"/>
  <c r="M713" i="5" s="1"/>
  <c r="U712" i="5"/>
  <c r="T712" i="5"/>
  <c r="Q712" i="5"/>
  <c r="I713" i="8" s="1"/>
  <c r="P712" i="5"/>
  <c r="N712" i="5"/>
  <c r="O712" i="5" s="1"/>
  <c r="L712" i="5" s="1"/>
  <c r="M712" i="5" s="1"/>
  <c r="U711" i="5"/>
  <c r="P711" i="5"/>
  <c r="Q711" i="5" s="1"/>
  <c r="I712" i="8" s="1"/>
  <c r="O711" i="5"/>
  <c r="N711" i="5"/>
  <c r="L711" i="5"/>
  <c r="M711" i="5" s="1"/>
  <c r="U710" i="5"/>
  <c r="P710" i="5"/>
  <c r="Q710" i="5" s="1"/>
  <c r="I711" i="8" s="1"/>
  <c r="O710" i="5"/>
  <c r="N710" i="5"/>
  <c r="L710" i="5"/>
  <c r="M710" i="5" s="1"/>
  <c r="U709" i="5"/>
  <c r="Q709" i="5"/>
  <c r="I710" i="8" s="1"/>
  <c r="P709" i="5"/>
  <c r="N709" i="5"/>
  <c r="O709" i="5" s="1"/>
  <c r="M709" i="5"/>
  <c r="L709" i="5"/>
  <c r="U708" i="5"/>
  <c r="Q708" i="5"/>
  <c r="I709" i="8" s="1"/>
  <c r="P708" i="5"/>
  <c r="N708" i="5"/>
  <c r="O708" i="5" s="1"/>
  <c r="M708" i="5"/>
  <c r="L708" i="5"/>
  <c r="U707" i="5"/>
  <c r="P707" i="5"/>
  <c r="Q707" i="5" s="1"/>
  <c r="I708" i="8" s="1"/>
  <c r="O707" i="5"/>
  <c r="N707" i="5"/>
  <c r="L707" i="5"/>
  <c r="M707" i="5" s="1"/>
  <c r="U706" i="5"/>
  <c r="P706" i="5"/>
  <c r="Q706" i="5" s="1"/>
  <c r="I707" i="8" s="1"/>
  <c r="O706" i="5"/>
  <c r="L706" i="5" s="1"/>
  <c r="M706" i="5" s="1"/>
  <c r="N706" i="5"/>
  <c r="U705" i="5"/>
  <c r="Q705" i="5"/>
  <c r="I706" i="8" s="1"/>
  <c r="P705" i="5"/>
  <c r="N705" i="5"/>
  <c r="O705" i="5" s="1"/>
  <c r="M705" i="5"/>
  <c r="L705" i="5"/>
  <c r="U704" i="5"/>
  <c r="Q704" i="5"/>
  <c r="I705" i="8" s="1"/>
  <c r="P704" i="5"/>
  <c r="N704" i="5"/>
  <c r="O704" i="5" s="1"/>
  <c r="M704" i="5"/>
  <c r="L704" i="5"/>
  <c r="U703" i="5"/>
  <c r="P703" i="5"/>
  <c r="Q703" i="5" s="1"/>
  <c r="I704" i="8" s="1"/>
  <c r="O703" i="5"/>
  <c r="N703" i="5"/>
  <c r="L703" i="5"/>
  <c r="M703" i="5" s="1"/>
  <c r="U702" i="5"/>
  <c r="P702" i="5"/>
  <c r="Q702" i="5" s="1"/>
  <c r="I703" i="8" s="1"/>
  <c r="O702" i="5"/>
  <c r="N702" i="5"/>
  <c r="L702" i="5"/>
  <c r="M702" i="5" s="1"/>
  <c r="U701" i="5"/>
  <c r="Q701" i="5"/>
  <c r="I702" i="8" s="1"/>
  <c r="P701" i="5"/>
  <c r="N701" i="5"/>
  <c r="O701" i="5" s="1"/>
  <c r="M701" i="5"/>
  <c r="L701" i="5"/>
  <c r="U700" i="5"/>
  <c r="Q700" i="5"/>
  <c r="I701" i="8" s="1"/>
  <c r="P700" i="5"/>
  <c r="N700" i="5"/>
  <c r="O700" i="5" s="1"/>
  <c r="M700" i="5"/>
  <c r="L700" i="5"/>
  <c r="U699" i="5"/>
  <c r="P699" i="5"/>
  <c r="Q699" i="5" s="1"/>
  <c r="I700" i="8" s="1"/>
  <c r="O699" i="5"/>
  <c r="N699" i="5"/>
  <c r="L699" i="5"/>
  <c r="M699" i="5" s="1"/>
  <c r="U698" i="5"/>
  <c r="P698" i="5"/>
  <c r="Q698" i="5" s="1"/>
  <c r="I699" i="8" s="1"/>
  <c r="O698" i="5"/>
  <c r="N698" i="5"/>
  <c r="L698" i="5"/>
  <c r="M698" i="5" s="1"/>
  <c r="U697" i="5"/>
  <c r="Q697" i="5"/>
  <c r="I698" i="8" s="1"/>
  <c r="P697" i="5"/>
  <c r="N697" i="5"/>
  <c r="O697" i="5" s="1"/>
  <c r="M697" i="5"/>
  <c r="L697" i="5"/>
  <c r="U696" i="5"/>
  <c r="Q696" i="5"/>
  <c r="I697" i="8" s="1"/>
  <c r="P696" i="5"/>
  <c r="N696" i="5"/>
  <c r="O696" i="5" s="1"/>
  <c r="M696" i="5"/>
  <c r="L696" i="5"/>
  <c r="U695" i="5"/>
  <c r="P695" i="5"/>
  <c r="Q695" i="5" s="1"/>
  <c r="I696" i="8" s="1"/>
  <c r="O695" i="5"/>
  <c r="N695" i="5"/>
  <c r="L695" i="5"/>
  <c r="M695" i="5" s="1"/>
  <c r="U694" i="5"/>
  <c r="P694" i="5"/>
  <c r="Q694" i="5" s="1"/>
  <c r="I695" i="8" s="1"/>
  <c r="O694" i="5"/>
  <c r="N694" i="5"/>
  <c r="L694" i="5"/>
  <c r="M694" i="5" s="1"/>
  <c r="U693" i="5"/>
  <c r="Q693" i="5"/>
  <c r="I694" i="8" s="1"/>
  <c r="P693" i="5"/>
  <c r="N693" i="5"/>
  <c r="O693" i="5" s="1"/>
  <c r="M693" i="5"/>
  <c r="L693" i="5"/>
  <c r="U692" i="5"/>
  <c r="Q692" i="5"/>
  <c r="I693" i="8" s="1"/>
  <c r="P692" i="5"/>
  <c r="N692" i="5"/>
  <c r="O692" i="5" s="1"/>
  <c r="M692" i="5"/>
  <c r="L692" i="5"/>
  <c r="U691" i="5"/>
  <c r="P691" i="5"/>
  <c r="Q691" i="5" s="1"/>
  <c r="I692" i="8" s="1"/>
  <c r="O691" i="5"/>
  <c r="N691" i="5"/>
  <c r="L691" i="5"/>
  <c r="M691" i="5" s="1"/>
  <c r="U690" i="5"/>
  <c r="P690" i="5"/>
  <c r="Q690" i="5" s="1"/>
  <c r="I691" i="8" s="1"/>
  <c r="O690" i="5"/>
  <c r="N690" i="5"/>
  <c r="L690" i="5"/>
  <c r="M690" i="5" s="1"/>
  <c r="U689" i="5"/>
  <c r="Q689" i="5"/>
  <c r="I690" i="8" s="1"/>
  <c r="P689" i="5"/>
  <c r="N689" i="5"/>
  <c r="O689" i="5" s="1"/>
  <c r="M689" i="5"/>
  <c r="L689" i="5"/>
  <c r="U688" i="5"/>
  <c r="Q688" i="5"/>
  <c r="I689" i="8" s="1"/>
  <c r="P688" i="5"/>
  <c r="N688" i="5"/>
  <c r="O688" i="5" s="1"/>
  <c r="M688" i="5"/>
  <c r="L688" i="5"/>
  <c r="U687" i="5"/>
  <c r="P687" i="5"/>
  <c r="Q687" i="5" s="1"/>
  <c r="I688" i="8" s="1"/>
  <c r="O687" i="5"/>
  <c r="N687" i="5"/>
  <c r="L687" i="5"/>
  <c r="M687" i="5" s="1"/>
  <c r="U686" i="5"/>
  <c r="P686" i="5"/>
  <c r="Q686" i="5" s="1"/>
  <c r="I687" i="8" s="1"/>
  <c r="O686" i="5"/>
  <c r="N686" i="5"/>
  <c r="L686" i="5"/>
  <c r="M686" i="5" s="1"/>
  <c r="U685" i="5"/>
  <c r="Q685" i="5"/>
  <c r="I686" i="8" s="1"/>
  <c r="P685" i="5"/>
  <c r="N685" i="5"/>
  <c r="O685" i="5" s="1"/>
  <c r="M685" i="5"/>
  <c r="L685" i="5"/>
  <c r="U684" i="5"/>
  <c r="Q684" i="5"/>
  <c r="I685" i="8" s="1"/>
  <c r="P684" i="5"/>
  <c r="N684" i="5"/>
  <c r="O684" i="5" s="1"/>
  <c r="M684" i="5"/>
  <c r="L684" i="5"/>
  <c r="U683" i="5"/>
  <c r="P683" i="5"/>
  <c r="Q683" i="5" s="1"/>
  <c r="I684" i="8" s="1"/>
  <c r="O683" i="5"/>
  <c r="N683" i="5"/>
  <c r="L683" i="5"/>
  <c r="M683" i="5" s="1"/>
  <c r="U682" i="5"/>
  <c r="P682" i="5"/>
  <c r="Q682" i="5" s="1"/>
  <c r="I683" i="8" s="1"/>
  <c r="O682" i="5"/>
  <c r="N682" i="5"/>
  <c r="L682" i="5"/>
  <c r="M682" i="5" s="1"/>
  <c r="U681" i="5"/>
  <c r="Q681" i="5"/>
  <c r="I682" i="8" s="1"/>
  <c r="P681" i="5"/>
  <c r="N681" i="5"/>
  <c r="O681" i="5" s="1"/>
  <c r="M681" i="5"/>
  <c r="L681" i="5"/>
  <c r="U680" i="5"/>
  <c r="Q680" i="5"/>
  <c r="I681" i="8" s="1"/>
  <c r="P680" i="5"/>
  <c r="N680" i="5"/>
  <c r="O680" i="5" s="1"/>
  <c r="M680" i="5"/>
  <c r="L680" i="5"/>
  <c r="U679" i="5"/>
  <c r="P679" i="5"/>
  <c r="Q679" i="5" s="1"/>
  <c r="I680" i="8" s="1"/>
  <c r="O679" i="5"/>
  <c r="N679" i="5"/>
  <c r="L679" i="5"/>
  <c r="M679" i="5" s="1"/>
  <c r="U678" i="5"/>
  <c r="P678" i="5"/>
  <c r="Q678" i="5" s="1"/>
  <c r="I679" i="8" s="1"/>
  <c r="O678" i="5"/>
  <c r="N678" i="5"/>
  <c r="L678" i="5"/>
  <c r="M678" i="5" s="1"/>
  <c r="U677" i="5"/>
  <c r="Q677" i="5"/>
  <c r="I678" i="8" s="1"/>
  <c r="P677" i="5"/>
  <c r="N677" i="5"/>
  <c r="O677" i="5" s="1"/>
  <c r="M677" i="5"/>
  <c r="L677" i="5"/>
  <c r="U676" i="5"/>
  <c r="Q676" i="5"/>
  <c r="I677" i="8" s="1"/>
  <c r="P676" i="5"/>
  <c r="N676" i="5"/>
  <c r="O676" i="5" s="1"/>
  <c r="M676" i="5"/>
  <c r="L676" i="5"/>
  <c r="U675" i="5"/>
  <c r="P675" i="5"/>
  <c r="Q675" i="5" s="1"/>
  <c r="I676" i="8" s="1"/>
  <c r="O675" i="5"/>
  <c r="N675" i="5"/>
  <c r="L675" i="5"/>
  <c r="M675" i="5" s="1"/>
  <c r="U674" i="5"/>
  <c r="P674" i="5"/>
  <c r="Q674" i="5" s="1"/>
  <c r="I675" i="8" s="1"/>
  <c r="O674" i="5"/>
  <c r="N674" i="5"/>
  <c r="L674" i="5"/>
  <c r="M674" i="5" s="1"/>
  <c r="U673" i="5"/>
  <c r="Q673" i="5"/>
  <c r="I674" i="8" s="1"/>
  <c r="P673" i="5"/>
  <c r="N673" i="5"/>
  <c r="O673" i="5" s="1"/>
  <c r="M673" i="5"/>
  <c r="L673" i="5"/>
  <c r="U672" i="5"/>
  <c r="Q672" i="5"/>
  <c r="I673" i="8" s="1"/>
  <c r="P672" i="5"/>
  <c r="N672" i="5"/>
  <c r="O672" i="5" s="1"/>
  <c r="M672" i="5"/>
  <c r="L672" i="5"/>
  <c r="U671" i="5"/>
  <c r="T671" i="5"/>
  <c r="Q671" i="5"/>
  <c r="I672" i="8" s="1"/>
  <c r="P671" i="5"/>
  <c r="N671" i="5"/>
  <c r="O671" i="5" s="1"/>
  <c r="M671" i="5"/>
  <c r="L671" i="5"/>
  <c r="U670" i="5"/>
  <c r="P670" i="5"/>
  <c r="Q670" i="5" s="1"/>
  <c r="I671" i="8" s="1"/>
  <c r="O670" i="5"/>
  <c r="N670" i="5"/>
  <c r="L670" i="5"/>
  <c r="M670" i="5" s="1"/>
  <c r="U669" i="5"/>
  <c r="P669" i="5"/>
  <c r="Q669" i="5" s="1"/>
  <c r="I670" i="8" s="1"/>
  <c r="O669" i="5"/>
  <c r="N669" i="5"/>
  <c r="L669" i="5"/>
  <c r="M669" i="5" s="1"/>
  <c r="U668" i="5"/>
  <c r="Q668" i="5"/>
  <c r="I669" i="8" s="1"/>
  <c r="P668" i="5"/>
  <c r="N668" i="5"/>
  <c r="O668" i="5" s="1"/>
  <c r="M668" i="5"/>
  <c r="L668" i="5"/>
  <c r="U667" i="5"/>
  <c r="Q667" i="5"/>
  <c r="I668" i="8" s="1"/>
  <c r="P667" i="5"/>
  <c r="N667" i="5"/>
  <c r="O667" i="5" s="1"/>
  <c r="M667" i="5"/>
  <c r="L667" i="5"/>
  <c r="U666" i="5"/>
  <c r="S666" i="5"/>
  <c r="T666" i="5" s="1"/>
  <c r="Q666" i="5"/>
  <c r="I667" i="8" s="1"/>
  <c r="P666" i="5"/>
  <c r="N666" i="5"/>
  <c r="O666" i="5" s="1"/>
  <c r="M666" i="5"/>
  <c r="L666" i="5"/>
  <c r="U665" i="5"/>
  <c r="Q665" i="5"/>
  <c r="I666" i="8" s="1"/>
  <c r="P665" i="5"/>
  <c r="N665" i="5"/>
  <c r="O665" i="5" s="1"/>
  <c r="L665" i="5" s="1"/>
  <c r="M665" i="5" s="1"/>
  <c r="U664" i="5"/>
  <c r="P664" i="5"/>
  <c r="Q664" i="5" s="1"/>
  <c r="I665" i="8" s="1"/>
  <c r="O664" i="5"/>
  <c r="N664" i="5"/>
  <c r="L664" i="5"/>
  <c r="M664" i="5" s="1"/>
  <c r="U663" i="5"/>
  <c r="P663" i="5"/>
  <c r="Q663" i="5" s="1"/>
  <c r="I664" i="8" s="1"/>
  <c r="O663" i="5"/>
  <c r="N663" i="5"/>
  <c r="L663" i="5"/>
  <c r="M663" i="5" s="1"/>
  <c r="U662" i="5"/>
  <c r="Q662" i="5"/>
  <c r="I663" i="8" s="1"/>
  <c r="P662" i="5"/>
  <c r="N662" i="5"/>
  <c r="O662" i="5" s="1"/>
  <c r="M662" i="5"/>
  <c r="L662" i="5"/>
  <c r="U661" i="5"/>
  <c r="Q661" i="5"/>
  <c r="I662" i="8" s="1"/>
  <c r="P661" i="5"/>
  <c r="N661" i="5"/>
  <c r="O661" i="5" s="1"/>
  <c r="M661" i="5"/>
  <c r="L661" i="5"/>
  <c r="U660" i="5"/>
  <c r="P660" i="5"/>
  <c r="Q660" i="5" s="1"/>
  <c r="I661" i="8" s="1"/>
  <c r="O660" i="5"/>
  <c r="N660" i="5"/>
  <c r="L660" i="5"/>
  <c r="M660" i="5" s="1"/>
  <c r="U659" i="5"/>
  <c r="P659" i="5"/>
  <c r="Q659" i="5" s="1"/>
  <c r="I660" i="8" s="1"/>
  <c r="O659" i="5"/>
  <c r="N659" i="5"/>
  <c r="L659" i="5"/>
  <c r="M659" i="5" s="1"/>
  <c r="U658" i="5"/>
  <c r="Q658" i="5"/>
  <c r="I659" i="8" s="1"/>
  <c r="P658" i="5"/>
  <c r="N658" i="5"/>
  <c r="O658" i="5" s="1"/>
  <c r="M658" i="5"/>
  <c r="L658" i="5"/>
  <c r="U657" i="5"/>
  <c r="Q657" i="5"/>
  <c r="I658" i="8" s="1"/>
  <c r="P657" i="5"/>
  <c r="N657" i="5"/>
  <c r="O657" i="5" s="1"/>
  <c r="M657" i="5"/>
  <c r="L657" i="5"/>
  <c r="U656" i="5"/>
  <c r="P656" i="5"/>
  <c r="Q656" i="5" s="1"/>
  <c r="I657" i="8" s="1"/>
  <c r="O656" i="5"/>
  <c r="N656" i="5"/>
  <c r="L656" i="5"/>
  <c r="M656" i="5" s="1"/>
  <c r="U655" i="5"/>
  <c r="P655" i="5"/>
  <c r="Q655" i="5" s="1"/>
  <c r="I656" i="8" s="1"/>
  <c r="O655" i="5"/>
  <c r="N655" i="5"/>
  <c r="L655" i="5"/>
  <c r="M655" i="5" s="1"/>
  <c r="U654" i="5"/>
  <c r="Q654" i="5"/>
  <c r="I655" i="8" s="1"/>
  <c r="P654" i="5"/>
  <c r="N654" i="5"/>
  <c r="O654" i="5" s="1"/>
  <c r="M654" i="5"/>
  <c r="L654" i="5"/>
  <c r="U653" i="5"/>
  <c r="Q653" i="5"/>
  <c r="I654" i="8" s="1"/>
  <c r="P653" i="5"/>
  <c r="N653" i="5"/>
  <c r="O653" i="5" s="1"/>
  <c r="M653" i="5"/>
  <c r="L653" i="5"/>
  <c r="U652" i="5"/>
  <c r="P652" i="5"/>
  <c r="Q652" i="5" s="1"/>
  <c r="I653" i="8" s="1"/>
  <c r="O652" i="5"/>
  <c r="N652" i="5"/>
  <c r="L652" i="5"/>
  <c r="M652" i="5" s="1"/>
  <c r="U651" i="5"/>
  <c r="P651" i="5"/>
  <c r="Q651" i="5" s="1"/>
  <c r="I652" i="8" s="1"/>
  <c r="O651" i="5"/>
  <c r="N651" i="5"/>
  <c r="L651" i="5"/>
  <c r="M651" i="5" s="1"/>
  <c r="U650" i="5"/>
  <c r="Q650" i="5"/>
  <c r="I651" i="8" s="1"/>
  <c r="P650" i="5"/>
  <c r="N650" i="5"/>
  <c r="O650" i="5" s="1"/>
  <c r="M650" i="5"/>
  <c r="L650" i="5"/>
  <c r="U649" i="5"/>
  <c r="Q649" i="5"/>
  <c r="I650" i="8" s="1"/>
  <c r="P649" i="5"/>
  <c r="N649" i="5"/>
  <c r="O649" i="5" s="1"/>
  <c r="M649" i="5"/>
  <c r="L649" i="5"/>
  <c r="U648" i="5"/>
  <c r="P648" i="5"/>
  <c r="Q648" i="5" s="1"/>
  <c r="I649" i="8" s="1"/>
  <c r="O648" i="5"/>
  <c r="N648" i="5"/>
  <c r="L648" i="5"/>
  <c r="M648" i="5" s="1"/>
  <c r="U647" i="5"/>
  <c r="P647" i="5"/>
  <c r="Q647" i="5" s="1"/>
  <c r="I648" i="8" s="1"/>
  <c r="O647" i="5"/>
  <c r="N647" i="5"/>
  <c r="L647" i="5"/>
  <c r="M647" i="5" s="1"/>
  <c r="U646" i="5"/>
  <c r="Q646" i="5"/>
  <c r="I647" i="8" s="1"/>
  <c r="P646" i="5"/>
  <c r="N646" i="5"/>
  <c r="O646" i="5" s="1"/>
  <c r="M646" i="5"/>
  <c r="L646" i="5"/>
  <c r="U645" i="5"/>
  <c r="Q645" i="5"/>
  <c r="I646" i="8" s="1"/>
  <c r="P645" i="5"/>
  <c r="N645" i="5"/>
  <c r="O645" i="5" s="1"/>
  <c r="M645" i="5"/>
  <c r="L645" i="5"/>
  <c r="U644" i="5"/>
  <c r="P644" i="5"/>
  <c r="Q644" i="5" s="1"/>
  <c r="I645" i="8" s="1"/>
  <c r="O644" i="5"/>
  <c r="N644" i="5"/>
  <c r="L644" i="5"/>
  <c r="M644" i="5" s="1"/>
  <c r="U643" i="5"/>
  <c r="P643" i="5"/>
  <c r="Q643" i="5" s="1"/>
  <c r="I644" i="8" s="1"/>
  <c r="O643" i="5"/>
  <c r="N643" i="5"/>
  <c r="L643" i="5"/>
  <c r="M643" i="5" s="1"/>
  <c r="U642" i="5"/>
  <c r="Q642" i="5"/>
  <c r="I643" i="8" s="1"/>
  <c r="P642" i="5"/>
  <c r="N642" i="5"/>
  <c r="O642" i="5" s="1"/>
  <c r="M642" i="5"/>
  <c r="L642" i="5"/>
  <c r="U641" i="5"/>
  <c r="Q641" i="5"/>
  <c r="I642" i="8" s="1"/>
  <c r="P641" i="5"/>
  <c r="N641" i="5"/>
  <c r="O641" i="5" s="1"/>
  <c r="M641" i="5"/>
  <c r="L641" i="5"/>
  <c r="U640" i="5"/>
  <c r="P640" i="5"/>
  <c r="Q640" i="5" s="1"/>
  <c r="I641" i="8" s="1"/>
  <c r="O640" i="5"/>
  <c r="N640" i="5"/>
  <c r="L640" i="5"/>
  <c r="M640" i="5" s="1"/>
  <c r="U639" i="5"/>
  <c r="P639" i="5"/>
  <c r="Q639" i="5" s="1"/>
  <c r="I640" i="8" s="1"/>
  <c r="O639" i="5"/>
  <c r="N639" i="5"/>
  <c r="L639" i="5"/>
  <c r="M639" i="5" s="1"/>
  <c r="U638" i="5"/>
  <c r="Q638" i="5"/>
  <c r="I639" i="8" s="1"/>
  <c r="P638" i="5"/>
  <c r="N638" i="5"/>
  <c r="O638" i="5" s="1"/>
  <c r="L638" i="5" s="1"/>
  <c r="M638" i="5" s="1"/>
  <c r="U637" i="5"/>
  <c r="Q637" i="5"/>
  <c r="I638" i="8" s="1"/>
  <c r="P637" i="5"/>
  <c r="N637" i="5"/>
  <c r="O637" i="5" s="1"/>
  <c r="M637" i="5"/>
  <c r="L637" i="5"/>
  <c r="U636" i="5"/>
  <c r="P636" i="5"/>
  <c r="Q636" i="5" s="1"/>
  <c r="I637" i="8" s="1"/>
  <c r="O636" i="5"/>
  <c r="N636" i="5"/>
  <c r="L636" i="5"/>
  <c r="M636" i="5" s="1"/>
  <c r="U635" i="5"/>
  <c r="P635" i="5"/>
  <c r="Q635" i="5" s="1"/>
  <c r="I636" i="8" s="1"/>
  <c r="O635" i="5"/>
  <c r="N635" i="5"/>
  <c r="L635" i="5"/>
  <c r="M635" i="5" s="1"/>
  <c r="U634" i="5"/>
  <c r="Q634" i="5"/>
  <c r="I635" i="8" s="1"/>
  <c r="P634" i="5"/>
  <c r="N634" i="5"/>
  <c r="O634" i="5" s="1"/>
  <c r="M634" i="5"/>
  <c r="L634" i="5"/>
  <c r="U633" i="5"/>
  <c r="Q633" i="5"/>
  <c r="I634" i="8" s="1"/>
  <c r="P633" i="5"/>
  <c r="N633" i="5"/>
  <c r="O633" i="5" s="1"/>
  <c r="M633" i="5"/>
  <c r="L633" i="5"/>
  <c r="U632" i="5"/>
  <c r="P632" i="5"/>
  <c r="Q632" i="5" s="1"/>
  <c r="I633" i="8" s="1"/>
  <c r="O632" i="5"/>
  <c r="N632" i="5"/>
  <c r="L632" i="5"/>
  <c r="M632" i="5" s="1"/>
  <c r="U631" i="5"/>
  <c r="P631" i="5"/>
  <c r="Q631" i="5" s="1"/>
  <c r="I632" i="8" s="1"/>
  <c r="O631" i="5"/>
  <c r="N631" i="5"/>
  <c r="L631" i="5"/>
  <c r="M631" i="5" s="1"/>
  <c r="U630" i="5"/>
  <c r="Q630" i="5"/>
  <c r="I631" i="8" s="1"/>
  <c r="P630" i="5"/>
  <c r="N630" i="5"/>
  <c r="O630" i="5" s="1"/>
  <c r="M630" i="5"/>
  <c r="L630" i="5"/>
  <c r="U629" i="5"/>
  <c r="Q629" i="5"/>
  <c r="I630" i="8" s="1"/>
  <c r="P629" i="5"/>
  <c r="N629" i="5"/>
  <c r="O629" i="5" s="1"/>
  <c r="M629" i="5"/>
  <c r="L629" i="5"/>
  <c r="U628" i="5"/>
  <c r="P628" i="5"/>
  <c r="Q628" i="5" s="1"/>
  <c r="I629" i="8" s="1"/>
  <c r="O628" i="5"/>
  <c r="N628" i="5"/>
  <c r="L628" i="5"/>
  <c r="M628" i="5" s="1"/>
  <c r="U627" i="5"/>
  <c r="P627" i="5"/>
  <c r="Q627" i="5" s="1"/>
  <c r="I628" i="8" s="1"/>
  <c r="O627" i="5"/>
  <c r="N627" i="5"/>
  <c r="L627" i="5"/>
  <c r="M627" i="5" s="1"/>
  <c r="U626" i="5"/>
  <c r="Q626" i="5"/>
  <c r="I627" i="8" s="1"/>
  <c r="P626" i="5"/>
  <c r="N626" i="5"/>
  <c r="O626" i="5" s="1"/>
  <c r="M626" i="5"/>
  <c r="L626" i="5"/>
  <c r="U625" i="5"/>
  <c r="Q625" i="5"/>
  <c r="I626" i="8" s="1"/>
  <c r="P625" i="5"/>
  <c r="N625" i="5"/>
  <c r="O625" i="5" s="1"/>
  <c r="M625" i="5"/>
  <c r="L625" i="5"/>
  <c r="U624" i="5"/>
  <c r="P624" i="5"/>
  <c r="Q624" i="5" s="1"/>
  <c r="I625" i="8" s="1"/>
  <c r="O624" i="5"/>
  <c r="N624" i="5"/>
  <c r="L624" i="5"/>
  <c r="M624" i="5" s="1"/>
  <c r="U623" i="5"/>
  <c r="P623" i="5"/>
  <c r="Q623" i="5" s="1"/>
  <c r="I624" i="8" s="1"/>
  <c r="O623" i="5"/>
  <c r="N623" i="5"/>
  <c r="L623" i="5"/>
  <c r="M623" i="5" s="1"/>
  <c r="U622" i="5"/>
  <c r="Q622" i="5"/>
  <c r="I623" i="8" s="1"/>
  <c r="P622" i="5"/>
  <c r="N622" i="5"/>
  <c r="O622" i="5" s="1"/>
  <c r="M622" i="5"/>
  <c r="L622" i="5"/>
  <c r="U621" i="5"/>
  <c r="Q621" i="5"/>
  <c r="I622" i="8" s="1"/>
  <c r="P621" i="5"/>
  <c r="N621" i="5"/>
  <c r="O621" i="5" s="1"/>
  <c r="M621" i="5"/>
  <c r="L621" i="5"/>
  <c r="U620" i="5"/>
  <c r="P620" i="5"/>
  <c r="Q620" i="5" s="1"/>
  <c r="I621" i="8" s="1"/>
  <c r="O620" i="5"/>
  <c r="N620" i="5"/>
  <c r="L620" i="5"/>
  <c r="M620" i="5" s="1"/>
  <c r="U619" i="5"/>
  <c r="P619" i="5"/>
  <c r="Q619" i="5" s="1"/>
  <c r="I620" i="8" s="1"/>
  <c r="O619" i="5"/>
  <c r="N619" i="5"/>
  <c r="L619" i="5"/>
  <c r="M619" i="5" s="1"/>
  <c r="U618" i="5"/>
  <c r="Q618" i="5"/>
  <c r="I619" i="8" s="1"/>
  <c r="P618" i="5"/>
  <c r="N618" i="5"/>
  <c r="O618" i="5" s="1"/>
  <c r="M618" i="5"/>
  <c r="L618" i="5"/>
  <c r="U617" i="5"/>
  <c r="Q617" i="5"/>
  <c r="I618" i="8" s="1"/>
  <c r="P617" i="5"/>
  <c r="N617" i="5"/>
  <c r="O617" i="5" s="1"/>
  <c r="M617" i="5"/>
  <c r="L617" i="5"/>
  <c r="U616" i="5"/>
  <c r="P616" i="5"/>
  <c r="Q616" i="5" s="1"/>
  <c r="I617" i="8" s="1"/>
  <c r="O616" i="5"/>
  <c r="N616" i="5"/>
  <c r="L616" i="5"/>
  <c r="M616" i="5" s="1"/>
  <c r="U615" i="5"/>
  <c r="P615" i="5"/>
  <c r="Q615" i="5" s="1"/>
  <c r="I616" i="8" s="1"/>
  <c r="O615" i="5"/>
  <c r="N615" i="5"/>
  <c r="L615" i="5"/>
  <c r="M615" i="5" s="1"/>
  <c r="U614" i="5"/>
  <c r="Q614" i="5"/>
  <c r="I615" i="8" s="1"/>
  <c r="P614" i="5"/>
  <c r="N614" i="5"/>
  <c r="O614" i="5" s="1"/>
  <c r="M614" i="5"/>
  <c r="L614" i="5"/>
  <c r="U613" i="5"/>
  <c r="Q613" i="5"/>
  <c r="I614" i="8" s="1"/>
  <c r="P613" i="5"/>
  <c r="N613" i="5"/>
  <c r="O613" i="5" s="1"/>
  <c r="M613" i="5"/>
  <c r="L613" i="5"/>
  <c r="U612" i="5"/>
  <c r="P612" i="5"/>
  <c r="Q612" i="5" s="1"/>
  <c r="I613" i="8" s="1"/>
  <c r="O612" i="5"/>
  <c r="N612" i="5"/>
  <c r="L612" i="5"/>
  <c r="M612" i="5" s="1"/>
  <c r="U611" i="5"/>
  <c r="P611" i="5"/>
  <c r="Q611" i="5" s="1"/>
  <c r="I612" i="8" s="1"/>
  <c r="O611" i="5"/>
  <c r="N611" i="5"/>
  <c r="L611" i="5"/>
  <c r="M611" i="5" s="1"/>
  <c r="U610" i="5"/>
  <c r="Q610" i="5"/>
  <c r="I611" i="8" s="1"/>
  <c r="P610" i="5"/>
  <c r="N610" i="5"/>
  <c r="O610" i="5" s="1"/>
  <c r="M610" i="5"/>
  <c r="L610" i="5"/>
  <c r="U609" i="5"/>
  <c r="Q609" i="5"/>
  <c r="I610" i="8" s="1"/>
  <c r="P609" i="5"/>
  <c r="N609" i="5"/>
  <c r="O609" i="5" s="1"/>
  <c r="M609" i="5"/>
  <c r="L609" i="5"/>
  <c r="U608" i="5"/>
  <c r="P608" i="5"/>
  <c r="Q608" i="5" s="1"/>
  <c r="I609" i="8" s="1"/>
  <c r="O608" i="5"/>
  <c r="N608" i="5"/>
  <c r="L608" i="5"/>
  <c r="M608" i="5" s="1"/>
  <c r="U607" i="5"/>
  <c r="P607" i="5"/>
  <c r="Q607" i="5" s="1"/>
  <c r="I608" i="8" s="1"/>
  <c r="O607" i="5"/>
  <c r="N607" i="5"/>
  <c r="L607" i="5"/>
  <c r="M607" i="5" s="1"/>
  <c r="U606" i="5"/>
  <c r="Q606" i="5"/>
  <c r="I607" i="8" s="1"/>
  <c r="P606" i="5"/>
  <c r="N606" i="5"/>
  <c r="O606" i="5" s="1"/>
  <c r="M606" i="5"/>
  <c r="L606" i="5"/>
  <c r="U605" i="5"/>
  <c r="Q605" i="5"/>
  <c r="I606" i="8" s="1"/>
  <c r="P605" i="5"/>
  <c r="N605" i="5"/>
  <c r="O605" i="5" s="1"/>
  <c r="M605" i="5"/>
  <c r="L605" i="5"/>
  <c r="U604" i="5"/>
  <c r="P604" i="5"/>
  <c r="Q604" i="5" s="1"/>
  <c r="I605" i="8" s="1"/>
  <c r="O604" i="5"/>
  <c r="N604" i="5"/>
  <c r="L604" i="5"/>
  <c r="M604" i="5" s="1"/>
  <c r="U603" i="5"/>
  <c r="P603" i="5"/>
  <c r="Q603" i="5" s="1"/>
  <c r="I604" i="8" s="1"/>
  <c r="O603" i="5"/>
  <c r="N603" i="5"/>
  <c r="L603" i="5"/>
  <c r="M603" i="5" s="1"/>
  <c r="U602" i="5"/>
  <c r="Q602" i="5"/>
  <c r="I603" i="8" s="1"/>
  <c r="P602" i="5"/>
  <c r="N602" i="5"/>
  <c r="O602" i="5" s="1"/>
  <c r="M602" i="5"/>
  <c r="L602" i="5"/>
  <c r="U601" i="5"/>
  <c r="Q601" i="5"/>
  <c r="I602" i="8" s="1"/>
  <c r="P601" i="5"/>
  <c r="N601" i="5"/>
  <c r="O601" i="5" s="1"/>
  <c r="M601" i="5"/>
  <c r="L601" i="5"/>
  <c r="U600" i="5"/>
  <c r="P600" i="5"/>
  <c r="Q600" i="5" s="1"/>
  <c r="I601" i="8" s="1"/>
  <c r="O600" i="5"/>
  <c r="N600" i="5"/>
  <c r="L600" i="5"/>
  <c r="M600" i="5" s="1"/>
  <c r="U599" i="5"/>
  <c r="P599" i="5"/>
  <c r="Q599" i="5" s="1"/>
  <c r="I600" i="8" s="1"/>
  <c r="O599" i="5"/>
  <c r="N599" i="5"/>
  <c r="L599" i="5"/>
  <c r="M599" i="5" s="1"/>
  <c r="U598" i="5"/>
  <c r="Q598" i="5"/>
  <c r="I599" i="8" s="1"/>
  <c r="P598" i="5"/>
  <c r="N598" i="5"/>
  <c r="O598" i="5" s="1"/>
  <c r="M598" i="5"/>
  <c r="L598" i="5"/>
  <c r="U597" i="5"/>
  <c r="Q597" i="5"/>
  <c r="I598" i="8" s="1"/>
  <c r="P597" i="5"/>
  <c r="N597" i="5"/>
  <c r="O597" i="5" s="1"/>
  <c r="M597" i="5"/>
  <c r="L597" i="5"/>
  <c r="U596" i="5"/>
  <c r="P596" i="5"/>
  <c r="Q596" i="5" s="1"/>
  <c r="I597" i="8" s="1"/>
  <c r="O596" i="5"/>
  <c r="N596" i="5"/>
  <c r="L596" i="5"/>
  <c r="M596" i="5" s="1"/>
  <c r="U595" i="5"/>
  <c r="P595" i="5"/>
  <c r="Q595" i="5" s="1"/>
  <c r="I596" i="8" s="1"/>
  <c r="O595" i="5"/>
  <c r="N595" i="5"/>
  <c r="L595" i="5"/>
  <c r="M595" i="5" s="1"/>
  <c r="U594" i="5"/>
  <c r="Q594" i="5"/>
  <c r="I595" i="8" s="1"/>
  <c r="P594" i="5"/>
  <c r="N594" i="5"/>
  <c r="O594" i="5" s="1"/>
  <c r="M594" i="5"/>
  <c r="L594" i="5"/>
  <c r="U593" i="5"/>
  <c r="Q593" i="5"/>
  <c r="I594" i="8" s="1"/>
  <c r="P593" i="5"/>
  <c r="N593" i="5"/>
  <c r="O593" i="5" s="1"/>
  <c r="M593" i="5"/>
  <c r="L593" i="5"/>
  <c r="U592" i="5"/>
  <c r="S592" i="5"/>
  <c r="T592" i="5" s="1"/>
  <c r="Q592" i="5"/>
  <c r="I593" i="8" s="1"/>
  <c r="P592" i="5"/>
  <c r="N592" i="5"/>
  <c r="O592" i="5" s="1"/>
  <c r="L592" i="5" s="1"/>
  <c r="M592" i="5" s="1"/>
  <c r="U591" i="5"/>
  <c r="Q591" i="5"/>
  <c r="I592" i="8" s="1"/>
  <c r="P591" i="5"/>
  <c r="N591" i="5"/>
  <c r="O591" i="5" s="1"/>
  <c r="L591" i="5" s="1"/>
  <c r="M591" i="5" s="1"/>
  <c r="U590" i="5"/>
  <c r="P590" i="5"/>
  <c r="Q590" i="5" s="1"/>
  <c r="I591" i="8" s="1"/>
  <c r="O590" i="5"/>
  <c r="N590" i="5"/>
  <c r="L590" i="5"/>
  <c r="M590" i="5" s="1"/>
  <c r="U589" i="5"/>
  <c r="P589" i="5"/>
  <c r="Q589" i="5" s="1"/>
  <c r="I590" i="8" s="1"/>
  <c r="O589" i="5"/>
  <c r="N589" i="5"/>
  <c r="L589" i="5"/>
  <c r="M589" i="5" s="1"/>
  <c r="U588" i="5"/>
  <c r="Q588" i="5"/>
  <c r="I589" i="8" s="1"/>
  <c r="P588" i="5"/>
  <c r="N588" i="5"/>
  <c r="O588" i="5" s="1"/>
  <c r="M588" i="5"/>
  <c r="L588" i="5"/>
  <c r="U587" i="5"/>
  <c r="Q587" i="5"/>
  <c r="I588" i="8" s="1"/>
  <c r="P587" i="5"/>
  <c r="N587" i="5"/>
  <c r="O587" i="5" s="1"/>
  <c r="M587" i="5"/>
  <c r="L587" i="5"/>
  <c r="U586" i="5"/>
  <c r="P586" i="5"/>
  <c r="Q586" i="5" s="1"/>
  <c r="I587" i="8" s="1"/>
  <c r="O586" i="5"/>
  <c r="N586" i="5"/>
  <c r="L586" i="5"/>
  <c r="M586" i="5" s="1"/>
  <c r="U585" i="5"/>
  <c r="P585" i="5"/>
  <c r="Q585" i="5" s="1"/>
  <c r="I586" i="8" s="1"/>
  <c r="O585" i="5"/>
  <c r="N585" i="5"/>
  <c r="L585" i="5"/>
  <c r="M585" i="5" s="1"/>
  <c r="U584" i="5"/>
  <c r="Q584" i="5"/>
  <c r="I585" i="8" s="1"/>
  <c r="P584" i="5"/>
  <c r="N584" i="5"/>
  <c r="O584" i="5" s="1"/>
  <c r="M584" i="5"/>
  <c r="L584" i="5"/>
  <c r="U583" i="5"/>
  <c r="Q583" i="5"/>
  <c r="I584" i="8" s="1"/>
  <c r="P583" i="5"/>
  <c r="N583" i="5"/>
  <c r="O583" i="5" s="1"/>
  <c r="M583" i="5"/>
  <c r="L583" i="5"/>
  <c r="U582" i="5"/>
  <c r="P582" i="5"/>
  <c r="Q582" i="5" s="1"/>
  <c r="I583" i="8" s="1"/>
  <c r="O582" i="5"/>
  <c r="N582" i="5"/>
  <c r="L582" i="5"/>
  <c r="M582" i="5" s="1"/>
  <c r="U581" i="5"/>
  <c r="P581" i="5"/>
  <c r="Q581" i="5" s="1"/>
  <c r="I582" i="8" s="1"/>
  <c r="O581" i="5"/>
  <c r="N581" i="5"/>
  <c r="L581" i="5"/>
  <c r="M581" i="5" s="1"/>
  <c r="U580" i="5"/>
  <c r="Q580" i="5"/>
  <c r="I581" i="8" s="1"/>
  <c r="P580" i="5"/>
  <c r="N580" i="5"/>
  <c r="O580" i="5" s="1"/>
  <c r="M580" i="5"/>
  <c r="L580" i="5"/>
  <c r="U579" i="5"/>
  <c r="Q579" i="5"/>
  <c r="I580" i="8" s="1"/>
  <c r="P579" i="5"/>
  <c r="N579" i="5"/>
  <c r="O579" i="5" s="1"/>
  <c r="M579" i="5"/>
  <c r="L579" i="5"/>
  <c r="U578" i="5"/>
  <c r="P578" i="5"/>
  <c r="Q578" i="5" s="1"/>
  <c r="I579" i="8" s="1"/>
  <c r="O578" i="5"/>
  <c r="N578" i="5"/>
  <c r="L578" i="5"/>
  <c r="M578" i="5" s="1"/>
  <c r="U577" i="5"/>
  <c r="P577" i="5"/>
  <c r="Q577" i="5" s="1"/>
  <c r="I578" i="8" s="1"/>
  <c r="O577" i="5"/>
  <c r="N577" i="5"/>
  <c r="L577" i="5"/>
  <c r="M577" i="5" s="1"/>
  <c r="U576" i="5"/>
  <c r="Q576" i="5"/>
  <c r="I577" i="8" s="1"/>
  <c r="P576" i="5"/>
  <c r="N576" i="5"/>
  <c r="O576" i="5" s="1"/>
  <c r="L576" i="5" s="1"/>
  <c r="M576" i="5" s="1"/>
  <c r="U575" i="5"/>
  <c r="Q575" i="5"/>
  <c r="I576" i="8" s="1"/>
  <c r="P575" i="5"/>
  <c r="N575" i="5"/>
  <c r="O575" i="5" s="1"/>
  <c r="L575" i="5" s="1"/>
  <c r="M575" i="5" s="1"/>
  <c r="U574" i="5"/>
  <c r="P574" i="5"/>
  <c r="Q574" i="5" s="1"/>
  <c r="I575" i="8" s="1"/>
  <c r="O574" i="5"/>
  <c r="N574" i="5"/>
  <c r="L574" i="5"/>
  <c r="M574" i="5" s="1"/>
  <c r="U573" i="5"/>
  <c r="P573" i="5"/>
  <c r="Q573" i="5" s="1"/>
  <c r="I574" i="8" s="1"/>
  <c r="O573" i="5"/>
  <c r="L573" i="5" s="1"/>
  <c r="M573" i="5" s="1"/>
  <c r="N573" i="5"/>
  <c r="U572" i="5"/>
  <c r="Q572" i="5"/>
  <c r="I573" i="8" s="1"/>
  <c r="P572" i="5"/>
  <c r="N572" i="5"/>
  <c r="O572" i="5" s="1"/>
  <c r="L572" i="5" s="1"/>
  <c r="M572" i="5" s="1"/>
  <c r="U571" i="5"/>
  <c r="Q571" i="5"/>
  <c r="I572" i="8" s="1"/>
  <c r="P571" i="5"/>
  <c r="N571" i="5"/>
  <c r="O571" i="5" s="1"/>
  <c r="L571" i="5" s="1"/>
  <c r="M571" i="5" s="1"/>
  <c r="U570" i="5"/>
  <c r="P570" i="5"/>
  <c r="Q570" i="5" s="1"/>
  <c r="I571" i="8" s="1"/>
  <c r="O570" i="5"/>
  <c r="N570" i="5"/>
  <c r="L570" i="5"/>
  <c r="M570" i="5" s="1"/>
  <c r="U569" i="5"/>
  <c r="P569" i="5"/>
  <c r="Q569" i="5" s="1"/>
  <c r="I570" i="8" s="1"/>
  <c r="O569" i="5"/>
  <c r="N569" i="5"/>
  <c r="L569" i="5"/>
  <c r="M569" i="5" s="1"/>
  <c r="U568" i="5"/>
  <c r="Q568" i="5"/>
  <c r="I569" i="8" s="1"/>
  <c r="P568" i="5"/>
  <c r="N568" i="5"/>
  <c r="O568" i="5" s="1"/>
  <c r="M568" i="5"/>
  <c r="L568" i="5"/>
  <c r="U567" i="5"/>
  <c r="Q567" i="5"/>
  <c r="I568" i="8" s="1"/>
  <c r="P567" i="5"/>
  <c r="N567" i="5"/>
  <c r="O567" i="5" s="1"/>
  <c r="M567" i="5"/>
  <c r="L567" i="5"/>
  <c r="U566" i="5"/>
  <c r="P566" i="5"/>
  <c r="Q566" i="5" s="1"/>
  <c r="I567" i="8" s="1"/>
  <c r="O566" i="5"/>
  <c r="N566" i="5"/>
  <c r="L566" i="5"/>
  <c r="M566" i="5" s="1"/>
  <c r="U565" i="5"/>
  <c r="P565" i="5"/>
  <c r="Q565" i="5" s="1"/>
  <c r="I566" i="8" s="1"/>
  <c r="O565" i="5"/>
  <c r="N565" i="5"/>
  <c r="L565" i="5"/>
  <c r="M565" i="5" s="1"/>
  <c r="U564" i="5"/>
  <c r="T564" i="5"/>
  <c r="P564" i="5"/>
  <c r="Q564" i="5" s="1"/>
  <c r="I565" i="8" s="1"/>
  <c r="O564" i="5"/>
  <c r="N564" i="5"/>
  <c r="L564" i="5"/>
  <c r="M564" i="5" s="1"/>
  <c r="U563" i="5"/>
  <c r="Q563" i="5"/>
  <c r="I564" i="8" s="1"/>
  <c r="P563" i="5"/>
  <c r="N563" i="5"/>
  <c r="O563" i="5" s="1"/>
  <c r="M563" i="5"/>
  <c r="L563" i="5"/>
  <c r="U562" i="5"/>
  <c r="Q562" i="5"/>
  <c r="I563" i="8" s="1"/>
  <c r="P562" i="5"/>
  <c r="N562" i="5"/>
  <c r="O562" i="5" s="1"/>
  <c r="M562" i="5"/>
  <c r="L562" i="5"/>
  <c r="U561" i="5"/>
  <c r="P561" i="5"/>
  <c r="Q561" i="5" s="1"/>
  <c r="I562" i="8" s="1"/>
  <c r="O561" i="5"/>
  <c r="N561" i="5"/>
  <c r="L561" i="5"/>
  <c r="M561" i="5" s="1"/>
  <c r="U560" i="5"/>
  <c r="P560" i="5"/>
  <c r="Q560" i="5" s="1"/>
  <c r="I561" i="8" s="1"/>
  <c r="O560" i="5"/>
  <c r="N560" i="5"/>
  <c r="L560" i="5"/>
  <c r="M560" i="5" s="1"/>
  <c r="U559" i="5"/>
  <c r="Q559" i="5"/>
  <c r="I560" i="8" s="1"/>
  <c r="P559" i="5"/>
  <c r="N559" i="5"/>
  <c r="O559" i="5" s="1"/>
  <c r="M559" i="5"/>
  <c r="L559" i="5"/>
  <c r="U558" i="5"/>
  <c r="Q558" i="5"/>
  <c r="I559" i="8" s="1"/>
  <c r="P558" i="5"/>
  <c r="N558" i="5"/>
  <c r="O558" i="5" s="1"/>
  <c r="M558" i="5"/>
  <c r="L558" i="5"/>
  <c r="U557" i="5"/>
  <c r="P557" i="5"/>
  <c r="Q557" i="5" s="1"/>
  <c r="I558" i="8" s="1"/>
  <c r="O557" i="5"/>
  <c r="N557" i="5"/>
  <c r="L557" i="5"/>
  <c r="M557" i="5" s="1"/>
  <c r="U556" i="5"/>
  <c r="P556" i="5"/>
  <c r="Q556" i="5" s="1"/>
  <c r="I557" i="8" s="1"/>
  <c r="O556" i="5"/>
  <c r="N556" i="5"/>
  <c r="L556" i="5"/>
  <c r="M556" i="5" s="1"/>
  <c r="U555" i="5"/>
  <c r="Q555" i="5"/>
  <c r="I556" i="8" s="1"/>
  <c r="P555" i="5"/>
  <c r="N555" i="5"/>
  <c r="O555" i="5" s="1"/>
  <c r="M555" i="5"/>
  <c r="L555" i="5"/>
  <c r="U554" i="5"/>
  <c r="Q554" i="5"/>
  <c r="I555" i="8" s="1"/>
  <c r="P554" i="5"/>
  <c r="N554" i="5"/>
  <c r="O554" i="5" s="1"/>
  <c r="M554" i="5"/>
  <c r="L554" i="5"/>
  <c r="U553" i="5"/>
  <c r="P553" i="5"/>
  <c r="Q553" i="5" s="1"/>
  <c r="I554" i="8" s="1"/>
  <c r="O553" i="5"/>
  <c r="N553" i="5"/>
  <c r="L553" i="5"/>
  <c r="M553" i="5" s="1"/>
  <c r="U552" i="5"/>
  <c r="P552" i="5"/>
  <c r="Q552" i="5" s="1"/>
  <c r="I553" i="8" s="1"/>
  <c r="O552" i="5"/>
  <c r="N552" i="5"/>
  <c r="L552" i="5"/>
  <c r="M552" i="5" s="1"/>
  <c r="U551" i="5"/>
  <c r="Q551" i="5"/>
  <c r="I552" i="8" s="1"/>
  <c r="P551" i="5"/>
  <c r="N551" i="5"/>
  <c r="O551" i="5" s="1"/>
  <c r="M551" i="5"/>
  <c r="L551" i="5"/>
  <c r="U550" i="5"/>
  <c r="Q550" i="5"/>
  <c r="I551" i="8" s="1"/>
  <c r="P550" i="5"/>
  <c r="N550" i="5"/>
  <c r="O550" i="5" s="1"/>
  <c r="M550" i="5"/>
  <c r="L550" i="5"/>
  <c r="U549" i="5"/>
  <c r="P549" i="5"/>
  <c r="Q549" i="5" s="1"/>
  <c r="I550" i="8" s="1"/>
  <c r="O549" i="5"/>
  <c r="N549" i="5"/>
  <c r="L549" i="5"/>
  <c r="M549" i="5" s="1"/>
  <c r="U548" i="5"/>
  <c r="P548" i="5"/>
  <c r="Q548" i="5" s="1"/>
  <c r="I549" i="8" s="1"/>
  <c r="O548" i="5"/>
  <c r="N548" i="5"/>
  <c r="L548" i="5"/>
  <c r="M548" i="5" s="1"/>
  <c r="U547" i="5"/>
  <c r="Q547" i="5"/>
  <c r="I548" i="8" s="1"/>
  <c r="P547" i="5"/>
  <c r="N547" i="5"/>
  <c r="O547" i="5" s="1"/>
  <c r="L547" i="5" s="1"/>
  <c r="M547" i="5" s="1"/>
  <c r="U546" i="5"/>
  <c r="Q546" i="5"/>
  <c r="I547" i="8" s="1"/>
  <c r="P546" i="5"/>
  <c r="N546" i="5"/>
  <c r="O546" i="5" s="1"/>
  <c r="M546" i="5"/>
  <c r="L546" i="5"/>
  <c r="U545" i="5"/>
  <c r="P545" i="5"/>
  <c r="Q545" i="5" s="1"/>
  <c r="I546" i="8" s="1"/>
  <c r="O545" i="5"/>
  <c r="N545" i="5"/>
  <c r="L545" i="5"/>
  <c r="M545" i="5" s="1"/>
  <c r="U544" i="5"/>
  <c r="P544" i="5"/>
  <c r="Q544" i="5" s="1"/>
  <c r="I545" i="8" s="1"/>
  <c r="O544" i="5"/>
  <c r="N544" i="5"/>
  <c r="L544" i="5"/>
  <c r="M544" i="5" s="1"/>
  <c r="U543" i="5"/>
  <c r="Q543" i="5"/>
  <c r="I544" i="8" s="1"/>
  <c r="P543" i="5"/>
  <c r="N543" i="5"/>
  <c r="O543" i="5" s="1"/>
  <c r="M543" i="5"/>
  <c r="L543" i="5"/>
  <c r="U542" i="5"/>
  <c r="Q542" i="5"/>
  <c r="I543" i="8" s="1"/>
  <c r="P542" i="5"/>
  <c r="N542" i="5"/>
  <c r="O542" i="5" s="1"/>
  <c r="M542" i="5"/>
  <c r="L542" i="5"/>
  <c r="U541" i="5"/>
  <c r="P541" i="5"/>
  <c r="Q541" i="5" s="1"/>
  <c r="I542" i="8" s="1"/>
  <c r="O541" i="5"/>
  <c r="N541" i="5"/>
  <c r="L541" i="5"/>
  <c r="M541" i="5" s="1"/>
  <c r="U540" i="5"/>
  <c r="P540" i="5"/>
  <c r="Q540" i="5" s="1"/>
  <c r="I541" i="8" s="1"/>
  <c r="O540" i="5"/>
  <c r="L540" i="5" s="1"/>
  <c r="M540" i="5" s="1"/>
  <c r="N540" i="5"/>
  <c r="U539" i="5"/>
  <c r="Q539" i="5"/>
  <c r="I540" i="8" s="1"/>
  <c r="P539" i="5"/>
  <c r="N539" i="5"/>
  <c r="O539" i="5" s="1"/>
  <c r="M539" i="5"/>
  <c r="L539" i="5"/>
  <c r="U538" i="5"/>
  <c r="Q538" i="5"/>
  <c r="I539" i="8" s="1"/>
  <c r="P538" i="5"/>
  <c r="N538" i="5"/>
  <c r="O538" i="5" s="1"/>
  <c r="M538" i="5"/>
  <c r="L538" i="5"/>
  <c r="U537" i="5"/>
  <c r="P537" i="5"/>
  <c r="Q537" i="5" s="1"/>
  <c r="I538" i="8" s="1"/>
  <c r="O537" i="5"/>
  <c r="N537" i="5"/>
  <c r="L537" i="5"/>
  <c r="M537" i="5" s="1"/>
  <c r="U536" i="5"/>
  <c r="P536" i="5"/>
  <c r="Q536" i="5" s="1"/>
  <c r="I537" i="8" s="1"/>
  <c r="O536" i="5"/>
  <c r="N536" i="5"/>
  <c r="L536" i="5"/>
  <c r="M536" i="5" s="1"/>
  <c r="U535" i="5"/>
  <c r="Q535" i="5"/>
  <c r="I536" i="8" s="1"/>
  <c r="P535" i="5"/>
  <c r="N535" i="5"/>
  <c r="O535" i="5" s="1"/>
  <c r="M535" i="5"/>
  <c r="L535" i="5"/>
  <c r="U534" i="5"/>
  <c r="Q534" i="5"/>
  <c r="I535" i="8" s="1"/>
  <c r="P534" i="5"/>
  <c r="N534" i="5"/>
  <c r="O534" i="5" s="1"/>
  <c r="M534" i="5"/>
  <c r="L534" i="5"/>
  <c r="U533" i="5"/>
  <c r="P533" i="5"/>
  <c r="Q533" i="5" s="1"/>
  <c r="I534" i="8" s="1"/>
  <c r="O533" i="5"/>
  <c r="N533" i="5"/>
  <c r="L533" i="5"/>
  <c r="M533" i="5" s="1"/>
  <c r="U532" i="5"/>
  <c r="P532" i="5"/>
  <c r="Q532" i="5" s="1"/>
  <c r="I533" i="8" s="1"/>
  <c r="O532" i="5"/>
  <c r="N532" i="5"/>
  <c r="L532" i="5"/>
  <c r="M532" i="5" s="1"/>
  <c r="U531" i="5"/>
  <c r="Q531" i="5"/>
  <c r="I532" i="8" s="1"/>
  <c r="P531" i="5"/>
  <c r="N531" i="5"/>
  <c r="O531" i="5" s="1"/>
  <c r="M531" i="5"/>
  <c r="L531" i="5"/>
  <c r="U530" i="5"/>
  <c r="Q530" i="5"/>
  <c r="I531" i="8" s="1"/>
  <c r="P530" i="5"/>
  <c r="N530" i="5"/>
  <c r="O530" i="5" s="1"/>
  <c r="M530" i="5"/>
  <c r="L530" i="5"/>
  <c r="U529" i="5"/>
  <c r="P529" i="5"/>
  <c r="Q529" i="5" s="1"/>
  <c r="I530" i="8" s="1"/>
  <c r="O529" i="5"/>
  <c r="N529" i="5"/>
  <c r="L529" i="5"/>
  <c r="M529" i="5" s="1"/>
  <c r="U528" i="5"/>
  <c r="P528" i="5"/>
  <c r="Q528" i="5" s="1"/>
  <c r="I529" i="8" s="1"/>
  <c r="O528" i="5"/>
  <c r="N528" i="5"/>
  <c r="L528" i="5"/>
  <c r="M528" i="5" s="1"/>
  <c r="U527" i="5"/>
  <c r="Q527" i="5"/>
  <c r="I528" i="8" s="1"/>
  <c r="P527" i="5"/>
  <c r="N527" i="5"/>
  <c r="O527" i="5" s="1"/>
  <c r="M527" i="5"/>
  <c r="L527" i="5"/>
  <c r="U526" i="5"/>
  <c r="Q526" i="5"/>
  <c r="I527" i="8" s="1"/>
  <c r="P526" i="5"/>
  <c r="N526" i="5"/>
  <c r="O526" i="5" s="1"/>
  <c r="M526" i="5"/>
  <c r="L526" i="5"/>
  <c r="U525" i="5"/>
  <c r="P525" i="5"/>
  <c r="Q525" i="5" s="1"/>
  <c r="I526" i="8" s="1"/>
  <c r="O525" i="5"/>
  <c r="N525" i="5"/>
  <c r="L525" i="5"/>
  <c r="M525" i="5" s="1"/>
  <c r="U524" i="5"/>
  <c r="P524" i="5"/>
  <c r="Q524" i="5" s="1"/>
  <c r="O524" i="5"/>
  <c r="N524" i="5"/>
  <c r="L524" i="5"/>
  <c r="M524" i="5" s="1"/>
  <c r="U523" i="5"/>
  <c r="P523" i="5"/>
  <c r="Q523" i="5" s="1"/>
  <c r="I524" i="8" s="1"/>
  <c r="O523" i="5"/>
  <c r="L523" i="5" s="1"/>
  <c r="M523" i="5" s="1"/>
  <c r="N523" i="5"/>
  <c r="U522" i="5"/>
  <c r="Q522" i="5"/>
  <c r="I523" i="8" s="1"/>
  <c r="P522" i="5"/>
  <c r="N522" i="5"/>
  <c r="O522" i="5" s="1"/>
  <c r="M522" i="5"/>
  <c r="L522" i="5"/>
  <c r="U521" i="5"/>
  <c r="Q521" i="5"/>
  <c r="I522" i="8" s="1"/>
  <c r="P521" i="5"/>
  <c r="N521" i="5"/>
  <c r="O521" i="5" s="1"/>
  <c r="M521" i="5"/>
  <c r="L521" i="5"/>
  <c r="U520" i="5"/>
  <c r="P520" i="5"/>
  <c r="Q520" i="5" s="1"/>
  <c r="I521" i="8" s="1"/>
  <c r="O520" i="5"/>
  <c r="N520" i="5"/>
  <c r="L520" i="5"/>
  <c r="M520" i="5" s="1"/>
  <c r="U519" i="5"/>
  <c r="P519" i="5"/>
  <c r="Q519" i="5" s="1"/>
  <c r="I520" i="8" s="1"/>
  <c r="O519" i="5"/>
  <c r="N519" i="5"/>
  <c r="L519" i="5"/>
  <c r="M519" i="5" s="1"/>
  <c r="U518" i="5"/>
  <c r="Q518" i="5"/>
  <c r="I519" i="8" s="1"/>
  <c r="P518" i="5"/>
  <c r="N518" i="5"/>
  <c r="O518" i="5" s="1"/>
  <c r="M518" i="5"/>
  <c r="L518" i="5"/>
  <c r="U517" i="5"/>
  <c r="Q517" i="5"/>
  <c r="I518" i="8" s="1"/>
  <c r="P517" i="5"/>
  <c r="N517" i="5"/>
  <c r="O517" i="5" s="1"/>
  <c r="M517" i="5"/>
  <c r="L517" i="5"/>
  <c r="U516" i="5"/>
  <c r="P516" i="5"/>
  <c r="Q516" i="5" s="1"/>
  <c r="I517" i="8" s="1"/>
  <c r="O516" i="5"/>
  <c r="N516" i="5"/>
  <c r="L516" i="5"/>
  <c r="M516" i="5" s="1"/>
  <c r="U515" i="5"/>
  <c r="P515" i="5"/>
  <c r="Q515" i="5" s="1"/>
  <c r="I516" i="8" s="1"/>
  <c r="O515" i="5"/>
  <c r="N515" i="5"/>
  <c r="L515" i="5"/>
  <c r="M515" i="5" s="1"/>
  <c r="U514" i="5"/>
  <c r="Q514" i="5"/>
  <c r="I515" i="8" s="1"/>
  <c r="P514" i="5"/>
  <c r="N514" i="5"/>
  <c r="O514" i="5" s="1"/>
  <c r="L514" i="5" s="1"/>
  <c r="M514" i="5" s="1"/>
  <c r="U513" i="5"/>
  <c r="Q513" i="5"/>
  <c r="I514" i="8" s="1"/>
  <c r="P513" i="5"/>
  <c r="N513" i="5"/>
  <c r="O513" i="5" s="1"/>
  <c r="M513" i="5"/>
  <c r="L513" i="5"/>
  <c r="U512" i="5"/>
  <c r="P512" i="5"/>
  <c r="Q512" i="5" s="1"/>
  <c r="I513" i="8" s="1"/>
  <c r="O512" i="5"/>
  <c r="N512" i="5"/>
  <c r="L512" i="5"/>
  <c r="M512" i="5" s="1"/>
  <c r="U511" i="5"/>
  <c r="P511" i="5"/>
  <c r="Q511" i="5" s="1"/>
  <c r="I512" i="8" s="1"/>
  <c r="O511" i="5"/>
  <c r="N511" i="5"/>
  <c r="L511" i="5"/>
  <c r="M511" i="5" s="1"/>
  <c r="U510" i="5"/>
  <c r="Q510" i="5"/>
  <c r="I511" i="8" s="1"/>
  <c r="P510" i="5"/>
  <c r="N510" i="5"/>
  <c r="O510" i="5" s="1"/>
  <c r="M510" i="5"/>
  <c r="L510" i="5"/>
  <c r="U509" i="5"/>
  <c r="Q509" i="5"/>
  <c r="I510" i="8" s="1"/>
  <c r="P509" i="5"/>
  <c r="N509" i="5"/>
  <c r="O509" i="5" s="1"/>
  <c r="M509" i="5"/>
  <c r="L509" i="5"/>
  <c r="U508" i="5"/>
  <c r="P508" i="5"/>
  <c r="Q508" i="5" s="1"/>
  <c r="I509" i="8" s="1"/>
  <c r="O508" i="5"/>
  <c r="N508" i="5"/>
  <c r="L508" i="5"/>
  <c r="M508" i="5" s="1"/>
  <c r="U507" i="5"/>
  <c r="P507" i="5"/>
  <c r="Q507" i="5" s="1"/>
  <c r="I508" i="8" s="1"/>
  <c r="O507" i="5"/>
  <c r="N507" i="5"/>
  <c r="L507" i="5"/>
  <c r="M507" i="5" s="1"/>
  <c r="U506" i="5"/>
  <c r="Q506" i="5"/>
  <c r="I507" i="8" s="1"/>
  <c r="P506" i="5"/>
  <c r="N506" i="5"/>
  <c r="O506" i="5" s="1"/>
  <c r="M506" i="5"/>
  <c r="L506" i="5"/>
  <c r="U505" i="5"/>
  <c r="Q505" i="5"/>
  <c r="I506" i="8" s="1"/>
  <c r="P505" i="5"/>
  <c r="N505" i="5"/>
  <c r="O505" i="5" s="1"/>
  <c r="M505" i="5"/>
  <c r="L505" i="5"/>
  <c r="U504" i="5"/>
  <c r="P504" i="5"/>
  <c r="Q504" i="5" s="1"/>
  <c r="I505" i="8" s="1"/>
  <c r="O504" i="5"/>
  <c r="N504" i="5"/>
  <c r="L504" i="5"/>
  <c r="M504" i="5" s="1"/>
  <c r="U503" i="5"/>
  <c r="P503" i="5"/>
  <c r="Q503" i="5" s="1"/>
  <c r="I504" i="8" s="1"/>
  <c r="O503" i="5"/>
  <c r="N503" i="5"/>
  <c r="L503" i="5"/>
  <c r="M503" i="5" s="1"/>
  <c r="U502" i="5"/>
  <c r="Q502" i="5"/>
  <c r="I503" i="8" s="1"/>
  <c r="P502" i="5"/>
  <c r="N502" i="5"/>
  <c r="O502" i="5" s="1"/>
  <c r="M502" i="5"/>
  <c r="L502" i="5"/>
  <c r="U501" i="5"/>
  <c r="Q501" i="5"/>
  <c r="I502" i="8" s="1"/>
  <c r="P501" i="5"/>
  <c r="N501" i="5"/>
  <c r="O501" i="5" s="1"/>
  <c r="M501" i="5"/>
  <c r="L501" i="5"/>
  <c r="U500" i="5"/>
  <c r="P500" i="5"/>
  <c r="Q500" i="5" s="1"/>
  <c r="I501" i="8" s="1"/>
  <c r="O500" i="5"/>
  <c r="N500" i="5"/>
  <c r="L500" i="5"/>
  <c r="M500" i="5" s="1"/>
  <c r="U499" i="5"/>
  <c r="P499" i="5"/>
  <c r="Q499" i="5" s="1"/>
  <c r="I500" i="8" s="1"/>
  <c r="O499" i="5"/>
  <c r="N499" i="5"/>
  <c r="L499" i="5"/>
  <c r="M499" i="5" s="1"/>
  <c r="U498" i="5"/>
  <c r="Q498" i="5"/>
  <c r="I499" i="8" s="1"/>
  <c r="P498" i="5"/>
  <c r="N498" i="5"/>
  <c r="O498" i="5" s="1"/>
  <c r="M498" i="5"/>
  <c r="L498" i="5"/>
  <c r="U497" i="5"/>
  <c r="Q497" i="5"/>
  <c r="I498" i="8" s="1"/>
  <c r="P497" i="5"/>
  <c r="N497" i="5"/>
  <c r="O497" i="5" s="1"/>
  <c r="M497" i="5"/>
  <c r="L497" i="5"/>
  <c r="U496" i="5"/>
  <c r="P496" i="5"/>
  <c r="Q496" i="5" s="1"/>
  <c r="I497" i="8" s="1"/>
  <c r="O496" i="5"/>
  <c r="N496" i="5"/>
  <c r="L496" i="5"/>
  <c r="M496" i="5" s="1"/>
  <c r="U495" i="5"/>
  <c r="P495" i="5"/>
  <c r="Q495" i="5" s="1"/>
  <c r="I496" i="8" s="1"/>
  <c r="O495" i="5"/>
  <c r="N495" i="5"/>
  <c r="L495" i="5"/>
  <c r="M495" i="5" s="1"/>
  <c r="U494" i="5"/>
  <c r="Q494" i="5"/>
  <c r="I495" i="8" s="1"/>
  <c r="P494" i="5"/>
  <c r="N494" i="5"/>
  <c r="O494" i="5" s="1"/>
  <c r="M494" i="5"/>
  <c r="L494" i="5"/>
  <c r="U493" i="5"/>
  <c r="Q493" i="5"/>
  <c r="I494" i="8" s="1"/>
  <c r="P493" i="5"/>
  <c r="N493" i="5"/>
  <c r="O493" i="5" s="1"/>
  <c r="M493" i="5"/>
  <c r="L493" i="5"/>
  <c r="U492" i="5"/>
  <c r="P492" i="5"/>
  <c r="Q492" i="5" s="1"/>
  <c r="I493" i="8" s="1"/>
  <c r="O492" i="5"/>
  <c r="N492" i="5"/>
  <c r="L492" i="5"/>
  <c r="M492" i="5" s="1"/>
  <c r="U491" i="5"/>
  <c r="P491" i="5"/>
  <c r="Q491" i="5" s="1"/>
  <c r="O491" i="5"/>
  <c r="N491" i="5"/>
  <c r="L491" i="5"/>
  <c r="M491" i="5" s="1"/>
  <c r="U490" i="5"/>
  <c r="P490" i="5"/>
  <c r="Q490" i="5" s="1"/>
  <c r="I491" i="8" s="1"/>
  <c r="O490" i="5"/>
  <c r="N490" i="5"/>
  <c r="L490" i="5"/>
  <c r="M490" i="5" s="1"/>
  <c r="U489" i="5"/>
  <c r="Q489" i="5"/>
  <c r="I490" i="8" s="1"/>
  <c r="P489" i="5"/>
  <c r="N489" i="5"/>
  <c r="O489" i="5" s="1"/>
  <c r="L489" i="5" s="1"/>
  <c r="M489" i="5" s="1"/>
  <c r="U488" i="5"/>
  <c r="Q488" i="5"/>
  <c r="I489" i="8" s="1"/>
  <c r="P488" i="5"/>
  <c r="N488" i="5"/>
  <c r="O488" i="5" s="1"/>
  <c r="M488" i="5"/>
  <c r="L488" i="5"/>
  <c r="U487" i="5"/>
  <c r="P487" i="5"/>
  <c r="Q487" i="5" s="1"/>
  <c r="I488" i="8" s="1"/>
  <c r="O487" i="5"/>
  <c r="N487" i="5"/>
  <c r="L487" i="5"/>
  <c r="M487" i="5" s="1"/>
  <c r="U486" i="5"/>
  <c r="P486" i="5"/>
  <c r="Q486" i="5" s="1"/>
  <c r="I487" i="8" s="1"/>
  <c r="O486" i="5"/>
  <c r="N486" i="5"/>
  <c r="L486" i="5"/>
  <c r="M486" i="5" s="1"/>
  <c r="U485" i="5"/>
  <c r="Q485" i="5"/>
  <c r="I486" i="8" s="1"/>
  <c r="P485" i="5"/>
  <c r="N485" i="5"/>
  <c r="O485" i="5" s="1"/>
  <c r="M485" i="5"/>
  <c r="L485" i="5"/>
  <c r="U484" i="5"/>
  <c r="Q484" i="5"/>
  <c r="I485" i="8" s="1"/>
  <c r="P484" i="5"/>
  <c r="N484" i="5"/>
  <c r="O484" i="5" s="1"/>
  <c r="M484" i="5"/>
  <c r="L484" i="5"/>
  <c r="U483" i="5"/>
  <c r="P483" i="5"/>
  <c r="Q483" i="5" s="1"/>
  <c r="I484" i="8" s="1"/>
  <c r="O483" i="5"/>
  <c r="N483" i="5"/>
  <c r="L483" i="5"/>
  <c r="M483" i="5" s="1"/>
  <c r="U482" i="5"/>
  <c r="P482" i="5"/>
  <c r="Q482" i="5" s="1"/>
  <c r="I483" i="8" s="1"/>
  <c r="O482" i="5"/>
  <c r="N482" i="5"/>
  <c r="L482" i="5"/>
  <c r="M482" i="5" s="1"/>
  <c r="U481" i="5"/>
  <c r="P481" i="5"/>
  <c r="Q481" i="5" s="1"/>
  <c r="O481" i="5"/>
  <c r="N481" i="5"/>
  <c r="L481" i="5"/>
  <c r="M481" i="5" s="1"/>
  <c r="U480" i="5"/>
  <c r="Q480" i="5"/>
  <c r="I481" i="8" s="1"/>
  <c r="P480" i="5"/>
  <c r="N480" i="5"/>
  <c r="O480" i="5" s="1"/>
  <c r="L480" i="5" s="1"/>
  <c r="M480" i="5" s="1"/>
  <c r="U479" i="5"/>
  <c r="Q479" i="5"/>
  <c r="I480" i="8" s="1"/>
  <c r="P479" i="5"/>
  <c r="N479" i="5"/>
  <c r="O479" i="5" s="1"/>
  <c r="L479" i="5" s="1"/>
  <c r="M479" i="5"/>
  <c r="U478" i="5"/>
  <c r="P478" i="5"/>
  <c r="Q478" i="5" s="1"/>
  <c r="I479" i="8" s="1"/>
  <c r="O478" i="5"/>
  <c r="N478" i="5"/>
  <c r="L478" i="5"/>
  <c r="M478" i="5" s="1"/>
  <c r="U477" i="5"/>
  <c r="P477" i="5"/>
  <c r="Q477" i="5" s="1"/>
  <c r="I478" i="8" s="1"/>
  <c r="O477" i="5"/>
  <c r="N477" i="5"/>
  <c r="L477" i="5"/>
  <c r="M477" i="5" s="1"/>
  <c r="U476" i="5"/>
  <c r="Q476" i="5"/>
  <c r="I477" i="8" s="1"/>
  <c r="P476" i="5"/>
  <c r="N476" i="5"/>
  <c r="O476" i="5" s="1"/>
  <c r="M476" i="5"/>
  <c r="L476" i="5"/>
  <c r="U475" i="5"/>
  <c r="Q475" i="5"/>
  <c r="I476" i="8" s="1"/>
  <c r="P475" i="5"/>
  <c r="N475" i="5"/>
  <c r="O475" i="5" s="1"/>
  <c r="M475" i="5"/>
  <c r="L475" i="5"/>
  <c r="U474" i="5"/>
  <c r="P474" i="5"/>
  <c r="Q474" i="5" s="1"/>
  <c r="I475" i="8" s="1"/>
  <c r="O474" i="5"/>
  <c r="N474" i="5"/>
  <c r="L474" i="5"/>
  <c r="M474" i="5" s="1"/>
  <c r="U473" i="5"/>
  <c r="P473" i="5"/>
  <c r="Q473" i="5" s="1"/>
  <c r="I474" i="8" s="1"/>
  <c r="O473" i="5"/>
  <c r="N473" i="5"/>
  <c r="L473" i="5"/>
  <c r="M473" i="5" s="1"/>
  <c r="U472" i="5"/>
  <c r="Q472" i="5"/>
  <c r="I473" i="8" s="1"/>
  <c r="P472" i="5"/>
  <c r="N472" i="5"/>
  <c r="O472" i="5" s="1"/>
  <c r="M472" i="5"/>
  <c r="L472" i="5"/>
  <c r="U471" i="5"/>
  <c r="Q471" i="5"/>
  <c r="I472" i="8" s="1"/>
  <c r="P471" i="5"/>
  <c r="N471" i="5"/>
  <c r="O471" i="5" s="1"/>
  <c r="L471" i="5" s="1"/>
  <c r="M471" i="5"/>
  <c r="U470" i="5"/>
  <c r="P470" i="5"/>
  <c r="Q470" i="5" s="1"/>
  <c r="I471" i="8" s="1"/>
  <c r="O470" i="5"/>
  <c r="N470" i="5"/>
  <c r="L470" i="5"/>
  <c r="M470" i="5" s="1"/>
  <c r="U469" i="5"/>
  <c r="P469" i="5"/>
  <c r="Q469" i="5" s="1"/>
  <c r="I470" i="8" s="1"/>
  <c r="O469" i="5"/>
  <c r="N469" i="5"/>
  <c r="L469" i="5"/>
  <c r="M469" i="5" s="1"/>
  <c r="U468" i="5"/>
  <c r="Q468" i="5"/>
  <c r="I469" i="8" s="1"/>
  <c r="P468" i="5"/>
  <c r="N468" i="5"/>
  <c r="O468" i="5" s="1"/>
  <c r="M468" i="5"/>
  <c r="L468" i="5"/>
  <c r="U467" i="5"/>
  <c r="Q467" i="5"/>
  <c r="I468" i="8" s="1"/>
  <c r="P467" i="5"/>
  <c r="N467" i="5"/>
  <c r="O467" i="5" s="1"/>
  <c r="M467" i="5"/>
  <c r="L467" i="5"/>
  <c r="U466" i="5"/>
  <c r="P466" i="5"/>
  <c r="Q466" i="5" s="1"/>
  <c r="I467" i="8" s="1"/>
  <c r="O466" i="5"/>
  <c r="N466" i="5"/>
  <c r="L466" i="5"/>
  <c r="M466" i="5" s="1"/>
  <c r="U465" i="5"/>
  <c r="P465" i="5"/>
  <c r="Q465" i="5" s="1"/>
  <c r="I466" i="8" s="1"/>
  <c r="O465" i="5"/>
  <c r="N465" i="5"/>
  <c r="L465" i="5"/>
  <c r="M465" i="5" s="1"/>
  <c r="U464" i="5"/>
  <c r="Q464" i="5"/>
  <c r="I465" i="8" s="1"/>
  <c r="P464" i="5"/>
  <c r="N464" i="5"/>
  <c r="O464" i="5" s="1"/>
  <c r="M464" i="5"/>
  <c r="L464" i="5"/>
  <c r="U463" i="5"/>
  <c r="Q463" i="5"/>
  <c r="I464" i="8" s="1"/>
  <c r="P463" i="5"/>
  <c r="N463" i="5"/>
  <c r="O463" i="5" s="1"/>
  <c r="M463" i="5"/>
  <c r="L463" i="5"/>
  <c r="U462" i="5"/>
  <c r="P462" i="5"/>
  <c r="Q462" i="5" s="1"/>
  <c r="I463" i="8" s="1"/>
  <c r="O462" i="5"/>
  <c r="N462" i="5"/>
  <c r="L462" i="5"/>
  <c r="M462" i="5" s="1"/>
  <c r="U461" i="5"/>
  <c r="P461" i="5"/>
  <c r="Q461" i="5" s="1"/>
  <c r="I462" i="8" s="1"/>
  <c r="O461" i="5"/>
  <c r="N461" i="5"/>
  <c r="L461" i="5"/>
  <c r="M461" i="5" s="1"/>
  <c r="U460" i="5"/>
  <c r="Q460" i="5"/>
  <c r="I461" i="8" s="1"/>
  <c r="P460" i="5"/>
  <c r="N460" i="5"/>
  <c r="O460" i="5" s="1"/>
  <c r="M460" i="5"/>
  <c r="L460" i="5"/>
  <c r="U459" i="5"/>
  <c r="Q459" i="5"/>
  <c r="I460" i="8" s="1"/>
  <c r="P459" i="5"/>
  <c r="N459" i="5"/>
  <c r="O459" i="5" s="1"/>
  <c r="M459" i="5"/>
  <c r="L459" i="5"/>
  <c r="U458" i="5"/>
  <c r="P458" i="5"/>
  <c r="Q458" i="5" s="1"/>
  <c r="I459" i="8" s="1"/>
  <c r="O458" i="5"/>
  <c r="N458" i="5"/>
  <c r="L458" i="5"/>
  <c r="M458" i="5" s="1"/>
  <c r="U457" i="5"/>
  <c r="P457" i="5"/>
  <c r="Q457" i="5" s="1"/>
  <c r="I458" i="8" s="1"/>
  <c r="O457" i="5"/>
  <c r="N457" i="5"/>
  <c r="L457" i="5"/>
  <c r="M457" i="5" s="1"/>
  <c r="U456" i="5"/>
  <c r="Q456" i="5"/>
  <c r="I457" i="8" s="1"/>
  <c r="P456" i="5"/>
  <c r="N456" i="5"/>
  <c r="O456" i="5" s="1"/>
  <c r="M456" i="5"/>
  <c r="L456" i="5"/>
  <c r="U455" i="5"/>
  <c r="Q455" i="5"/>
  <c r="I456" i="8" s="1"/>
  <c r="P455" i="5"/>
  <c r="N455" i="5"/>
  <c r="O455" i="5" s="1"/>
  <c r="M455" i="5"/>
  <c r="L455" i="5"/>
  <c r="U454" i="5"/>
  <c r="P454" i="5"/>
  <c r="Q454" i="5" s="1"/>
  <c r="I455" i="8" s="1"/>
  <c r="O454" i="5"/>
  <c r="N454" i="5"/>
  <c r="L454" i="5"/>
  <c r="M454" i="5" s="1"/>
  <c r="U453" i="5"/>
  <c r="P453" i="5"/>
  <c r="Q453" i="5" s="1"/>
  <c r="I454" i="8" s="1"/>
  <c r="O453" i="5"/>
  <c r="N453" i="5"/>
  <c r="L453" i="5"/>
  <c r="M453" i="5" s="1"/>
  <c r="U452" i="5"/>
  <c r="Q452" i="5"/>
  <c r="I453" i="8" s="1"/>
  <c r="P452" i="5"/>
  <c r="N452" i="5"/>
  <c r="O452" i="5" s="1"/>
  <c r="M452" i="5"/>
  <c r="L452" i="5"/>
  <c r="U451" i="5"/>
  <c r="Q451" i="5"/>
  <c r="I452" i="8" s="1"/>
  <c r="P451" i="5"/>
  <c r="N451" i="5"/>
  <c r="O451" i="5" s="1"/>
  <c r="M451" i="5"/>
  <c r="L451" i="5"/>
  <c r="U450" i="5"/>
  <c r="P450" i="5"/>
  <c r="Q450" i="5" s="1"/>
  <c r="I451" i="8" s="1"/>
  <c r="O450" i="5"/>
  <c r="N450" i="5"/>
  <c r="L450" i="5"/>
  <c r="M450" i="5" s="1"/>
  <c r="U449" i="5"/>
  <c r="P449" i="5"/>
  <c r="Q449" i="5" s="1"/>
  <c r="I450" i="8" s="1"/>
  <c r="O449" i="5"/>
  <c r="N449" i="5"/>
  <c r="L449" i="5"/>
  <c r="M449" i="5" s="1"/>
  <c r="U448" i="5"/>
  <c r="Q448" i="5"/>
  <c r="I449" i="8" s="1"/>
  <c r="P448" i="5"/>
  <c r="N448" i="5"/>
  <c r="O448" i="5" s="1"/>
  <c r="M448" i="5"/>
  <c r="L448" i="5"/>
  <c r="U447" i="5"/>
  <c r="Q447" i="5"/>
  <c r="I448" i="8" s="1"/>
  <c r="P447" i="5"/>
  <c r="N447" i="5"/>
  <c r="O447" i="5" s="1"/>
  <c r="M447" i="5"/>
  <c r="L447" i="5"/>
  <c r="U446" i="5"/>
  <c r="P446" i="5"/>
  <c r="Q446" i="5" s="1"/>
  <c r="I447" i="8" s="1"/>
  <c r="O446" i="5"/>
  <c r="N446" i="5"/>
  <c r="L446" i="5"/>
  <c r="M446" i="5" s="1"/>
  <c r="U445" i="5"/>
  <c r="P445" i="5"/>
  <c r="Q445" i="5" s="1"/>
  <c r="I446" i="8" s="1"/>
  <c r="O445" i="5"/>
  <c r="N445" i="5"/>
  <c r="L445" i="5"/>
  <c r="M445" i="5" s="1"/>
  <c r="U444" i="5"/>
  <c r="Q444" i="5"/>
  <c r="I445" i="8" s="1"/>
  <c r="P444" i="5"/>
  <c r="N444" i="5"/>
  <c r="O444" i="5" s="1"/>
  <c r="M444" i="5"/>
  <c r="L444" i="5"/>
  <c r="U443" i="5"/>
  <c r="Q443" i="5"/>
  <c r="I444" i="8" s="1"/>
  <c r="P443" i="5"/>
  <c r="N443" i="5"/>
  <c r="O443" i="5" s="1"/>
  <c r="M443" i="5"/>
  <c r="L443" i="5"/>
  <c r="U442" i="5"/>
  <c r="P442" i="5"/>
  <c r="Q442" i="5" s="1"/>
  <c r="I443" i="8" s="1"/>
  <c r="O442" i="5"/>
  <c r="N442" i="5"/>
  <c r="L442" i="5"/>
  <c r="M442" i="5" s="1"/>
  <c r="U441" i="5"/>
  <c r="P441" i="5"/>
  <c r="Q441" i="5" s="1"/>
  <c r="I442" i="8" s="1"/>
  <c r="O441" i="5"/>
  <c r="L441" i="5" s="1"/>
  <c r="M441" i="5" s="1"/>
  <c r="N441" i="5"/>
  <c r="U440" i="5"/>
  <c r="Q440" i="5"/>
  <c r="I441" i="8" s="1"/>
  <c r="P440" i="5"/>
  <c r="N440" i="5"/>
  <c r="O440" i="5" s="1"/>
  <c r="L440" i="5" s="1"/>
  <c r="M440" i="5" s="1"/>
  <c r="U439" i="5"/>
  <c r="T439" i="5"/>
  <c r="S439" i="5"/>
  <c r="P439" i="5"/>
  <c r="Q439" i="5" s="1"/>
  <c r="I440" i="8" s="1"/>
  <c r="O439" i="5"/>
  <c r="N439" i="5"/>
  <c r="L439" i="5"/>
  <c r="M439" i="5" s="1"/>
  <c r="U438" i="5"/>
  <c r="P438" i="5"/>
  <c r="Q438" i="5" s="1"/>
  <c r="O438" i="5"/>
  <c r="N438" i="5"/>
  <c r="L438" i="5"/>
  <c r="M438" i="5" s="1"/>
  <c r="U437" i="5"/>
  <c r="Q437" i="5"/>
  <c r="I438" i="8" s="1"/>
  <c r="P437" i="5"/>
  <c r="N437" i="5"/>
  <c r="O437" i="5" s="1"/>
  <c r="L437" i="5" s="1"/>
  <c r="M437" i="5" s="1"/>
  <c r="U436" i="5"/>
  <c r="Q436" i="5"/>
  <c r="I437" i="8" s="1"/>
  <c r="P436" i="5"/>
  <c r="N436" i="5"/>
  <c r="O436" i="5" s="1"/>
  <c r="M436" i="5"/>
  <c r="L436" i="5"/>
  <c r="U435" i="5"/>
  <c r="P435" i="5"/>
  <c r="Q435" i="5" s="1"/>
  <c r="I436" i="8" s="1"/>
  <c r="O435" i="5"/>
  <c r="N435" i="5"/>
  <c r="L435" i="5"/>
  <c r="M435" i="5" s="1"/>
  <c r="U434" i="5"/>
  <c r="P434" i="5"/>
  <c r="Q434" i="5" s="1"/>
  <c r="I435" i="8" s="1"/>
  <c r="O434" i="5"/>
  <c r="L434" i="5" s="1"/>
  <c r="M434" i="5" s="1"/>
  <c r="N434" i="5"/>
  <c r="U433" i="5"/>
  <c r="Q433" i="5"/>
  <c r="I434" i="8" s="1"/>
  <c r="P433" i="5"/>
  <c r="N433" i="5"/>
  <c r="O433" i="5" s="1"/>
  <c r="M433" i="5"/>
  <c r="L433" i="5"/>
  <c r="U432" i="5"/>
  <c r="Q432" i="5"/>
  <c r="I433" i="8" s="1"/>
  <c r="P432" i="5"/>
  <c r="N432" i="5"/>
  <c r="O432" i="5" s="1"/>
  <c r="M432" i="5"/>
  <c r="L432" i="5"/>
  <c r="U431" i="5"/>
  <c r="P431" i="5"/>
  <c r="Q431" i="5" s="1"/>
  <c r="I432" i="8" s="1"/>
  <c r="O431" i="5"/>
  <c r="N431" i="5"/>
  <c r="L431" i="5"/>
  <c r="M431" i="5" s="1"/>
  <c r="U430" i="5"/>
  <c r="S430" i="5"/>
  <c r="Q430" i="5"/>
  <c r="I431" i="8" s="1"/>
  <c r="P430" i="5"/>
  <c r="T430" i="5" s="1"/>
  <c r="N430" i="5"/>
  <c r="O430" i="5" s="1"/>
  <c r="L430" i="5" s="1"/>
  <c r="M430" i="5" s="1"/>
  <c r="U429" i="5"/>
  <c r="P429" i="5"/>
  <c r="Q429" i="5" s="1"/>
  <c r="I430" i="8" s="1"/>
  <c r="O429" i="5"/>
  <c r="N429" i="5"/>
  <c r="L429" i="5"/>
  <c r="M429" i="5" s="1"/>
  <c r="U428" i="5"/>
  <c r="P428" i="5"/>
  <c r="Q428" i="5" s="1"/>
  <c r="I429" i="8" s="1"/>
  <c r="O428" i="5"/>
  <c r="N428" i="5"/>
  <c r="L428" i="5"/>
  <c r="M428" i="5" s="1"/>
  <c r="U427" i="5"/>
  <c r="Q427" i="5"/>
  <c r="I428" i="8" s="1"/>
  <c r="P427" i="5"/>
  <c r="N427" i="5"/>
  <c r="O427" i="5" s="1"/>
  <c r="M427" i="5"/>
  <c r="L427" i="5"/>
  <c r="U426" i="5"/>
  <c r="Q426" i="5"/>
  <c r="I427" i="8" s="1"/>
  <c r="P426" i="5"/>
  <c r="N426" i="5"/>
  <c r="O426" i="5" s="1"/>
  <c r="M426" i="5"/>
  <c r="L426" i="5"/>
  <c r="U425" i="5"/>
  <c r="P425" i="5"/>
  <c r="Q425" i="5" s="1"/>
  <c r="I426" i="8" s="1"/>
  <c r="O425" i="5"/>
  <c r="N425" i="5"/>
  <c r="L425" i="5"/>
  <c r="M425" i="5" s="1"/>
  <c r="U424" i="5"/>
  <c r="P424" i="5"/>
  <c r="Q424" i="5" s="1"/>
  <c r="I425" i="8" s="1"/>
  <c r="O424" i="5"/>
  <c r="N424" i="5"/>
  <c r="L424" i="5"/>
  <c r="M424" i="5" s="1"/>
  <c r="U423" i="5"/>
  <c r="P423" i="5"/>
  <c r="Q423" i="5" s="1"/>
  <c r="O423" i="5"/>
  <c r="L423" i="5" s="1"/>
  <c r="M423" i="5" s="1"/>
  <c r="N423" i="5"/>
  <c r="U422" i="5"/>
  <c r="Q422" i="5"/>
  <c r="I423" i="8" s="1"/>
  <c r="P422" i="5"/>
  <c r="N422" i="5"/>
  <c r="O422" i="5" s="1"/>
  <c r="M422" i="5"/>
  <c r="L422" i="5"/>
  <c r="U421" i="5"/>
  <c r="Q421" i="5"/>
  <c r="I422" i="8" s="1"/>
  <c r="P421" i="5"/>
  <c r="N421" i="5"/>
  <c r="O421" i="5" s="1"/>
  <c r="M421" i="5"/>
  <c r="L421" i="5"/>
  <c r="U420" i="5"/>
  <c r="P420" i="5"/>
  <c r="Q420" i="5" s="1"/>
  <c r="I421" i="8" s="1"/>
  <c r="O420" i="5"/>
  <c r="N420" i="5"/>
  <c r="L420" i="5"/>
  <c r="M420" i="5" s="1"/>
  <c r="U419" i="5"/>
  <c r="P419" i="5"/>
  <c r="Q419" i="5" s="1"/>
  <c r="I420" i="8" s="1"/>
  <c r="O419" i="5"/>
  <c r="N419" i="5"/>
  <c r="L419" i="5"/>
  <c r="M419" i="5" s="1"/>
  <c r="U418" i="5"/>
  <c r="Q418" i="5"/>
  <c r="I419" i="8" s="1"/>
  <c r="P418" i="5"/>
  <c r="N418" i="5"/>
  <c r="O418" i="5" s="1"/>
  <c r="M418" i="5"/>
  <c r="L418" i="5"/>
  <c r="U417" i="5"/>
  <c r="Q417" i="5"/>
  <c r="I418" i="8" s="1"/>
  <c r="P417" i="5"/>
  <c r="N417" i="5"/>
  <c r="O417" i="5" s="1"/>
  <c r="M417" i="5"/>
  <c r="L417" i="5"/>
  <c r="U416" i="5"/>
  <c r="P416" i="5"/>
  <c r="Q416" i="5" s="1"/>
  <c r="I417" i="8" s="1"/>
  <c r="O416" i="5"/>
  <c r="N416" i="5"/>
  <c r="L416" i="5"/>
  <c r="M416" i="5" s="1"/>
  <c r="U415" i="5"/>
  <c r="P415" i="5"/>
  <c r="Q415" i="5" s="1"/>
  <c r="I416" i="8" s="1"/>
  <c r="O415" i="5"/>
  <c r="N415" i="5"/>
  <c r="L415" i="5"/>
  <c r="M415" i="5" s="1"/>
  <c r="U414" i="5"/>
  <c r="Q414" i="5"/>
  <c r="I415" i="8" s="1"/>
  <c r="P414" i="5"/>
  <c r="N414" i="5"/>
  <c r="O414" i="5" s="1"/>
  <c r="M414" i="5"/>
  <c r="L414" i="5"/>
  <c r="U413" i="5"/>
  <c r="Q413" i="5"/>
  <c r="I414" i="8" s="1"/>
  <c r="P413" i="5"/>
  <c r="N413" i="5"/>
  <c r="O413" i="5" s="1"/>
  <c r="M413" i="5"/>
  <c r="L413" i="5"/>
  <c r="U412" i="5"/>
  <c r="P412" i="5"/>
  <c r="Q412" i="5" s="1"/>
  <c r="I413" i="8" s="1"/>
  <c r="O412" i="5"/>
  <c r="N412" i="5"/>
  <c r="L412" i="5"/>
  <c r="M412" i="5" s="1"/>
  <c r="U411" i="5"/>
  <c r="P411" i="5"/>
  <c r="Q411" i="5" s="1"/>
  <c r="I412" i="8" s="1"/>
  <c r="O411" i="5"/>
  <c r="L411" i="5" s="1"/>
  <c r="N411" i="5"/>
  <c r="U410" i="5"/>
  <c r="Q410" i="5"/>
  <c r="I411" i="8" s="1"/>
  <c r="P410" i="5"/>
  <c r="N410" i="5"/>
  <c r="O410" i="5" s="1"/>
  <c r="L410" i="5" s="1"/>
  <c r="U409" i="5"/>
  <c r="P409" i="5"/>
  <c r="Q409" i="5" s="1"/>
  <c r="I410" i="8" s="1"/>
  <c r="O409" i="5"/>
  <c r="L409" i="5" s="1"/>
  <c r="N409" i="5"/>
  <c r="U408" i="5"/>
  <c r="Q408" i="5"/>
  <c r="I409" i="8" s="1"/>
  <c r="P408" i="5"/>
  <c r="N408" i="5"/>
  <c r="O408" i="5" s="1"/>
  <c r="L408" i="5"/>
  <c r="U407" i="5"/>
  <c r="P407" i="5"/>
  <c r="Q407" i="5" s="1"/>
  <c r="I408" i="8" s="1"/>
  <c r="O407" i="5"/>
  <c r="L407" i="5" s="1"/>
  <c r="N407" i="5"/>
  <c r="U406" i="5"/>
  <c r="Q406" i="5"/>
  <c r="I407" i="8" s="1"/>
  <c r="P406" i="5"/>
  <c r="N406" i="5"/>
  <c r="O406" i="5" s="1"/>
  <c r="L406" i="5" s="1"/>
  <c r="U405" i="5"/>
  <c r="P405" i="5"/>
  <c r="Q405" i="5" s="1"/>
  <c r="I406" i="8" s="1"/>
  <c r="O405" i="5"/>
  <c r="L405" i="5" s="1"/>
  <c r="N405" i="5"/>
  <c r="U404" i="5"/>
  <c r="Q404" i="5"/>
  <c r="I405" i="8" s="1"/>
  <c r="P404" i="5"/>
  <c r="N404" i="5"/>
  <c r="O404" i="5" s="1"/>
  <c r="L404" i="5"/>
  <c r="U403" i="5"/>
  <c r="P403" i="5"/>
  <c r="Q403" i="5" s="1"/>
  <c r="I404" i="8" s="1"/>
  <c r="O403" i="5"/>
  <c r="L403" i="5" s="1"/>
  <c r="N403" i="5"/>
  <c r="U402" i="5"/>
  <c r="Q402" i="5"/>
  <c r="I403" i="8" s="1"/>
  <c r="P402" i="5"/>
  <c r="N402" i="5"/>
  <c r="O402" i="5" s="1"/>
  <c r="L402" i="5" s="1"/>
  <c r="U401" i="5"/>
  <c r="P401" i="5"/>
  <c r="Q401" i="5" s="1"/>
  <c r="I402" i="8" s="1"/>
  <c r="O401" i="5"/>
  <c r="L401" i="5" s="1"/>
  <c r="N401" i="5"/>
  <c r="U400" i="5"/>
  <c r="Q400" i="5"/>
  <c r="I401" i="8" s="1"/>
  <c r="P400" i="5"/>
  <c r="N400" i="5"/>
  <c r="O400" i="5" s="1"/>
  <c r="L400" i="5"/>
  <c r="U399" i="5"/>
  <c r="P399" i="5"/>
  <c r="Q399" i="5" s="1"/>
  <c r="I400" i="8" s="1"/>
  <c r="O399" i="5"/>
  <c r="L399" i="5" s="1"/>
  <c r="N399" i="5"/>
  <c r="U398" i="5"/>
  <c r="Q398" i="5"/>
  <c r="I399" i="8" s="1"/>
  <c r="P398" i="5"/>
  <c r="N398" i="5"/>
  <c r="O398" i="5" s="1"/>
  <c r="L398" i="5" s="1"/>
  <c r="U397" i="5"/>
  <c r="P397" i="5"/>
  <c r="Q397" i="5" s="1"/>
  <c r="I398" i="8" s="1"/>
  <c r="O397" i="5"/>
  <c r="L397" i="5" s="1"/>
  <c r="N397" i="5"/>
  <c r="U396" i="5"/>
  <c r="Q396" i="5"/>
  <c r="I397" i="8" s="1"/>
  <c r="P396" i="5"/>
  <c r="N396" i="5"/>
  <c r="O396" i="5" s="1"/>
  <c r="L396" i="5"/>
  <c r="U395" i="5"/>
  <c r="P395" i="5"/>
  <c r="Q395" i="5" s="1"/>
  <c r="I396" i="8" s="1"/>
  <c r="O395" i="5"/>
  <c r="L395" i="5" s="1"/>
  <c r="N395" i="5"/>
  <c r="U394" i="5"/>
  <c r="Q394" i="5"/>
  <c r="I395" i="8" s="1"/>
  <c r="P394" i="5"/>
  <c r="N394" i="5"/>
  <c r="O394" i="5" s="1"/>
  <c r="L394" i="5" s="1"/>
  <c r="U393" i="5"/>
  <c r="P393" i="5"/>
  <c r="Q393" i="5" s="1"/>
  <c r="I394" i="8" s="1"/>
  <c r="O393" i="5"/>
  <c r="L393" i="5" s="1"/>
  <c r="N393" i="5"/>
  <c r="U392" i="5"/>
  <c r="Q392" i="5"/>
  <c r="I393" i="8" s="1"/>
  <c r="P392" i="5"/>
  <c r="N392" i="5"/>
  <c r="O392" i="5" s="1"/>
  <c r="L392" i="5"/>
  <c r="U391" i="5"/>
  <c r="P391" i="5"/>
  <c r="Q391" i="5" s="1"/>
  <c r="I392" i="8" s="1"/>
  <c r="O391" i="5"/>
  <c r="L391" i="5" s="1"/>
  <c r="N391" i="5"/>
  <c r="U390" i="5"/>
  <c r="Q390" i="5"/>
  <c r="I391" i="8" s="1"/>
  <c r="P390" i="5"/>
  <c r="N390" i="5"/>
  <c r="O390" i="5" s="1"/>
  <c r="L390" i="5"/>
  <c r="U389" i="5"/>
  <c r="P389" i="5"/>
  <c r="Q389" i="5" s="1"/>
  <c r="I390" i="8" s="1"/>
  <c r="O389" i="5"/>
  <c r="L389" i="5" s="1"/>
  <c r="N389" i="5"/>
  <c r="U388" i="5"/>
  <c r="Q388" i="5"/>
  <c r="I389" i="8" s="1"/>
  <c r="P388" i="5"/>
  <c r="N388" i="5"/>
  <c r="O388" i="5" s="1"/>
  <c r="L388" i="5"/>
  <c r="U387" i="5"/>
  <c r="P387" i="5"/>
  <c r="Q387" i="5" s="1"/>
  <c r="I388" i="8" s="1"/>
  <c r="O387" i="5"/>
  <c r="L387" i="5" s="1"/>
  <c r="N387" i="5"/>
  <c r="U386" i="5"/>
  <c r="Q386" i="5"/>
  <c r="I387" i="8" s="1"/>
  <c r="P386" i="5"/>
  <c r="N386" i="5"/>
  <c r="O386" i="5" s="1"/>
  <c r="L386" i="5" s="1"/>
  <c r="U385" i="5"/>
  <c r="P385" i="5"/>
  <c r="Q385" i="5" s="1"/>
  <c r="I386" i="8" s="1"/>
  <c r="O385" i="5"/>
  <c r="L385" i="5" s="1"/>
  <c r="N385" i="5"/>
  <c r="U384" i="5"/>
  <c r="Q384" i="5"/>
  <c r="I385" i="8" s="1"/>
  <c r="P384" i="5"/>
  <c r="N384" i="5"/>
  <c r="O384" i="5" s="1"/>
  <c r="L384" i="5"/>
  <c r="U383" i="5"/>
  <c r="P383" i="5"/>
  <c r="Q383" i="5" s="1"/>
  <c r="I384" i="8" s="1"/>
  <c r="O383" i="5"/>
  <c r="L383" i="5" s="1"/>
  <c r="N383" i="5"/>
  <c r="U382" i="5"/>
  <c r="Q382" i="5"/>
  <c r="I383" i="8" s="1"/>
  <c r="P382" i="5"/>
  <c r="N382" i="5"/>
  <c r="O382" i="5" s="1"/>
  <c r="L382" i="5" s="1"/>
  <c r="U381" i="5"/>
  <c r="P381" i="5"/>
  <c r="Q381" i="5" s="1"/>
  <c r="I382" i="8" s="1"/>
  <c r="O381" i="5"/>
  <c r="L381" i="5" s="1"/>
  <c r="N381" i="5"/>
  <c r="U380" i="5"/>
  <c r="Q380" i="5"/>
  <c r="I381" i="8" s="1"/>
  <c r="P380" i="5"/>
  <c r="N380" i="5"/>
  <c r="O380" i="5" s="1"/>
  <c r="L380" i="5"/>
  <c r="U379" i="5"/>
  <c r="P379" i="5"/>
  <c r="Q379" i="5" s="1"/>
  <c r="I380" i="8" s="1"/>
  <c r="O379" i="5"/>
  <c r="L379" i="5" s="1"/>
  <c r="N379" i="5"/>
  <c r="U378" i="5"/>
  <c r="Q378" i="5"/>
  <c r="I379" i="8" s="1"/>
  <c r="P378" i="5"/>
  <c r="N378" i="5"/>
  <c r="O378" i="5" s="1"/>
  <c r="L378" i="5" s="1"/>
  <c r="U377" i="5"/>
  <c r="P377" i="5"/>
  <c r="Q377" i="5" s="1"/>
  <c r="I378" i="8" s="1"/>
  <c r="O377" i="5"/>
  <c r="L377" i="5" s="1"/>
  <c r="N377" i="5"/>
  <c r="U376" i="5"/>
  <c r="Q376" i="5"/>
  <c r="I377" i="8" s="1"/>
  <c r="P376" i="5"/>
  <c r="N376" i="5"/>
  <c r="O376" i="5" s="1"/>
  <c r="L376" i="5"/>
  <c r="U375" i="5"/>
  <c r="P375" i="5"/>
  <c r="Q375" i="5" s="1"/>
  <c r="I376" i="8" s="1"/>
  <c r="O375" i="5"/>
  <c r="L375" i="5" s="1"/>
  <c r="N375" i="5"/>
  <c r="U374" i="5"/>
  <c r="Q374" i="5"/>
  <c r="I375" i="8" s="1"/>
  <c r="P374" i="5"/>
  <c r="N374" i="5"/>
  <c r="O374" i="5" s="1"/>
  <c r="L374" i="5" s="1"/>
  <c r="U373" i="5"/>
  <c r="P373" i="5"/>
  <c r="Q373" i="5" s="1"/>
  <c r="I374" i="8" s="1"/>
  <c r="O373" i="5"/>
  <c r="L373" i="5" s="1"/>
  <c r="N373" i="5"/>
  <c r="U372" i="5"/>
  <c r="Q372" i="5"/>
  <c r="I373" i="8" s="1"/>
  <c r="P372" i="5"/>
  <c r="N372" i="5"/>
  <c r="O372" i="5" s="1"/>
  <c r="L372" i="5"/>
  <c r="U371" i="5"/>
  <c r="P371" i="5"/>
  <c r="Q371" i="5" s="1"/>
  <c r="I372" i="8" s="1"/>
  <c r="O371" i="5"/>
  <c r="L371" i="5" s="1"/>
  <c r="N371" i="5"/>
  <c r="U370" i="5"/>
  <c r="Q370" i="5"/>
  <c r="I371" i="8" s="1"/>
  <c r="P370" i="5"/>
  <c r="N370" i="5"/>
  <c r="O370" i="5" s="1"/>
  <c r="L370" i="5" s="1"/>
  <c r="U369" i="5"/>
  <c r="P369" i="5"/>
  <c r="Q369" i="5" s="1"/>
  <c r="I370" i="8" s="1"/>
  <c r="O369" i="5"/>
  <c r="L369" i="5" s="1"/>
  <c r="N369" i="5"/>
  <c r="U368" i="5"/>
  <c r="Q368" i="5"/>
  <c r="I369" i="8" s="1"/>
  <c r="P368" i="5"/>
  <c r="N368" i="5"/>
  <c r="O368" i="5" s="1"/>
  <c r="L368" i="5"/>
  <c r="U367" i="5"/>
  <c r="P367" i="5"/>
  <c r="Q367" i="5" s="1"/>
  <c r="I368" i="8" s="1"/>
  <c r="O367" i="5"/>
  <c r="L367" i="5" s="1"/>
  <c r="N367" i="5"/>
  <c r="U366" i="5"/>
  <c r="Q366" i="5"/>
  <c r="I367" i="8" s="1"/>
  <c r="P366" i="5"/>
  <c r="N366" i="5"/>
  <c r="O366" i="5" s="1"/>
  <c r="L366" i="5" s="1"/>
  <c r="U365" i="5"/>
  <c r="P365" i="5"/>
  <c r="Q365" i="5" s="1"/>
  <c r="I366" i="8" s="1"/>
  <c r="O365" i="5"/>
  <c r="L365" i="5" s="1"/>
  <c r="N365" i="5"/>
  <c r="U364" i="5"/>
  <c r="Q364" i="5"/>
  <c r="I365" i="8" s="1"/>
  <c r="P364" i="5"/>
  <c r="N364" i="5"/>
  <c r="O364" i="5" s="1"/>
  <c r="L364" i="5"/>
  <c r="U363" i="5"/>
  <c r="P363" i="5"/>
  <c r="Q363" i="5" s="1"/>
  <c r="I364" i="8" s="1"/>
  <c r="O363" i="5"/>
  <c r="L363" i="5" s="1"/>
  <c r="N363" i="5"/>
  <c r="U362" i="5"/>
  <c r="Q362" i="5"/>
  <c r="I363" i="8" s="1"/>
  <c r="P362" i="5"/>
  <c r="N362" i="5"/>
  <c r="O362" i="5" s="1"/>
  <c r="L362" i="5" s="1"/>
  <c r="U361" i="5"/>
  <c r="P361" i="5"/>
  <c r="Q361" i="5" s="1"/>
  <c r="I362" i="8" s="1"/>
  <c r="O361" i="5"/>
  <c r="L361" i="5" s="1"/>
  <c r="N361" i="5"/>
  <c r="U360" i="5"/>
  <c r="Q360" i="5"/>
  <c r="I361" i="8" s="1"/>
  <c r="P360" i="5"/>
  <c r="N360" i="5"/>
  <c r="O360" i="5" s="1"/>
  <c r="L360" i="5"/>
  <c r="U359" i="5"/>
  <c r="P359" i="5"/>
  <c r="Q359" i="5" s="1"/>
  <c r="I360" i="8" s="1"/>
  <c r="O359" i="5"/>
  <c r="L359" i="5" s="1"/>
  <c r="N359" i="5"/>
  <c r="U358" i="5"/>
  <c r="Q358" i="5"/>
  <c r="I359" i="8" s="1"/>
  <c r="P358" i="5"/>
  <c r="N358" i="5"/>
  <c r="O358" i="5" s="1"/>
  <c r="L358" i="5" s="1"/>
  <c r="U357" i="5"/>
  <c r="P357" i="5"/>
  <c r="Q357" i="5" s="1"/>
  <c r="I358" i="8" s="1"/>
  <c r="O357" i="5"/>
  <c r="L357" i="5" s="1"/>
  <c r="N357" i="5"/>
  <c r="U356" i="5"/>
  <c r="Q356" i="5"/>
  <c r="I357" i="8" s="1"/>
  <c r="P356" i="5"/>
  <c r="N356" i="5"/>
  <c r="O356" i="5" s="1"/>
  <c r="L356" i="5"/>
  <c r="U355" i="5"/>
  <c r="P355" i="5"/>
  <c r="Q355" i="5" s="1"/>
  <c r="I356" i="8" s="1"/>
  <c r="O355" i="5"/>
  <c r="L355" i="5" s="1"/>
  <c r="N355" i="5"/>
  <c r="U354" i="5"/>
  <c r="Q354" i="5"/>
  <c r="I355" i="8" s="1"/>
  <c r="P354" i="5"/>
  <c r="N354" i="5"/>
  <c r="O354" i="5" s="1"/>
  <c r="L354" i="5" s="1"/>
  <c r="U353" i="5"/>
  <c r="P353" i="5"/>
  <c r="Q353" i="5" s="1"/>
  <c r="I354" i="8" s="1"/>
  <c r="O353" i="5"/>
  <c r="L353" i="5" s="1"/>
  <c r="N353" i="5"/>
  <c r="U352" i="5"/>
  <c r="Q352" i="5"/>
  <c r="I353" i="8" s="1"/>
  <c r="P352" i="5"/>
  <c r="N352" i="5"/>
  <c r="O352" i="5" s="1"/>
  <c r="L352" i="5"/>
  <c r="U351" i="5"/>
  <c r="P351" i="5"/>
  <c r="Q351" i="5" s="1"/>
  <c r="I352" i="8" s="1"/>
  <c r="N351" i="5"/>
  <c r="O351" i="5" s="1"/>
  <c r="L351" i="5" s="1"/>
  <c r="U350" i="5"/>
  <c r="Q350" i="5"/>
  <c r="I351" i="8" s="1"/>
  <c r="P350" i="5"/>
  <c r="N350" i="5"/>
  <c r="O350" i="5" s="1"/>
  <c r="L350" i="5" s="1"/>
  <c r="U349" i="5"/>
  <c r="P349" i="5"/>
  <c r="Q349" i="5" s="1"/>
  <c r="I350" i="8" s="1"/>
  <c r="O349" i="5"/>
  <c r="L349" i="5" s="1"/>
  <c r="N349" i="5"/>
  <c r="U348" i="5"/>
  <c r="P348" i="5"/>
  <c r="Q348" i="5" s="1"/>
  <c r="I349" i="8" s="1"/>
  <c r="N348" i="5"/>
  <c r="O348" i="5" s="1"/>
  <c r="L348" i="5"/>
  <c r="U347" i="5"/>
  <c r="P347" i="5"/>
  <c r="Q347" i="5" s="1"/>
  <c r="I348" i="8" s="1"/>
  <c r="N347" i="5"/>
  <c r="O347" i="5" s="1"/>
  <c r="L347" i="5" s="1"/>
  <c r="U346" i="5"/>
  <c r="Q346" i="5"/>
  <c r="I347" i="8" s="1"/>
  <c r="P346" i="5"/>
  <c r="N346" i="5"/>
  <c r="O346" i="5" s="1"/>
  <c r="L346" i="5"/>
  <c r="U345" i="5"/>
  <c r="P345" i="5"/>
  <c r="Q345" i="5" s="1"/>
  <c r="I346" i="8" s="1"/>
  <c r="O345" i="5"/>
  <c r="N345" i="5"/>
  <c r="L345" i="5"/>
  <c r="U344" i="5"/>
  <c r="Q344" i="5"/>
  <c r="I345" i="8" s="1"/>
  <c r="P344" i="5"/>
  <c r="N344" i="5"/>
  <c r="O344" i="5" s="1"/>
  <c r="L344" i="5" s="1"/>
  <c r="U343" i="5"/>
  <c r="P343" i="5"/>
  <c r="Q343" i="5" s="1"/>
  <c r="I344" i="8" s="1"/>
  <c r="O343" i="5"/>
  <c r="L343" i="5" s="1"/>
  <c r="N343" i="5"/>
  <c r="U342" i="5"/>
  <c r="P342" i="5"/>
  <c r="Q342" i="5" s="1"/>
  <c r="I343" i="8" s="1"/>
  <c r="N342" i="5"/>
  <c r="O342" i="5" s="1"/>
  <c r="L342" i="5"/>
  <c r="U341" i="5"/>
  <c r="P341" i="5"/>
  <c r="Q341" i="5" s="1"/>
  <c r="I342" i="8" s="1"/>
  <c r="N341" i="5"/>
  <c r="O341" i="5" s="1"/>
  <c r="L341" i="5"/>
  <c r="U340" i="5"/>
  <c r="P340" i="5"/>
  <c r="Q340" i="5" s="1"/>
  <c r="I341" i="8" s="1"/>
  <c r="N340" i="5"/>
  <c r="O340" i="5" s="1"/>
  <c r="L340" i="5"/>
  <c r="U339" i="5"/>
  <c r="P339" i="5"/>
  <c r="Q339" i="5" s="1"/>
  <c r="I340" i="8" s="1"/>
  <c r="N339" i="5"/>
  <c r="O339" i="5" s="1"/>
  <c r="L339" i="5"/>
  <c r="U338" i="5"/>
  <c r="P338" i="5"/>
  <c r="Q338" i="5" s="1"/>
  <c r="I339" i="8" s="1"/>
  <c r="N338" i="5"/>
  <c r="O338" i="5" s="1"/>
  <c r="L338" i="5"/>
  <c r="U337" i="5"/>
  <c r="P337" i="5"/>
  <c r="Q337" i="5" s="1"/>
  <c r="I338" i="8" s="1"/>
  <c r="N337" i="5"/>
  <c r="O337" i="5" s="1"/>
  <c r="L337" i="5" s="1"/>
  <c r="U336" i="5"/>
  <c r="Q336" i="5"/>
  <c r="I337" i="8" s="1"/>
  <c r="P336" i="5"/>
  <c r="N336" i="5"/>
  <c r="O336" i="5" s="1"/>
  <c r="L336" i="5" s="1"/>
  <c r="U335" i="5"/>
  <c r="P335" i="5"/>
  <c r="Q335" i="5" s="1"/>
  <c r="I336" i="8" s="1"/>
  <c r="O335" i="5"/>
  <c r="L335" i="5" s="1"/>
  <c r="N335" i="5"/>
  <c r="U334" i="5"/>
  <c r="P334" i="5"/>
  <c r="Q334" i="5" s="1"/>
  <c r="I335" i="8" s="1"/>
  <c r="N334" i="5"/>
  <c r="O334" i="5" s="1"/>
  <c r="L334" i="5"/>
  <c r="U333" i="5"/>
  <c r="P333" i="5"/>
  <c r="Q333" i="5" s="1"/>
  <c r="I334" i="8" s="1"/>
  <c r="N333" i="5"/>
  <c r="O333" i="5" s="1"/>
  <c r="L333" i="5" s="1"/>
  <c r="U332" i="5"/>
  <c r="Q332" i="5"/>
  <c r="I333" i="8" s="1"/>
  <c r="P332" i="5"/>
  <c r="N332" i="5"/>
  <c r="O332" i="5" s="1"/>
  <c r="L332" i="5"/>
  <c r="U331" i="5"/>
  <c r="P331" i="5"/>
  <c r="Q331" i="5" s="1"/>
  <c r="I332" i="8" s="1"/>
  <c r="O331" i="5"/>
  <c r="N331" i="5"/>
  <c r="L331" i="5"/>
  <c r="U330" i="5"/>
  <c r="Q330" i="5"/>
  <c r="I331" i="8" s="1"/>
  <c r="P330" i="5"/>
  <c r="N330" i="5"/>
  <c r="O330" i="5" s="1"/>
  <c r="L330" i="5" s="1"/>
  <c r="U329" i="5"/>
  <c r="P329" i="5"/>
  <c r="Q329" i="5" s="1"/>
  <c r="I330" i="8" s="1"/>
  <c r="O329" i="5"/>
  <c r="L329" i="5" s="1"/>
  <c r="N329" i="5"/>
  <c r="U328" i="5"/>
  <c r="P328" i="5"/>
  <c r="Q328" i="5" s="1"/>
  <c r="I329" i="8" s="1"/>
  <c r="N328" i="5"/>
  <c r="O328" i="5" s="1"/>
  <c r="L328" i="5"/>
  <c r="U327" i="5"/>
  <c r="P327" i="5"/>
  <c r="Q327" i="5" s="1"/>
  <c r="I328" i="8" s="1"/>
  <c r="N327" i="5"/>
  <c r="O327" i="5" s="1"/>
  <c r="L327" i="5" s="1"/>
  <c r="U326" i="5"/>
  <c r="Q326" i="5"/>
  <c r="I327" i="8" s="1"/>
  <c r="P326" i="5"/>
  <c r="N326" i="5"/>
  <c r="O326" i="5" s="1"/>
  <c r="L326" i="5" s="1"/>
  <c r="U325" i="5"/>
  <c r="P325" i="5"/>
  <c r="Q325" i="5" s="1"/>
  <c r="I326" i="8" s="1"/>
  <c r="O325" i="5"/>
  <c r="L325" i="5" s="1"/>
  <c r="N325" i="5"/>
  <c r="U324" i="5"/>
  <c r="P324" i="5"/>
  <c r="Q324" i="5" s="1"/>
  <c r="I325" i="8" s="1"/>
  <c r="N324" i="5"/>
  <c r="O324" i="5" s="1"/>
  <c r="L324" i="5"/>
  <c r="U323" i="5"/>
  <c r="P323" i="5"/>
  <c r="Q323" i="5" s="1"/>
  <c r="I324" i="8" s="1"/>
  <c r="N323" i="5"/>
  <c r="O323" i="5" s="1"/>
  <c r="L323" i="5" s="1"/>
  <c r="U322" i="5"/>
  <c r="Q322" i="5"/>
  <c r="I323" i="8" s="1"/>
  <c r="P322" i="5"/>
  <c r="N322" i="5"/>
  <c r="O322" i="5" s="1"/>
  <c r="L322" i="5" s="1"/>
  <c r="U321" i="5"/>
  <c r="P321" i="5"/>
  <c r="Q321" i="5" s="1"/>
  <c r="I322" i="8" s="1"/>
  <c r="O321" i="5"/>
  <c r="L321" i="5" s="1"/>
  <c r="N321" i="5"/>
  <c r="U320" i="5"/>
  <c r="P320" i="5"/>
  <c r="Q320" i="5" s="1"/>
  <c r="I321" i="8" s="1"/>
  <c r="N320" i="5"/>
  <c r="O320" i="5" s="1"/>
  <c r="L320" i="5"/>
  <c r="U319" i="5"/>
  <c r="P319" i="5"/>
  <c r="Q319" i="5" s="1"/>
  <c r="I320" i="8" s="1"/>
  <c r="N319" i="5"/>
  <c r="O319" i="5" s="1"/>
  <c r="L319" i="5" s="1"/>
  <c r="U318" i="5"/>
  <c r="Q318" i="5"/>
  <c r="I319" i="8" s="1"/>
  <c r="P318" i="5"/>
  <c r="N318" i="5"/>
  <c r="O318" i="5" s="1"/>
  <c r="L318" i="5" s="1"/>
  <c r="U317" i="5"/>
  <c r="P317" i="5"/>
  <c r="Q317" i="5" s="1"/>
  <c r="I318" i="8" s="1"/>
  <c r="O317" i="5"/>
  <c r="L317" i="5" s="1"/>
  <c r="N317" i="5"/>
  <c r="U316" i="5"/>
  <c r="P316" i="5"/>
  <c r="Q316" i="5" s="1"/>
  <c r="I317" i="8" s="1"/>
  <c r="N316" i="5"/>
  <c r="O316" i="5" s="1"/>
  <c r="L316" i="5"/>
  <c r="U315" i="5"/>
  <c r="P315" i="5"/>
  <c r="Q315" i="5" s="1"/>
  <c r="I316" i="8" s="1"/>
  <c r="N315" i="5"/>
  <c r="O315" i="5" s="1"/>
  <c r="L315" i="5" s="1"/>
  <c r="U314" i="5"/>
  <c r="Q314" i="5"/>
  <c r="I315" i="8" s="1"/>
  <c r="P314" i="5"/>
  <c r="N314" i="5"/>
  <c r="O314" i="5" s="1"/>
  <c r="L314" i="5" s="1"/>
  <c r="U313" i="5"/>
  <c r="P313" i="5"/>
  <c r="Q313" i="5" s="1"/>
  <c r="I314" i="8" s="1"/>
  <c r="O313" i="5"/>
  <c r="L313" i="5" s="1"/>
  <c r="N313" i="5"/>
  <c r="U312" i="5"/>
  <c r="P312" i="5"/>
  <c r="Q312" i="5" s="1"/>
  <c r="I313" i="8" s="1"/>
  <c r="N312" i="5"/>
  <c r="O312" i="5" s="1"/>
  <c r="L312" i="5"/>
  <c r="U311" i="5"/>
  <c r="P311" i="5"/>
  <c r="Q311" i="5" s="1"/>
  <c r="I312" i="8" s="1"/>
  <c r="N311" i="5"/>
  <c r="O311" i="5" s="1"/>
  <c r="L311" i="5" s="1"/>
  <c r="U310" i="5"/>
  <c r="Q310" i="5"/>
  <c r="I311" i="8" s="1"/>
  <c r="P310" i="5"/>
  <c r="N310" i="5"/>
  <c r="O310" i="5" s="1"/>
  <c r="L310" i="5" s="1"/>
  <c r="U309" i="5"/>
  <c r="P309" i="5"/>
  <c r="Q309" i="5" s="1"/>
  <c r="I310" i="8" s="1"/>
  <c r="O309" i="5"/>
  <c r="L309" i="5" s="1"/>
  <c r="N309" i="5"/>
  <c r="U308" i="5"/>
  <c r="P308" i="5"/>
  <c r="Q308" i="5" s="1"/>
  <c r="I309" i="8" s="1"/>
  <c r="N308" i="5"/>
  <c r="O308" i="5" s="1"/>
  <c r="L308" i="5"/>
  <c r="U307" i="5"/>
  <c r="P307" i="5"/>
  <c r="Q307" i="5" s="1"/>
  <c r="I308" i="8" s="1"/>
  <c r="N307" i="5"/>
  <c r="O307" i="5" s="1"/>
  <c r="L307" i="5" s="1"/>
  <c r="U306" i="5"/>
  <c r="Q306" i="5"/>
  <c r="I307" i="8" s="1"/>
  <c r="P306" i="5"/>
  <c r="N306" i="5"/>
  <c r="O306" i="5" s="1"/>
  <c r="L306" i="5" s="1"/>
  <c r="U305" i="5"/>
  <c r="P305" i="5"/>
  <c r="Q305" i="5" s="1"/>
  <c r="I306" i="8" s="1"/>
  <c r="O305" i="5"/>
  <c r="L305" i="5" s="1"/>
  <c r="N305" i="5"/>
  <c r="U304" i="5"/>
  <c r="P304" i="5"/>
  <c r="Q304" i="5" s="1"/>
  <c r="I305" i="8" s="1"/>
  <c r="N304" i="5"/>
  <c r="O304" i="5" s="1"/>
  <c r="L304" i="5"/>
  <c r="U303" i="5"/>
  <c r="P303" i="5"/>
  <c r="Q303" i="5" s="1"/>
  <c r="I304" i="8" s="1"/>
  <c r="N303" i="5"/>
  <c r="O303" i="5" s="1"/>
  <c r="L303" i="5" s="1"/>
  <c r="U302" i="5"/>
  <c r="Q302" i="5"/>
  <c r="I303" i="8" s="1"/>
  <c r="P302" i="5"/>
  <c r="N302" i="5"/>
  <c r="O302" i="5" s="1"/>
  <c r="L302" i="5" s="1"/>
  <c r="U301" i="5"/>
  <c r="P301" i="5"/>
  <c r="Q301" i="5" s="1"/>
  <c r="I302" i="8" s="1"/>
  <c r="O301" i="5"/>
  <c r="L301" i="5" s="1"/>
  <c r="N301" i="5"/>
  <c r="U300" i="5"/>
  <c r="P300" i="5"/>
  <c r="Q300" i="5" s="1"/>
  <c r="I301" i="8" s="1"/>
  <c r="N300" i="5"/>
  <c r="O300" i="5" s="1"/>
  <c r="L300" i="5"/>
  <c r="U299" i="5"/>
  <c r="P299" i="5"/>
  <c r="Q299" i="5" s="1"/>
  <c r="I300" i="8" s="1"/>
  <c r="N299" i="5"/>
  <c r="O299" i="5" s="1"/>
  <c r="L299" i="5" s="1"/>
  <c r="U298" i="5"/>
  <c r="Q298" i="5"/>
  <c r="I299" i="8" s="1"/>
  <c r="P298" i="5"/>
  <c r="N298" i="5"/>
  <c r="O298" i="5" s="1"/>
  <c r="L298" i="5" s="1"/>
  <c r="U297" i="5"/>
  <c r="P297" i="5"/>
  <c r="Q297" i="5" s="1"/>
  <c r="I298" i="8" s="1"/>
  <c r="O297" i="5"/>
  <c r="L297" i="5" s="1"/>
  <c r="N297" i="5"/>
  <c r="U296" i="5"/>
  <c r="P296" i="5"/>
  <c r="Q296" i="5" s="1"/>
  <c r="I297" i="8" s="1"/>
  <c r="N296" i="5"/>
  <c r="O296" i="5" s="1"/>
  <c r="L296" i="5"/>
  <c r="U295" i="5"/>
  <c r="P295" i="5"/>
  <c r="Q295" i="5" s="1"/>
  <c r="I296" i="8" s="1"/>
  <c r="N295" i="5"/>
  <c r="O295" i="5" s="1"/>
  <c r="L295" i="5" s="1"/>
  <c r="U294" i="5"/>
  <c r="Q294" i="5"/>
  <c r="I295" i="8" s="1"/>
  <c r="P294" i="5"/>
  <c r="N294" i="5"/>
  <c r="O294" i="5" s="1"/>
  <c r="L294" i="5" s="1"/>
  <c r="U293" i="5"/>
  <c r="P293" i="5"/>
  <c r="Q293" i="5" s="1"/>
  <c r="I294" i="8" s="1"/>
  <c r="O293" i="5"/>
  <c r="L293" i="5" s="1"/>
  <c r="N293" i="5"/>
  <c r="U292" i="5"/>
  <c r="P292" i="5"/>
  <c r="Q292" i="5" s="1"/>
  <c r="I293" i="8" s="1"/>
  <c r="N292" i="5"/>
  <c r="O292" i="5" s="1"/>
  <c r="L292" i="5"/>
  <c r="U291" i="5"/>
  <c r="P291" i="5"/>
  <c r="Q291" i="5" s="1"/>
  <c r="I292" i="8" s="1"/>
  <c r="N291" i="5"/>
  <c r="O291" i="5" s="1"/>
  <c r="L291" i="5" s="1"/>
  <c r="U290" i="5"/>
  <c r="Q290" i="5"/>
  <c r="I291" i="8" s="1"/>
  <c r="P290" i="5"/>
  <c r="N290" i="5"/>
  <c r="O290" i="5" s="1"/>
  <c r="L290" i="5" s="1"/>
  <c r="U289" i="5"/>
  <c r="P289" i="5"/>
  <c r="Q289" i="5" s="1"/>
  <c r="I290" i="8" s="1"/>
  <c r="O289" i="5"/>
  <c r="L289" i="5" s="1"/>
  <c r="N289" i="5"/>
  <c r="U288" i="5"/>
  <c r="P288" i="5"/>
  <c r="Q288" i="5" s="1"/>
  <c r="I289" i="8" s="1"/>
  <c r="N288" i="5"/>
  <c r="O288" i="5" s="1"/>
  <c r="L288" i="5"/>
  <c r="U287" i="5"/>
  <c r="P287" i="5"/>
  <c r="Q287" i="5" s="1"/>
  <c r="I288" i="8" s="1"/>
  <c r="N287" i="5"/>
  <c r="O287" i="5" s="1"/>
  <c r="L287" i="5" s="1"/>
  <c r="U286" i="5"/>
  <c r="Q286" i="5"/>
  <c r="I287" i="8" s="1"/>
  <c r="P286" i="5"/>
  <c r="N286" i="5"/>
  <c r="O286" i="5" s="1"/>
  <c r="L286" i="5" s="1"/>
  <c r="U285" i="5"/>
  <c r="P285" i="5"/>
  <c r="Q285" i="5" s="1"/>
  <c r="I286" i="8" s="1"/>
  <c r="O285" i="5"/>
  <c r="L285" i="5" s="1"/>
  <c r="N285" i="5"/>
  <c r="U284" i="5"/>
  <c r="P284" i="5"/>
  <c r="Q284" i="5" s="1"/>
  <c r="I285" i="8" s="1"/>
  <c r="N284" i="5"/>
  <c r="O284" i="5" s="1"/>
  <c r="L284" i="5"/>
  <c r="U283" i="5"/>
  <c r="P283" i="5"/>
  <c r="Q283" i="5" s="1"/>
  <c r="I284" i="8" s="1"/>
  <c r="N283" i="5"/>
  <c r="O283" i="5" s="1"/>
  <c r="L283" i="5" s="1"/>
  <c r="U282" i="5"/>
  <c r="Q282" i="5"/>
  <c r="I283" i="8" s="1"/>
  <c r="P282" i="5"/>
  <c r="N282" i="5"/>
  <c r="O282" i="5" s="1"/>
  <c r="L282" i="5" s="1"/>
  <c r="U281" i="5"/>
  <c r="P281" i="5"/>
  <c r="Q281" i="5" s="1"/>
  <c r="I282" i="8" s="1"/>
  <c r="O281" i="5"/>
  <c r="L281" i="5" s="1"/>
  <c r="N281" i="5"/>
  <c r="U280" i="5"/>
  <c r="P280" i="5"/>
  <c r="Q280" i="5" s="1"/>
  <c r="I281" i="8" s="1"/>
  <c r="N280" i="5"/>
  <c r="O280" i="5" s="1"/>
  <c r="L280" i="5"/>
  <c r="U279" i="5"/>
  <c r="P279" i="5"/>
  <c r="Q279" i="5" s="1"/>
  <c r="I280" i="8" s="1"/>
  <c r="N279" i="5"/>
  <c r="O279" i="5" s="1"/>
  <c r="L279" i="5" s="1"/>
  <c r="U278" i="5"/>
  <c r="Q278" i="5"/>
  <c r="I279" i="8" s="1"/>
  <c r="P278" i="5"/>
  <c r="N278" i="5"/>
  <c r="O278" i="5" s="1"/>
  <c r="L278" i="5" s="1"/>
  <c r="U277" i="5"/>
  <c r="P277" i="5"/>
  <c r="Q277" i="5" s="1"/>
  <c r="I278" i="8" s="1"/>
  <c r="O277" i="5"/>
  <c r="L277" i="5" s="1"/>
  <c r="N277" i="5"/>
  <c r="U276" i="5"/>
  <c r="P276" i="5"/>
  <c r="Q276" i="5" s="1"/>
  <c r="I277" i="8" s="1"/>
  <c r="N276" i="5"/>
  <c r="O276" i="5" s="1"/>
  <c r="L276" i="5"/>
  <c r="U275" i="5"/>
  <c r="P275" i="5"/>
  <c r="Q275" i="5" s="1"/>
  <c r="I276" i="8" s="1"/>
  <c r="N275" i="5"/>
  <c r="O275" i="5" s="1"/>
  <c r="L275" i="5"/>
  <c r="U274" i="5"/>
  <c r="P274" i="5"/>
  <c r="Q274" i="5" s="1"/>
  <c r="I275" i="8" s="1"/>
  <c r="N274" i="5"/>
  <c r="O274" i="5" s="1"/>
  <c r="L274" i="5"/>
  <c r="U273" i="5"/>
  <c r="P273" i="5"/>
  <c r="Q273" i="5" s="1"/>
  <c r="I274" i="8" s="1"/>
  <c r="N273" i="5"/>
  <c r="O273" i="5" s="1"/>
  <c r="L273" i="5" s="1"/>
  <c r="U272" i="5"/>
  <c r="Q272" i="5"/>
  <c r="I273" i="8" s="1"/>
  <c r="P272" i="5"/>
  <c r="N272" i="5"/>
  <c r="O272" i="5" s="1"/>
  <c r="L272" i="5" s="1"/>
  <c r="U271" i="5"/>
  <c r="P271" i="5"/>
  <c r="Q271" i="5" s="1"/>
  <c r="I272" i="8" s="1"/>
  <c r="O271" i="5"/>
  <c r="L271" i="5" s="1"/>
  <c r="N271" i="5"/>
  <c r="U270" i="5"/>
  <c r="P270" i="5"/>
  <c r="Q270" i="5" s="1"/>
  <c r="I271" i="8" s="1"/>
  <c r="N270" i="5"/>
  <c r="O270" i="5" s="1"/>
  <c r="L270" i="5"/>
  <c r="U269" i="5"/>
  <c r="P269" i="5"/>
  <c r="Q269" i="5" s="1"/>
  <c r="I270" i="8" s="1"/>
  <c r="N269" i="5"/>
  <c r="O269" i="5" s="1"/>
  <c r="L269" i="5" s="1"/>
  <c r="U268" i="5"/>
  <c r="Q268" i="5"/>
  <c r="I269" i="8" s="1"/>
  <c r="P268" i="5"/>
  <c r="N268" i="5"/>
  <c r="O268" i="5" s="1"/>
  <c r="L268" i="5" s="1"/>
  <c r="U267" i="5"/>
  <c r="P267" i="5"/>
  <c r="Q267" i="5" s="1"/>
  <c r="I268" i="8" s="1"/>
  <c r="O267" i="5"/>
  <c r="L267" i="5" s="1"/>
  <c r="N267" i="5"/>
  <c r="U266" i="5"/>
  <c r="P266" i="5"/>
  <c r="Q266" i="5" s="1"/>
  <c r="I267" i="8" s="1"/>
  <c r="N266" i="5"/>
  <c r="O266" i="5" s="1"/>
  <c r="L266" i="5"/>
  <c r="U265" i="5"/>
  <c r="P265" i="5"/>
  <c r="Q265" i="5" s="1"/>
  <c r="I266" i="8" s="1"/>
  <c r="N265" i="5"/>
  <c r="O265" i="5" s="1"/>
  <c r="L265" i="5" s="1"/>
  <c r="U264" i="5"/>
  <c r="Q264" i="5"/>
  <c r="I265" i="8" s="1"/>
  <c r="P264" i="5"/>
  <c r="N264" i="5"/>
  <c r="O264" i="5" s="1"/>
  <c r="L264" i="5" s="1"/>
  <c r="U263" i="5"/>
  <c r="P263" i="5"/>
  <c r="Q263" i="5" s="1"/>
  <c r="I264" i="8" s="1"/>
  <c r="O263" i="5"/>
  <c r="N263" i="5"/>
  <c r="L263" i="5"/>
  <c r="U262" i="5"/>
  <c r="Q262" i="5"/>
  <c r="I263" i="8" s="1"/>
  <c r="P262" i="5"/>
  <c r="N262" i="5"/>
  <c r="O262" i="5" s="1"/>
  <c r="L262" i="5"/>
  <c r="U261" i="5"/>
  <c r="P261" i="5"/>
  <c r="Q261" i="5" s="1"/>
  <c r="I262" i="8" s="1"/>
  <c r="O261" i="5"/>
  <c r="N261" i="5"/>
  <c r="L261" i="5"/>
  <c r="U260" i="5"/>
  <c r="Q260" i="5"/>
  <c r="I261" i="8" s="1"/>
  <c r="P260" i="5"/>
  <c r="N260" i="5"/>
  <c r="O260" i="5" s="1"/>
  <c r="L260" i="5"/>
  <c r="U259" i="5"/>
  <c r="P259" i="5"/>
  <c r="Q259" i="5" s="1"/>
  <c r="I260" i="8" s="1"/>
  <c r="O259" i="5"/>
  <c r="N259" i="5"/>
  <c r="L259" i="5"/>
  <c r="U258" i="5"/>
  <c r="Q258" i="5"/>
  <c r="I259" i="8" s="1"/>
  <c r="P258" i="5"/>
  <c r="N258" i="5"/>
  <c r="O258" i="5" s="1"/>
  <c r="L258" i="5" s="1"/>
  <c r="U257" i="5"/>
  <c r="P257" i="5"/>
  <c r="Q257" i="5" s="1"/>
  <c r="I258" i="8" s="1"/>
  <c r="O257" i="5"/>
  <c r="L257" i="5" s="1"/>
  <c r="N257" i="5"/>
  <c r="U256" i="5"/>
  <c r="P256" i="5"/>
  <c r="Q256" i="5" s="1"/>
  <c r="I257" i="8" s="1"/>
  <c r="N256" i="5"/>
  <c r="O256" i="5" s="1"/>
  <c r="L256" i="5"/>
  <c r="U255" i="5"/>
  <c r="P255" i="5"/>
  <c r="Q255" i="5" s="1"/>
  <c r="I256" i="8" s="1"/>
  <c r="N255" i="5"/>
  <c r="O255" i="5" s="1"/>
  <c r="L255" i="5" s="1"/>
  <c r="U254" i="5"/>
  <c r="Q254" i="5"/>
  <c r="I255" i="8" s="1"/>
  <c r="P254" i="5"/>
  <c r="N254" i="5"/>
  <c r="O254" i="5" s="1"/>
  <c r="L254" i="5" s="1"/>
  <c r="U253" i="5"/>
  <c r="P253" i="5"/>
  <c r="Q253" i="5" s="1"/>
  <c r="I254" i="8" s="1"/>
  <c r="O253" i="5"/>
  <c r="L253" i="5" s="1"/>
  <c r="N253" i="5"/>
  <c r="U252" i="5"/>
  <c r="P252" i="5"/>
  <c r="Q252" i="5" s="1"/>
  <c r="I253" i="8" s="1"/>
  <c r="N252" i="5"/>
  <c r="O252" i="5" s="1"/>
  <c r="L252" i="5"/>
  <c r="U251" i="5"/>
  <c r="P251" i="5"/>
  <c r="Q251" i="5" s="1"/>
  <c r="I252" i="8" s="1"/>
  <c r="N251" i="5"/>
  <c r="O251" i="5" s="1"/>
  <c r="L251" i="5" s="1"/>
  <c r="U250" i="5"/>
  <c r="Q250" i="5"/>
  <c r="I251" i="8" s="1"/>
  <c r="P250" i="5"/>
  <c r="N250" i="5"/>
  <c r="O250" i="5" s="1"/>
  <c r="L250" i="5" s="1"/>
  <c r="U249" i="5"/>
  <c r="P249" i="5"/>
  <c r="Q249" i="5" s="1"/>
  <c r="I250" i="8" s="1"/>
  <c r="O249" i="5"/>
  <c r="L249" i="5" s="1"/>
  <c r="N249" i="5"/>
  <c r="U248" i="5"/>
  <c r="P248" i="5"/>
  <c r="Q248" i="5" s="1"/>
  <c r="I249" i="8" s="1"/>
  <c r="N248" i="5"/>
  <c r="O248" i="5" s="1"/>
  <c r="L248" i="5"/>
  <c r="U247" i="5"/>
  <c r="P247" i="5"/>
  <c r="Q247" i="5" s="1"/>
  <c r="I248" i="8" s="1"/>
  <c r="N247" i="5"/>
  <c r="O247" i="5" s="1"/>
  <c r="L247" i="5" s="1"/>
  <c r="U246" i="5"/>
  <c r="Q246" i="5"/>
  <c r="I247" i="8" s="1"/>
  <c r="P246" i="5"/>
  <c r="N246" i="5"/>
  <c r="O246" i="5" s="1"/>
  <c r="L246" i="5" s="1"/>
  <c r="U245" i="5"/>
  <c r="P245" i="5"/>
  <c r="Q245" i="5" s="1"/>
  <c r="I246" i="8" s="1"/>
  <c r="O245" i="5"/>
  <c r="L245" i="5" s="1"/>
  <c r="N245" i="5"/>
  <c r="U244" i="5"/>
  <c r="P244" i="5"/>
  <c r="Q244" i="5" s="1"/>
  <c r="I245" i="8" s="1"/>
  <c r="N244" i="5"/>
  <c r="O244" i="5" s="1"/>
  <c r="L244" i="5"/>
  <c r="U243" i="5"/>
  <c r="P243" i="5"/>
  <c r="Q243" i="5" s="1"/>
  <c r="I244" i="8" s="1"/>
  <c r="N243" i="5"/>
  <c r="O243" i="5" s="1"/>
  <c r="L243" i="5" s="1"/>
  <c r="U242" i="5"/>
  <c r="Q242" i="5"/>
  <c r="I243" i="8" s="1"/>
  <c r="P242" i="5"/>
  <c r="N242" i="5"/>
  <c r="O242" i="5" s="1"/>
  <c r="L242" i="5" s="1"/>
  <c r="U241" i="5"/>
  <c r="P241" i="5"/>
  <c r="Q241" i="5" s="1"/>
  <c r="I242" i="8" s="1"/>
  <c r="O241" i="5"/>
  <c r="L241" i="5" s="1"/>
  <c r="N241" i="5"/>
  <c r="U240" i="5"/>
  <c r="P240" i="5"/>
  <c r="Q240" i="5" s="1"/>
  <c r="I241" i="8" s="1"/>
  <c r="N240" i="5"/>
  <c r="O240" i="5" s="1"/>
  <c r="L240" i="5"/>
  <c r="U239" i="5"/>
  <c r="P239" i="5"/>
  <c r="Q239" i="5" s="1"/>
  <c r="I240" i="8" s="1"/>
  <c r="N239" i="5"/>
  <c r="O239" i="5" s="1"/>
  <c r="L239" i="5" s="1"/>
  <c r="U238" i="5"/>
  <c r="Q238" i="5"/>
  <c r="I239" i="8" s="1"/>
  <c r="P238" i="5"/>
  <c r="N238" i="5"/>
  <c r="O238" i="5" s="1"/>
  <c r="L238" i="5" s="1"/>
  <c r="U237" i="5"/>
  <c r="P237" i="5"/>
  <c r="Q237" i="5" s="1"/>
  <c r="I238" i="8" s="1"/>
  <c r="O237" i="5"/>
  <c r="L237" i="5" s="1"/>
  <c r="N237" i="5"/>
  <c r="U236" i="5"/>
  <c r="P236" i="5"/>
  <c r="Q236" i="5" s="1"/>
  <c r="I237" i="8" s="1"/>
  <c r="N236" i="5"/>
  <c r="O236" i="5" s="1"/>
  <c r="L236" i="5"/>
  <c r="U235" i="5"/>
  <c r="P235" i="5"/>
  <c r="Q235" i="5" s="1"/>
  <c r="I236" i="8" s="1"/>
  <c r="N235" i="5"/>
  <c r="O235" i="5" s="1"/>
  <c r="L235" i="5" s="1"/>
  <c r="U234" i="5"/>
  <c r="Q234" i="5"/>
  <c r="I235" i="8" s="1"/>
  <c r="P234" i="5"/>
  <c r="N234" i="5"/>
  <c r="O234" i="5" s="1"/>
  <c r="L234" i="5" s="1"/>
  <c r="U233" i="5"/>
  <c r="P233" i="5"/>
  <c r="Q233" i="5" s="1"/>
  <c r="I234" i="8" s="1"/>
  <c r="O233" i="5"/>
  <c r="L233" i="5" s="1"/>
  <c r="N233" i="5"/>
  <c r="U232" i="5"/>
  <c r="P232" i="5"/>
  <c r="Q232" i="5" s="1"/>
  <c r="I233" i="8" s="1"/>
  <c r="N232" i="5"/>
  <c r="O232" i="5" s="1"/>
  <c r="L232" i="5"/>
  <c r="U231" i="5"/>
  <c r="P231" i="5"/>
  <c r="Q231" i="5" s="1"/>
  <c r="I232" i="8" s="1"/>
  <c r="N231" i="5"/>
  <c r="O231" i="5" s="1"/>
  <c r="L231" i="5" s="1"/>
  <c r="U230" i="5"/>
  <c r="Q230" i="5"/>
  <c r="I231" i="8" s="1"/>
  <c r="P230" i="5"/>
  <c r="N230" i="5"/>
  <c r="O230" i="5" s="1"/>
  <c r="L230" i="5" s="1"/>
  <c r="U229" i="5"/>
  <c r="P229" i="5"/>
  <c r="Q229" i="5" s="1"/>
  <c r="I230" i="8" s="1"/>
  <c r="O229" i="5"/>
  <c r="L229" i="5" s="1"/>
  <c r="N229" i="5"/>
  <c r="U228" i="5"/>
  <c r="P228" i="5"/>
  <c r="Q228" i="5" s="1"/>
  <c r="I229" i="8" s="1"/>
  <c r="N228" i="5"/>
  <c r="O228" i="5" s="1"/>
  <c r="L228" i="5"/>
  <c r="U227" i="5"/>
  <c r="P227" i="5"/>
  <c r="Q227" i="5" s="1"/>
  <c r="I228" i="8" s="1"/>
  <c r="N227" i="5"/>
  <c r="O227" i="5" s="1"/>
  <c r="L227" i="5" s="1"/>
  <c r="U226" i="5"/>
  <c r="Q226" i="5"/>
  <c r="I227" i="8" s="1"/>
  <c r="P226" i="5"/>
  <c r="N226" i="5"/>
  <c r="O226" i="5" s="1"/>
  <c r="L226" i="5" s="1"/>
  <c r="U225" i="5"/>
  <c r="P225" i="5"/>
  <c r="Q225" i="5" s="1"/>
  <c r="I226" i="8" s="1"/>
  <c r="O225" i="5"/>
  <c r="L225" i="5" s="1"/>
  <c r="N225" i="5"/>
  <c r="U224" i="5"/>
  <c r="P224" i="5"/>
  <c r="Q224" i="5" s="1"/>
  <c r="I225" i="8" s="1"/>
  <c r="N224" i="5"/>
  <c r="O224" i="5" s="1"/>
  <c r="L224" i="5"/>
  <c r="U223" i="5"/>
  <c r="P223" i="5"/>
  <c r="Q223" i="5" s="1"/>
  <c r="I224" i="8" s="1"/>
  <c r="N223" i="5"/>
  <c r="O223" i="5" s="1"/>
  <c r="L223" i="5" s="1"/>
  <c r="U222" i="5"/>
  <c r="Q222" i="5"/>
  <c r="I223" i="8" s="1"/>
  <c r="P222" i="5"/>
  <c r="N222" i="5"/>
  <c r="O222" i="5" s="1"/>
  <c r="L222" i="5" s="1"/>
  <c r="U221" i="5"/>
  <c r="P221" i="5"/>
  <c r="Q221" i="5" s="1"/>
  <c r="I222" i="8" s="1"/>
  <c r="O221" i="5"/>
  <c r="L221" i="5" s="1"/>
  <c r="N221" i="5"/>
  <c r="U220" i="5"/>
  <c r="P220" i="5"/>
  <c r="Q220" i="5" s="1"/>
  <c r="I221" i="8" s="1"/>
  <c r="N220" i="5"/>
  <c r="O220" i="5" s="1"/>
  <c r="L220" i="5"/>
  <c r="U219" i="5"/>
  <c r="P219" i="5"/>
  <c r="Q219" i="5" s="1"/>
  <c r="I220" i="8" s="1"/>
  <c r="N219" i="5"/>
  <c r="O219" i="5" s="1"/>
  <c r="L219" i="5" s="1"/>
  <c r="U218" i="5"/>
  <c r="Q218" i="5"/>
  <c r="I219" i="8" s="1"/>
  <c r="P218" i="5"/>
  <c r="N218" i="5"/>
  <c r="O218" i="5" s="1"/>
  <c r="L218" i="5" s="1"/>
  <c r="U217" i="5"/>
  <c r="P217" i="5"/>
  <c r="Q217" i="5" s="1"/>
  <c r="I218" i="8" s="1"/>
  <c r="R218" i="8" s="1"/>
  <c r="O217" i="5"/>
  <c r="L217" i="5" s="1"/>
  <c r="N217" i="5"/>
  <c r="U216" i="5"/>
  <c r="P216" i="5"/>
  <c r="Q216" i="5" s="1"/>
  <c r="I217" i="8" s="1"/>
  <c r="R217" i="8" s="1"/>
  <c r="N216" i="5"/>
  <c r="O216" i="5" s="1"/>
  <c r="L216" i="5"/>
  <c r="U215" i="5"/>
  <c r="P215" i="5"/>
  <c r="Q215" i="5" s="1"/>
  <c r="I216" i="8" s="1"/>
  <c r="R216" i="8" s="1"/>
  <c r="N215" i="5"/>
  <c r="O215" i="5" s="1"/>
  <c r="L215" i="5" s="1"/>
  <c r="U214" i="5"/>
  <c r="Q214" i="5"/>
  <c r="I215" i="8" s="1"/>
  <c r="R215" i="8" s="1"/>
  <c r="P214" i="5"/>
  <c r="N214" i="5"/>
  <c r="O214" i="5" s="1"/>
  <c r="L214" i="5" s="1"/>
  <c r="U213" i="5"/>
  <c r="P213" i="5"/>
  <c r="Q213" i="5" s="1"/>
  <c r="I214" i="8" s="1"/>
  <c r="R214" i="8" s="1"/>
  <c r="O213" i="5"/>
  <c r="L213" i="5" s="1"/>
  <c r="N213" i="5"/>
  <c r="U212" i="5"/>
  <c r="P212" i="5"/>
  <c r="Q212" i="5" s="1"/>
  <c r="I213" i="8" s="1"/>
  <c r="N212" i="5"/>
  <c r="O212" i="5" s="1"/>
  <c r="L212" i="5"/>
  <c r="U211" i="5"/>
  <c r="P211" i="5"/>
  <c r="Q211" i="5" s="1"/>
  <c r="I212" i="8" s="1"/>
  <c r="N211" i="5"/>
  <c r="O211" i="5" s="1"/>
  <c r="L211" i="5" s="1"/>
  <c r="U210" i="5"/>
  <c r="Q210" i="5"/>
  <c r="I211" i="8" s="1"/>
  <c r="P210" i="5"/>
  <c r="N210" i="5"/>
  <c r="O210" i="5" s="1"/>
  <c r="L210" i="5" s="1"/>
  <c r="U209" i="5"/>
  <c r="P209" i="5"/>
  <c r="Q209" i="5" s="1"/>
  <c r="I210" i="8" s="1"/>
  <c r="O209" i="5"/>
  <c r="L209" i="5" s="1"/>
  <c r="N209" i="5"/>
  <c r="U208" i="5"/>
  <c r="P208" i="5"/>
  <c r="Q208" i="5" s="1"/>
  <c r="I209" i="8" s="1"/>
  <c r="N208" i="5"/>
  <c r="O208" i="5" s="1"/>
  <c r="L208" i="5"/>
  <c r="U207" i="5"/>
  <c r="P207" i="5"/>
  <c r="Q207" i="5" s="1"/>
  <c r="I208" i="8" s="1"/>
  <c r="N207" i="5"/>
  <c r="O207" i="5" s="1"/>
  <c r="L207" i="5" s="1"/>
  <c r="U206" i="5"/>
  <c r="Q206" i="5"/>
  <c r="I207" i="8" s="1"/>
  <c r="P206" i="5"/>
  <c r="N206" i="5"/>
  <c r="O206" i="5" s="1"/>
  <c r="L206" i="5" s="1"/>
  <c r="U205" i="5"/>
  <c r="P205" i="5"/>
  <c r="Q205" i="5" s="1"/>
  <c r="I206" i="8" s="1"/>
  <c r="O205" i="5"/>
  <c r="L205" i="5" s="1"/>
  <c r="N205" i="5"/>
  <c r="U204" i="5"/>
  <c r="P204" i="5"/>
  <c r="Q204" i="5" s="1"/>
  <c r="I205" i="8" s="1"/>
  <c r="N204" i="5"/>
  <c r="O204" i="5" s="1"/>
  <c r="L204" i="5"/>
  <c r="U203" i="5"/>
  <c r="P203" i="5"/>
  <c r="Q203" i="5" s="1"/>
  <c r="I204" i="8" s="1"/>
  <c r="N203" i="5"/>
  <c r="O203" i="5" s="1"/>
  <c r="L203" i="5" s="1"/>
  <c r="U202" i="5"/>
  <c r="Q202" i="5"/>
  <c r="I203" i="8" s="1"/>
  <c r="P202" i="5"/>
  <c r="N202" i="5"/>
  <c r="O202" i="5" s="1"/>
  <c r="L202" i="5" s="1"/>
  <c r="U201" i="5"/>
  <c r="P201" i="5"/>
  <c r="Q201" i="5" s="1"/>
  <c r="I202" i="8" s="1"/>
  <c r="O201" i="5"/>
  <c r="L201" i="5" s="1"/>
  <c r="N201" i="5"/>
  <c r="U200" i="5"/>
  <c r="P200" i="5"/>
  <c r="Q200" i="5" s="1"/>
  <c r="I201" i="8" s="1"/>
  <c r="N200" i="5"/>
  <c r="O200" i="5" s="1"/>
  <c r="L200" i="5"/>
  <c r="U199" i="5"/>
  <c r="P199" i="5"/>
  <c r="Q199" i="5" s="1"/>
  <c r="I200" i="8" s="1"/>
  <c r="N199" i="5"/>
  <c r="O199" i="5" s="1"/>
  <c r="L199" i="5" s="1"/>
  <c r="U198" i="5"/>
  <c r="Q198" i="5"/>
  <c r="I199" i="8" s="1"/>
  <c r="P198" i="5"/>
  <c r="N198" i="5"/>
  <c r="O198" i="5" s="1"/>
  <c r="L198" i="5" s="1"/>
  <c r="U197" i="5"/>
  <c r="P197" i="5"/>
  <c r="Q197" i="5" s="1"/>
  <c r="I198" i="8" s="1"/>
  <c r="O197" i="5"/>
  <c r="N197" i="5"/>
  <c r="L197" i="5"/>
  <c r="U196" i="5"/>
  <c r="Q196" i="5"/>
  <c r="I197" i="8" s="1"/>
  <c r="P196" i="5"/>
  <c r="N196" i="5"/>
  <c r="O196" i="5" s="1"/>
  <c r="L196" i="5" s="1"/>
  <c r="U195" i="5"/>
  <c r="P195" i="5"/>
  <c r="Q195" i="5" s="1"/>
  <c r="I196" i="8" s="1"/>
  <c r="O195" i="5"/>
  <c r="L195" i="5" s="1"/>
  <c r="N195" i="5"/>
  <c r="U194" i="5"/>
  <c r="P194" i="5"/>
  <c r="Q194" i="5" s="1"/>
  <c r="I195" i="8" s="1"/>
  <c r="N194" i="5"/>
  <c r="O194" i="5" s="1"/>
  <c r="L194" i="5"/>
  <c r="U193" i="5"/>
  <c r="P193" i="5"/>
  <c r="Q193" i="5" s="1"/>
  <c r="I194" i="8" s="1"/>
  <c r="N193" i="5"/>
  <c r="O193" i="5" s="1"/>
  <c r="L193" i="5" s="1"/>
  <c r="U192" i="5"/>
  <c r="Q192" i="5"/>
  <c r="I193" i="8" s="1"/>
  <c r="R193" i="8" s="1"/>
  <c r="P192" i="5"/>
  <c r="N192" i="5"/>
  <c r="O192" i="5" s="1"/>
  <c r="L192" i="5" s="1"/>
  <c r="U191" i="5"/>
  <c r="P191" i="5"/>
  <c r="Q191" i="5" s="1"/>
  <c r="I192" i="8" s="1"/>
  <c r="O191" i="5"/>
  <c r="N191" i="5"/>
  <c r="L191" i="5"/>
  <c r="U190" i="5"/>
  <c r="Q190" i="5"/>
  <c r="I191" i="8" s="1"/>
  <c r="P190" i="5"/>
  <c r="N190" i="5"/>
  <c r="O190" i="5" s="1"/>
  <c r="L190" i="5" s="1"/>
  <c r="U189" i="5"/>
  <c r="P189" i="5"/>
  <c r="Q189" i="5" s="1"/>
  <c r="I190" i="8" s="1"/>
  <c r="O189" i="5"/>
  <c r="L189" i="5" s="1"/>
  <c r="N189" i="5"/>
  <c r="U188" i="5"/>
  <c r="P188" i="5"/>
  <c r="Q188" i="5" s="1"/>
  <c r="I189" i="8" s="1"/>
  <c r="N188" i="5"/>
  <c r="O188" i="5" s="1"/>
  <c r="L188" i="5"/>
  <c r="U187" i="5"/>
  <c r="P187" i="5"/>
  <c r="Q187" i="5" s="1"/>
  <c r="I188" i="8" s="1"/>
  <c r="R188" i="8" s="1"/>
  <c r="N187" i="5"/>
  <c r="O187" i="5" s="1"/>
  <c r="L187" i="5" s="1"/>
  <c r="U186" i="5"/>
  <c r="Q186" i="5"/>
  <c r="I187" i="8" s="1"/>
  <c r="R187" i="8" s="1"/>
  <c r="P186" i="5"/>
  <c r="N186" i="5"/>
  <c r="O186" i="5" s="1"/>
  <c r="L186" i="5"/>
  <c r="U185" i="5"/>
  <c r="P185" i="5"/>
  <c r="Q185" i="5" s="1"/>
  <c r="I186" i="8" s="1"/>
  <c r="O185" i="5"/>
  <c r="L185" i="5" s="1"/>
  <c r="N185" i="5"/>
  <c r="U184" i="5"/>
  <c r="P184" i="5"/>
  <c r="Q184" i="5" s="1"/>
  <c r="I185" i="8" s="1"/>
  <c r="N184" i="5"/>
  <c r="O184" i="5" s="1"/>
  <c r="L184" i="5"/>
  <c r="U183" i="5"/>
  <c r="P183" i="5"/>
  <c r="Q183" i="5" s="1"/>
  <c r="I184" i="8" s="1"/>
  <c r="N183" i="5"/>
  <c r="O183" i="5" s="1"/>
  <c r="L183" i="5"/>
  <c r="U182" i="5"/>
  <c r="P182" i="5"/>
  <c r="Q182" i="5" s="1"/>
  <c r="I183" i="8" s="1"/>
  <c r="R183" i="8" s="1"/>
  <c r="N182" i="5"/>
  <c r="O182" i="5" s="1"/>
  <c r="L182" i="5"/>
  <c r="U181" i="5"/>
  <c r="P181" i="5"/>
  <c r="Q181" i="5" s="1"/>
  <c r="I182" i="8" s="1"/>
  <c r="R182" i="8" s="1"/>
  <c r="N181" i="5"/>
  <c r="O181" i="5" s="1"/>
  <c r="L181" i="5" s="1"/>
  <c r="U180" i="5"/>
  <c r="Q180" i="5"/>
  <c r="I181" i="8" s="1"/>
  <c r="R181" i="8" s="1"/>
  <c r="P180" i="5"/>
  <c r="N180" i="5"/>
  <c r="O180" i="5" s="1"/>
  <c r="L180" i="5" s="1"/>
  <c r="U179" i="5"/>
  <c r="P179" i="5"/>
  <c r="Q179" i="5" s="1"/>
  <c r="I180" i="8" s="1"/>
  <c r="R180" i="8" s="1"/>
  <c r="O179" i="5"/>
  <c r="L179" i="5" s="1"/>
  <c r="N179" i="5"/>
  <c r="U178" i="5"/>
  <c r="P178" i="5"/>
  <c r="Q178" i="5" s="1"/>
  <c r="I179" i="8" s="1"/>
  <c r="R179" i="8" s="1"/>
  <c r="N178" i="5"/>
  <c r="O178" i="5" s="1"/>
  <c r="L178" i="5"/>
  <c r="U177" i="5"/>
  <c r="P177" i="5"/>
  <c r="Q177" i="5" s="1"/>
  <c r="I178" i="8" s="1"/>
  <c r="R178" i="8" s="1"/>
  <c r="N177" i="5"/>
  <c r="O177" i="5" s="1"/>
  <c r="L177" i="5" s="1"/>
  <c r="U176" i="5"/>
  <c r="Q176" i="5"/>
  <c r="I177" i="8" s="1"/>
  <c r="R177" i="8" s="1"/>
  <c r="P176" i="5"/>
  <c r="N176" i="5"/>
  <c r="O176" i="5" s="1"/>
  <c r="L176" i="5" s="1"/>
  <c r="U175" i="5"/>
  <c r="P175" i="5"/>
  <c r="Q175" i="5" s="1"/>
  <c r="I176" i="8" s="1"/>
  <c r="R176" i="8" s="1"/>
  <c r="O175" i="5"/>
  <c r="L175" i="5" s="1"/>
  <c r="N175" i="5"/>
  <c r="U174" i="5"/>
  <c r="P174" i="5"/>
  <c r="Q174" i="5" s="1"/>
  <c r="I175" i="8" s="1"/>
  <c r="R175" i="8" s="1"/>
  <c r="N174" i="5"/>
  <c r="O174" i="5" s="1"/>
  <c r="L174" i="5"/>
  <c r="U173" i="5"/>
  <c r="P173" i="5"/>
  <c r="Q173" i="5" s="1"/>
  <c r="I174" i="8" s="1"/>
  <c r="R174" i="8" s="1"/>
  <c r="N173" i="5"/>
  <c r="O173" i="5" s="1"/>
  <c r="L173" i="5"/>
  <c r="U172" i="5"/>
  <c r="P172" i="5"/>
  <c r="Q172" i="5" s="1"/>
  <c r="I173" i="8" s="1"/>
  <c r="R173" i="8" s="1"/>
  <c r="N172" i="5"/>
  <c r="O172" i="5" s="1"/>
  <c r="L172" i="5"/>
  <c r="U171" i="5"/>
  <c r="P171" i="5"/>
  <c r="Q171" i="5" s="1"/>
  <c r="I172" i="8" s="1"/>
  <c r="R172" i="8" s="1"/>
  <c r="N171" i="5"/>
  <c r="O171" i="5" s="1"/>
  <c r="L171" i="5"/>
  <c r="U170" i="5"/>
  <c r="P170" i="5"/>
  <c r="Q170" i="5" s="1"/>
  <c r="I171" i="8" s="1"/>
  <c r="R171" i="8" s="1"/>
  <c r="N170" i="5"/>
  <c r="O170" i="5" s="1"/>
  <c r="L170" i="5"/>
  <c r="U169" i="5"/>
  <c r="P169" i="5"/>
  <c r="Q169" i="5" s="1"/>
  <c r="I170" i="8" s="1"/>
  <c r="R170" i="8" s="1"/>
  <c r="N169" i="5"/>
  <c r="O169" i="5" s="1"/>
  <c r="L169" i="5"/>
  <c r="U168" i="5"/>
  <c r="P168" i="5"/>
  <c r="Q168" i="5" s="1"/>
  <c r="I169" i="8" s="1"/>
  <c r="R169" i="8" s="1"/>
  <c r="N168" i="5"/>
  <c r="O168" i="5" s="1"/>
  <c r="L168" i="5"/>
  <c r="U167" i="5"/>
  <c r="P167" i="5"/>
  <c r="Q167" i="5" s="1"/>
  <c r="I168" i="8" s="1"/>
  <c r="R168" i="8" s="1"/>
  <c r="N167" i="5"/>
  <c r="O167" i="5" s="1"/>
  <c r="L167" i="5"/>
  <c r="U166" i="5"/>
  <c r="P166" i="5"/>
  <c r="Q166" i="5" s="1"/>
  <c r="I167" i="8" s="1"/>
  <c r="R167" i="8" s="1"/>
  <c r="N166" i="5"/>
  <c r="O166" i="5" s="1"/>
  <c r="L166" i="5"/>
  <c r="U165" i="5"/>
  <c r="P165" i="5"/>
  <c r="Q165" i="5" s="1"/>
  <c r="I166" i="8" s="1"/>
  <c r="R166" i="8" s="1"/>
  <c r="N165" i="5"/>
  <c r="O165" i="5" s="1"/>
  <c r="L165" i="5"/>
  <c r="U164" i="5"/>
  <c r="P164" i="5"/>
  <c r="Q164" i="5" s="1"/>
  <c r="I165" i="8" s="1"/>
  <c r="N164" i="5"/>
  <c r="O164" i="5" s="1"/>
  <c r="L164" i="5"/>
  <c r="U163" i="5"/>
  <c r="P163" i="5"/>
  <c r="Q163" i="5" s="1"/>
  <c r="I164" i="8" s="1"/>
  <c r="N163" i="5"/>
  <c r="O163" i="5" s="1"/>
  <c r="L163" i="5"/>
  <c r="U162" i="5"/>
  <c r="P162" i="5"/>
  <c r="Q162" i="5" s="1"/>
  <c r="I163" i="8" s="1"/>
  <c r="N162" i="5"/>
  <c r="O162" i="5" s="1"/>
  <c r="L162" i="5"/>
  <c r="U161" i="5"/>
  <c r="P161" i="5"/>
  <c r="Q161" i="5" s="1"/>
  <c r="I162" i="8" s="1"/>
  <c r="N161" i="5"/>
  <c r="O161" i="5" s="1"/>
  <c r="L161" i="5" s="1"/>
  <c r="U160" i="5"/>
  <c r="Q160" i="5"/>
  <c r="I161" i="8" s="1"/>
  <c r="P160" i="5"/>
  <c r="N160" i="5"/>
  <c r="O160" i="5" s="1"/>
  <c r="L160" i="5" s="1"/>
  <c r="U159" i="5"/>
  <c r="P159" i="5"/>
  <c r="Q159" i="5" s="1"/>
  <c r="I160" i="8" s="1"/>
  <c r="O159" i="5"/>
  <c r="L159" i="5" s="1"/>
  <c r="N159" i="5"/>
  <c r="U158" i="5"/>
  <c r="P158" i="5"/>
  <c r="Q158" i="5" s="1"/>
  <c r="I159" i="8" s="1"/>
  <c r="N158" i="5"/>
  <c r="O158" i="5" s="1"/>
  <c r="L158" i="5"/>
  <c r="U157" i="5"/>
  <c r="P157" i="5"/>
  <c r="Q157" i="5" s="1"/>
  <c r="I158" i="8" s="1"/>
  <c r="N157" i="5"/>
  <c r="O157" i="5" s="1"/>
  <c r="L157" i="5" s="1"/>
  <c r="U156" i="5"/>
  <c r="Q156" i="5"/>
  <c r="I157" i="8" s="1"/>
  <c r="P156" i="5"/>
  <c r="N156" i="5"/>
  <c r="O156" i="5" s="1"/>
  <c r="L156" i="5" s="1"/>
  <c r="U155" i="5"/>
  <c r="P155" i="5"/>
  <c r="Q155" i="5" s="1"/>
  <c r="I156" i="8" s="1"/>
  <c r="O155" i="5"/>
  <c r="L155" i="5" s="1"/>
  <c r="N155" i="5"/>
  <c r="U154" i="5"/>
  <c r="P154" i="5"/>
  <c r="Q154" i="5" s="1"/>
  <c r="I155" i="8" s="1"/>
  <c r="N154" i="5"/>
  <c r="O154" i="5" s="1"/>
  <c r="L154" i="5"/>
  <c r="U153" i="5"/>
  <c r="P153" i="5"/>
  <c r="Q153" i="5" s="1"/>
  <c r="I154" i="8" s="1"/>
  <c r="N153" i="5"/>
  <c r="O153" i="5" s="1"/>
  <c r="L153" i="5" s="1"/>
  <c r="U152" i="5"/>
  <c r="Q152" i="5"/>
  <c r="I153" i="8" s="1"/>
  <c r="P152" i="5"/>
  <c r="N152" i="5"/>
  <c r="O152" i="5" s="1"/>
  <c r="L152" i="5" s="1"/>
  <c r="U151" i="5"/>
  <c r="P151" i="5"/>
  <c r="Q151" i="5" s="1"/>
  <c r="I152" i="8" s="1"/>
  <c r="O151" i="5"/>
  <c r="N151" i="5"/>
  <c r="L151" i="5"/>
  <c r="U150" i="5"/>
  <c r="Q150" i="5"/>
  <c r="I151" i="8" s="1"/>
  <c r="P150" i="5"/>
  <c r="N150" i="5"/>
  <c r="O150" i="5" s="1"/>
  <c r="L150" i="5"/>
  <c r="U149" i="5"/>
  <c r="P149" i="5"/>
  <c r="Q149" i="5" s="1"/>
  <c r="I150" i="8" s="1"/>
  <c r="O149" i="5"/>
  <c r="L149" i="5" s="1"/>
  <c r="N149" i="5"/>
  <c r="U148" i="5"/>
  <c r="P148" i="5"/>
  <c r="Q148" i="5" s="1"/>
  <c r="I149" i="8" s="1"/>
  <c r="N148" i="5"/>
  <c r="O148" i="5" s="1"/>
  <c r="L148" i="5"/>
  <c r="U147" i="5"/>
  <c r="P147" i="5"/>
  <c r="Q147" i="5" s="1"/>
  <c r="I148" i="8" s="1"/>
  <c r="N147" i="5"/>
  <c r="O147" i="5" s="1"/>
  <c r="L147" i="5" s="1"/>
  <c r="U146" i="5"/>
  <c r="Q146" i="5"/>
  <c r="I147" i="8" s="1"/>
  <c r="P146" i="5"/>
  <c r="N146" i="5"/>
  <c r="O146" i="5" s="1"/>
  <c r="L146" i="5" s="1"/>
  <c r="U145" i="5"/>
  <c r="P145" i="5"/>
  <c r="Q145" i="5" s="1"/>
  <c r="I146" i="8" s="1"/>
  <c r="O145" i="5"/>
  <c r="N145" i="5"/>
  <c r="L145" i="5"/>
  <c r="U144" i="5"/>
  <c r="Q144" i="5"/>
  <c r="I145" i="8" s="1"/>
  <c r="P144" i="5"/>
  <c r="N144" i="5"/>
  <c r="O144" i="5" s="1"/>
  <c r="L144" i="5"/>
  <c r="U143" i="5"/>
  <c r="P143" i="5"/>
  <c r="Q143" i="5" s="1"/>
  <c r="I144" i="8" s="1"/>
  <c r="O143" i="5"/>
  <c r="L143" i="5" s="1"/>
  <c r="N143" i="5"/>
  <c r="U142" i="5"/>
  <c r="P142" i="5"/>
  <c r="Q142" i="5" s="1"/>
  <c r="I143" i="8" s="1"/>
  <c r="N142" i="5"/>
  <c r="O142" i="5" s="1"/>
  <c r="L142" i="5"/>
  <c r="U141" i="5"/>
  <c r="P141" i="5"/>
  <c r="Q141" i="5" s="1"/>
  <c r="I142" i="8" s="1"/>
  <c r="N141" i="5"/>
  <c r="O141" i="5" s="1"/>
  <c r="L141" i="5" s="1"/>
  <c r="U140" i="5"/>
  <c r="Q140" i="5"/>
  <c r="I141" i="8" s="1"/>
  <c r="P140" i="5"/>
  <c r="N140" i="5"/>
  <c r="O140" i="5" s="1"/>
  <c r="L140" i="5" s="1"/>
  <c r="Q139" i="5"/>
  <c r="I140" i="8" s="1"/>
  <c r="P139" i="5"/>
  <c r="O139" i="5"/>
  <c r="N139" i="5"/>
  <c r="L139" i="5"/>
  <c r="P138" i="5"/>
  <c r="Q138" i="5" s="1"/>
  <c r="I139" i="8" s="1"/>
  <c r="O138" i="5"/>
  <c r="L138" i="5" s="1"/>
  <c r="N138" i="5"/>
  <c r="Q137" i="5"/>
  <c r="I138" i="8" s="1"/>
  <c r="P137" i="5"/>
  <c r="O137" i="5"/>
  <c r="N137" i="5"/>
  <c r="L137" i="5"/>
  <c r="P136" i="5"/>
  <c r="Q136" i="5" s="1"/>
  <c r="I137" i="8" s="1"/>
  <c r="N136" i="5"/>
  <c r="O136" i="5" s="1"/>
  <c r="L136" i="5" s="1"/>
  <c r="Q135" i="5"/>
  <c r="I136" i="8" s="1"/>
  <c r="P135" i="5"/>
  <c r="O135" i="5"/>
  <c r="L135" i="5" s="1"/>
  <c r="N135" i="5"/>
  <c r="P134" i="5"/>
  <c r="Q134" i="5" s="1"/>
  <c r="I135" i="8" s="1"/>
  <c r="N134" i="5"/>
  <c r="O134" i="5" s="1"/>
  <c r="L134" i="5" s="1"/>
  <c r="Q133" i="5"/>
  <c r="I134" i="8" s="1"/>
  <c r="P133" i="5"/>
  <c r="O133" i="5"/>
  <c r="N133" i="5"/>
  <c r="L133" i="5"/>
  <c r="P132" i="5"/>
  <c r="Q132" i="5" s="1"/>
  <c r="I133" i="8" s="1"/>
  <c r="N132" i="5"/>
  <c r="O132" i="5" s="1"/>
  <c r="L132" i="5" s="1"/>
  <c r="Q131" i="5"/>
  <c r="I132" i="8" s="1"/>
  <c r="P131" i="5"/>
  <c r="O131" i="5"/>
  <c r="L131" i="5" s="1"/>
  <c r="N131" i="5"/>
  <c r="P130" i="5"/>
  <c r="Q130" i="5" s="1"/>
  <c r="I131" i="8" s="1"/>
  <c r="N130" i="5"/>
  <c r="O130" i="5" s="1"/>
  <c r="L130" i="5" s="1"/>
  <c r="Q129" i="5"/>
  <c r="I130" i="8" s="1"/>
  <c r="P129" i="5"/>
  <c r="O129" i="5"/>
  <c r="N129" i="5"/>
  <c r="L129" i="5"/>
  <c r="P128" i="5"/>
  <c r="Q128" i="5" s="1"/>
  <c r="I129" i="8" s="1"/>
  <c r="N128" i="5"/>
  <c r="O128" i="5" s="1"/>
  <c r="L128" i="5" s="1"/>
  <c r="Q127" i="5"/>
  <c r="I128" i="8" s="1"/>
  <c r="P127" i="5"/>
  <c r="O127" i="5"/>
  <c r="L127" i="5" s="1"/>
  <c r="N127" i="5"/>
  <c r="P126" i="5"/>
  <c r="Q126" i="5" s="1"/>
  <c r="I127" i="8" s="1"/>
  <c r="N126" i="5"/>
  <c r="O126" i="5" s="1"/>
  <c r="L126" i="5" s="1"/>
  <c r="Q125" i="5"/>
  <c r="I126" i="8" s="1"/>
  <c r="P125" i="5"/>
  <c r="O125" i="5"/>
  <c r="N125" i="5"/>
  <c r="L125" i="5"/>
  <c r="P124" i="5"/>
  <c r="Q124" i="5" s="1"/>
  <c r="I125" i="8" s="1"/>
  <c r="N124" i="5"/>
  <c r="O124" i="5" s="1"/>
  <c r="L124" i="5" s="1"/>
  <c r="Q123" i="5"/>
  <c r="I124" i="8" s="1"/>
  <c r="P123" i="5"/>
  <c r="O123" i="5"/>
  <c r="L123" i="5" s="1"/>
  <c r="N123" i="5"/>
  <c r="U122" i="5"/>
  <c r="Q122" i="5"/>
  <c r="I123" i="8" s="1"/>
  <c r="P122" i="5"/>
  <c r="O122" i="5"/>
  <c r="N122" i="5"/>
  <c r="L122" i="5"/>
  <c r="U121" i="5"/>
  <c r="Q121" i="5"/>
  <c r="I122" i="8" s="1"/>
  <c r="P121" i="5"/>
  <c r="O121" i="5"/>
  <c r="L121" i="5" s="1"/>
  <c r="N121" i="5"/>
  <c r="U120" i="5"/>
  <c r="Q120" i="5"/>
  <c r="I121" i="8" s="1"/>
  <c r="P120" i="5"/>
  <c r="O120" i="5"/>
  <c r="N120" i="5"/>
  <c r="L120" i="5"/>
  <c r="U119" i="5"/>
  <c r="Q119" i="5"/>
  <c r="I120" i="8" s="1"/>
  <c r="P119" i="5"/>
  <c r="O119" i="5"/>
  <c r="L119" i="5" s="1"/>
  <c r="N119" i="5"/>
  <c r="U118" i="5"/>
  <c r="Q118" i="5"/>
  <c r="I119" i="8" s="1"/>
  <c r="P118" i="5"/>
  <c r="O118" i="5"/>
  <c r="N118" i="5"/>
  <c r="L118" i="5"/>
  <c r="U117" i="5"/>
  <c r="Q117" i="5"/>
  <c r="I118" i="8" s="1"/>
  <c r="P117" i="5"/>
  <c r="O117" i="5"/>
  <c r="N117" i="5"/>
  <c r="L117" i="5"/>
  <c r="U116" i="5"/>
  <c r="Q116" i="5"/>
  <c r="I117" i="8" s="1"/>
  <c r="P116" i="5"/>
  <c r="O116" i="5"/>
  <c r="N116" i="5"/>
  <c r="L116" i="5"/>
  <c r="U115" i="5"/>
  <c r="Q115" i="5"/>
  <c r="I116" i="8" s="1"/>
  <c r="P115" i="5"/>
  <c r="O115" i="5"/>
  <c r="L115" i="5" s="1"/>
  <c r="N115" i="5"/>
  <c r="U114" i="5"/>
  <c r="Q114" i="5"/>
  <c r="I115" i="8" s="1"/>
  <c r="P114" i="5"/>
  <c r="O114" i="5"/>
  <c r="N114" i="5"/>
  <c r="L114" i="5"/>
  <c r="U113" i="5"/>
  <c r="Q113" i="5"/>
  <c r="I114" i="8" s="1"/>
  <c r="P113" i="5"/>
  <c r="O113" i="5"/>
  <c r="L113" i="5" s="1"/>
  <c r="N113" i="5"/>
  <c r="U112" i="5"/>
  <c r="Q112" i="5"/>
  <c r="I113" i="8" s="1"/>
  <c r="P112" i="5"/>
  <c r="O112" i="5"/>
  <c r="N112" i="5"/>
  <c r="L112" i="5"/>
  <c r="U111" i="5"/>
  <c r="Q111" i="5"/>
  <c r="I112" i="8" s="1"/>
  <c r="P111" i="5"/>
  <c r="O111" i="5"/>
  <c r="L111" i="5" s="1"/>
  <c r="N111" i="5"/>
  <c r="U110" i="5"/>
  <c r="Q110" i="5"/>
  <c r="I111" i="8" s="1"/>
  <c r="P110" i="5"/>
  <c r="O110" i="5"/>
  <c r="N110" i="5"/>
  <c r="L110" i="5"/>
  <c r="U109" i="5"/>
  <c r="Q109" i="5"/>
  <c r="I110" i="8" s="1"/>
  <c r="P109" i="5"/>
  <c r="O109" i="5"/>
  <c r="L109" i="5" s="1"/>
  <c r="N109" i="5"/>
  <c r="U108" i="5"/>
  <c r="Q108" i="5"/>
  <c r="I109" i="8" s="1"/>
  <c r="P108" i="5"/>
  <c r="O108" i="5"/>
  <c r="N108" i="5"/>
  <c r="L108" i="5"/>
  <c r="U107" i="5"/>
  <c r="Q107" i="5"/>
  <c r="I108" i="8" s="1"/>
  <c r="P107" i="5"/>
  <c r="O107" i="5"/>
  <c r="L107" i="5" s="1"/>
  <c r="N107" i="5"/>
  <c r="U106" i="5"/>
  <c r="Q106" i="5"/>
  <c r="I107" i="8" s="1"/>
  <c r="P106" i="5"/>
  <c r="O106" i="5"/>
  <c r="N106" i="5"/>
  <c r="L106" i="5"/>
  <c r="U105" i="5"/>
  <c r="Q105" i="5"/>
  <c r="I106" i="8" s="1"/>
  <c r="P105" i="5"/>
  <c r="O105" i="5"/>
  <c r="L105" i="5" s="1"/>
  <c r="N105" i="5"/>
  <c r="U104" i="5"/>
  <c r="Q104" i="5"/>
  <c r="I105" i="8" s="1"/>
  <c r="P104" i="5"/>
  <c r="O104" i="5"/>
  <c r="N104" i="5"/>
  <c r="L104" i="5"/>
  <c r="U103" i="5"/>
  <c r="Q103" i="5"/>
  <c r="I104" i="8" s="1"/>
  <c r="P103" i="5"/>
  <c r="O103" i="5"/>
  <c r="L103" i="5" s="1"/>
  <c r="N103" i="5"/>
  <c r="U102" i="5"/>
  <c r="Q102" i="5"/>
  <c r="I103" i="8" s="1"/>
  <c r="P102" i="5"/>
  <c r="O102" i="5"/>
  <c r="N102" i="5"/>
  <c r="L102" i="5"/>
  <c r="U101" i="5"/>
  <c r="Q101" i="5"/>
  <c r="I102" i="8" s="1"/>
  <c r="P101" i="5"/>
  <c r="O101" i="5"/>
  <c r="L101" i="5" s="1"/>
  <c r="N101" i="5"/>
  <c r="U100" i="5"/>
  <c r="Q100" i="5"/>
  <c r="I101" i="8" s="1"/>
  <c r="P100" i="5"/>
  <c r="O100" i="5"/>
  <c r="N100" i="5"/>
  <c r="L100" i="5"/>
  <c r="U99" i="5"/>
  <c r="Q99" i="5"/>
  <c r="I100" i="8" s="1"/>
  <c r="P99" i="5"/>
  <c r="O99" i="5"/>
  <c r="L99" i="5" s="1"/>
  <c r="N99" i="5"/>
  <c r="U98" i="5"/>
  <c r="Q98" i="5"/>
  <c r="I99" i="8" s="1"/>
  <c r="P98" i="5"/>
  <c r="O98" i="5"/>
  <c r="N98" i="5"/>
  <c r="L98" i="5"/>
  <c r="U97" i="5"/>
  <c r="Q97" i="5"/>
  <c r="I98" i="8" s="1"/>
  <c r="P97" i="5"/>
  <c r="O97" i="5"/>
  <c r="L97" i="5" s="1"/>
  <c r="N97" i="5"/>
  <c r="U96" i="5"/>
  <c r="Q96" i="5"/>
  <c r="I97" i="8" s="1"/>
  <c r="P96" i="5"/>
  <c r="O96" i="5"/>
  <c r="N96" i="5"/>
  <c r="L96" i="5"/>
  <c r="U95" i="5"/>
  <c r="Q95" i="5"/>
  <c r="I96" i="8" s="1"/>
  <c r="P95" i="5"/>
  <c r="O95" i="5"/>
  <c r="L95" i="5" s="1"/>
  <c r="N95" i="5"/>
  <c r="U94" i="5"/>
  <c r="Q94" i="5"/>
  <c r="I95" i="8" s="1"/>
  <c r="P94" i="5"/>
  <c r="O94" i="5"/>
  <c r="N94" i="5"/>
  <c r="L94" i="5"/>
  <c r="U93" i="5"/>
  <c r="Q93" i="5"/>
  <c r="I94" i="8" s="1"/>
  <c r="P93" i="5"/>
  <c r="O93" i="5"/>
  <c r="L93" i="5" s="1"/>
  <c r="N93" i="5"/>
  <c r="U92" i="5"/>
  <c r="Q92" i="5"/>
  <c r="I93" i="8" s="1"/>
  <c r="P92" i="5"/>
  <c r="O92" i="5"/>
  <c r="N92" i="5"/>
  <c r="L92" i="5"/>
  <c r="U91" i="5"/>
  <c r="Q91" i="5"/>
  <c r="I92" i="8" s="1"/>
  <c r="P91" i="5"/>
  <c r="O91" i="5"/>
  <c r="L91" i="5" s="1"/>
  <c r="N91" i="5"/>
  <c r="U90" i="5"/>
  <c r="Q90" i="5"/>
  <c r="I91" i="8" s="1"/>
  <c r="P90" i="5"/>
  <c r="O90" i="5"/>
  <c r="N90" i="5"/>
  <c r="L90" i="5"/>
  <c r="U89" i="5"/>
  <c r="Q89" i="5"/>
  <c r="I90" i="8" s="1"/>
  <c r="P89" i="5"/>
  <c r="O89" i="5"/>
  <c r="L89" i="5" s="1"/>
  <c r="N89" i="5"/>
  <c r="U88" i="5"/>
  <c r="Q88" i="5"/>
  <c r="I89" i="8" s="1"/>
  <c r="P88" i="5"/>
  <c r="O88" i="5"/>
  <c r="N88" i="5"/>
  <c r="L88" i="5"/>
  <c r="U87" i="5"/>
  <c r="Q87" i="5"/>
  <c r="I88" i="8" s="1"/>
  <c r="P87" i="5"/>
  <c r="O87" i="5"/>
  <c r="L87" i="5" s="1"/>
  <c r="N87" i="5"/>
  <c r="U86" i="5"/>
  <c r="Q86" i="5"/>
  <c r="I87" i="8" s="1"/>
  <c r="P86" i="5"/>
  <c r="O86" i="5"/>
  <c r="N86" i="5"/>
  <c r="L86" i="5"/>
  <c r="U85" i="5"/>
  <c r="Q85" i="5"/>
  <c r="I86" i="8" s="1"/>
  <c r="P85" i="5"/>
  <c r="O85" i="5"/>
  <c r="L85" i="5" s="1"/>
  <c r="N85" i="5"/>
  <c r="U84" i="5"/>
  <c r="Q84" i="5"/>
  <c r="I85" i="8" s="1"/>
  <c r="P84" i="5"/>
  <c r="O84" i="5"/>
  <c r="N84" i="5"/>
  <c r="L84" i="5"/>
  <c r="U83" i="5"/>
  <c r="Q83" i="5"/>
  <c r="I84" i="8" s="1"/>
  <c r="P83" i="5"/>
  <c r="O83" i="5"/>
  <c r="L83" i="5" s="1"/>
  <c r="N83" i="5"/>
  <c r="U82" i="5"/>
  <c r="Q82" i="5"/>
  <c r="I83" i="8" s="1"/>
  <c r="P82" i="5"/>
  <c r="O82" i="5"/>
  <c r="N82" i="5"/>
  <c r="L82" i="5"/>
  <c r="U81" i="5"/>
  <c r="Q81" i="5"/>
  <c r="I82" i="8" s="1"/>
  <c r="P81" i="5"/>
  <c r="O81" i="5"/>
  <c r="L81" i="5" s="1"/>
  <c r="N81" i="5"/>
  <c r="U80" i="5"/>
  <c r="Q80" i="5"/>
  <c r="I81" i="8" s="1"/>
  <c r="P80" i="5"/>
  <c r="O80" i="5"/>
  <c r="N80" i="5"/>
  <c r="L80" i="5"/>
  <c r="U79" i="5"/>
  <c r="Q79" i="5"/>
  <c r="I80" i="8" s="1"/>
  <c r="P79" i="5"/>
  <c r="O79" i="5"/>
  <c r="L79" i="5" s="1"/>
  <c r="N79" i="5"/>
  <c r="U78" i="5"/>
  <c r="Q78" i="5"/>
  <c r="I79" i="8" s="1"/>
  <c r="P78" i="5"/>
  <c r="O78" i="5"/>
  <c r="N78" i="5"/>
  <c r="L78" i="5"/>
  <c r="U77" i="5"/>
  <c r="Q77" i="5"/>
  <c r="I78" i="8" s="1"/>
  <c r="P77" i="5"/>
  <c r="O77" i="5"/>
  <c r="L77" i="5" s="1"/>
  <c r="N77" i="5"/>
  <c r="U76" i="5"/>
  <c r="Q76" i="5"/>
  <c r="I77" i="8" s="1"/>
  <c r="P76" i="5"/>
  <c r="O76" i="5"/>
  <c r="N76" i="5"/>
  <c r="L76" i="5"/>
  <c r="U75" i="5"/>
  <c r="Q75" i="5"/>
  <c r="I76" i="8" s="1"/>
  <c r="P75" i="5"/>
  <c r="O75" i="5"/>
  <c r="L75" i="5" s="1"/>
  <c r="N75" i="5"/>
  <c r="U74" i="5"/>
  <c r="Q74" i="5"/>
  <c r="I75" i="8" s="1"/>
  <c r="P74" i="5"/>
  <c r="O74" i="5"/>
  <c r="N74" i="5"/>
  <c r="L74" i="5"/>
  <c r="U73" i="5"/>
  <c r="Q73" i="5"/>
  <c r="I74" i="8" s="1"/>
  <c r="P73" i="5"/>
  <c r="O73" i="5"/>
  <c r="L73" i="5" s="1"/>
  <c r="N73" i="5"/>
  <c r="U72" i="5"/>
  <c r="Q72" i="5"/>
  <c r="I73" i="8" s="1"/>
  <c r="P72" i="5"/>
  <c r="O72" i="5"/>
  <c r="N72" i="5"/>
  <c r="L72" i="5"/>
  <c r="U71" i="5"/>
  <c r="Q71" i="5"/>
  <c r="I72" i="8" s="1"/>
  <c r="P71" i="5"/>
  <c r="O71" i="5"/>
  <c r="L71" i="5" s="1"/>
  <c r="N71" i="5"/>
  <c r="U70" i="5"/>
  <c r="Q70" i="5"/>
  <c r="I71" i="8" s="1"/>
  <c r="P70" i="5"/>
  <c r="O70" i="5"/>
  <c r="N70" i="5"/>
  <c r="L70" i="5"/>
  <c r="U69" i="5"/>
  <c r="Q69" i="5"/>
  <c r="I70" i="8" s="1"/>
  <c r="P69" i="5"/>
  <c r="O69" i="5"/>
  <c r="L69" i="5" s="1"/>
  <c r="N69" i="5"/>
  <c r="U68" i="5"/>
  <c r="Q68" i="5"/>
  <c r="I69" i="8" s="1"/>
  <c r="P68" i="5"/>
  <c r="O68" i="5"/>
  <c r="N68" i="5"/>
  <c r="L68" i="5"/>
  <c r="U67" i="5"/>
  <c r="Q67" i="5"/>
  <c r="I68" i="8" s="1"/>
  <c r="P67" i="5"/>
  <c r="O67" i="5"/>
  <c r="L67" i="5" s="1"/>
  <c r="N67" i="5"/>
  <c r="U66" i="5"/>
  <c r="Q66" i="5"/>
  <c r="I67" i="8" s="1"/>
  <c r="P66" i="5"/>
  <c r="O66" i="5"/>
  <c r="N66" i="5"/>
  <c r="L66" i="5"/>
  <c r="U65" i="5"/>
  <c r="Q65" i="5"/>
  <c r="I66" i="8" s="1"/>
  <c r="P65" i="5"/>
  <c r="O65" i="5"/>
  <c r="L65" i="5" s="1"/>
  <c r="N65" i="5"/>
  <c r="U64" i="5"/>
  <c r="Q64" i="5"/>
  <c r="I65" i="8" s="1"/>
  <c r="P64" i="5"/>
  <c r="O64" i="5"/>
  <c r="N64" i="5"/>
  <c r="L64" i="5"/>
  <c r="U63" i="5"/>
  <c r="Q63" i="5"/>
  <c r="I64" i="8" s="1"/>
  <c r="P63" i="5"/>
  <c r="O63" i="5"/>
  <c r="L63" i="5" s="1"/>
  <c r="N63" i="5"/>
  <c r="U62" i="5"/>
  <c r="Q62" i="5"/>
  <c r="I63" i="8" s="1"/>
  <c r="P62" i="5"/>
  <c r="O62" i="5"/>
  <c r="N62" i="5"/>
  <c r="L62" i="5"/>
  <c r="U61" i="5"/>
  <c r="Q61" i="5"/>
  <c r="I62" i="8" s="1"/>
  <c r="P61" i="5"/>
  <c r="O61" i="5"/>
  <c r="L61" i="5" s="1"/>
  <c r="N61" i="5"/>
  <c r="U60" i="5"/>
  <c r="Q60" i="5"/>
  <c r="I61" i="8" s="1"/>
  <c r="P60" i="5"/>
  <c r="O60" i="5"/>
  <c r="N60" i="5"/>
  <c r="L60" i="5"/>
  <c r="U59" i="5"/>
  <c r="Q59" i="5"/>
  <c r="I60" i="8" s="1"/>
  <c r="P59" i="5"/>
  <c r="O59" i="5"/>
  <c r="L59" i="5" s="1"/>
  <c r="N59" i="5"/>
  <c r="U58" i="5"/>
  <c r="Q58" i="5"/>
  <c r="I59" i="8" s="1"/>
  <c r="P58" i="5"/>
  <c r="O58" i="5"/>
  <c r="N58" i="5"/>
  <c r="L58" i="5"/>
  <c r="U57" i="5"/>
  <c r="Q57" i="5"/>
  <c r="I58" i="8" s="1"/>
  <c r="P57" i="5"/>
  <c r="O57" i="5"/>
  <c r="L57" i="5" s="1"/>
  <c r="N57" i="5"/>
  <c r="U56" i="5"/>
  <c r="Q56" i="5"/>
  <c r="I57" i="8" s="1"/>
  <c r="P56" i="5"/>
  <c r="O56" i="5"/>
  <c r="N56" i="5"/>
  <c r="L56" i="5"/>
  <c r="U55" i="5"/>
  <c r="Q55" i="5"/>
  <c r="I56" i="8" s="1"/>
  <c r="P55" i="5"/>
  <c r="O55" i="5"/>
  <c r="L55" i="5" s="1"/>
  <c r="N55" i="5"/>
  <c r="U54" i="5"/>
  <c r="Q54" i="5"/>
  <c r="I55" i="8" s="1"/>
  <c r="P54" i="5"/>
  <c r="O54" i="5"/>
  <c r="N54" i="5"/>
  <c r="L54" i="5"/>
  <c r="U53" i="5"/>
  <c r="Q53" i="5"/>
  <c r="I54" i="8" s="1"/>
  <c r="P53" i="5"/>
  <c r="O53" i="5"/>
  <c r="L53" i="5" s="1"/>
  <c r="N53" i="5"/>
  <c r="U52" i="5"/>
  <c r="Q52" i="5"/>
  <c r="I53" i="8" s="1"/>
  <c r="P52" i="5"/>
  <c r="O52" i="5"/>
  <c r="N52" i="5"/>
  <c r="L52" i="5"/>
  <c r="U51" i="5"/>
  <c r="Q51" i="5"/>
  <c r="I52" i="8" s="1"/>
  <c r="P51" i="5"/>
  <c r="O51" i="5"/>
  <c r="L51" i="5" s="1"/>
  <c r="N51" i="5"/>
  <c r="U50" i="5"/>
  <c r="Q50" i="5"/>
  <c r="I51" i="8" s="1"/>
  <c r="P50" i="5"/>
  <c r="O50" i="5"/>
  <c r="N50" i="5"/>
  <c r="L50" i="5"/>
  <c r="U49" i="5"/>
  <c r="Q49" i="5"/>
  <c r="I50" i="8" s="1"/>
  <c r="P49" i="5"/>
  <c r="O49" i="5"/>
  <c r="L49" i="5" s="1"/>
  <c r="N49" i="5"/>
  <c r="U48" i="5"/>
  <c r="Q48" i="5"/>
  <c r="I49" i="8" s="1"/>
  <c r="P48" i="5"/>
  <c r="O48" i="5"/>
  <c r="N48" i="5"/>
  <c r="L48" i="5"/>
  <c r="U47" i="5"/>
  <c r="Q47" i="5"/>
  <c r="I48" i="8" s="1"/>
  <c r="P47" i="5"/>
  <c r="O47" i="5"/>
  <c r="L47" i="5" s="1"/>
  <c r="N47" i="5"/>
  <c r="U46" i="5"/>
  <c r="Q46" i="5"/>
  <c r="I47" i="8" s="1"/>
  <c r="P46" i="5"/>
  <c r="O46" i="5"/>
  <c r="N46" i="5"/>
  <c r="L46" i="5"/>
  <c r="U45" i="5"/>
  <c r="Q45" i="5"/>
  <c r="I46" i="8" s="1"/>
  <c r="P45" i="5"/>
  <c r="O45" i="5"/>
  <c r="L45" i="5" s="1"/>
  <c r="N45" i="5"/>
  <c r="U44" i="5"/>
  <c r="Q44" i="5"/>
  <c r="I45" i="8" s="1"/>
  <c r="P44" i="5"/>
  <c r="O44" i="5"/>
  <c r="N44" i="5"/>
  <c r="L44" i="5"/>
  <c r="U43" i="5"/>
  <c r="Q43" i="5"/>
  <c r="I44" i="8" s="1"/>
  <c r="P43" i="5"/>
  <c r="O43" i="5"/>
  <c r="L43" i="5" s="1"/>
  <c r="N43" i="5"/>
  <c r="U42" i="5"/>
  <c r="Q42" i="5"/>
  <c r="I43" i="8" s="1"/>
  <c r="P42" i="5"/>
  <c r="O42" i="5"/>
  <c r="N42" i="5"/>
  <c r="L42" i="5"/>
  <c r="U41" i="5"/>
  <c r="Q41" i="5"/>
  <c r="I42" i="8" s="1"/>
  <c r="P41" i="5"/>
  <c r="O41" i="5"/>
  <c r="L41" i="5" s="1"/>
  <c r="N41" i="5"/>
  <c r="U40" i="5"/>
  <c r="Q40" i="5"/>
  <c r="I41" i="8" s="1"/>
  <c r="P40" i="5"/>
  <c r="O40" i="5"/>
  <c r="N40" i="5"/>
  <c r="L40" i="5"/>
  <c r="U39" i="5"/>
  <c r="Q39" i="5"/>
  <c r="I40" i="8" s="1"/>
  <c r="P39" i="5"/>
  <c r="O39" i="5"/>
  <c r="L39" i="5" s="1"/>
  <c r="N39" i="5"/>
  <c r="U38" i="5"/>
  <c r="Q38" i="5"/>
  <c r="I39" i="8" s="1"/>
  <c r="P38" i="5"/>
  <c r="O38" i="5"/>
  <c r="N38" i="5"/>
  <c r="L38" i="5"/>
  <c r="U37" i="5"/>
  <c r="Q37" i="5"/>
  <c r="I38" i="8" s="1"/>
  <c r="P37" i="5"/>
  <c r="O37" i="5"/>
  <c r="L37" i="5" s="1"/>
  <c r="N37" i="5"/>
  <c r="U36" i="5"/>
  <c r="Q36" i="5"/>
  <c r="I37" i="8" s="1"/>
  <c r="P36" i="5"/>
  <c r="O36" i="5"/>
  <c r="N36" i="5"/>
  <c r="L36" i="5"/>
  <c r="U35" i="5"/>
  <c r="Q35" i="5"/>
  <c r="I36" i="8" s="1"/>
  <c r="P35" i="5"/>
  <c r="O35" i="5"/>
  <c r="L35" i="5" s="1"/>
  <c r="N35" i="5"/>
  <c r="U34" i="5"/>
  <c r="Q34" i="5"/>
  <c r="I35" i="8" s="1"/>
  <c r="P34" i="5"/>
  <c r="O34" i="5"/>
  <c r="N34" i="5"/>
  <c r="L34" i="5"/>
  <c r="U33" i="5"/>
  <c r="Q33" i="5"/>
  <c r="I34" i="8" s="1"/>
  <c r="P33" i="5"/>
  <c r="O33" i="5"/>
  <c r="L33" i="5" s="1"/>
  <c r="N33" i="5"/>
  <c r="U32" i="5"/>
  <c r="Q32" i="5"/>
  <c r="I33" i="8" s="1"/>
  <c r="P32" i="5"/>
  <c r="O32" i="5"/>
  <c r="N32" i="5"/>
  <c r="L32" i="5"/>
  <c r="U31" i="5"/>
  <c r="Q31" i="5"/>
  <c r="I32" i="8" s="1"/>
  <c r="P31" i="5"/>
  <c r="O31" i="5"/>
  <c r="L31" i="5" s="1"/>
  <c r="N31" i="5"/>
  <c r="U30" i="5"/>
  <c r="Q30" i="5"/>
  <c r="I31" i="8" s="1"/>
  <c r="P30" i="5"/>
  <c r="O30" i="5"/>
  <c r="N30" i="5"/>
  <c r="L30" i="5"/>
  <c r="U29" i="5"/>
  <c r="Q29" i="5"/>
  <c r="I30" i="8" s="1"/>
  <c r="P29" i="5"/>
  <c r="O29" i="5"/>
  <c r="L29" i="5" s="1"/>
  <c r="N29" i="5"/>
  <c r="U28" i="5"/>
  <c r="Q28" i="5"/>
  <c r="I29" i="8" s="1"/>
  <c r="P28" i="5"/>
  <c r="O28" i="5"/>
  <c r="N28" i="5"/>
  <c r="L28" i="5"/>
  <c r="U27" i="5"/>
  <c r="Q27" i="5"/>
  <c r="I28" i="8" s="1"/>
  <c r="P27" i="5"/>
  <c r="O27" i="5"/>
  <c r="L27" i="5" s="1"/>
  <c r="N27" i="5"/>
  <c r="U26" i="5"/>
  <c r="Q26" i="5"/>
  <c r="I27" i="8" s="1"/>
  <c r="P26" i="5"/>
  <c r="O26" i="5"/>
  <c r="N26" i="5"/>
  <c r="L26" i="5"/>
  <c r="U25" i="5"/>
  <c r="Q25" i="5"/>
  <c r="I26" i="8" s="1"/>
  <c r="P25" i="5"/>
  <c r="O25" i="5"/>
  <c r="L25" i="5" s="1"/>
  <c r="N25" i="5"/>
  <c r="U24" i="5"/>
  <c r="Q24" i="5"/>
  <c r="I25" i="8" s="1"/>
  <c r="P24" i="5"/>
  <c r="O24" i="5"/>
  <c r="N24" i="5"/>
  <c r="L24" i="5"/>
  <c r="U23" i="5"/>
  <c r="Q23" i="5"/>
  <c r="I24" i="8" s="1"/>
  <c r="P23" i="5"/>
  <c r="O23" i="5"/>
  <c r="L23" i="5" s="1"/>
  <c r="N23" i="5"/>
  <c r="U22" i="5"/>
  <c r="Q22" i="5"/>
  <c r="I23" i="8" s="1"/>
  <c r="P22" i="5"/>
  <c r="O22" i="5"/>
  <c r="N22" i="5"/>
  <c r="L22" i="5"/>
  <c r="U21" i="5"/>
  <c r="Q21" i="5"/>
  <c r="I22" i="8" s="1"/>
  <c r="P21" i="5"/>
  <c r="O21" i="5"/>
  <c r="L21" i="5" s="1"/>
  <c r="N21" i="5"/>
  <c r="U20" i="5"/>
  <c r="Q20" i="5"/>
  <c r="I21" i="8" s="1"/>
  <c r="P20" i="5"/>
  <c r="O20" i="5"/>
  <c r="N20" i="5"/>
  <c r="L20" i="5"/>
  <c r="U19" i="5"/>
  <c r="Q19" i="5"/>
  <c r="I20" i="8" s="1"/>
  <c r="P19" i="5"/>
  <c r="O19" i="5"/>
  <c r="L19" i="5" s="1"/>
  <c r="N19" i="5"/>
  <c r="U18" i="5"/>
  <c r="Q18" i="5"/>
  <c r="I19" i="8" s="1"/>
  <c r="P18" i="5"/>
  <c r="O18" i="5"/>
  <c r="N18" i="5"/>
  <c r="L18" i="5"/>
  <c r="U17" i="5"/>
  <c r="Q17" i="5"/>
  <c r="I18" i="8" s="1"/>
  <c r="P17" i="5"/>
  <c r="O17" i="5"/>
  <c r="L17" i="5" s="1"/>
  <c r="N17" i="5"/>
  <c r="U16" i="5"/>
  <c r="Q16" i="5"/>
  <c r="I17" i="8" s="1"/>
  <c r="P16" i="5"/>
  <c r="O16" i="5"/>
  <c r="N16" i="5"/>
  <c r="L16" i="5"/>
  <c r="U15" i="5"/>
  <c r="Q15" i="5"/>
  <c r="I16" i="8" s="1"/>
  <c r="P15" i="5"/>
  <c r="O15" i="5"/>
  <c r="N15" i="5"/>
  <c r="L15" i="5"/>
  <c r="U14" i="5"/>
  <c r="Q14" i="5"/>
  <c r="I15" i="8" s="1"/>
  <c r="P14" i="5"/>
  <c r="O14" i="5"/>
  <c r="N14" i="5"/>
  <c r="L14" i="5"/>
  <c r="U13" i="5"/>
  <c r="Q13" i="5"/>
  <c r="I14" i="8" s="1"/>
  <c r="P13" i="5"/>
  <c r="O13" i="5"/>
  <c r="L13" i="5" s="1"/>
  <c r="N13" i="5"/>
  <c r="U12" i="5"/>
  <c r="Q12" i="5"/>
  <c r="I13" i="8" s="1"/>
  <c r="P12" i="5"/>
  <c r="O12" i="5"/>
  <c r="N12" i="5"/>
  <c r="L12" i="5"/>
  <c r="U11" i="5"/>
  <c r="Q11" i="5"/>
  <c r="I12" i="8" s="1"/>
  <c r="P11" i="5"/>
  <c r="O11" i="5"/>
  <c r="L11" i="5" s="1"/>
  <c r="N11" i="5"/>
  <c r="U10" i="5"/>
  <c r="Q10" i="5"/>
  <c r="I11" i="8" s="1"/>
  <c r="P10" i="5"/>
  <c r="O10" i="5"/>
  <c r="N10" i="5"/>
  <c r="L10" i="5"/>
  <c r="U9" i="5"/>
  <c r="Q9" i="5"/>
  <c r="I10" i="8" s="1"/>
  <c r="P9" i="5"/>
  <c r="O9" i="5"/>
  <c r="L9" i="5" s="1"/>
  <c r="N9" i="5"/>
  <c r="U8" i="5"/>
  <c r="Q8" i="5"/>
  <c r="I9" i="8" s="1"/>
  <c r="P8" i="5"/>
  <c r="O8" i="5"/>
  <c r="N8" i="5"/>
  <c r="L8" i="5"/>
  <c r="U7" i="5"/>
  <c r="Q7" i="5"/>
  <c r="I8" i="8" s="1"/>
  <c r="P7" i="5"/>
  <c r="O7" i="5"/>
  <c r="L7" i="5" s="1"/>
  <c r="N7" i="5"/>
  <c r="U6" i="5"/>
  <c r="Q6" i="5"/>
  <c r="I7" i="8" s="1"/>
  <c r="P6" i="5"/>
  <c r="O6" i="5"/>
  <c r="N6" i="5"/>
  <c r="L6" i="5"/>
  <c r="U5" i="5"/>
  <c r="Q5" i="5"/>
  <c r="I6" i="8" s="1"/>
  <c r="P5" i="5"/>
  <c r="O5" i="5"/>
  <c r="L5" i="5" s="1"/>
  <c r="N5" i="5"/>
  <c r="U4" i="5"/>
  <c r="Q4" i="5"/>
  <c r="I5" i="8" s="1"/>
  <c r="P4" i="5"/>
  <c r="O4" i="5"/>
  <c r="N4" i="5"/>
  <c r="L4" i="5"/>
  <c r="U3" i="5"/>
  <c r="Q3" i="5"/>
  <c r="I4" i="8" s="1"/>
  <c r="P3" i="5"/>
  <c r="O3" i="5"/>
  <c r="L3" i="5" s="1"/>
  <c r="N3" i="5"/>
  <c r="U2" i="5"/>
  <c r="Q2" i="5"/>
  <c r="I3" i="8" s="1"/>
  <c r="P2" i="5"/>
  <c r="O2" i="5"/>
  <c r="N2" i="5"/>
  <c r="L2" i="5"/>
  <c r="J961" i="4"/>
  <c r="G961" i="4"/>
  <c r="J960" i="4"/>
  <c r="G960" i="4"/>
  <c r="J959" i="4"/>
  <c r="G959" i="4"/>
  <c r="J958" i="4"/>
  <c r="G958" i="4"/>
  <c r="J957" i="4"/>
  <c r="G957" i="4"/>
  <c r="J956" i="4"/>
  <c r="G956" i="4"/>
  <c r="J955" i="4"/>
  <c r="G955" i="4"/>
  <c r="J954" i="4"/>
  <c r="G954" i="4"/>
  <c r="J953" i="4"/>
  <c r="G953" i="4"/>
  <c r="J952" i="4"/>
  <c r="G952" i="4"/>
  <c r="J951" i="4"/>
  <c r="G951" i="4"/>
  <c r="J950" i="4"/>
  <c r="G950" i="4"/>
  <c r="J949" i="4"/>
  <c r="G949" i="4"/>
  <c r="J948" i="4"/>
  <c r="G948" i="4"/>
  <c r="J947" i="4"/>
  <c r="G947" i="4"/>
  <c r="J946" i="4"/>
  <c r="G946" i="4"/>
  <c r="J945" i="4"/>
  <c r="G945" i="4"/>
  <c r="J944" i="4"/>
  <c r="G944" i="4"/>
  <c r="J943" i="4"/>
  <c r="G943" i="4"/>
  <c r="J942" i="4"/>
  <c r="G942" i="4"/>
  <c r="J941" i="4"/>
  <c r="G941" i="4"/>
  <c r="J940" i="4"/>
  <c r="G940" i="4"/>
  <c r="J939" i="4"/>
  <c r="G939" i="4"/>
  <c r="J938" i="4"/>
  <c r="G938" i="4"/>
  <c r="J937" i="4"/>
  <c r="G937" i="4"/>
  <c r="J936" i="4"/>
  <c r="G936" i="4"/>
  <c r="J935" i="4"/>
  <c r="G935" i="4"/>
  <c r="J934" i="4"/>
  <c r="I934" i="4"/>
  <c r="G934" i="4"/>
  <c r="J933" i="4"/>
  <c r="G933" i="4"/>
  <c r="J932" i="4"/>
  <c r="G932" i="4"/>
  <c r="J931" i="4"/>
  <c r="G931" i="4"/>
  <c r="J930" i="4"/>
  <c r="G930" i="4"/>
  <c r="J929" i="4"/>
  <c r="I929" i="4"/>
  <c r="G929" i="4"/>
  <c r="J928" i="4"/>
  <c r="I928" i="4"/>
  <c r="G928" i="4"/>
  <c r="J927" i="4"/>
  <c r="I927" i="4"/>
  <c r="G927" i="4"/>
  <c r="J926" i="4"/>
  <c r="I926" i="4"/>
  <c r="G926" i="4"/>
  <c r="J925" i="4"/>
  <c r="G925" i="4"/>
  <c r="J924" i="4"/>
  <c r="G924" i="4"/>
  <c r="J923" i="4"/>
  <c r="G923" i="4"/>
  <c r="J922" i="4"/>
  <c r="I922" i="4"/>
  <c r="G922" i="4"/>
  <c r="J921" i="4"/>
  <c r="G921" i="4"/>
  <c r="J920" i="4"/>
  <c r="G920" i="4"/>
  <c r="J919" i="4"/>
  <c r="G919" i="4"/>
  <c r="J918" i="4"/>
  <c r="G918" i="4"/>
  <c r="J917" i="4"/>
  <c r="G917" i="4"/>
  <c r="J916" i="4"/>
  <c r="G916" i="4"/>
  <c r="J915" i="4"/>
  <c r="G915" i="4"/>
  <c r="J914" i="4"/>
  <c r="G914" i="4"/>
  <c r="J913" i="4"/>
  <c r="G913" i="4"/>
  <c r="J912" i="4"/>
  <c r="G912" i="4"/>
  <c r="J911" i="4"/>
  <c r="G911" i="4"/>
  <c r="J910" i="4"/>
  <c r="G910" i="4"/>
  <c r="J909" i="4"/>
  <c r="G909" i="4"/>
  <c r="J908" i="4"/>
  <c r="G908" i="4"/>
  <c r="J907" i="4"/>
  <c r="G907" i="4"/>
  <c r="J906" i="4"/>
  <c r="G906" i="4"/>
  <c r="J905" i="4"/>
  <c r="G905" i="4"/>
  <c r="J904" i="4"/>
  <c r="G904" i="4"/>
  <c r="J903" i="4"/>
  <c r="G903" i="4"/>
  <c r="J902" i="4"/>
  <c r="G902" i="4"/>
  <c r="J901" i="4"/>
  <c r="G901" i="4"/>
  <c r="J900" i="4"/>
  <c r="G900" i="4"/>
  <c r="J899" i="4"/>
  <c r="G899" i="4"/>
  <c r="J898" i="4"/>
  <c r="G898" i="4"/>
  <c r="J897" i="4"/>
  <c r="G897" i="4"/>
  <c r="J896" i="4"/>
  <c r="G896" i="4"/>
  <c r="J895" i="4"/>
  <c r="G895" i="4"/>
  <c r="J894" i="4"/>
  <c r="G894" i="4"/>
  <c r="J893" i="4"/>
  <c r="G893" i="4"/>
  <c r="J892" i="4"/>
  <c r="G892" i="4"/>
  <c r="J891" i="4"/>
  <c r="G891" i="4"/>
  <c r="J890" i="4"/>
  <c r="G890" i="4"/>
  <c r="J889" i="4"/>
  <c r="G889" i="4"/>
  <c r="J888" i="4"/>
  <c r="G888" i="4"/>
  <c r="J887" i="4"/>
  <c r="G887" i="4"/>
  <c r="J886" i="4"/>
  <c r="G886" i="4"/>
  <c r="J885" i="4"/>
  <c r="G885" i="4"/>
  <c r="J884" i="4"/>
  <c r="G884" i="4"/>
  <c r="J883" i="4"/>
  <c r="G883" i="4"/>
  <c r="J882" i="4"/>
  <c r="G882" i="4"/>
  <c r="J881" i="4"/>
  <c r="G881" i="4"/>
  <c r="J880" i="4"/>
  <c r="G880" i="4"/>
  <c r="J879" i="4"/>
  <c r="G879" i="4"/>
  <c r="J878" i="4"/>
  <c r="G878" i="4"/>
  <c r="J877" i="4"/>
  <c r="G877" i="4"/>
  <c r="J876" i="4"/>
  <c r="G876" i="4"/>
  <c r="J875" i="4"/>
  <c r="G875" i="4"/>
  <c r="J874" i="4"/>
  <c r="G874" i="4"/>
  <c r="J873" i="4"/>
  <c r="G873" i="4"/>
  <c r="J872" i="4"/>
  <c r="G872" i="4"/>
  <c r="J871" i="4"/>
  <c r="G871" i="4"/>
  <c r="J870" i="4"/>
  <c r="G870" i="4"/>
  <c r="J869" i="4"/>
  <c r="G869" i="4"/>
  <c r="J868" i="4"/>
  <c r="G868" i="4"/>
  <c r="J867" i="4"/>
  <c r="G867" i="4"/>
  <c r="J866" i="4"/>
  <c r="G866" i="4"/>
  <c r="J865" i="4"/>
  <c r="G865" i="4"/>
  <c r="J864" i="4"/>
  <c r="G864" i="4"/>
  <c r="J863" i="4"/>
  <c r="G863" i="4"/>
  <c r="J862" i="4"/>
  <c r="G862" i="4"/>
  <c r="J861" i="4"/>
  <c r="G861" i="4"/>
  <c r="J860" i="4"/>
  <c r="G860" i="4"/>
  <c r="J859" i="4"/>
  <c r="G859" i="4"/>
  <c r="J858" i="4"/>
  <c r="G858" i="4"/>
  <c r="J857" i="4"/>
  <c r="G857" i="4"/>
  <c r="J856" i="4"/>
  <c r="G856" i="4"/>
  <c r="J855" i="4"/>
  <c r="G855" i="4"/>
  <c r="J854" i="4"/>
  <c r="G854" i="4"/>
  <c r="J853" i="4"/>
  <c r="G853" i="4"/>
  <c r="J852" i="4"/>
  <c r="G852" i="4"/>
  <c r="J851" i="4"/>
  <c r="G851" i="4"/>
  <c r="J850" i="4"/>
  <c r="G850" i="4"/>
  <c r="J849" i="4"/>
  <c r="G849" i="4"/>
  <c r="J848" i="4"/>
  <c r="G848" i="4"/>
  <c r="J847" i="4"/>
  <c r="G847" i="4"/>
  <c r="J846" i="4"/>
  <c r="G846" i="4"/>
  <c r="J845" i="4"/>
  <c r="G845" i="4"/>
  <c r="J844" i="4"/>
  <c r="G844" i="4"/>
  <c r="J843" i="4"/>
  <c r="G843" i="4"/>
  <c r="J842" i="4"/>
  <c r="G842" i="4"/>
  <c r="J841" i="4"/>
  <c r="G841" i="4"/>
  <c r="J840" i="4"/>
  <c r="G840" i="4"/>
  <c r="J839" i="4"/>
  <c r="G839" i="4"/>
  <c r="H840" i="8" s="1"/>
  <c r="J838" i="4"/>
  <c r="G838" i="4"/>
  <c r="H839" i="8" s="1"/>
  <c r="J837" i="4"/>
  <c r="G837" i="4"/>
  <c r="H838" i="8" s="1"/>
  <c r="J836" i="4"/>
  <c r="G836" i="4"/>
  <c r="H837" i="8" s="1"/>
  <c r="J835" i="4"/>
  <c r="G835" i="4"/>
  <c r="H836" i="8" s="1"/>
  <c r="J834" i="4"/>
  <c r="G834" i="4"/>
  <c r="H835" i="8" s="1"/>
  <c r="J833" i="4"/>
  <c r="G833" i="4"/>
  <c r="H834" i="8" s="1"/>
  <c r="J832" i="4"/>
  <c r="G832" i="4"/>
  <c r="H833" i="8" s="1"/>
  <c r="J831" i="4"/>
  <c r="G831" i="4"/>
  <c r="H832" i="8" s="1"/>
  <c r="J830" i="4"/>
  <c r="G830" i="4"/>
  <c r="H831" i="8" s="1"/>
  <c r="J829" i="4"/>
  <c r="G829" i="4"/>
  <c r="H830" i="8" s="1"/>
  <c r="J828" i="4"/>
  <c r="G828" i="4"/>
  <c r="H829" i="8" s="1"/>
  <c r="J827" i="4"/>
  <c r="G827" i="4"/>
  <c r="H828" i="8" s="1"/>
  <c r="J826" i="4"/>
  <c r="G826" i="4"/>
  <c r="H827" i="8" s="1"/>
  <c r="J825" i="4"/>
  <c r="G825" i="4"/>
  <c r="H826" i="8" s="1"/>
  <c r="J824" i="4"/>
  <c r="G824" i="4"/>
  <c r="H825" i="8" s="1"/>
  <c r="J823" i="4"/>
  <c r="G823" i="4"/>
  <c r="H824" i="8" s="1"/>
  <c r="J822" i="4"/>
  <c r="G822" i="4"/>
  <c r="H823" i="8" s="1"/>
  <c r="J821" i="4"/>
  <c r="G821" i="4"/>
  <c r="H822" i="8" s="1"/>
  <c r="J820" i="4"/>
  <c r="G820" i="4"/>
  <c r="H821" i="8" s="1"/>
  <c r="J819" i="4"/>
  <c r="G819" i="4"/>
  <c r="H820" i="8" s="1"/>
  <c r="J818" i="4"/>
  <c r="G818" i="4"/>
  <c r="H819" i="8" s="1"/>
  <c r="J817" i="4"/>
  <c r="G817" i="4"/>
  <c r="H818" i="8" s="1"/>
  <c r="J816" i="4"/>
  <c r="G816" i="4"/>
  <c r="H817" i="8" s="1"/>
  <c r="J815" i="4"/>
  <c r="G815" i="4"/>
  <c r="H816" i="8" s="1"/>
  <c r="J814" i="4"/>
  <c r="I814" i="4"/>
  <c r="G814" i="4"/>
  <c r="H815" i="8" s="1"/>
  <c r="J813" i="4"/>
  <c r="G813" i="4"/>
  <c r="H814" i="8" s="1"/>
  <c r="J812" i="4"/>
  <c r="G812" i="4"/>
  <c r="H813" i="8" s="1"/>
  <c r="J811" i="4"/>
  <c r="G811" i="4"/>
  <c r="H812" i="8" s="1"/>
  <c r="J810" i="4"/>
  <c r="G810" i="4"/>
  <c r="H811" i="8" s="1"/>
  <c r="J809" i="4"/>
  <c r="G809" i="4"/>
  <c r="H810" i="8" s="1"/>
  <c r="J808" i="4"/>
  <c r="G808" i="4"/>
  <c r="H809" i="8" s="1"/>
  <c r="J807" i="4"/>
  <c r="G807" i="4"/>
  <c r="H808" i="8" s="1"/>
  <c r="J806" i="4"/>
  <c r="G806" i="4"/>
  <c r="H807" i="8" s="1"/>
  <c r="J805" i="4"/>
  <c r="G805" i="4"/>
  <c r="H806" i="8" s="1"/>
  <c r="J804" i="4"/>
  <c r="G804" i="4"/>
  <c r="H805" i="8" s="1"/>
  <c r="J803" i="4"/>
  <c r="G803" i="4"/>
  <c r="H804" i="8" s="1"/>
  <c r="J802" i="4"/>
  <c r="G802" i="4"/>
  <c r="H803" i="8" s="1"/>
  <c r="J801" i="4"/>
  <c r="G801" i="4"/>
  <c r="H802" i="8" s="1"/>
  <c r="J800" i="4"/>
  <c r="G800" i="4"/>
  <c r="H801" i="8" s="1"/>
  <c r="J799" i="4"/>
  <c r="I799" i="4"/>
  <c r="G799" i="4"/>
  <c r="H800" i="8" s="1"/>
  <c r="J798" i="4"/>
  <c r="I798" i="4"/>
  <c r="G798" i="4"/>
  <c r="H799" i="8" s="1"/>
  <c r="J797" i="4"/>
  <c r="G797" i="4"/>
  <c r="H798" i="8" s="1"/>
  <c r="J796" i="4"/>
  <c r="G796" i="4"/>
  <c r="H797" i="8" s="1"/>
  <c r="J795" i="4"/>
  <c r="G795" i="4"/>
  <c r="H796" i="8" s="1"/>
  <c r="J794" i="4"/>
  <c r="G794" i="4"/>
  <c r="H795" i="8" s="1"/>
  <c r="J793" i="4"/>
  <c r="G793" i="4"/>
  <c r="H794" i="8" s="1"/>
  <c r="J792" i="4"/>
  <c r="G792" i="4"/>
  <c r="H793" i="8" s="1"/>
  <c r="J791" i="4"/>
  <c r="G791" i="4"/>
  <c r="H792" i="8" s="1"/>
  <c r="J790" i="4"/>
  <c r="G790" i="4"/>
  <c r="H791" i="8" s="1"/>
  <c r="J789" i="4"/>
  <c r="G789" i="4"/>
  <c r="H790" i="8" s="1"/>
  <c r="J788" i="4"/>
  <c r="G788" i="4"/>
  <c r="H789" i="8" s="1"/>
  <c r="J787" i="4"/>
  <c r="G787" i="4"/>
  <c r="H788" i="8" s="1"/>
  <c r="J786" i="4"/>
  <c r="G786" i="4"/>
  <c r="H787" i="8" s="1"/>
  <c r="J785" i="4"/>
  <c r="G785" i="4"/>
  <c r="H786" i="8" s="1"/>
  <c r="J784" i="4"/>
  <c r="G784" i="4"/>
  <c r="H785" i="8" s="1"/>
  <c r="J783" i="4"/>
  <c r="G783" i="4"/>
  <c r="H784" i="8" s="1"/>
  <c r="J782" i="4"/>
  <c r="G782" i="4"/>
  <c r="H783" i="8" s="1"/>
  <c r="J781" i="4"/>
  <c r="G781" i="4"/>
  <c r="H782" i="8" s="1"/>
  <c r="J780" i="4"/>
  <c r="G780" i="4"/>
  <c r="H781" i="8" s="1"/>
  <c r="J779" i="4"/>
  <c r="G779" i="4"/>
  <c r="H780" i="8" s="1"/>
  <c r="J778" i="4"/>
  <c r="G778" i="4"/>
  <c r="H779" i="8" s="1"/>
  <c r="J777" i="4"/>
  <c r="G777" i="4"/>
  <c r="H778" i="8" s="1"/>
  <c r="J776" i="4"/>
  <c r="G776" i="4"/>
  <c r="H777" i="8" s="1"/>
  <c r="J775" i="4"/>
  <c r="G775" i="4"/>
  <c r="H776" i="8" s="1"/>
  <c r="J774" i="4"/>
  <c r="G774" i="4"/>
  <c r="H775" i="8" s="1"/>
  <c r="J773" i="4"/>
  <c r="G773" i="4"/>
  <c r="H774" i="8" s="1"/>
  <c r="J772" i="4"/>
  <c r="G772" i="4"/>
  <c r="H773" i="8" s="1"/>
  <c r="J771" i="4"/>
  <c r="G771" i="4"/>
  <c r="H772" i="8" s="1"/>
  <c r="J770" i="4"/>
  <c r="G770" i="4"/>
  <c r="H771" i="8" s="1"/>
  <c r="J769" i="4"/>
  <c r="G769" i="4"/>
  <c r="H770" i="8" s="1"/>
  <c r="J768" i="4"/>
  <c r="G768" i="4"/>
  <c r="H769" i="8" s="1"/>
  <c r="J767" i="4"/>
  <c r="G767" i="4"/>
  <c r="H768" i="8" s="1"/>
  <c r="J766" i="4"/>
  <c r="G766" i="4"/>
  <c r="H767" i="8" s="1"/>
  <c r="J765" i="4"/>
  <c r="G765" i="4"/>
  <c r="H766" i="8" s="1"/>
  <c r="J764" i="4"/>
  <c r="G764" i="4"/>
  <c r="H765" i="8" s="1"/>
  <c r="Q765" i="8" s="1"/>
  <c r="J763" i="4"/>
  <c r="G763" i="4"/>
  <c r="H764" i="8" s="1"/>
  <c r="J762" i="4"/>
  <c r="G762" i="4"/>
  <c r="H763" i="8" s="1"/>
  <c r="J761" i="4"/>
  <c r="G761" i="4"/>
  <c r="H762" i="8" s="1"/>
  <c r="J760" i="4"/>
  <c r="G760" i="4"/>
  <c r="H761" i="8" s="1"/>
  <c r="J759" i="4"/>
  <c r="G759" i="4"/>
  <c r="H760" i="8" s="1"/>
  <c r="J758" i="4"/>
  <c r="G758" i="4"/>
  <c r="H759" i="8" s="1"/>
  <c r="J757" i="4"/>
  <c r="G757" i="4"/>
  <c r="H758" i="8" s="1"/>
  <c r="J756" i="4"/>
  <c r="G756" i="4"/>
  <c r="H757" i="8" s="1"/>
  <c r="J755" i="4"/>
  <c r="G755" i="4"/>
  <c r="H756" i="8" s="1"/>
  <c r="J754" i="4"/>
  <c r="G754" i="4"/>
  <c r="H755" i="8" s="1"/>
  <c r="J753" i="4"/>
  <c r="G753" i="4"/>
  <c r="H754" i="8" s="1"/>
  <c r="J752" i="4"/>
  <c r="G752" i="4"/>
  <c r="H753" i="8" s="1"/>
  <c r="J751" i="4"/>
  <c r="G751" i="4"/>
  <c r="H752" i="8" s="1"/>
  <c r="J750" i="4"/>
  <c r="G750" i="4"/>
  <c r="H751" i="8" s="1"/>
  <c r="J749" i="4"/>
  <c r="G749" i="4"/>
  <c r="H750" i="8" s="1"/>
  <c r="J748" i="4"/>
  <c r="G748" i="4"/>
  <c r="H749" i="8" s="1"/>
  <c r="J747" i="4"/>
  <c r="G747" i="4"/>
  <c r="H748" i="8" s="1"/>
  <c r="J746" i="4"/>
  <c r="G746" i="4"/>
  <c r="H747" i="8" s="1"/>
  <c r="J745" i="4"/>
  <c r="G745" i="4"/>
  <c r="H746" i="8" s="1"/>
  <c r="J744" i="4"/>
  <c r="G744" i="4"/>
  <c r="H745" i="8" s="1"/>
  <c r="J743" i="4"/>
  <c r="G743" i="4"/>
  <c r="H744" i="8" s="1"/>
  <c r="J742" i="4"/>
  <c r="G742" i="4"/>
  <c r="H743" i="8" s="1"/>
  <c r="J741" i="4"/>
  <c r="G741" i="4"/>
  <c r="H742" i="8" s="1"/>
  <c r="J740" i="4"/>
  <c r="G740" i="4"/>
  <c r="H741" i="8" s="1"/>
  <c r="J739" i="4"/>
  <c r="G739" i="4"/>
  <c r="H740" i="8" s="1"/>
  <c r="J738" i="4"/>
  <c r="G738" i="4"/>
  <c r="H739" i="8" s="1"/>
  <c r="J737" i="4"/>
  <c r="G737" i="4"/>
  <c r="H738" i="8" s="1"/>
  <c r="J736" i="4"/>
  <c r="G736" i="4"/>
  <c r="H737" i="8" s="1"/>
  <c r="J735" i="4"/>
  <c r="G735" i="4"/>
  <c r="H736" i="8" s="1"/>
  <c r="J734" i="4"/>
  <c r="G734" i="4"/>
  <c r="H735" i="8" s="1"/>
  <c r="J733" i="4"/>
  <c r="G733" i="4"/>
  <c r="H734" i="8" s="1"/>
  <c r="J732" i="4"/>
  <c r="G732" i="4"/>
  <c r="H733" i="8" s="1"/>
  <c r="J731" i="4"/>
  <c r="G731" i="4"/>
  <c r="H732" i="8" s="1"/>
  <c r="J730" i="4"/>
  <c r="G730" i="4"/>
  <c r="H731" i="8" s="1"/>
  <c r="J729" i="4"/>
  <c r="G729" i="4"/>
  <c r="H730" i="8" s="1"/>
  <c r="J728" i="4"/>
  <c r="G728" i="4"/>
  <c r="H729" i="8" s="1"/>
  <c r="J727" i="4"/>
  <c r="G727" i="4"/>
  <c r="H728" i="8" s="1"/>
  <c r="J726" i="4"/>
  <c r="G726" i="4"/>
  <c r="H727" i="8" s="1"/>
  <c r="J725" i="4"/>
  <c r="G725" i="4"/>
  <c r="H726" i="8" s="1"/>
  <c r="J724" i="4"/>
  <c r="G724" i="4"/>
  <c r="H725" i="8" s="1"/>
  <c r="J723" i="4"/>
  <c r="G723" i="4"/>
  <c r="H724" i="8" s="1"/>
  <c r="J722" i="4"/>
  <c r="G722" i="4"/>
  <c r="H723" i="8" s="1"/>
  <c r="J721" i="4"/>
  <c r="G721" i="4"/>
  <c r="H722" i="8" s="1"/>
  <c r="J720" i="4"/>
  <c r="G720" i="4"/>
  <c r="H721" i="8" s="1"/>
  <c r="J719" i="4"/>
  <c r="G719" i="4"/>
  <c r="H720" i="8" s="1"/>
  <c r="J718" i="4"/>
  <c r="G718" i="4"/>
  <c r="H719" i="8" s="1"/>
  <c r="J717" i="4"/>
  <c r="G717" i="4"/>
  <c r="H718" i="8" s="1"/>
  <c r="J716" i="4"/>
  <c r="G716" i="4"/>
  <c r="H717" i="8" s="1"/>
  <c r="J715" i="4"/>
  <c r="G715" i="4"/>
  <c r="H716" i="8" s="1"/>
  <c r="J714" i="4"/>
  <c r="I714" i="4"/>
  <c r="G714" i="4"/>
  <c r="H715" i="8" s="1"/>
  <c r="J713" i="4"/>
  <c r="G713" i="4"/>
  <c r="H714" i="8" s="1"/>
  <c r="J712" i="4"/>
  <c r="G712" i="4"/>
  <c r="H713" i="8" s="1"/>
  <c r="J711" i="4"/>
  <c r="G711" i="4"/>
  <c r="H712" i="8" s="1"/>
  <c r="J710" i="4"/>
  <c r="G710" i="4"/>
  <c r="H711" i="8" s="1"/>
  <c r="J709" i="4"/>
  <c r="G709" i="4"/>
  <c r="H710" i="8" s="1"/>
  <c r="J708" i="4"/>
  <c r="G708" i="4"/>
  <c r="H709" i="8" s="1"/>
  <c r="J707" i="4"/>
  <c r="G707" i="4"/>
  <c r="H708" i="8" s="1"/>
  <c r="J706" i="4"/>
  <c r="G706" i="4"/>
  <c r="H707" i="8" s="1"/>
  <c r="J705" i="4"/>
  <c r="G705" i="4"/>
  <c r="H706" i="8" s="1"/>
  <c r="J704" i="4"/>
  <c r="G704" i="4"/>
  <c r="H705" i="8" s="1"/>
  <c r="J703" i="4"/>
  <c r="G703" i="4"/>
  <c r="H704" i="8" s="1"/>
  <c r="J702" i="4"/>
  <c r="G702" i="4"/>
  <c r="H703" i="8" s="1"/>
  <c r="J701" i="4"/>
  <c r="G701" i="4"/>
  <c r="H702" i="8" s="1"/>
  <c r="J700" i="4"/>
  <c r="G700" i="4"/>
  <c r="H701" i="8" s="1"/>
  <c r="J699" i="4"/>
  <c r="G699" i="4"/>
  <c r="H700" i="8" s="1"/>
  <c r="J698" i="4"/>
  <c r="G698" i="4"/>
  <c r="H699" i="8" s="1"/>
  <c r="J697" i="4"/>
  <c r="G697" i="4"/>
  <c r="H698" i="8" s="1"/>
  <c r="J696" i="4"/>
  <c r="G696" i="4"/>
  <c r="H697" i="8" s="1"/>
  <c r="J695" i="4"/>
  <c r="G695" i="4"/>
  <c r="H696" i="8" s="1"/>
  <c r="J694" i="4"/>
  <c r="G694" i="4"/>
  <c r="H695" i="8" s="1"/>
  <c r="J693" i="4"/>
  <c r="G693" i="4"/>
  <c r="H694" i="8" s="1"/>
  <c r="J692" i="4"/>
  <c r="G692" i="4"/>
  <c r="H693" i="8" s="1"/>
  <c r="J691" i="4"/>
  <c r="G691" i="4"/>
  <c r="H692" i="8" s="1"/>
  <c r="J690" i="4"/>
  <c r="G690" i="4"/>
  <c r="H691" i="8" s="1"/>
  <c r="J689" i="4"/>
  <c r="G689" i="4"/>
  <c r="H690" i="8" s="1"/>
  <c r="J688" i="4"/>
  <c r="G688" i="4"/>
  <c r="H689" i="8" s="1"/>
  <c r="J687" i="4"/>
  <c r="G687" i="4"/>
  <c r="H688" i="8" s="1"/>
  <c r="J686" i="4"/>
  <c r="G686" i="4"/>
  <c r="H687" i="8" s="1"/>
  <c r="J685" i="4"/>
  <c r="G685" i="4"/>
  <c r="H686" i="8" s="1"/>
  <c r="J684" i="4"/>
  <c r="G684" i="4"/>
  <c r="H685" i="8" s="1"/>
  <c r="J683" i="4"/>
  <c r="G683" i="4"/>
  <c r="H684" i="8" s="1"/>
  <c r="J682" i="4"/>
  <c r="G682" i="4"/>
  <c r="H683" i="8" s="1"/>
  <c r="J681" i="4"/>
  <c r="G681" i="4"/>
  <c r="H682" i="8" s="1"/>
  <c r="J680" i="4"/>
  <c r="G680" i="4"/>
  <c r="H681" i="8" s="1"/>
  <c r="J679" i="4"/>
  <c r="G679" i="4"/>
  <c r="H680" i="8" s="1"/>
  <c r="J678" i="4"/>
  <c r="G678" i="4"/>
  <c r="H679" i="8" s="1"/>
  <c r="J677" i="4"/>
  <c r="G677" i="4"/>
  <c r="H678" i="8" s="1"/>
  <c r="J676" i="4"/>
  <c r="G676" i="4"/>
  <c r="H677" i="8" s="1"/>
  <c r="J675" i="4"/>
  <c r="G675" i="4"/>
  <c r="H676" i="8" s="1"/>
  <c r="J674" i="4"/>
  <c r="G674" i="4"/>
  <c r="H675" i="8" s="1"/>
  <c r="J673" i="4"/>
  <c r="G673" i="4"/>
  <c r="H674" i="8" s="1"/>
  <c r="J672" i="4"/>
  <c r="G672" i="4"/>
  <c r="H673" i="8" s="1"/>
  <c r="J671" i="4"/>
  <c r="G671" i="4"/>
  <c r="H672" i="8" s="1"/>
  <c r="J670" i="4"/>
  <c r="G670" i="4"/>
  <c r="H671" i="8" s="1"/>
  <c r="J669" i="4"/>
  <c r="G669" i="4"/>
  <c r="H670" i="8" s="1"/>
  <c r="J668" i="4"/>
  <c r="G668" i="4"/>
  <c r="H669" i="8" s="1"/>
  <c r="J667" i="4"/>
  <c r="G667" i="4"/>
  <c r="H668" i="8" s="1"/>
  <c r="J666" i="4"/>
  <c r="G666" i="4"/>
  <c r="H667" i="8" s="1"/>
  <c r="J665" i="4"/>
  <c r="G665" i="4"/>
  <c r="H666" i="8" s="1"/>
  <c r="J664" i="4"/>
  <c r="I664" i="4"/>
  <c r="H664" i="4"/>
  <c r="G664" i="4"/>
  <c r="H665" i="8" s="1"/>
  <c r="J663" i="4"/>
  <c r="G663" i="4"/>
  <c r="H664" i="8" s="1"/>
  <c r="J662" i="4"/>
  <c r="G662" i="4"/>
  <c r="H663" i="8" s="1"/>
  <c r="J661" i="4"/>
  <c r="G661" i="4"/>
  <c r="H662" i="8" s="1"/>
  <c r="J660" i="4"/>
  <c r="G660" i="4"/>
  <c r="H661" i="8" s="1"/>
  <c r="J659" i="4"/>
  <c r="G659" i="4"/>
  <c r="H660" i="8" s="1"/>
  <c r="J658" i="4"/>
  <c r="G658" i="4"/>
  <c r="H659" i="8" s="1"/>
  <c r="J657" i="4"/>
  <c r="G657" i="4"/>
  <c r="H658" i="8" s="1"/>
  <c r="J656" i="4"/>
  <c r="G656" i="4"/>
  <c r="H657" i="8" s="1"/>
  <c r="J655" i="4"/>
  <c r="G655" i="4"/>
  <c r="H656" i="8" s="1"/>
  <c r="J654" i="4"/>
  <c r="G654" i="4"/>
  <c r="H655" i="8" s="1"/>
  <c r="J653" i="4"/>
  <c r="G653" i="4"/>
  <c r="H654" i="8" s="1"/>
  <c r="J652" i="4"/>
  <c r="G652" i="4"/>
  <c r="H653" i="8" s="1"/>
  <c r="J651" i="4"/>
  <c r="G651" i="4"/>
  <c r="H652" i="8" s="1"/>
  <c r="J650" i="4"/>
  <c r="G650" i="4"/>
  <c r="H651" i="8" s="1"/>
  <c r="J649" i="4"/>
  <c r="G649" i="4"/>
  <c r="H650" i="8" s="1"/>
  <c r="J648" i="4"/>
  <c r="G648" i="4"/>
  <c r="H649" i="8" s="1"/>
  <c r="J647" i="4"/>
  <c r="G647" i="4"/>
  <c r="H648" i="8" s="1"/>
  <c r="J646" i="4"/>
  <c r="G646" i="4"/>
  <c r="H647" i="8" s="1"/>
  <c r="J645" i="4"/>
  <c r="G645" i="4"/>
  <c r="H646" i="8" s="1"/>
  <c r="J644" i="4"/>
  <c r="G644" i="4"/>
  <c r="H645" i="8" s="1"/>
  <c r="J643" i="4"/>
  <c r="G643" i="4"/>
  <c r="H644" i="8" s="1"/>
  <c r="J642" i="4"/>
  <c r="G642" i="4"/>
  <c r="H643" i="8" s="1"/>
  <c r="J641" i="4"/>
  <c r="G641" i="4"/>
  <c r="H642" i="8" s="1"/>
  <c r="J640" i="4"/>
  <c r="G640" i="4"/>
  <c r="H641" i="8" s="1"/>
  <c r="J639" i="4"/>
  <c r="G639" i="4"/>
  <c r="H640" i="8" s="1"/>
  <c r="J638" i="4"/>
  <c r="G638" i="4"/>
  <c r="H639" i="8" s="1"/>
  <c r="J637" i="4"/>
  <c r="G637" i="4"/>
  <c r="H638" i="8" s="1"/>
  <c r="J636" i="4"/>
  <c r="G636" i="4"/>
  <c r="H637" i="8" s="1"/>
  <c r="J635" i="4"/>
  <c r="G635" i="4"/>
  <c r="H636" i="8" s="1"/>
  <c r="J634" i="4"/>
  <c r="G634" i="4"/>
  <c r="H635" i="8" s="1"/>
  <c r="J633" i="4"/>
  <c r="G633" i="4"/>
  <c r="H634" i="8" s="1"/>
  <c r="J632" i="4"/>
  <c r="G632" i="4"/>
  <c r="H633" i="8" s="1"/>
  <c r="J631" i="4"/>
  <c r="G631" i="4"/>
  <c r="H632" i="8" s="1"/>
  <c r="J630" i="4"/>
  <c r="G630" i="4"/>
  <c r="H631" i="8" s="1"/>
  <c r="J629" i="4"/>
  <c r="G629" i="4"/>
  <c r="H630" i="8" s="1"/>
  <c r="J628" i="4"/>
  <c r="G628" i="4"/>
  <c r="H629" i="8" s="1"/>
  <c r="J627" i="4"/>
  <c r="G627" i="4"/>
  <c r="H628" i="8" s="1"/>
  <c r="J626" i="4"/>
  <c r="G626" i="4"/>
  <c r="H627" i="8" s="1"/>
  <c r="J625" i="4"/>
  <c r="G625" i="4"/>
  <c r="H626" i="8" s="1"/>
  <c r="J624" i="4"/>
  <c r="G624" i="4"/>
  <c r="H625" i="8" s="1"/>
  <c r="J623" i="4"/>
  <c r="G623" i="4"/>
  <c r="H624" i="8" s="1"/>
  <c r="J622" i="4"/>
  <c r="G622" i="4"/>
  <c r="H623" i="8" s="1"/>
  <c r="J621" i="4"/>
  <c r="G621" i="4"/>
  <c r="H622" i="8" s="1"/>
  <c r="J620" i="4"/>
  <c r="G620" i="4"/>
  <c r="H621" i="8" s="1"/>
  <c r="J619" i="4"/>
  <c r="I619" i="4"/>
  <c r="H619" i="4"/>
  <c r="G619" i="4"/>
  <c r="H620" i="8" s="1"/>
  <c r="J618" i="4"/>
  <c r="G618" i="4"/>
  <c r="H619" i="8" s="1"/>
  <c r="J617" i="4"/>
  <c r="G617" i="4"/>
  <c r="H618" i="8" s="1"/>
  <c r="J616" i="4"/>
  <c r="G616" i="4"/>
  <c r="H617" i="8" s="1"/>
  <c r="J615" i="4"/>
  <c r="G615" i="4"/>
  <c r="H616" i="8" s="1"/>
  <c r="J614" i="4"/>
  <c r="G614" i="4"/>
  <c r="H615" i="8" s="1"/>
  <c r="J613" i="4"/>
  <c r="G613" i="4"/>
  <c r="H614" i="8" s="1"/>
  <c r="J612" i="4"/>
  <c r="G612" i="4"/>
  <c r="H613" i="8" s="1"/>
  <c r="J611" i="4"/>
  <c r="G611" i="4"/>
  <c r="H612" i="8" s="1"/>
  <c r="J610" i="4"/>
  <c r="G610" i="4"/>
  <c r="H611" i="8" s="1"/>
  <c r="J609" i="4"/>
  <c r="G609" i="4"/>
  <c r="H610" i="8" s="1"/>
  <c r="J608" i="4"/>
  <c r="G608" i="4"/>
  <c r="H609" i="8" s="1"/>
  <c r="J607" i="4"/>
  <c r="G607" i="4"/>
  <c r="H608" i="8" s="1"/>
  <c r="J606" i="4"/>
  <c r="G606" i="4"/>
  <c r="H607" i="8" s="1"/>
  <c r="J605" i="4"/>
  <c r="G605" i="4"/>
  <c r="H606" i="8" s="1"/>
  <c r="J604" i="4"/>
  <c r="G604" i="4"/>
  <c r="H605" i="8" s="1"/>
  <c r="J603" i="4"/>
  <c r="G603" i="4"/>
  <c r="H604" i="8" s="1"/>
  <c r="J602" i="4"/>
  <c r="G602" i="4"/>
  <c r="H603" i="8" s="1"/>
  <c r="J601" i="4"/>
  <c r="G601" i="4"/>
  <c r="H602" i="8" s="1"/>
  <c r="J600" i="4"/>
  <c r="G600" i="4"/>
  <c r="H601" i="8" s="1"/>
  <c r="J599" i="4"/>
  <c r="G599" i="4"/>
  <c r="H600" i="8" s="1"/>
  <c r="J598" i="4"/>
  <c r="G598" i="4"/>
  <c r="H599" i="8" s="1"/>
  <c r="J597" i="4"/>
  <c r="G597" i="4"/>
  <c r="H598" i="8" s="1"/>
  <c r="J596" i="4"/>
  <c r="G596" i="4"/>
  <c r="H597" i="8" s="1"/>
  <c r="J595" i="4"/>
  <c r="G595" i="4"/>
  <c r="H596" i="8" s="1"/>
  <c r="J594" i="4"/>
  <c r="G594" i="4"/>
  <c r="H595" i="8" s="1"/>
  <c r="J593" i="4"/>
  <c r="G593" i="4"/>
  <c r="H594" i="8" s="1"/>
  <c r="J592" i="4"/>
  <c r="G592" i="4"/>
  <c r="H593" i="8" s="1"/>
  <c r="J591" i="4"/>
  <c r="G591" i="4"/>
  <c r="H592" i="8" s="1"/>
  <c r="J590" i="4"/>
  <c r="G590" i="4"/>
  <c r="H591" i="8" s="1"/>
  <c r="J589" i="4"/>
  <c r="G589" i="4"/>
  <c r="H590" i="8" s="1"/>
  <c r="J588" i="4"/>
  <c r="G588" i="4"/>
  <c r="H589" i="8" s="1"/>
  <c r="J587" i="4"/>
  <c r="G587" i="4"/>
  <c r="H588" i="8" s="1"/>
  <c r="J586" i="4"/>
  <c r="G586" i="4"/>
  <c r="H587" i="8" s="1"/>
  <c r="J585" i="4"/>
  <c r="G585" i="4"/>
  <c r="H586" i="8" s="1"/>
  <c r="J584" i="4"/>
  <c r="G584" i="4"/>
  <c r="H585" i="8" s="1"/>
  <c r="J583" i="4"/>
  <c r="G583" i="4"/>
  <c r="H584" i="8" s="1"/>
  <c r="J582" i="4"/>
  <c r="G582" i="4"/>
  <c r="H583" i="8" s="1"/>
  <c r="J581" i="4"/>
  <c r="G581" i="4"/>
  <c r="H582" i="8" s="1"/>
  <c r="J580" i="4"/>
  <c r="G580" i="4"/>
  <c r="H581" i="8" s="1"/>
  <c r="J579" i="4"/>
  <c r="G579" i="4"/>
  <c r="H580" i="8" s="1"/>
  <c r="J578" i="4"/>
  <c r="G578" i="4"/>
  <c r="H579" i="8" s="1"/>
  <c r="J577" i="4"/>
  <c r="G577" i="4"/>
  <c r="H578" i="8" s="1"/>
  <c r="J576" i="4"/>
  <c r="G576" i="4"/>
  <c r="H577" i="8" s="1"/>
  <c r="J575" i="4"/>
  <c r="G575" i="4"/>
  <c r="H576" i="8" s="1"/>
  <c r="J574" i="4"/>
  <c r="G574" i="4"/>
  <c r="H575" i="8" s="1"/>
  <c r="J573" i="4"/>
  <c r="G573" i="4"/>
  <c r="H574" i="8" s="1"/>
  <c r="J572" i="4"/>
  <c r="G572" i="4"/>
  <c r="H573" i="8" s="1"/>
  <c r="J571" i="4"/>
  <c r="I571" i="4"/>
  <c r="H571" i="4"/>
  <c r="G571" i="4"/>
  <c r="H572" i="8" s="1"/>
  <c r="J570" i="4"/>
  <c r="G570" i="4"/>
  <c r="H571" i="8" s="1"/>
  <c r="J569" i="4"/>
  <c r="G569" i="4"/>
  <c r="H570" i="8" s="1"/>
  <c r="J568" i="4"/>
  <c r="G568" i="4"/>
  <c r="H569" i="8" s="1"/>
  <c r="J567" i="4"/>
  <c r="G567" i="4"/>
  <c r="H568" i="8" s="1"/>
  <c r="J566" i="4"/>
  <c r="G566" i="4"/>
  <c r="H567" i="8" s="1"/>
  <c r="J565" i="4"/>
  <c r="G565" i="4"/>
  <c r="H566" i="8" s="1"/>
  <c r="J564" i="4"/>
  <c r="G564" i="4"/>
  <c r="H565" i="8" s="1"/>
  <c r="J563" i="4"/>
  <c r="G563" i="4"/>
  <c r="H564" i="8" s="1"/>
  <c r="J562" i="4"/>
  <c r="G562" i="4"/>
  <c r="H563" i="8" s="1"/>
  <c r="J561" i="4"/>
  <c r="G561" i="4"/>
  <c r="H562" i="8" s="1"/>
  <c r="J560" i="4"/>
  <c r="G560" i="4"/>
  <c r="H561" i="8" s="1"/>
  <c r="J559" i="4"/>
  <c r="G559" i="4"/>
  <c r="H560" i="8" s="1"/>
  <c r="J558" i="4"/>
  <c r="G558" i="4"/>
  <c r="H559" i="8" s="1"/>
  <c r="J557" i="4"/>
  <c r="G557" i="4"/>
  <c r="H558" i="8" s="1"/>
  <c r="J556" i="4"/>
  <c r="G556" i="4"/>
  <c r="H557" i="8" s="1"/>
  <c r="J555" i="4"/>
  <c r="G555" i="4"/>
  <c r="H556" i="8" s="1"/>
  <c r="J554" i="4"/>
  <c r="G554" i="4"/>
  <c r="H555" i="8" s="1"/>
  <c r="J553" i="4"/>
  <c r="G553" i="4"/>
  <c r="H554" i="8" s="1"/>
  <c r="J552" i="4"/>
  <c r="G552" i="4"/>
  <c r="H553" i="8" s="1"/>
  <c r="J551" i="4"/>
  <c r="G551" i="4"/>
  <c r="H552" i="8" s="1"/>
  <c r="J550" i="4"/>
  <c r="G550" i="4"/>
  <c r="H551" i="8" s="1"/>
  <c r="J549" i="4"/>
  <c r="G549" i="4"/>
  <c r="H550" i="8" s="1"/>
  <c r="J548" i="4"/>
  <c r="G548" i="4"/>
  <c r="H549" i="8" s="1"/>
  <c r="J547" i="4"/>
  <c r="I547" i="4"/>
  <c r="G547" i="4"/>
  <c r="H548" i="8" s="1"/>
  <c r="J546" i="4"/>
  <c r="G546" i="4"/>
  <c r="H547" i="8" s="1"/>
  <c r="J545" i="4"/>
  <c r="G545" i="4"/>
  <c r="H546" i="8" s="1"/>
  <c r="J544" i="4"/>
  <c r="G544" i="4"/>
  <c r="H545" i="8" s="1"/>
  <c r="J543" i="4"/>
  <c r="G543" i="4"/>
  <c r="H544" i="8" s="1"/>
  <c r="J542" i="4"/>
  <c r="G542" i="4"/>
  <c r="H543" i="8" s="1"/>
  <c r="J541" i="4"/>
  <c r="G541" i="4"/>
  <c r="H542" i="8" s="1"/>
  <c r="J540" i="4"/>
  <c r="G540" i="4"/>
  <c r="H541" i="8" s="1"/>
  <c r="J539" i="4"/>
  <c r="G539" i="4"/>
  <c r="H540" i="8" s="1"/>
  <c r="J538" i="4"/>
  <c r="G538" i="4"/>
  <c r="H539" i="8" s="1"/>
  <c r="J537" i="4"/>
  <c r="G537" i="4"/>
  <c r="H538" i="8" s="1"/>
  <c r="J536" i="4"/>
  <c r="G536" i="4"/>
  <c r="H537" i="8" s="1"/>
  <c r="J535" i="4"/>
  <c r="G535" i="4"/>
  <c r="H536" i="8" s="1"/>
  <c r="J534" i="4"/>
  <c r="G534" i="4"/>
  <c r="H535" i="8" s="1"/>
  <c r="J533" i="4"/>
  <c r="G533" i="4"/>
  <c r="H534" i="8" s="1"/>
  <c r="J532" i="4"/>
  <c r="G532" i="4"/>
  <c r="H533" i="8" s="1"/>
  <c r="J531" i="4"/>
  <c r="G531" i="4"/>
  <c r="H532" i="8" s="1"/>
  <c r="J530" i="4"/>
  <c r="G530" i="4"/>
  <c r="H531" i="8" s="1"/>
  <c r="J529" i="4"/>
  <c r="G529" i="4"/>
  <c r="H530" i="8" s="1"/>
  <c r="J528" i="4"/>
  <c r="G528" i="4"/>
  <c r="H529" i="8" s="1"/>
  <c r="J527" i="4"/>
  <c r="G527" i="4"/>
  <c r="H528" i="8" s="1"/>
  <c r="J526" i="4"/>
  <c r="G526" i="4"/>
  <c r="H527" i="8" s="1"/>
  <c r="J525" i="4"/>
  <c r="G525" i="4"/>
  <c r="H526" i="8" s="1"/>
  <c r="J524" i="4"/>
  <c r="G524" i="4"/>
  <c r="H525" i="8" s="1"/>
  <c r="J523" i="4"/>
  <c r="G523" i="4"/>
  <c r="H524" i="8" s="1"/>
  <c r="J522" i="4"/>
  <c r="G522" i="4"/>
  <c r="H523" i="8" s="1"/>
  <c r="J521" i="4"/>
  <c r="G521" i="4"/>
  <c r="H522" i="8" s="1"/>
  <c r="J520" i="4"/>
  <c r="G520" i="4"/>
  <c r="H521" i="8" s="1"/>
  <c r="J519" i="4"/>
  <c r="G519" i="4"/>
  <c r="H520" i="8" s="1"/>
  <c r="J518" i="4"/>
  <c r="G518" i="4"/>
  <c r="H519" i="8" s="1"/>
  <c r="J517" i="4"/>
  <c r="G517" i="4"/>
  <c r="H518" i="8" s="1"/>
  <c r="J516" i="4"/>
  <c r="G516" i="4"/>
  <c r="H517" i="8" s="1"/>
  <c r="J515" i="4"/>
  <c r="G515" i="4"/>
  <c r="H516" i="8" s="1"/>
  <c r="J514" i="4"/>
  <c r="G514" i="4"/>
  <c r="H515" i="8" s="1"/>
  <c r="J513" i="4"/>
  <c r="G513" i="4"/>
  <c r="H514" i="8" s="1"/>
  <c r="J512" i="4"/>
  <c r="G512" i="4"/>
  <c r="H513" i="8" s="1"/>
  <c r="J511" i="4"/>
  <c r="G511" i="4"/>
  <c r="H512" i="8" s="1"/>
  <c r="J510" i="4"/>
  <c r="G510" i="4"/>
  <c r="H511" i="8" s="1"/>
  <c r="J509" i="4"/>
  <c r="G509" i="4"/>
  <c r="H510" i="8" s="1"/>
  <c r="J508" i="4"/>
  <c r="G508" i="4"/>
  <c r="H509" i="8" s="1"/>
  <c r="J507" i="4"/>
  <c r="G507" i="4"/>
  <c r="H508" i="8" s="1"/>
  <c r="J506" i="4"/>
  <c r="G506" i="4"/>
  <c r="H507" i="8" s="1"/>
  <c r="J505" i="4"/>
  <c r="G505" i="4"/>
  <c r="H506" i="8" s="1"/>
  <c r="J504" i="4"/>
  <c r="G504" i="4"/>
  <c r="H505" i="8" s="1"/>
  <c r="J503" i="4"/>
  <c r="G503" i="4"/>
  <c r="H504" i="8" s="1"/>
  <c r="J502" i="4"/>
  <c r="G502" i="4"/>
  <c r="H503" i="8" s="1"/>
  <c r="J501" i="4"/>
  <c r="G501" i="4"/>
  <c r="H502" i="8" s="1"/>
  <c r="J500" i="4"/>
  <c r="G500" i="4"/>
  <c r="H501" i="8" s="1"/>
  <c r="J499" i="4"/>
  <c r="G499" i="4"/>
  <c r="H500" i="8" s="1"/>
  <c r="J498" i="4"/>
  <c r="G498" i="4"/>
  <c r="H499" i="8" s="1"/>
  <c r="J497" i="4"/>
  <c r="G497" i="4"/>
  <c r="H498" i="8" s="1"/>
  <c r="J496" i="4"/>
  <c r="G496" i="4"/>
  <c r="H497" i="8" s="1"/>
  <c r="J495" i="4"/>
  <c r="G495" i="4"/>
  <c r="H496" i="8" s="1"/>
  <c r="J494" i="4"/>
  <c r="G494" i="4"/>
  <c r="H495" i="8" s="1"/>
  <c r="J493" i="4"/>
  <c r="G493" i="4"/>
  <c r="H494" i="8" s="1"/>
  <c r="J492" i="4"/>
  <c r="G492" i="4"/>
  <c r="H493" i="8" s="1"/>
  <c r="J491" i="4"/>
  <c r="G491" i="4"/>
  <c r="J490" i="4"/>
  <c r="G490" i="4"/>
  <c r="H491" i="8" s="1"/>
  <c r="J489" i="4"/>
  <c r="G489" i="4"/>
  <c r="H490" i="8" s="1"/>
  <c r="J488" i="4"/>
  <c r="G488" i="4"/>
  <c r="H489" i="8" s="1"/>
  <c r="J487" i="4"/>
  <c r="G487" i="4"/>
  <c r="H488" i="8" s="1"/>
  <c r="J486" i="4"/>
  <c r="G486" i="4"/>
  <c r="H487" i="8" s="1"/>
  <c r="J485" i="4"/>
  <c r="G485" i="4"/>
  <c r="H486" i="8" s="1"/>
  <c r="J484" i="4"/>
  <c r="G484" i="4"/>
  <c r="H485" i="8" s="1"/>
  <c r="J483" i="4"/>
  <c r="G483" i="4"/>
  <c r="H484" i="8" s="1"/>
  <c r="J482" i="4"/>
  <c r="G482" i="4"/>
  <c r="H483" i="8" s="1"/>
  <c r="J481" i="4"/>
  <c r="G481" i="4"/>
  <c r="H482" i="8" s="1"/>
  <c r="J480" i="4"/>
  <c r="I480" i="4"/>
  <c r="G480" i="4"/>
  <c r="H481" i="8" s="1"/>
  <c r="J479" i="4"/>
  <c r="G479" i="4"/>
  <c r="H480" i="8" s="1"/>
  <c r="J478" i="4"/>
  <c r="G478" i="4"/>
  <c r="H479" i="8" s="1"/>
  <c r="J477" i="4"/>
  <c r="G477" i="4"/>
  <c r="H478" i="8" s="1"/>
  <c r="J476" i="4"/>
  <c r="G476" i="4"/>
  <c r="H477" i="8" s="1"/>
  <c r="J475" i="4"/>
  <c r="G475" i="4"/>
  <c r="H476" i="8" s="1"/>
  <c r="J474" i="4"/>
  <c r="G474" i="4"/>
  <c r="H475" i="8" s="1"/>
  <c r="J473" i="4"/>
  <c r="G473" i="4"/>
  <c r="H474" i="8" s="1"/>
  <c r="J472" i="4"/>
  <c r="G472" i="4"/>
  <c r="H473" i="8" s="1"/>
  <c r="J471" i="4"/>
  <c r="G471" i="4"/>
  <c r="H472" i="8" s="1"/>
  <c r="J470" i="4"/>
  <c r="G470" i="4"/>
  <c r="H471" i="8" s="1"/>
  <c r="J469" i="4"/>
  <c r="G469" i="4"/>
  <c r="H470" i="8" s="1"/>
  <c r="J468" i="4"/>
  <c r="G468" i="4"/>
  <c r="H469" i="8" s="1"/>
  <c r="J467" i="4"/>
  <c r="G467" i="4"/>
  <c r="H468" i="8" s="1"/>
  <c r="J466" i="4"/>
  <c r="G466" i="4"/>
  <c r="H467" i="8" s="1"/>
  <c r="J465" i="4"/>
  <c r="G465" i="4"/>
  <c r="H466" i="8" s="1"/>
  <c r="J464" i="4"/>
  <c r="G464" i="4"/>
  <c r="H465" i="8" s="1"/>
  <c r="J463" i="4"/>
  <c r="G463" i="4"/>
  <c r="H464" i="8" s="1"/>
  <c r="J462" i="4"/>
  <c r="G462" i="4"/>
  <c r="H463" i="8" s="1"/>
  <c r="J461" i="4"/>
  <c r="G461" i="4"/>
  <c r="H462" i="8" s="1"/>
  <c r="J460" i="4"/>
  <c r="G460" i="4"/>
  <c r="H461" i="8" s="1"/>
  <c r="J459" i="4"/>
  <c r="G459" i="4"/>
  <c r="H460" i="8" s="1"/>
  <c r="J458" i="4"/>
  <c r="G458" i="4"/>
  <c r="H459" i="8" s="1"/>
  <c r="J457" i="4"/>
  <c r="G457" i="4"/>
  <c r="H458" i="8" s="1"/>
  <c r="J456" i="4"/>
  <c r="G456" i="4"/>
  <c r="H457" i="8" s="1"/>
  <c r="J455" i="4"/>
  <c r="G455" i="4"/>
  <c r="H456" i="8" s="1"/>
  <c r="J454" i="4"/>
  <c r="G454" i="4"/>
  <c r="H455" i="8" s="1"/>
  <c r="J453" i="4"/>
  <c r="G453" i="4"/>
  <c r="H454" i="8" s="1"/>
  <c r="J452" i="4"/>
  <c r="G452" i="4"/>
  <c r="H453" i="8" s="1"/>
  <c r="J451" i="4"/>
  <c r="G451" i="4"/>
  <c r="H452" i="8" s="1"/>
  <c r="J450" i="4"/>
  <c r="G450" i="4"/>
  <c r="H451" i="8" s="1"/>
  <c r="J449" i="4"/>
  <c r="G449" i="4"/>
  <c r="H450" i="8" s="1"/>
  <c r="J448" i="4"/>
  <c r="G448" i="4"/>
  <c r="H449" i="8" s="1"/>
  <c r="J447" i="4"/>
  <c r="G447" i="4"/>
  <c r="H448" i="8" s="1"/>
  <c r="J446" i="4"/>
  <c r="G446" i="4"/>
  <c r="H447" i="8" s="1"/>
  <c r="J445" i="4"/>
  <c r="G445" i="4"/>
  <c r="H446" i="8" s="1"/>
  <c r="J444" i="4"/>
  <c r="G444" i="4"/>
  <c r="H445" i="8" s="1"/>
  <c r="J443" i="4"/>
  <c r="G443" i="4"/>
  <c r="H444" i="8" s="1"/>
  <c r="J442" i="4"/>
  <c r="G442" i="4"/>
  <c r="H443" i="8" s="1"/>
  <c r="J441" i="4"/>
  <c r="I441" i="4"/>
  <c r="G441" i="4"/>
  <c r="H442" i="8" s="1"/>
  <c r="J440" i="4"/>
  <c r="G440" i="4"/>
  <c r="H441" i="8" s="1"/>
  <c r="J439" i="4"/>
  <c r="G439" i="4"/>
  <c r="H440" i="8" s="1"/>
  <c r="J438" i="4"/>
  <c r="G438" i="4"/>
  <c r="H439" i="8" s="1"/>
  <c r="J437" i="4"/>
  <c r="I437" i="4"/>
  <c r="G437" i="4"/>
  <c r="H438" i="8" s="1"/>
  <c r="J436" i="4"/>
  <c r="G436" i="4"/>
  <c r="H437" i="8" s="1"/>
  <c r="J435" i="4"/>
  <c r="G435" i="4"/>
  <c r="J434" i="4"/>
  <c r="G434" i="4"/>
  <c r="H435" i="8" s="1"/>
  <c r="J433" i="4"/>
  <c r="G433" i="4"/>
  <c r="H434" i="8" s="1"/>
  <c r="J432" i="4"/>
  <c r="G432" i="4"/>
  <c r="H433" i="8" s="1"/>
  <c r="J431" i="4"/>
  <c r="G431" i="4"/>
  <c r="H432" i="8" s="1"/>
  <c r="J430" i="4"/>
  <c r="G430" i="4"/>
  <c r="H431" i="8" s="1"/>
  <c r="J429" i="4"/>
  <c r="G429" i="4"/>
  <c r="H430" i="8" s="1"/>
  <c r="J428" i="4"/>
  <c r="G428" i="4"/>
  <c r="H429" i="8" s="1"/>
  <c r="J427" i="4"/>
  <c r="G427" i="4"/>
  <c r="H428" i="8" s="1"/>
  <c r="J426" i="4"/>
  <c r="G426" i="4"/>
  <c r="H427" i="8" s="1"/>
  <c r="J425" i="4"/>
  <c r="G425" i="4"/>
  <c r="H426" i="8" s="1"/>
  <c r="J424" i="4"/>
  <c r="G424" i="4"/>
  <c r="H425" i="8" s="1"/>
  <c r="J423" i="4"/>
  <c r="G423" i="4"/>
  <c r="H424" i="8" s="1"/>
  <c r="J422" i="4"/>
  <c r="G422" i="4"/>
  <c r="H423" i="8" s="1"/>
  <c r="J421" i="4"/>
  <c r="G421" i="4"/>
  <c r="H422" i="8" s="1"/>
  <c r="J420" i="4"/>
  <c r="G420" i="4"/>
  <c r="H421" i="8" s="1"/>
  <c r="J419" i="4"/>
  <c r="G419" i="4"/>
  <c r="H420" i="8" s="1"/>
  <c r="J418" i="4"/>
  <c r="G418" i="4"/>
  <c r="H419" i="8" s="1"/>
  <c r="J417" i="4"/>
  <c r="G417" i="4"/>
  <c r="H418" i="8" s="1"/>
  <c r="J416" i="4"/>
  <c r="G416" i="4"/>
  <c r="H417" i="8" s="1"/>
  <c r="J415" i="4"/>
  <c r="G415" i="4"/>
  <c r="H416" i="8" s="1"/>
  <c r="J414" i="4"/>
  <c r="I414" i="4"/>
  <c r="G414" i="4"/>
  <c r="H415" i="8" s="1"/>
  <c r="J413" i="4"/>
  <c r="G413" i="4"/>
  <c r="H414" i="8" s="1"/>
  <c r="J412" i="4"/>
  <c r="G412" i="4"/>
  <c r="H413" i="8" s="1"/>
  <c r="J411" i="4"/>
  <c r="G411" i="4"/>
  <c r="H412" i="8" s="1"/>
  <c r="J410" i="4"/>
  <c r="G410" i="4"/>
  <c r="H411" i="8" s="1"/>
  <c r="J409" i="4"/>
  <c r="G409" i="4"/>
  <c r="H410" i="8" s="1"/>
  <c r="J408" i="4"/>
  <c r="G408" i="4"/>
  <c r="H409" i="8" s="1"/>
  <c r="J407" i="4"/>
  <c r="G407" i="4"/>
  <c r="H408" i="8" s="1"/>
  <c r="J406" i="4"/>
  <c r="G406" i="4"/>
  <c r="H407" i="8" s="1"/>
  <c r="J405" i="4"/>
  <c r="G405" i="4"/>
  <c r="H406" i="8" s="1"/>
  <c r="J404" i="4"/>
  <c r="G404" i="4"/>
  <c r="H405" i="8" s="1"/>
  <c r="J403" i="4"/>
  <c r="G403" i="4"/>
  <c r="H404" i="8" s="1"/>
  <c r="J402" i="4"/>
  <c r="G402" i="4"/>
  <c r="H403" i="8" s="1"/>
  <c r="J401" i="4"/>
  <c r="G401" i="4"/>
  <c r="H402" i="8" s="1"/>
  <c r="J400" i="4"/>
  <c r="G400" i="4"/>
  <c r="H401" i="8" s="1"/>
  <c r="J399" i="4"/>
  <c r="G399" i="4"/>
  <c r="H400" i="8" s="1"/>
  <c r="J398" i="4"/>
  <c r="G398" i="4"/>
  <c r="H399" i="8" s="1"/>
  <c r="J397" i="4"/>
  <c r="G397" i="4"/>
  <c r="H398" i="8" s="1"/>
  <c r="J396" i="4"/>
  <c r="G396" i="4"/>
  <c r="H397" i="8" s="1"/>
  <c r="J395" i="4"/>
  <c r="G395" i="4"/>
  <c r="H396" i="8" s="1"/>
  <c r="J394" i="4"/>
  <c r="G394" i="4"/>
  <c r="H395" i="8" s="1"/>
  <c r="J393" i="4"/>
  <c r="G393" i="4"/>
  <c r="H394" i="8" s="1"/>
  <c r="J392" i="4"/>
  <c r="G392" i="4"/>
  <c r="H393" i="8" s="1"/>
  <c r="J391" i="4"/>
  <c r="G391" i="4"/>
  <c r="H392" i="8" s="1"/>
  <c r="J390" i="4"/>
  <c r="G390" i="4"/>
  <c r="H391" i="8" s="1"/>
  <c r="J389" i="4"/>
  <c r="G389" i="4"/>
  <c r="H390" i="8" s="1"/>
  <c r="J388" i="4"/>
  <c r="G388" i="4"/>
  <c r="H389" i="8" s="1"/>
  <c r="J387" i="4"/>
  <c r="G387" i="4"/>
  <c r="H388" i="8" s="1"/>
  <c r="J386" i="4"/>
  <c r="G386" i="4"/>
  <c r="H387" i="8" s="1"/>
  <c r="J385" i="4"/>
  <c r="G385" i="4"/>
  <c r="H386" i="8" s="1"/>
  <c r="J384" i="4"/>
  <c r="G384" i="4"/>
  <c r="H385" i="8" s="1"/>
  <c r="J383" i="4"/>
  <c r="G383" i="4"/>
  <c r="H384" i="8" s="1"/>
  <c r="J382" i="4"/>
  <c r="G382" i="4"/>
  <c r="H383" i="8" s="1"/>
  <c r="J381" i="4"/>
  <c r="G381" i="4"/>
  <c r="H382" i="8" s="1"/>
  <c r="J380" i="4"/>
  <c r="G380" i="4"/>
  <c r="H381" i="8" s="1"/>
  <c r="J379" i="4"/>
  <c r="G379" i="4"/>
  <c r="H380" i="8" s="1"/>
  <c r="J378" i="4"/>
  <c r="G378" i="4"/>
  <c r="H379" i="8" s="1"/>
  <c r="J377" i="4"/>
  <c r="G377" i="4"/>
  <c r="H378" i="8" s="1"/>
  <c r="J376" i="4"/>
  <c r="G376" i="4"/>
  <c r="H377" i="8" s="1"/>
  <c r="J375" i="4"/>
  <c r="G375" i="4"/>
  <c r="H376" i="8" s="1"/>
  <c r="J374" i="4"/>
  <c r="G374" i="4"/>
  <c r="H375" i="8" s="1"/>
  <c r="J373" i="4"/>
  <c r="G373" i="4"/>
  <c r="H374" i="8" s="1"/>
  <c r="J372" i="4"/>
  <c r="G372" i="4"/>
  <c r="H373" i="8" s="1"/>
  <c r="J371" i="4"/>
  <c r="G371" i="4"/>
  <c r="H372" i="8" s="1"/>
  <c r="J370" i="4"/>
  <c r="G370" i="4"/>
  <c r="H371" i="8" s="1"/>
  <c r="J369" i="4"/>
  <c r="G369" i="4"/>
  <c r="H370" i="8" s="1"/>
  <c r="J368" i="4"/>
  <c r="G368" i="4"/>
  <c r="H369" i="8" s="1"/>
  <c r="J367" i="4"/>
  <c r="G367" i="4"/>
  <c r="H368" i="8" s="1"/>
  <c r="J366" i="4"/>
  <c r="G366" i="4"/>
  <c r="H367" i="8" s="1"/>
  <c r="J365" i="4"/>
  <c r="G365" i="4"/>
  <c r="H366" i="8" s="1"/>
  <c r="J364" i="4"/>
  <c r="G364" i="4"/>
  <c r="H365" i="8" s="1"/>
  <c r="J363" i="4"/>
  <c r="G363" i="4"/>
  <c r="H364" i="8" s="1"/>
  <c r="J362" i="4"/>
  <c r="G362" i="4"/>
  <c r="H363" i="8" s="1"/>
  <c r="J361" i="4"/>
  <c r="G361" i="4"/>
  <c r="H362" i="8" s="1"/>
  <c r="J360" i="4"/>
  <c r="G360" i="4"/>
  <c r="H361" i="8" s="1"/>
  <c r="J359" i="4"/>
  <c r="G359" i="4"/>
  <c r="H360" i="8" s="1"/>
  <c r="J358" i="4"/>
  <c r="G358" i="4"/>
  <c r="H359" i="8" s="1"/>
  <c r="J357" i="4"/>
  <c r="G357" i="4"/>
  <c r="H358" i="8" s="1"/>
  <c r="J356" i="4"/>
  <c r="G356" i="4"/>
  <c r="H357" i="8" s="1"/>
  <c r="J355" i="4"/>
  <c r="G355" i="4"/>
  <c r="H356" i="8" s="1"/>
  <c r="J354" i="4"/>
  <c r="G354" i="4"/>
  <c r="H355" i="8" s="1"/>
  <c r="J353" i="4"/>
  <c r="G353" i="4"/>
  <c r="H354" i="8" s="1"/>
  <c r="J352" i="4"/>
  <c r="G352" i="4"/>
  <c r="H353" i="8" s="1"/>
  <c r="J351" i="4"/>
  <c r="G351" i="4"/>
  <c r="H352" i="8" s="1"/>
  <c r="J350" i="4"/>
  <c r="G350" i="4"/>
  <c r="H351" i="8" s="1"/>
  <c r="J349" i="4"/>
  <c r="G349" i="4"/>
  <c r="H350" i="8" s="1"/>
  <c r="J348" i="4"/>
  <c r="G348" i="4"/>
  <c r="H349" i="8" s="1"/>
  <c r="J347" i="4"/>
  <c r="G347" i="4"/>
  <c r="H348" i="8" s="1"/>
  <c r="J346" i="4"/>
  <c r="G346" i="4"/>
  <c r="H347" i="8" s="1"/>
  <c r="J345" i="4"/>
  <c r="G345" i="4"/>
  <c r="H346" i="8" s="1"/>
  <c r="J344" i="4"/>
  <c r="G344" i="4"/>
  <c r="H345" i="8" s="1"/>
  <c r="J343" i="4"/>
  <c r="G343" i="4"/>
  <c r="H344" i="8" s="1"/>
  <c r="J342" i="4"/>
  <c r="G342" i="4"/>
  <c r="H343" i="8" s="1"/>
  <c r="J341" i="4"/>
  <c r="G341" i="4"/>
  <c r="H342" i="8" s="1"/>
  <c r="J340" i="4"/>
  <c r="G340" i="4"/>
  <c r="H341" i="8" s="1"/>
  <c r="J339" i="4"/>
  <c r="G339" i="4"/>
  <c r="H340" i="8" s="1"/>
  <c r="J338" i="4"/>
  <c r="G338" i="4"/>
  <c r="H339" i="8" s="1"/>
  <c r="J337" i="4"/>
  <c r="G337" i="4"/>
  <c r="H338" i="8" s="1"/>
  <c r="J336" i="4"/>
  <c r="G336" i="4"/>
  <c r="H337" i="8" s="1"/>
  <c r="J335" i="4"/>
  <c r="G335" i="4"/>
  <c r="H336" i="8" s="1"/>
  <c r="J334" i="4"/>
  <c r="G334" i="4"/>
  <c r="H335" i="8" s="1"/>
  <c r="J333" i="4"/>
  <c r="G333" i="4"/>
  <c r="H334" i="8" s="1"/>
  <c r="J332" i="4"/>
  <c r="G332" i="4"/>
  <c r="H333" i="8" s="1"/>
  <c r="J331" i="4"/>
  <c r="G331" i="4"/>
  <c r="H332" i="8" s="1"/>
  <c r="J330" i="4"/>
  <c r="G330" i="4"/>
  <c r="H331" i="8" s="1"/>
  <c r="J329" i="4"/>
  <c r="G329" i="4"/>
  <c r="H330" i="8" s="1"/>
  <c r="J328" i="4"/>
  <c r="G328" i="4"/>
  <c r="H329" i="8" s="1"/>
  <c r="J327" i="4"/>
  <c r="G327" i="4"/>
  <c r="H328" i="8" s="1"/>
  <c r="J326" i="4"/>
  <c r="G326" i="4"/>
  <c r="H327" i="8" s="1"/>
  <c r="J325" i="4"/>
  <c r="G325" i="4"/>
  <c r="H326" i="8" s="1"/>
  <c r="J324" i="4"/>
  <c r="G324" i="4"/>
  <c r="H325" i="8" s="1"/>
  <c r="J323" i="4"/>
  <c r="G323" i="4"/>
  <c r="H324" i="8" s="1"/>
  <c r="J322" i="4"/>
  <c r="G322" i="4"/>
  <c r="H323" i="8" s="1"/>
  <c r="J321" i="4"/>
  <c r="G321" i="4"/>
  <c r="H322" i="8" s="1"/>
  <c r="J320" i="4"/>
  <c r="G320" i="4"/>
  <c r="H321" i="8" s="1"/>
  <c r="J319" i="4"/>
  <c r="G319" i="4"/>
  <c r="H320" i="8" s="1"/>
  <c r="J318" i="4"/>
  <c r="G318" i="4"/>
  <c r="H319" i="8" s="1"/>
  <c r="J317" i="4"/>
  <c r="G317" i="4"/>
  <c r="H318" i="8" s="1"/>
  <c r="J316" i="4"/>
  <c r="G316" i="4"/>
  <c r="H317" i="8" s="1"/>
  <c r="J315" i="4"/>
  <c r="G315" i="4"/>
  <c r="H316" i="8" s="1"/>
  <c r="J314" i="4"/>
  <c r="G314" i="4"/>
  <c r="H315" i="8" s="1"/>
  <c r="J313" i="4"/>
  <c r="G313" i="4"/>
  <c r="H314" i="8" s="1"/>
  <c r="J312" i="4"/>
  <c r="G312" i="4"/>
  <c r="H313" i="8" s="1"/>
  <c r="J311" i="4"/>
  <c r="G311" i="4"/>
  <c r="H312" i="8" s="1"/>
  <c r="J310" i="4"/>
  <c r="G310" i="4"/>
  <c r="H311" i="8" s="1"/>
  <c r="J309" i="4"/>
  <c r="G309" i="4"/>
  <c r="H310" i="8" s="1"/>
  <c r="J308" i="4"/>
  <c r="G308" i="4"/>
  <c r="H309" i="8" s="1"/>
  <c r="J307" i="4"/>
  <c r="G307" i="4"/>
  <c r="H308" i="8" s="1"/>
  <c r="J306" i="4"/>
  <c r="G306" i="4"/>
  <c r="H307" i="8" s="1"/>
  <c r="J305" i="4"/>
  <c r="G305" i="4"/>
  <c r="H306" i="8" s="1"/>
  <c r="J304" i="4"/>
  <c r="G304" i="4"/>
  <c r="H305" i="8" s="1"/>
  <c r="J303" i="4"/>
  <c r="G303" i="4"/>
  <c r="H304" i="8" s="1"/>
  <c r="J302" i="4"/>
  <c r="G302" i="4"/>
  <c r="H303" i="8" s="1"/>
  <c r="J301" i="4"/>
  <c r="G301" i="4"/>
  <c r="H302" i="8" s="1"/>
  <c r="J300" i="4"/>
  <c r="G300" i="4"/>
  <c r="H301" i="8" s="1"/>
  <c r="J299" i="4"/>
  <c r="G299" i="4"/>
  <c r="H300" i="8" s="1"/>
  <c r="J298" i="4"/>
  <c r="G298" i="4"/>
  <c r="H299" i="8" s="1"/>
  <c r="J297" i="4"/>
  <c r="G297" i="4"/>
  <c r="H298" i="8" s="1"/>
  <c r="J296" i="4"/>
  <c r="G296" i="4"/>
  <c r="H297" i="8" s="1"/>
  <c r="J295" i="4"/>
  <c r="G295" i="4"/>
  <c r="H296" i="8" s="1"/>
  <c r="J294" i="4"/>
  <c r="G294" i="4"/>
  <c r="H295" i="8" s="1"/>
  <c r="J293" i="4"/>
  <c r="G293" i="4"/>
  <c r="H294" i="8" s="1"/>
  <c r="J292" i="4"/>
  <c r="G292" i="4"/>
  <c r="H293" i="8" s="1"/>
  <c r="J291" i="4"/>
  <c r="G291" i="4"/>
  <c r="H292" i="8" s="1"/>
  <c r="J290" i="4"/>
  <c r="G290" i="4"/>
  <c r="H291" i="8" s="1"/>
  <c r="J289" i="4"/>
  <c r="G289" i="4"/>
  <c r="H290" i="8" s="1"/>
  <c r="J288" i="4"/>
  <c r="G288" i="4"/>
  <c r="H289" i="8" s="1"/>
  <c r="J287" i="4"/>
  <c r="G287" i="4"/>
  <c r="H288" i="8" s="1"/>
  <c r="J286" i="4"/>
  <c r="G286" i="4"/>
  <c r="H287" i="8" s="1"/>
  <c r="J285" i="4"/>
  <c r="G285" i="4"/>
  <c r="H286" i="8" s="1"/>
  <c r="J284" i="4"/>
  <c r="G284" i="4"/>
  <c r="H285" i="8" s="1"/>
  <c r="J283" i="4"/>
  <c r="G283" i="4"/>
  <c r="H284" i="8" s="1"/>
  <c r="J282" i="4"/>
  <c r="G282" i="4"/>
  <c r="H283" i="8" s="1"/>
  <c r="J281" i="4"/>
  <c r="G281" i="4"/>
  <c r="H282" i="8" s="1"/>
  <c r="J280" i="4"/>
  <c r="G280" i="4"/>
  <c r="H281" i="8" s="1"/>
  <c r="J279" i="4"/>
  <c r="G279" i="4"/>
  <c r="H280" i="8" s="1"/>
  <c r="J278" i="4"/>
  <c r="G278" i="4"/>
  <c r="H279" i="8" s="1"/>
  <c r="J277" i="4"/>
  <c r="G277" i="4"/>
  <c r="H278" i="8" s="1"/>
  <c r="J276" i="4"/>
  <c r="G276" i="4"/>
  <c r="H277" i="8" s="1"/>
  <c r="J275" i="4"/>
  <c r="G275" i="4"/>
  <c r="H276" i="8" s="1"/>
  <c r="J274" i="4"/>
  <c r="G274" i="4"/>
  <c r="H275" i="8" s="1"/>
  <c r="J273" i="4"/>
  <c r="G273" i="4"/>
  <c r="H274" i="8" s="1"/>
  <c r="J272" i="4"/>
  <c r="G272" i="4"/>
  <c r="H273" i="8" s="1"/>
  <c r="J271" i="4"/>
  <c r="G271" i="4"/>
  <c r="H272" i="8" s="1"/>
  <c r="J270" i="4"/>
  <c r="G270" i="4"/>
  <c r="H271" i="8" s="1"/>
  <c r="J269" i="4"/>
  <c r="G269" i="4"/>
  <c r="H270" i="8" s="1"/>
  <c r="J268" i="4"/>
  <c r="G268" i="4"/>
  <c r="H269" i="8" s="1"/>
  <c r="J267" i="4"/>
  <c r="G267" i="4"/>
  <c r="H268" i="8" s="1"/>
  <c r="J266" i="4"/>
  <c r="G266" i="4"/>
  <c r="H267" i="8" s="1"/>
  <c r="J265" i="4"/>
  <c r="G265" i="4"/>
  <c r="H266" i="8" s="1"/>
  <c r="J264" i="4"/>
  <c r="G264" i="4"/>
  <c r="H265" i="8" s="1"/>
  <c r="J263" i="4"/>
  <c r="G263" i="4"/>
  <c r="H264" i="8" s="1"/>
  <c r="J262" i="4"/>
  <c r="G262" i="4"/>
  <c r="H263" i="8" s="1"/>
  <c r="J261" i="4"/>
  <c r="G261" i="4"/>
  <c r="H262" i="8" s="1"/>
  <c r="J260" i="4"/>
  <c r="G260" i="4"/>
  <c r="H261" i="8" s="1"/>
  <c r="J259" i="4"/>
  <c r="G259" i="4"/>
  <c r="H260" i="8" s="1"/>
  <c r="J258" i="4"/>
  <c r="G258" i="4"/>
  <c r="H259" i="8" s="1"/>
  <c r="J257" i="4"/>
  <c r="G257" i="4"/>
  <c r="H258" i="8" s="1"/>
  <c r="J256" i="4"/>
  <c r="G256" i="4"/>
  <c r="H257" i="8" s="1"/>
  <c r="J255" i="4"/>
  <c r="G255" i="4"/>
  <c r="H256" i="8" s="1"/>
  <c r="J254" i="4"/>
  <c r="G254" i="4"/>
  <c r="H255" i="8" s="1"/>
  <c r="J253" i="4"/>
  <c r="G253" i="4"/>
  <c r="H254" i="8" s="1"/>
  <c r="J252" i="4"/>
  <c r="G252" i="4"/>
  <c r="H253" i="8" s="1"/>
  <c r="J251" i="4"/>
  <c r="G251" i="4"/>
  <c r="H252" i="8" s="1"/>
  <c r="J250" i="4"/>
  <c r="G250" i="4"/>
  <c r="H251" i="8" s="1"/>
  <c r="J249" i="4"/>
  <c r="G249" i="4"/>
  <c r="H250" i="8" s="1"/>
  <c r="J248" i="4"/>
  <c r="G248" i="4"/>
  <c r="H249" i="8" s="1"/>
  <c r="J247" i="4"/>
  <c r="G247" i="4"/>
  <c r="H248" i="8" s="1"/>
  <c r="J246" i="4"/>
  <c r="G246" i="4"/>
  <c r="H247" i="8" s="1"/>
  <c r="J245" i="4"/>
  <c r="G245" i="4"/>
  <c r="H246" i="8" s="1"/>
  <c r="J244" i="4"/>
  <c r="G244" i="4"/>
  <c r="H245" i="8" s="1"/>
  <c r="J243" i="4"/>
  <c r="G243" i="4"/>
  <c r="H244" i="8" s="1"/>
  <c r="J242" i="4"/>
  <c r="G242" i="4"/>
  <c r="H243" i="8" s="1"/>
  <c r="J241" i="4"/>
  <c r="G241" i="4"/>
  <c r="H242" i="8" s="1"/>
  <c r="J240" i="4"/>
  <c r="G240" i="4"/>
  <c r="H241" i="8" s="1"/>
  <c r="J239" i="4"/>
  <c r="G239" i="4"/>
  <c r="H240" i="8" s="1"/>
  <c r="J238" i="4"/>
  <c r="G238" i="4"/>
  <c r="H239" i="8" s="1"/>
  <c r="J237" i="4"/>
  <c r="G237" i="4"/>
  <c r="H238" i="8" s="1"/>
  <c r="J236" i="4"/>
  <c r="G236" i="4"/>
  <c r="H237" i="8" s="1"/>
  <c r="J235" i="4"/>
  <c r="G235" i="4"/>
  <c r="H236" i="8" s="1"/>
  <c r="J234" i="4"/>
  <c r="G234" i="4"/>
  <c r="H235" i="8" s="1"/>
  <c r="J233" i="4"/>
  <c r="G233" i="4"/>
  <c r="H234" i="8" s="1"/>
  <c r="J232" i="4"/>
  <c r="G232" i="4"/>
  <c r="H233" i="8" s="1"/>
  <c r="J231" i="4"/>
  <c r="G231" i="4"/>
  <c r="H232" i="8" s="1"/>
  <c r="J230" i="4"/>
  <c r="G230" i="4"/>
  <c r="H231" i="8" s="1"/>
  <c r="J229" i="4"/>
  <c r="G229" i="4"/>
  <c r="H230" i="8" s="1"/>
  <c r="J228" i="4"/>
  <c r="G228" i="4"/>
  <c r="H229" i="8" s="1"/>
  <c r="J227" i="4"/>
  <c r="G227" i="4"/>
  <c r="H228" i="8" s="1"/>
  <c r="J226" i="4"/>
  <c r="G226" i="4"/>
  <c r="H227" i="8" s="1"/>
  <c r="J225" i="4"/>
  <c r="G225" i="4"/>
  <c r="H226" i="8" s="1"/>
  <c r="J224" i="4"/>
  <c r="G224" i="4"/>
  <c r="H225" i="8" s="1"/>
  <c r="J223" i="4"/>
  <c r="G223" i="4"/>
  <c r="H224" i="8" s="1"/>
  <c r="J222" i="4"/>
  <c r="G222" i="4"/>
  <c r="H223" i="8" s="1"/>
  <c r="J221" i="4"/>
  <c r="G221" i="4"/>
  <c r="H222" i="8" s="1"/>
  <c r="J220" i="4"/>
  <c r="G220" i="4"/>
  <c r="H221" i="8" s="1"/>
  <c r="J219" i="4"/>
  <c r="G219" i="4"/>
  <c r="H220" i="8" s="1"/>
  <c r="J218" i="4"/>
  <c r="G218" i="4"/>
  <c r="H219" i="8" s="1"/>
  <c r="J217" i="4"/>
  <c r="G217" i="4"/>
  <c r="H218" i="8" s="1"/>
  <c r="Q218" i="8" s="1"/>
  <c r="J216" i="4"/>
  <c r="G216" i="4"/>
  <c r="H217" i="8" s="1"/>
  <c r="Q217" i="8" s="1"/>
  <c r="J215" i="4"/>
  <c r="G215" i="4"/>
  <c r="H216" i="8" s="1"/>
  <c r="Q216" i="8" s="1"/>
  <c r="J214" i="4"/>
  <c r="G214" i="4"/>
  <c r="H215" i="8" s="1"/>
  <c r="Q215" i="8" s="1"/>
  <c r="J213" i="4"/>
  <c r="G213" i="4"/>
  <c r="H214" i="8" s="1"/>
  <c r="Q214" i="8" s="1"/>
  <c r="J212" i="4"/>
  <c r="G212" i="4"/>
  <c r="H213" i="8" s="1"/>
  <c r="J211" i="4"/>
  <c r="G211" i="4"/>
  <c r="H212" i="8" s="1"/>
  <c r="J210" i="4"/>
  <c r="G210" i="4"/>
  <c r="H211" i="8" s="1"/>
  <c r="J209" i="4"/>
  <c r="G209" i="4"/>
  <c r="H210" i="8" s="1"/>
  <c r="J208" i="4"/>
  <c r="G208" i="4"/>
  <c r="H209" i="8" s="1"/>
  <c r="J207" i="4"/>
  <c r="G207" i="4"/>
  <c r="H208" i="8" s="1"/>
  <c r="J206" i="4"/>
  <c r="G206" i="4"/>
  <c r="H207" i="8" s="1"/>
  <c r="J205" i="4"/>
  <c r="G205" i="4"/>
  <c r="H206" i="8" s="1"/>
  <c r="J204" i="4"/>
  <c r="G204" i="4"/>
  <c r="H205" i="8" s="1"/>
  <c r="J203" i="4"/>
  <c r="G203" i="4"/>
  <c r="H204" i="8" s="1"/>
  <c r="J202" i="4"/>
  <c r="G202" i="4"/>
  <c r="H203" i="8" s="1"/>
  <c r="J201" i="4"/>
  <c r="G201" i="4"/>
  <c r="H202" i="8" s="1"/>
  <c r="J200" i="4"/>
  <c r="G200" i="4"/>
  <c r="H201" i="8" s="1"/>
  <c r="J199" i="4"/>
  <c r="G199" i="4"/>
  <c r="H200" i="8" s="1"/>
  <c r="J198" i="4"/>
  <c r="G198" i="4"/>
  <c r="H199" i="8" s="1"/>
  <c r="J197" i="4"/>
  <c r="G197" i="4"/>
  <c r="H198" i="8" s="1"/>
  <c r="J196" i="4"/>
  <c r="G196" i="4"/>
  <c r="H197" i="8" s="1"/>
  <c r="J195" i="4"/>
  <c r="G195" i="4"/>
  <c r="H196" i="8" s="1"/>
  <c r="J194" i="4"/>
  <c r="G194" i="4"/>
  <c r="H195" i="8" s="1"/>
  <c r="J193" i="4"/>
  <c r="G193" i="4"/>
  <c r="H194" i="8" s="1"/>
  <c r="J192" i="4"/>
  <c r="G192" i="4"/>
  <c r="H193" i="8" s="1"/>
  <c r="Q193" i="8" s="1"/>
  <c r="J191" i="4"/>
  <c r="G191" i="4"/>
  <c r="H192" i="8" s="1"/>
  <c r="J190" i="4"/>
  <c r="G190" i="4"/>
  <c r="H191" i="8" s="1"/>
  <c r="J189" i="4"/>
  <c r="G189" i="4"/>
  <c r="H190" i="8" s="1"/>
  <c r="J188" i="4"/>
  <c r="G188" i="4"/>
  <c r="H189" i="8" s="1"/>
  <c r="J187" i="4"/>
  <c r="G187" i="4"/>
  <c r="H188" i="8" s="1"/>
  <c r="Q188" i="8" s="1"/>
  <c r="J186" i="4"/>
  <c r="G186" i="4"/>
  <c r="H187" i="8" s="1"/>
  <c r="Q187" i="8" s="1"/>
  <c r="J185" i="4"/>
  <c r="G185" i="4"/>
  <c r="H186" i="8" s="1"/>
  <c r="J184" i="4"/>
  <c r="G184" i="4"/>
  <c r="H185" i="8" s="1"/>
  <c r="J183" i="4"/>
  <c r="G183" i="4"/>
  <c r="H184" i="8" s="1"/>
  <c r="J182" i="4"/>
  <c r="G182" i="4"/>
  <c r="H183" i="8" s="1"/>
  <c r="Q183" i="8" s="1"/>
  <c r="J181" i="4"/>
  <c r="G181" i="4"/>
  <c r="H182" i="8" s="1"/>
  <c r="Q182" i="8" s="1"/>
  <c r="J180" i="4"/>
  <c r="G180" i="4"/>
  <c r="H181" i="8" s="1"/>
  <c r="Q181" i="8" s="1"/>
  <c r="J179" i="4"/>
  <c r="G179" i="4"/>
  <c r="H180" i="8" s="1"/>
  <c r="Q180" i="8" s="1"/>
  <c r="J178" i="4"/>
  <c r="G178" i="4"/>
  <c r="H179" i="8" s="1"/>
  <c r="Q179" i="8" s="1"/>
  <c r="J177" i="4"/>
  <c r="G177" i="4"/>
  <c r="H178" i="8" s="1"/>
  <c r="Q178" i="8" s="1"/>
  <c r="J176" i="4"/>
  <c r="G176" i="4"/>
  <c r="H177" i="8" s="1"/>
  <c r="Q177" i="8" s="1"/>
  <c r="J175" i="4"/>
  <c r="G175" i="4"/>
  <c r="H176" i="8" s="1"/>
  <c r="Q176" i="8" s="1"/>
  <c r="J174" i="4"/>
  <c r="G174" i="4"/>
  <c r="H175" i="8" s="1"/>
  <c r="Q175" i="8" s="1"/>
  <c r="J173" i="4"/>
  <c r="G173" i="4"/>
  <c r="H174" i="8" s="1"/>
  <c r="Q174" i="8" s="1"/>
  <c r="J172" i="4"/>
  <c r="G172" i="4"/>
  <c r="H173" i="8" s="1"/>
  <c r="Q173" i="8" s="1"/>
  <c r="J171" i="4"/>
  <c r="G171" i="4"/>
  <c r="H172" i="8" s="1"/>
  <c r="Q172" i="8" s="1"/>
  <c r="J170" i="4"/>
  <c r="G170" i="4"/>
  <c r="H171" i="8" s="1"/>
  <c r="Q171" i="8" s="1"/>
  <c r="J169" i="4"/>
  <c r="G169" i="4"/>
  <c r="H170" i="8" s="1"/>
  <c r="Q170" i="8" s="1"/>
  <c r="J168" i="4"/>
  <c r="G168" i="4"/>
  <c r="H169" i="8" s="1"/>
  <c r="Q169" i="8" s="1"/>
  <c r="J167" i="4"/>
  <c r="G167" i="4"/>
  <c r="H168" i="8" s="1"/>
  <c r="Q168" i="8" s="1"/>
  <c r="J166" i="4"/>
  <c r="G166" i="4"/>
  <c r="H167" i="8" s="1"/>
  <c r="Q167" i="8" s="1"/>
  <c r="J165" i="4"/>
  <c r="G165" i="4"/>
  <c r="H166" i="8" s="1"/>
  <c r="Q166" i="8" s="1"/>
  <c r="J164" i="4"/>
  <c r="G164" i="4"/>
  <c r="H165" i="8" s="1"/>
  <c r="J163" i="4"/>
  <c r="G163" i="4"/>
  <c r="H164" i="8" s="1"/>
  <c r="J162" i="4"/>
  <c r="G162" i="4"/>
  <c r="H163" i="8" s="1"/>
  <c r="J161" i="4"/>
  <c r="G161" i="4"/>
  <c r="H162" i="8" s="1"/>
  <c r="J160" i="4"/>
  <c r="G160" i="4"/>
  <c r="H161" i="8" s="1"/>
  <c r="J159" i="4"/>
  <c r="G159" i="4"/>
  <c r="H160" i="8" s="1"/>
  <c r="J158" i="4"/>
  <c r="G158" i="4"/>
  <c r="H159" i="8" s="1"/>
  <c r="J157" i="4"/>
  <c r="G157" i="4"/>
  <c r="H158" i="8" s="1"/>
  <c r="J156" i="4"/>
  <c r="G156" i="4"/>
  <c r="H157" i="8" s="1"/>
  <c r="J155" i="4"/>
  <c r="G155" i="4"/>
  <c r="H156" i="8" s="1"/>
  <c r="J154" i="4"/>
  <c r="G154" i="4"/>
  <c r="H155" i="8" s="1"/>
  <c r="J153" i="4"/>
  <c r="G153" i="4"/>
  <c r="H154" i="8" s="1"/>
  <c r="J152" i="4"/>
  <c r="G152" i="4"/>
  <c r="H153" i="8" s="1"/>
  <c r="J151" i="4"/>
  <c r="G151" i="4"/>
  <c r="H152" i="8" s="1"/>
  <c r="J150" i="4"/>
  <c r="G150" i="4"/>
  <c r="H151" i="8" s="1"/>
  <c r="J149" i="4"/>
  <c r="G149" i="4"/>
  <c r="H150" i="8" s="1"/>
  <c r="J148" i="4"/>
  <c r="G148" i="4"/>
  <c r="H149" i="8" s="1"/>
  <c r="J147" i="4"/>
  <c r="G147" i="4"/>
  <c r="H148" i="8" s="1"/>
  <c r="J146" i="4"/>
  <c r="G146" i="4"/>
  <c r="H147" i="8" s="1"/>
  <c r="J145" i="4"/>
  <c r="G145" i="4"/>
  <c r="H146" i="8" s="1"/>
  <c r="J144" i="4"/>
  <c r="G144" i="4"/>
  <c r="H145" i="8" s="1"/>
  <c r="J143" i="4"/>
  <c r="G143" i="4"/>
  <c r="H144" i="8" s="1"/>
  <c r="J142" i="4"/>
  <c r="G142" i="4"/>
  <c r="H143" i="8" s="1"/>
  <c r="J141" i="4"/>
  <c r="G141" i="4"/>
  <c r="H142" i="8" s="1"/>
  <c r="J140" i="4"/>
  <c r="G140" i="4"/>
  <c r="H141" i="8" s="1"/>
  <c r="J139" i="4"/>
  <c r="G139" i="4"/>
  <c r="H140" i="8" s="1"/>
  <c r="J138" i="4"/>
  <c r="G138" i="4"/>
  <c r="H139" i="8" s="1"/>
  <c r="J137" i="4"/>
  <c r="G137" i="4"/>
  <c r="H138" i="8" s="1"/>
  <c r="J136" i="4"/>
  <c r="G136" i="4"/>
  <c r="H137" i="8" s="1"/>
  <c r="J135" i="4"/>
  <c r="G135" i="4"/>
  <c r="H136" i="8" s="1"/>
  <c r="J134" i="4"/>
  <c r="G134" i="4"/>
  <c r="H135" i="8" s="1"/>
  <c r="J133" i="4"/>
  <c r="G133" i="4"/>
  <c r="H134" i="8" s="1"/>
  <c r="J132" i="4"/>
  <c r="G132" i="4"/>
  <c r="H133" i="8" s="1"/>
  <c r="J131" i="4"/>
  <c r="G131" i="4"/>
  <c r="H132" i="8" s="1"/>
  <c r="J130" i="4"/>
  <c r="G130" i="4"/>
  <c r="H131" i="8" s="1"/>
  <c r="J129" i="4"/>
  <c r="G129" i="4"/>
  <c r="H130" i="8" s="1"/>
  <c r="J128" i="4"/>
  <c r="G128" i="4"/>
  <c r="H129" i="8" s="1"/>
  <c r="J127" i="4"/>
  <c r="G127" i="4"/>
  <c r="H128" i="8" s="1"/>
  <c r="J126" i="4"/>
  <c r="G126" i="4"/>
  <c r="H127" i="8" s="1"/>
  <c r="J125" i="4"/>
  <c r="G125" i="4"/>
  <c r="H126" i="8" s="1"/>
  <c r="J124" i="4"/>
  <c r="G124" i="4"/>
  <c r="H125" i="8" s="1"/>
  <c r="J123" i="4"/>
  <c r="G123" i="4"/>
  <c r="H124" i="8" s="1"/>
  <c r="J122" i="4"/>
  <c r="G122" i="4"/>
  <c r="H123" i="8" s="1"/>
  <c r="J121" i="4"/>
  <c r="G121" i="4"/>
  <c r="H122" i="8" s="1"/>
  <c r="J120" i="4"/>
  <c r="G120" i="4"/>
  <c r="H121" i="8" s="1"/>
  <c r="J119" i="4"/>
  <c r="G119" i="4"/>
  <c r="H120" i="8" s="1"/>
  <c r="J118" i="4"/>
  <c r="G118" i="4"/>
  <c r="H119" i="8" s="1"/>
  <c r="J117" i="4"/>
  <c r="G117" i="4"/>
  <c r="H118" i="8" s="1"/>
  <c r="J116" i="4"/>
  <c r="G116" i="4"/>
  <c r="H117" i="8" s="1"/>
  <c r="J115" i="4"/>
  <c r="G115" i="4"/>
  <c r="H116" i="8" s="1"/>
  <c r="J114" i="4"/>
  <c r="G114" i="4"/>
  <c r="H115" i="8" s="1"/>
  <c r="J113" i="4"/>
  <c r="G113" i="4"/>
  <c r="H114" i="8" s="1"/>
  <c r="J112" i="4"/>
  <c r="G112" i="4"/>
  <c r="H113" i="8" s="1"/>
  <c r="J111" i="4"/>
  <c r="G111" i="4"/>
  <c r="H112" i="8" s="1"/>
  <c r="J110" i="4"/>
  <c r="G110" i="4"/>
  <c r="H111" i="8" s="1"/>
  <c r="J109" i="4"/>
  <c r="G109" i="4"/>
  <c r="H110" i="8" s="1"/>
  <c r="J108" i="4"/>
  <c r="G108" i="4"/>
  <c r="H109" i="8" s="1"/>
  <c r="J107" i="4"/>
  <c r="G107" i="4"/>
  <c r="H108" i="8" s="1"/>
  <c r="J106" i="4"/>
  <c r="G106" i="4"/>
  <c r="H107" i="8" s="1"/>
  <c r="J105" i="4"/>
  <c r="G105" i="4"/>
  <c r="H106" i="8" s="1"/>
  <c r="J104" i="4"/>
  <c r="G104" i="4"/>
  <c r="H105" i="8" s="1"/>
  <c r="J103" i="4"/>
  <c r="G103" i="4"/>
  <c r="H104" i="8" s="1"/>
  <c r="J102" i="4"/>
  <c r="G102" i="4"/>
  <c r="H103" i="8" s="1"/>
  <c r="J101" i="4"/>
  <c r="G101" i="4"/>
  <c r="H102" i="8" s="1"/>
  <c r="J100" i="4"/>
  <c r="G100" i="4"/>
  <c r="H101" i="8" s="1"/>
  <c r="J99" i="4"/>
  <c r="G99" i="4"/>
  <c r="H100" i="8" s="1"/>
  <c r="J98" i="4"/>
  <c r="G98" i="4"/>
  <c r="H99" i="8" s="1"/>
  <c r="J97" i="4"/>
  <c r="G97" i="4"/>
  <c r="H98" i="8" s="1"/>
  <c r="J96" i="4"/>
  <c r="G96" i="4"/>
  <c r="H97" i="8" s="1"/>
  <c r="J95" i="4"/>
  <c r="G95" i="4"/>
  <c r="H96" i="8" s="1"/>
  <c r="J94" i="4"/>
  <c r="G94" i="4"/>
  <c r="H95" i="8" s="1"/>
  <c r="J93" i="4"/>
  <c r="G93" i="4"/>
  <c r="H94" i="8" s="1"/>
  <c r="J92" i="4"/>
  <c r="G92" i="4"/>
  <c r="H93" i="8" s="1"/>
  <c r="J91" i="4"/>
  <c r="G91" i="4"/>
  <c r="H92" i="8" s="1"/>
  <c r="J90" i="4"/>
  <c r="G90" i="4"/>
  <c r="H91" i="8" s="1"/>
  <c r="J89" i="4"/>
  <c r="G89" i="4"/>
  <c r="H90" i="8" s="1"/>
  <c r="J88" i="4"/>
  <c r="G88" i="4"/>
  <c r="H89" i="8" s="1"/>
  <c r="J87" i="4"/>
  <c r="G87" i="4"/>
  <c r="H88" i="8" s="1"/>
  <c r="J86" i="4"/>
  <c r="G86" i="4"/>
  <c r="H87" i="8" s="1"/>
  <c r="J85" i="4"/>
  <c r="G85" i="4"/>
  <c r="H86" i="8" s="1"/>
  <c r="J84" i="4"/>
  <c r="G84" i="4"/>
  <c r="H85" i="8" s="1"/>
  <c r="J83" i="4"/>
  <c r="G83" i="4"/>
  <c r="H84" i="8" s="1"/>
  <c r="J82" i="4"/>
  <c r="G82" i="4"/>
  <c r="H83" i="8" s="1"/>
  <c r="J81" i="4"/>
  <c r="G81" i="4"/>
  <c r="H82" i="8" s="1"/>
  <c r="J80" i="4"/>
  <c r="G80" i="4"/>
  <c r="H81" i="8" s="1"/>
  <c r="J79" i="4"/>
  <c r="G79" i="4"/>
  <c r="H80" i="8" s="1"/>
  <c r="J78" i="4"/>
  <c r="G78" i="4"/>
  <c r="H79" i="8" s="1"/>
  <c r="J77" i="4"/>
  <c r="G77" i="4"/>
  <c r="H78" i="8" s="1"/>
  <c r="J76" i="4"/>
  <c r="G76" i="4"/>
  <c r="H77" i="8" s="1"/>
  <c r="J75" i="4"/>
  <c r="G75" i="4"/>
  <c r="H76" i="8" s="1"/>
  <c r="J74" i="4"/>
  <c r="G74" i="4"/>
  <c r="H75" i="8" s="1"/>
  <c r="J73" i="4"/>
  <c r="G73" i="4"/>
  <c r="H74" i="8" s="1"/>
  <c r="J72" i="4"/>
  <c r="G72" i="4"/>
  <c r="H73" i="8" s="1"/>
  <c r="J71" i="4"/>
  <c r="G71" i="4"/>
  <c r="H72" i="8" s="1"/>
  <c r="J70" i="4"/>
  <c r="G70" i="4"/>
  <c r="H71" i="8" s="1"/>
  <c r="J69" i="4"/>
  <c r="G69" i="4"/>
  <c r="H70" i="8" s="1"/>
  <c r="J68" i="4"/>
  <c r="G68" i="4"/>
  <c r="H69" i="8" s="1"/>
  <c r="J67" i="4"/>
  <c r="G67" i="4"/>
  <c r="H68" i="8" s="1"/>
  <c r="J66" i="4"/>
  <c r="G66" i="4"/>
  <c r="H67" i="8" s="1"/>
  <c r="J65" i="4"/>
  <c r="G65" i="4"/>
  <c r="H66" i="8" s="1"/>
  <c r="J64" i="4"/>
  <c r="G64" i="4"/>
  <c r="H65" i="8" s="1"/>
  <c r="J63" i="4"/>
  <c r="G63" i="4"/>
  <c r="H64" i="8" s="1"/>
  <c r="J62" i="4"/>
  <c r="G62" i="4"/>
  <c r="H63" i="8" s="1"/>
  <c r="J61" i="4"/>
  <c r="G61" i="4"/>
  <c r="H62" i="8" s="1"/>
  <c r="J60" i="4"/>
  <c r="G60" i="4"/>
  <c r="H61" i="8" s="1"/>
  <c r="J59" i="4"/>
  <c r="G59" i="4"/>
  <c r="H60" i="8" s="1"/>
  <c r="J58" i="4"/>
  <c r="G58" i="4"/>
  <c r="H59" i="8" s="1"/>
  <c r="J57" i="4"/>
  <c r="G57" i="4"/>
  <c r="H58" i="8" s="1"/>
  <c r="J56" i="4"/>
  <c r="G56" i="4"/>
  <c r="H57" i="8" s="1"/>
  <c r="J55" i="4"/>
  <c r="G55" i="4"/>
  <c r="H56" i="8" s="1"/>
  <c r="J54" i="4"/>
  <c r="G54" i="4"/>
  <c r="H55" i="8" s="1"/>
  <c r="J53" i="4"/>
  <c r="G53" i="4"/>
  <c r="H54" i="8" s="1"/>
  <c r="J52" i="4"/>
  <c r="G52" i="4"/>
  <c r="H53" i="8" s="1"/>
  <c r="J51" i="4"/>
  <c r="G51" i="4"/>
  <c r="H52" i="8" s="1"/>
  <c r="J50" i="4"/>
  <c r="G50" i="4"/>
  <c r="H51" i="8" s="1"/>
  <c r="J49" i="4"/>
  <c r="G49" i="4"/>
  <c r="H50" i="8" s="1"/>
  <c r="J48" i="4"/>
  <c r="G48" i="4"/>
  <c r="H49" i="8" s="1"/>
  <c r="J47" i="4"/>
  <c r="G47" i="4"/>
  <c r="H48" i="8" s="1"/>
  <c r="J46" i="4"/>
  <c r="G46" i="4"/>
  <c r="H47" i="8" s="1"/>
  <c r="J45" i="4"/>
  <c r="G45" i="4"/>
  <c r="H46" i="8" s="1"/>
  <c r="J44" i="4"/>
  <c r="G44" i="4"/>
  <c r="H45" i="8" s="1"/>
  <c r="J43" i="4"/>
  <c r="G43" i="4"/>
  <c r="H44" i="8" s="1"/>
  <c r="J42" i="4"/>
  <c r="G42" i="4"/>
  <c r="H43" i="8" s="1"/>
  <c r="J41" i="4"/>
  <c r="G41" i="4"/>
  <c r="H42" i="8" s="1"/>
  <c r="J40" i="4"/>
  <c r="G40" i="4"/>
  <c r="H41" i="8" s="1"/>
  <c r="J39" i="4"/>
  <c r="G39" i="4"/>
  <c r="H40" i="8" s="1"/>
  <c r="J38" i="4"/>
  <c r="G38" i="4"/>
  <c r="H39" i="8" s="1"/>
  <c r="J37" i="4"/>
  <c r="G37" i="4"/>
  <c r="H38" i="8" s="1"/>
  <c r="J36" i="4"/>
  <c r="G36" i="4"/>
  <c r="H37" i="8" s="1"/>
  <c r="J35" i="4"/>
  <c r="G35" i="4"/>
  <c r="H36" i="8" s="1"/>
  <c r="J34" i="4"/>
  <c r="G34" i="4"/>
  <c r="H35" i="8" s="1"/>
  <c r="J33" i="4"/>
  <c r="G33" i="4"/>
  <c r="H34" i="8" s="1"/>
  <c r="J32" i="4"/>
  <c r="G32" i="4"/>
  <c r="H33" i="8" s="1"/>
  <c r="J31" i="4"/>
  <c r="G31" i="4"/>
  <c r="H32" i="8" s="1"/>
  <c r="J30" i="4"/>
  <c r="G30" i="4"/>
  <c r="H31" i="8" s="1"/>
  <c r="J29" i="4"/>
  <c r="G29" i="4"/>
  <c r="H30" i="8" s="1"/>
  <c r="J28" i="4"/>
  <c r="G28" i="4"/>
  <c r="H29" i="8" s="1"/>
  <c r="J27" i="4"/>
  <c r="G27" i="4"/>
  <c r="H28" i="8" s="1"/>
  <c r="J26" i="4"/>
  <c r="G26" i="4"/>
  <c r="H27" i="8" s="1"/>
  <c r="J25" i="4"/>
  <c r="G25" i="4"/>
  <c r="H26" i="8" s="1"/>
  <c r="J24" i="4"/>
  <c r="G24" i="4"/>
  <c r="H25" i="8" s="1"/>
  <c r="J23" i="4"/>
  <c r="G23" i="4"/>
  <c r="H24" i="8" s="1"/>
  <c r="J22" i="4"/>
  <c r="G22" i="4"/>
  <c r="H23" i="8" s="1"/>
  <c r="J21" i="4"/>
  <c r="G21" i="4"/>
  <c r="H22" i="8" s="1"/>
  <c r="J20" i="4"/>
  <c r="G20" i="4"/>
  <c r="H21" i="8" s="1"/>
  <c r="J19" i="4"/>
  <c r="G19" i="4"/>
  <c r="H20" i="8" s="1"/>
  <c r="J18" i="4"/>
  <c r="G18" i="4"/>
  <c r="H19" i="8" s="1"/>
  <c r="J17" i="4"/>
  <c r="G17" i="4"/>
  <c r="H18" i="8" s="1"/>
  <c r="J16" i="4"/>
  <c r="G16" i="4"/>
  <c r="H17" i="8" s="1"/>
  <c r="J15" i="4"/>
  <c r="G15" i="4"/>
  <c r="H16" i="8" s="1"/>
  <c r="J14" i="4"/>
  <c r="G14" i="4"/>
  <c r="H15" i="8" s="1"/>
  <c r="J13" i="4"/>
  <c r="G13" i="4"/>
  <c r="H14" i="8" s="1"/>
  <c r="J12" i="4"/>
  <c r="G12" i="4"/>
  <c r="H13" i="8" s="1"/>
  <c r="J11" i="4"/>
  <c r="G11" i="4"/>
  <c r="H12" i="8" s="1"/>
  <c r="J10" i="4"/>
  <c r="G10" i="4"/>
  <c r="H11" i="8" s="1"/>
  <c r="J9" i="4"/>
  <c r="G9" i="4"/>
  <c r="H10" i="8" s="1"/>
  <c r="J8" i="4"/>
  <c r="G8" i="4"/>
  <c r="H9" i="8" s="1"/>
  <c r="J7" i="4"/>
  <c r="G7" i="4"/>
  <c r="H8" i="8" s="1"/>
  <c r="J6" i="4"/>
  <c r="G6" i="4"/>
  <c r="H7" i="8" s="1"/>
  <c r="J5" i="4"/>
  <c r="G5" i="4"/>
  <c r="H6" i="8" s="1"/>
  <c r="J4" i="4"/>
  <c r="G4" i="4"/>
  <c r="H5" i="8" s="1"/>
  <c r="J3" i="4"/>
  <c r="G3" i="4"/>
  <c r="H4" i="8" s="1"/>
  <c r="J2" i="4"/>
  <c r="G2" i="4"/>
  <c r="H3" i="8" s="1"/>
  <c r="V961" i="3"/>
  <c r="P961" i="3"/>
  <c r="O961" i="3"/>
  <c r="Q961" i="3" s="1"/>
  <c r="N961" i="3"/>
  <c r="L961" i="3"/>
  <c r="M961" i="3" s="1"/>
  <c r="V960" i="3"/>
  <c r="Q960" i="3"/>
  <c r="O960" i="3"/>
  <c r="P960" i="3" s="1"/>
  <c r="N960" i="3"/>
  <c r="M960" i="3"/>
  <c r="L960" i="3"/>
  <c r="V959" i="3"/>
  <c r="P959" i="3"/>
  <c r="O959" i="3"/>
  <c r="Q959" i="3" s="1"/>
  <c r="N959" i="3"/>
  <c r="L959" i="3"/>
  <c r="M959" i="3" s="1"/>
  <c r="V958" i="3"/>
  <c r="O958" i="3"/>
  <c r="N958" i="3"/>
  <c r="M958" i="3"/>
  <c r="L958" i="3"/>
  <c r="V957" i="3"/>
  <c r="P957" i="3"/>
  <c r="O957" i="3"/>
  <c r="Q957" i="3" s="1"/>
  <c r="N957" i="3"/>
  <c r="L957" i="3"/>
  <c r="M957" i="3" s="1"/>
  <c r="V956" i="3"/>
  <c r="Q956" i="3"/>
  <c r="O956" i="3"/>
  <c r="P956" i="3" s="1"/>
  <c r="N956" i="3"/>
  <c r="M956" i="3"/>
  <c r="L956" i="3"/>
  <c r="V955" i="3"/>
  <c r="P955" i="3"/>
  <c r="O955" i="3"/>
  <c r="Q955" i="3" s="1"/>
  <c r="N955" i="3"/>
  <c r="L955" i="3"/>
  <c r="M955" i="3" s="1"/>
  <c r="V954" i="3"/>
  <c r="O954" i="3"/>
  <c r="N954" i="3"/>
  <c r="M954" i="3"/>
  <c r="L954" i="3"/>
  <c r="V953" i="3"/>
  <c r="Q953" i="3"/>
  <c r="P953" i="3"/>
  <c r="O953" i="3"/>
  <c r="N953" i="3"/>
  <c r="L953" i="3"/>
  <c r="M953" i="3" s="1"/>
  <c r="V952" i="3"/>
  <c r="Q952" i="3"/>
  <c r="O952" i="3"/>
  <c r="P952" i="3" s="1"/>
  <c r="N952" i="3"/>
  <c r="M952" i="3"/>
  <c r="L952" i="3"/>
  <c r="V951" i="3"/>
  <c r="P951" i="3"/>
  <c r="O951" i="3"/>
  <c r="Q951" i="3" s="1"/>
  <c r="N951" i="3"/>
  <c r="L951" i="3"/>
  <c r="M951" i="3" s="1"/>
  <c r="V950" i="3"/>
  <c r="O950" i="3"/>
  <c r="N950" i="3"/>
  <c r="M950" i="3"/>
  <c r="L950" i="3"/>
  <c r="V949" i="3"/>
  <c r="Q949" i="3"/>
  <c r="P949" i="3"/>
  <c r="O949" i="3"/>
  <c r="N949" i="3"/>
  <c r="L949" i="3"/>
  <c r="M949" i="3" s="1"/>
  <c r="V948" i="3"/>
  <c r="Q948" i="3"/>
  <c r="O948" i="3"/>
  <c r="P948" i="3" s="1"/>
  <c r="N948" i="3"/>
  <c r="M948" i="3"/>
  <c r="L948" i="3"/>
  <c r="V947" i="3"/>
  <c r="P947" i="3"/>
  <c r="O947" i="3"/>
  <c r="Q947" i="3" s="1"/>
  <c r="N947" i="3"/>
  <c r="L947" i="3"/>
  <c r="M947" i="3" s="1"/>
  <c r="V946" i="3"/>
  <c r="O946" i="3"/>
  <c r="N946" i="3"/>
  <c r="M946" i="3"/>
  <c r="L946" i="3"/>
  <c r="V945" i="3"/>
  <c r="Q945" i="3"/>
  <c r="P945" i="3"/>
  <c r="O945" i="3"/>
  <c r="N945" i="3"/>
  <c r="L945" i="3"/>
  <c r="M945" i="3" s="1"/>
  <c r="V944" i="3"/>
  <c r="Q944" i="3"/>
  <c r="O944" i="3"/>
  <c r="P944" i="3" s="1"/>
  <c r="N944" i="3"/>
  <c r="M944" i="3"/>
  <c r="L944" i="3"/>
  <c r="V943" i="3"/>
  <c r="P943" i="3"/>
  <c r="O943" i="3"/>
  <c r="Q943" i="3" s="1"/>
  <c r="N943" i="3"/>
  <c r="L943" i="3"/>
  <c r="M943" i="3" s="1"/>
  <c r="V942" i="3"/>
  <c r="O942" i="3"/>
  <c r="N942" i="3"/>
  <c r="M942" i="3"/>
  <c r="L942" i="3"/>
  <c r="V941" i="3"/>
  <c r="Q941" i="3"/>
  <c r="P941" i="3"/>
  <c r="O941" i="3"/>
  <c r="N941" i="3"/>
  <c r="L941" i="3"/>
  <c r="M941" i="3" s="1"/>
  <c r="V940" i="3"/>
  <c r="Q940" i="3"/>
  <c r="O940" i="3"/>
  <c r="P940" i="3" s="1"/>
  <c r="L940" i="3" s="1"/>
  <c r="M940" i="3" s="1"/>
  <c r="N940" i="3"/>
  <c r="V939" i="3"/>
  <c r="P939" i="3"/>
  <c r="O939" i="3"/>
  <c r="Q939" i="3" s="1"/>
  <c r="N939" i="3"/>
  <c r="L939" i="3"/>
  <c r="M939" i="3" s="1"/>
  <c r="V938" i="3"/>
  <c r="O938" i="3"/>
  <c r="N938" i="3"/>
  <c r="M938" i="3"/>
  <c r="L938" i="3"/>
  <c r="V937" i="3"/>
  <c r="Q937" i="3"/>
  <c r="P937" i="3"/>
  <c r="O937" i="3"/>
  <c r="N937" i="3"/>
  <c r="L937" i="3"/>
  <c r="M937" i="3" s="1"/>
  <c r="V936" i="3"/>
  <c r="Q936" i="3"/>
  <c r="O936" i="3"/>
  <c r="P936" i="3" s="1"/>
  <c r="N936" i="3"/>
  <c r="M936" i="3"/>
  <c r="L936" i="3"/>
  <c r="V935" i="3"/>
  <c r="P935" i="3"/>
  <c r="O935" i="3"/>
  <c r="Q935" i="3" s="1"/>
  <c r="N935" i="3"/>
  <c r="L935" i="3"/>
  <c r="M935" i="3" s="1"/>
  <c r="V934" i="3"/>
  <c r="Q934" i="3"/>
  <c r="O934" i="3"/>
  <c r="P934" i="3" s="1"/>
  <c r="L934" i="3" s="1"/>
  <c r="M934" i="3" s="1"/>
  <c r="N934" i="3"/>
  <c r="T934" i="3" s="1"/>
  <c r="V933" i="3"/>
  <c r="P933" i="3"/>
  <c r="O933" i="3"/>
  <c r="Q933" i="3" s="1"/>
  <c r="N933" i="3"/>
  <c r="L933" i="3"/>
  <c r="M933" i="3" s="1"/>
  <c r="V932" i="3"/>
  <c r="O932" i="3"/>
  <c r="N932" i="3"/>
  <c r="M932" i="3"/>
  <c r="L932" i="3"/>
  <c r="V931" i="3"/>
  <c r="Q931" i="3"/>
  <c r="P931" i="3"/>
  <c r="O931" i="3"/>
  <c r="N931" i="3"/>
  <c r="L931" i="3"/>
  <c r="M931" i="3" s="1"/>
  <c r="V930" i="3"/>
  <c r="Q930" i="3"/>
  <c r="O930" i="3"/>
  <c r="P930" i="3" s="1"/>
  <c r="N930" i="3"/>
  <c r="M930" i="3"/>
  <c r="L930" i="3"/>
  <c r="V929" i="3"/>
  <c r="Q929" i="3"/>
  <c r="P929" i="3"/>
  <c r="O929" i="3"/>
  <c r="U929" i="3" s="1"/>
  <c r="N929" i="3"/>
  <c r="T929" i="3" s="1"/>
  <c r="L929" i="3"/>
  <c r="M929" i="3" s="1"/>
  <c r="V928" i="3"/>
  <c r="U928" i="3"/>
  <c r="O928" i="3"/>
  <c r="N928" i="3"/>
  <c r="T928" i="3" s="1"/>
  <c r="V927" i="3"/>
  <c r="P927" i="3"/>
  <c r="L927" i="3" s="1"/>
  <c r="M927" i="3" s="1"/>
  <c r="O927" i="3"/>
  <c r="U927" i="3" s="1"/>
  <c r="N927" i="3"/>
  <c r="T927" i="3" s="1"/>
  <c r="V926" i="3"/>
  <c r="Q926" i="3"/>
  <c r="O926" i="3"/>
  <c r="P926" i="3" s="1"/>
  <c r="L926" i="3" s="1"/>
  <c r="N926" i="3"/>
  <c r="T926" i="3" s="1"/>
  <c r="M926" i="3"/>
  <c r="V925" i="3"/>
  <c r="P925" i="3"/>
  <c r="O925" i="3"/>
  <c r="Q925" i="3" s="1"/>
  <c r="N925" i="3"/>
  <c r="L925" i="3"/>
  <c r="M925" i="3" s="1"/>
  <c r="V924" i="3"/>
  <c r="O924" i="3"/>
  <c r="N924" i="3"/>
  <c r="V923" i="3"/>
  <c r="Q923" i="3"/>
  <c r="P923" i="3"/>
  <c r="O923" i="3"/>
  <c r="N923" i="3"/>
  <c r="L923" i="3"/>
  <c r="M923" i="3" s="1"/>
  <c r="V922" i="3"/>
  <c r="U922" i="3"/>
  <c r="O922" i="3"/>
  <c r="N922" i="3"/>
  <c r="T922" i="3" s="1"/>
  <c r="V921" i="3"/>
  <c r="P921" i="3"/>
  <c r="O921" i="3"/>
  <c r="Q921" i="3" s="1"/>
  <c r="N921" i="3"/>
  <c r="L921" i="3"/>
  <c r="M921" i="3" s="1"/>
  <c r="V920" i="3"/>
  <c r="Q920" i="3"/>
  <c r="O920" i="3"/>
  <c r="P920" i="3" s="1"/>
  <c r="N920" i="3"/>
  <c r="M920" i="3"/>
  <c r="L920" i="3"/>
  <c r="V919" i="3"/>
  <c r="Q919" i="3"/>
  <c r="P919" i="3"/>
  <c r="O919" i="3"/>
  <c r="N919" i="3"/>
  <c r="L919" i="3"/>
  <c r="M919" i="3" s="1"/>
  <c r="V918" i="3"/>
  <c r="O918" i="3"/>
  <c r="N918" i="3"/>
  <c r="M918" i="3"/>
  <c r="L918" i="3"/>
  <c r="V917" i="3"/>
  <c r="P917" i="3"/>
  <c r="O917" i="3"/>
  <c r="Q917" i="3" s="1"/>
  <c r="N917" i="3"/>
  <c r="L917" i="3"/>
  <c r="M917" i="3" s="1"/>
  <c r="V916" i="3"/>
  <c r="Q916" i="3"/>
  <c r="O916" i="3"/>
  <c r="P916" i="3" s="1"/>
  <c r="N916" i="3"/>
  <c r="M916" i="3"/>
  <c r="L916" i="3"/>
  <c r="V915" i="3"/>
  <c r="P915" i="3"/>
  <c r="O915" i="3"/>
  <c r="Q915" i="3" s="1"/>
  <c r="N915" i="3"/>
  <c r="L915" i="3"/>
  <c r="M915" i="3" s="1"/>
  <c r="V914" i="3"/>
  <c r="O914" i="3"/>
  <c r="N914" i="3"/>
  <c r="M914" i="3"/>
  <c r="L914" i="3"/>
  <c r="V913" i="3"/>
  <c r="P913" i="3"/>
  <c r="O913" i="3"/>
  <c r="Q913" i="3" s="1"/>
  <c r="N913" i="3"/>
  <c r="L913" i="3"/>
  <c r="M913" i="3" s="1"/>
  <c r="V912" i="3"/>
  <c r="Q912" i="3"/>
  <c r="O912" i="3"/>
  <c r="P912" i="3" s="1"/>
  <c r="N912" i="3"/>
  <c r="M912" i="3"/>
  <c r="L912" i="3"/>
  <c r="V911" i="3"/>
  <c r="P911" i="3"/>
  <c r="O911" i="3"/>
  <c r="Q911" i="3" s="1"/>
  <c r="N911" i="3"/>
  <c r="L911" i="3"/>
  <c r="M911" i="3" s="1"/>
  <c r="V910" i="3"/>
  <c r="O910" i="3"/>
  <c r="N910" i="3"/>
  <c r="M910" i="3"/>
  <c r="L910" i="3"/>
  <c r="V909" i="3"/>
  <c r="P909" i="3"/>
  <c r="O909" i="3"/>
  <c r="Q909" i="3" s="1"/>
  <c r="N909" i="3"/>
  <c r="L909" i="3"/>
  <c r="M909" i="3" s="1"/>
  <c r="V908" i="3"/>
  <c r="Q908" i="3"/>
  <c r="O908" i="3"/>
  <c r="P908" i="3" s="1"/>
  <c r="N908" i="3"/>
  <c r="M908" i="3"/>
  <c r="L908" i="3"/>
  <c r="V907" i="3"/>
  <c r="P907" i="3"/>
  <c r="L907" i="3" s="1"/>
  <c r="M907" i="3" s="1"/>
  <c r="O907" i="3"/>
  <c r="Q907" i="3" s="1"/>
  <c r="N907" i="3"/>
  <c r="V906" i="3"/>
  <c r="O906" i="3"/>
  <c r="N906" i="3"/>
  <c r="V905" i="3"/>
  <c r="P905" i="3"/>
  <c r="O905" i="3"/>
  <c r="Q905" i="3" s="1"/>
  <c r="N905" i="3"/>
  <c r="L905" i="3"/>
  <c r="M905" i="3" s="1"/>
  <c r="V904" i="3"/>
  <c r="Q904" i="3"/>
  <c r="O904" i="3"/>
  <c r="P904" i="3" s="1"/>
  <c r="N904" i="3"/>
  <c r="M904" i="3"/>
  <c r="L904" i="3"/>
  <c r="V903" i="3"/>
  <c r="Q903" i="3"/>
  <c r="P903" i="3"/>
  <c r="O903" i="3"/>
  <c r="N903" i="3"/>
  <c r="L903" i="3"/>
  <c r="M903" i="3" s="1"/>
  <c r="V902" i="3"/>
  <c r="O902" i="3"/>
  <c r="N902" i="3"/>
  <c r="M902" i="3"/>
  <c r="L902" i="3"/>
  <c r="V901" i="3"/>
  <c r="P901" i="3"/>
  <c r="O901" i="3"/>
  <c r="Q901" i="3" s="1"/>
  <c r="N901" i="3"/>
  <c r="L901" i="3"/>
  <c r="M901" i="3" s="1"/>
  <c r="V900" i="3"/>
  <c r="Q900" i="3"/>
  <c r="O900" i="3"/>
  <c r="P900" i="3" s="1"/>
  <c r="L900" i="3" s="1"/>
  <c r="M900" i="3" s="1"/>
  <c r="N900" i="3"/>
  <c r="V899" i="3"/>
  <c r="P899" i="3"/>
  <c r="L899" i="3" s="1"/>
  <c r="M899" i="3" s="1"/>
  <c r="O899" i="3"/>
  <c r="Q899" i="3" s="1"/>
  <c r="N899" i="3"/>
  <c r="V898" i="3"/>
  <c r="O898" i="3"/>
  <c r="N898" i="3"/>
  <c r="V897" i="3"/>
  <c r="P897" i="3"/>
  <c r="O897" i="3"/>
  <c r="Q897" i="3" s="1"/>
  <c r="N897" i="3"/>
  <c r="L897" i="3"/>
  <c r="M897" i="3" s="1"/>
  <c r="V896" i="3"/>
  <c r="Q896" i="3"/>
  <c r="O896" i="3"/>
  <c r="P896" i="3" s="1"/>
  <c r="L896" i="3" s="1"/>
  <c r="N896" i="3"/>
  <c r="M896" i="3"/>
  <c r="V895" i="3"/>
  <c r="P895" i="3"/>
  <c r="O895" i="3"/>
  <c r="Q895" i="3" s="1"/>
  <c r="N895" i="3"/>
  <c r="L895" i="3"/>
  <c r="M895" i="3" s="1"/>
  <c r="V894" i="3"/>
  <c r="O894" i="3"/>
  <c r="N894" i="3"/>
  <c r="V893" i="3"/>
  <c r="P893" i="3"/>
  <c r="O893" i="3"/>
  <c r="Q893" i="3" s="1"/>
  <c r="N893" i="3"/>
  <c r="L893" i="3"/>
  <c r="M893" i="3" s="1"/>
  <c r="V892" i="3"/>
  <c r="Q892" i="3"/>
  <c r="O892" i="3"/>
  <c r="P892" i="3" s="1"/>
  <c r="L892" i="3" s="1"/>
  <c r="M892" i="3" s="1"/>
  <c r="N892" i="3"/>
  <c r="V891" i="3"/>
  <c r="Q891" i="3"/>
  <c r="P891" i="3"/>
  <c r="L891" i="3" s="1"/>
  <c r="M891" i="3" s="1"/>
  <c r="O891" i="3"/>
  <c r="N891" i="3"/>
  <c r="V890" i="3"/>
  <c r="O890" i="3"/>
  <c r="N890" i="3"/>
  <c r="V889" i="3"/>
  <c r="P889" i="3"/>
  <c r="O889" i="3"/>
  <c r="N889" i="3"/>
  <c r="Q889" i="3" s="1"/>
  <c r="L889" i="3"/>
  <c r="M889" i="3" s="1"/>
  <c r="V888" i="3"/>
  <c r="Q888" i="3"/>
  <c r="O888" i="3"/>
  <c r="P888" i="3" s="1"/>
  <c r="N888" i="3"/>
  <c r="M888" i="3"/>
  <c r="L888" i="3"/>
  <c r="V887" i="3"/>
  <c r="P887" i="3"/>
  <c r="O887" i="3"/>
  <c r="N887" i="3"/>
  <c r="Q887" i="3" s="1"/>
  <c r="L887" i="3"/>
  <c r="M887" i="3" s="1"/>
  <c r="V886" i="3"/>
  <c r="Q886" i="3"/>
  <c r="O886" i="3"/>
  <c r="P886" i="3" s="1"/>
  <c r="N886" i="3"/>
  <c r="M886" i="3"/>
  <c r="L886" i="3"/>
  <c r="V885" i="3"/>
  <c r="P885" i="3"/>
  <c r="O885" i="3"/>
  <c r="Q885" i="3" s="1"/>
  <c r="N885" i="3"/>
  <c r="L885" i="3"/>
  <c r="M885" i="3" s="1"/>
  <c r="V884" i="3"/>
  <c r="Q884" i="3"/>
  <c r="O884" i="3"/>
  <c r="P884" i="3" s="1"/>
  <c r="N884" i="3"/>
  <c r="M884" i="3"/>
  <c r="L884" i="3"/>
  <c r="V883" i="3"/>
  <c r="Q883" i="3"/>
  <c r="P883" i="3"/>
  <c r="O883" i="3"/>
  <c r="N883" i="3"/>
  <c r="L883" i="3"/>
  <c r="M883" i="3" s="1"/>
  <c r="V882" i="3"/>
  <c r="O882" i="3"/>
  <c r="N882" i="3"/>
  <c r="M882" i="3"/>
  <c r="L882" i="3"/>
  <c r="V881" i="3"/>
  <c r="P881" i="3"/>
  <c r="O881" i="3"/>
  <c r="Q881" i="3" s="1"/>
  <c r="N881" i="3"/>
  <c r="L881" i="3"/>
  <c r="M881" i="3" s="1"/>
  <c r="V880" i="3"/>
  <c r="Q880" i="3"/>
  <c r="O880" i="3"/>
  <c r="P880" i="3" s="1"/>
  <c r="N880" i="3"/>
  <c r="M880" i="3"/>
  <c r="L880" i="3"/>
  <c r="V879" i="3"/>
  <c r="Q879" i="3"/>
  <c r="P879" i="3"/>
  <c r="O879" i="3"/>
  <c r="N879" i="3"/>
  <c r="L879" i="3"/>
  <c r="M879" i="3" s="1"/>
  <c r="V878" i="3"/>
  <c r="O878" i="3"/>
  <c r="N878" i="3"/>
  <c r="M878" i="3"/>
  <c r="L878" i="3"/>
  <c r="V877" i="3"/>
  <c r="P877" i="3"/>
  <c r="O877" i="3"/>
  <c r="Q877" i="3" s="1"/>
  <c r="N877" i="3"/>
  <c r="L877" i="3"/>
  <c r="M877" i="3" s="1"/>
  <c r="V876" i="3"/>
  <c r="Q876" i="3"/>
  <c r="O876" i="3"/>
  <c r="P876" i="3" s="1"/>
  <c r="L876" i="3" s="1"/>
  <c r="M876" i="3" s="1"/>
  <c r="N876" i="3"/>
  <c r="V875" i="3"/>
  <c r="P875" i="3"/>
  <c r="L875" i="3" s="1"/>
  <c r="M875" i="3" s="1"/>
  <c r="O875" i="3"/>
  <c r="Q875" i="3" s="1"/>
  <c r="N875" i="3"/>
  <c r="V874" i="3"/>
  <c r="O874" i="3"/>
  <c r="N874" i="3"/>
  <c r="M874" i="3"/>
  <c r="L874" i="3"/>
  <c r="V873" i="3"/>
  <c r="P873" i="3"/>
  <c r="O873" i="3"/>
  <c r="Q873" i="3" s="1"/>
  <c r="N873" i="3"/>
  <c r="L873" i="3"/>
  <c r="M873" i="3" s="1"/>
  <c r="V872" i="3"/>
  <c r="Q872" i="3"/>
  <c r="O872" i="3"/>
  <c r="P872" i="3" s="1"/>
  <c r="N872" i="3"/>
  <c r="M872" i="3"/>
  <c r="L872" i="3"/>
  <c r="V871" i="3"/>
  <c r="P871" i="3"/>
  <c r="O871" i="3"/>
  <c r="Q871" i="3" s="1"/>
  <c r="N871" i="3"/>
  <c r="L871" i="3"/>
  <c r="M871" i="3" s="1"/>
  <c r="V870" i="3"/>
  <c r="O870" i="3"/>
  <c r="N870" i="3"/>
  <c r="M870" i="3"/>
  <c r="L870" i="3"/>
  <c r="V869" i="3"/>
  <c r="P869" i="3"/>
  <c r="O869" i="3"/>
  <c r="Q869" i="3" s="1"/>
  <c r="N869" i="3"/>
  <c r="L869" i="3"/>
  <c r="M869" i="3" s="1"/>
  <c r="V868" i="3"/>
  <c r="Q868" i="3"/>
  <c r="O868" i="3"/>
  <c r="P868" i="3" s="1"/>
  <c r="N868" i="3"/>
  <c r="M868" i="3"/>
  <c r="L868" i="3"/>
  <c r="V867" i="3"/>
  <c r="P867" i="3"/>
  <c r="O867" i="3"/>
  <c r="Q867" i="3" s="1"/>
  <c r="N867" i="3"/>
  <c r="L867" i="3"/>
  <c r="M867" i="3" s="1"/>
  <c r="V866" i="3"/>
  <c r="O866" i="3"/>
  <c r="N866" i="3"/>
  <c r="M866" i="3"/>
  <c r="L866" i="3"/>
  <c r="V865" i="3"/>
  <c r="P865" i="3"/>
  <c r="O865" i="3"/>
  <c r="Q865" i="3" s="1"/>
  <c r="N865" i="3"/>
  <c r="L865" i="3"/>
  <c r="M865" i="3" s="1"/>
  <c r="V864" i="3"/>
  <c r="Q864" i="3"/>
  <c r="O864" i="3"/>
  <c r="P864" i="3" s="1"/>
  <c r="N864" i="3"/>
  <c r="M864" i="3"/>
  <c r="L864" i="3"/>
  <c r="V863" i="3"/>
  <c r="P863" i="3"/>
  <c r="O863" i="3"/>
  <c r="Q863" i="3" s="1"/>
  <c r="N863" i="3"/>
  <c r="L863" i="3"/>
  <c r="M863" i="3" s="1"/>
  <c r="V862" i="3"/>
  <c r="O862" i="3"/>
  <c r="N862" i="3"/>
  <c r="M862" i="3"/>
  <c r="L862" i="3"/>
  <c r="V861" i="3"/>
  <c r="P861" i="3"/>
  <c r="O861" i="3"/>
  <c r="U861" i="3" s="1"/>
  <c r="N861" i="3"/>
  <c r="T861" i="3" s="1"/>
  <c r="L861" i="3"/>
  <c r="M861" i="3" s="1"/>
  <c r="V860" i="3"/>
  <c r="O860" i="3"/>
  <c r="N860" i="3"/>
  <c r="V859" i="3"/>
  <c r="P859" i="3"/>
  <c r="O859" i="3"/>
  <c r="Q859" i="3" s="1"/>
  <c r="N859" i="3"/>
  <c r="L859" i="3"/>
  <c r="M859" i="3" s="1"/>
  <c r="V858" i="3"/>
  <c r="Q858" i="3"/>
  <c r="O858" i="3"/>
  <c r="P858" i="3" s="1"/>
  <c r="N858" i="3"/>
  <c r="M858" i="3"/>
  <c r="L858" i="3"/>
  <c r="V857" i="3"/>
  <c r="P857" i="3"/>
  <c r="O857" i="3"/>
  <c r="Q857" i="3" s="1"/>
  <c r="N857" i="3"/>
  <c r="L857" i="3"/>
  <c r="M857" i="3" s="1"/>
  <c r="V856" i="3"/>
  <c r="O856" i="3"/>
  <c r="N856" i="3"/>
  <c r="M856" i="3"/>
  <c r="L856" i="3"/>
  <c r="V855" i="3"/>
  <c r="P855" i="3"/>
  <c r="O855" i="3"/>
  <c r="Q855" i="3" s="1"/>
  <c r="N855" i="3"/>
  <c r="L855" i="3"/>
  <c r="M855" i="3" s="1"/>
  <c r="V854" i="3"/>
  <c r="Q854" i="3"/>
  <c r="O854" i="3"/>
  <c r="P854" i="3" s="1"/>
  <c r="N854" i="3"/>
  <c r="M854" i="3"/>
  <c r="L854" i="3"/>
  <c r="V853" i="3"/>
  <c r="Q853" i="3"/>
  <c r="P853" i="3"/>
  <c r="O853" i="3"/>
  <c r="N853" i="3"/>
  <c r="L853" i="3"/>
  <c r="M853" i="3" s="1"/>
  <c r="V852" i="3"/>
  <c r="O852" i="3"/>
  <c r="N852" i="3"/>
  <c r="M852" i="3"/>
  <c r="L852" i="3"/>
  <c r="V851" i="3"/>
  <c r="P851" i="3"/>
  <c r="O851" i="3"/>
  <c r="Q851" i="3" s="1"/>
  <c r="N851" i="3"/>
  <c r="L851" i="3"/>
  <c r="M851" i="3" s="1"/>
  <c r="V850" i="3"/>
  <c r="Q850" i="3"/>
  <c r="O850" i="3"/>
  <c r="P850" i="3" s="1"/>
  <c r="N850" i="3"/>
  <c r="M850" i="3"/>
  <c r="L850" i="3"/>
  <c r="V849" i="3"/>
  <c r="P849" i="3"/>
  <c r="L849" i="3" s="1"/>
  <c r="M849" i="3" s="1"/>
  <c r="O849" i="3"/>
  <c r="N849" i="3"/>
  <c r="Q849" i="3" s="1"/>
  <c r="V848" i="3"/>
  <c r="Q848" i="3"/>
  <c r="O848" i="3"/>
  <c r="P848" i="3" s="1"/>
  <c r="N848" i="3"/>
  <c r="M848" i="3"/>
  <c r="L848" i="3"/>
  <c r="V847" i="3"/>
  <c r="P847" i="3"/>
  <c r="O847" i="3"/>
  <c r="N847" i="3"/>
  <c r="Q847" i="3" s="1"/>
  <c r="L847" i="3"/>
  <c r="M847" i="3" s="1"/>
  <c r="V846" i="3"/>
  <c r="Q846" i="3"/>
  <c r="O846" i="3"/>
  <c r="P846" i="3" s="1"/>
  <c r="N846" i="3"/>
  <c r="M846" i="3"/>
  <c r="L846" i="3"/>
  <c r="V845" i="3"/>
  <c r="Q845" i="3"/>
  <c r="P845" i="3"/>
  <c r="O845" i="3"/>
  <c r="N845" i="3"/>
  <c r="L845" i="3"/>
  <c r="M845" i="3" s="1"/>
  <c r="V844" i="3"/>
  <c r="O844" i="3"/>
  <c r="N844" i="3"/>
  <c r="M844" i="3"/>
  <c r="L844" i="3"/>
  <c r="V843" i="3"/>
  <c r="P843" i="3"/>
  <c r="O843" i="3"/>
  <c r="Q843" i="3" s="1"/>
  <c r="N843" i="3"/>
  <c r="L843" i="3"/>
  <c r="M843" i="3" s="1"/>
  <c r="V842" i="3"/>
  <c r="Q842" i="3"/>
  <c r="O842" i="3"/>
  <c r="P842" i="3" s="1"/>
  <c r="N842" i="3"/>
  <c r="M842" i="3"/>
  <c r="L842" i="3"/>
  <c r="V841" i="3"/>
  <c r="Q841" i="3"/>
  <c r="P841" i="3"/>
  <c r="O841" i="3"/>
  <c r="N841" i="3"/>
  <c r="L841" i="3"/>
  <c r="M841" i="3" s="1"/>
  <c r="V840" i="3"/>
  <c r="O840" i="3"/>
  <c r="N840" i="3"/>
  <c r="M840" i="3"/>
  <c r="L840" i="3"/>
  <c r="V839" i="3"/>
  <c r="P839" i="3"/>
  <c r="O839" i="3"/>
  <c r="Q839" i="3" s="1"/>
  <c r="G840" i="8" s="1"/>
  <c r="N839" i="3"/>
  <c r="L839" i="3"/>
  <c r="M839" i="3" s="1"/>
  <c r="V838" i="3"/>
  <c r="Q838" i="3"/>
  <c r="G839" i="8" s="1"/>
  <c r="O838" i="3"/>
  <c r="P838" i="3" s="1"/>
  <c r="L838" i="3" s="1"/>
  <c r="M838" i="3" s="1"/>
  <c r="N838" i="3"/>
  <c r="V837" i="3"/>
  <c r="Q837" i="3"/>
  <c r="G838" i="8" s="1"/>
  <c r="P837" i="3"/>
  <c r="O837" i="3"/>
  <c r="N837" i="3"/>
  <c r="L837" i="3"/>
  <c r="M837" i="3" s="1"/>
  <c r="V836" i="3"/>
  <c r="O836" i="3"/>
  <c r="N836" i="3"/>
  <c r="M836" i="3"/>
  <c r="L836" i="3"/>
  <c r="V835" i="3"/>
  <c r="P835" i="3"/>
  <c r="O835" i="3"/>
  <c r="Q835" i="3" s="1"/>
  <c r="G836" i="8" s="1"/>
  <c r="N835" i="3"/>
  <c r="L835" i="3"/>
  <c r="M835" i="3" s="1"/>
  <c r="V834" i="3"/>
  <c r="Q834" i="3"/>
  <c r="G835" i="8" s="1"/>
  <c r="O834" i="3"/>
  <c r="P834" i="3" s="1"/>
  <c r="N834" i="3"/>
  <c r="M834" i="3"/>
  <c r="L834" i="3"/>
  <c r="V833" i="3"/>
  <c r="Q833" i="3"/>
  <c r="G834" i="8" s="1"/>
  <c r="P833" i="3"/>
  <c r="O833" i="3"/>
  <c r="N833" i="3"/>
  <c r="L833" i="3"/>
  <c r="M833" i="3" s="1"/>
  <c r="V832" i="3"/>
  <c r="O832" i="3"/>
  <c r="N832" i="3"/>
  <c r="M832" i="3"/>
  <c r="L832" i="3"/>
  <c r="V831" i="3"/>
  <c r="P831" i="3"/>
  <c r="O831" i="3"/>
  <c r="Q831" i="3" s="1"/>
  <c r="G832" i="8" s="1"/>
  <c r="N831" i="3"/>
  <c r="L831" i="3"/>
  <c r="M831" i="3" s="1"/>
  <c r="V830" i="3"/>
  <c r="Q830" i="3"/>
  <c r="G831" i="8" s="1"/>
  <c r="O830" i="3"/>
  <c r="P830" i="3" s="1"/>
  <c r="N830" i="3"/>
  <c r="M830" i="3"/>
  <c r="L830" i="3"/>
  <c r="V829" i="3"/>
  <c r="Q829" i="3"/>
  <c r="G830" i="8" s="1"/>
  <c r="P829" i="3"/>
  <c r="O829" i="3"/>
  <c r="N829" i="3"/>
  <c r="L829" i="3"/>
  <c r="M829" i="3" s="1"/>
  <c r="V828" i="3"/>
  <c r="O828" i="3"/>
  <c r="N828" i="3"/>
  <c r="V827" i="3"/>
  <c r="P827" i="3"/>
  <c r="O827" i="3"/>
  <c r="Q827" i="3" s="1"/>
  <c r="G828" i="8" s="1"/>
  <c r="N827" i="3"/>
  <c r="L827" i="3"/>
  <c r="M827" i="3" s="1"/>
  <c r="V826" i="3"/>
  <c r="Q826" i="3"/>
  <c r="G827" i="8" s="1"/>
  <c r="O826" i="3"/>
  <c r="P826" i="3" s="1"/>
  <c r="N826" i="3"/>
  <c r="M826" i="3"/>
  <c r="L826" i="3"/>
  <c r="V825" i="3"/>
  <c r="Q825" i="3"/>
  <c r="G826" i="8" s="1"/>
  <c r="P825" i="3"/>
  <c r="O825" i="3"/>
  <c r="N825" i="3"/>
  <c r="L825" i="3"/>
  <c r="M825" i="3" s="1"/>
  <c r="V824" i="3"/>
  <c r="O824" i="3"/>
  <c r="N824" i="3"/>
  <c r="M824" i="3"/>
  <c r="L824" i="3"/>
  <c r="V823" i="3"/>
  <c r="P823" i="3"/>
  <c r="O823" i="3"/>
  <c r="Q823" i="3" s="1"/>
  <c r="G824" i="8" s="1"/>
  <c r="N823" i="3"/>
  <c r="L823" i="3"/>
  <c r="M823" i="3" s="1"/>
  <c r="V822" i="3"/>
  <c r="Q822" i="3"/>
  <c r="G823" i="8" s="1"/>
  <c r="O822" i="3"/>
  <c r="P822" i="3" s="1"/>
  <c r="N822" i="3"/>
  <c r="M822" i="3"/>
  <c r="L822" i="3"/>
  <c r="V821" i="3"/>
  <c r="Q821" i="3"/>
  <c r="G822" i="8" s="1"/>
  <c r="P821" i="3"/>
  <c r="O821" i="3"/>
  <c r="N821" i="3"/>
  <c r="L821" i="3"/>
  <c r="M821" i="3" s="1"/>
  <c r="V820" i="3"/>
  <c r="O820" i="3"/>
  <c r="N820" i="3"/>
  <c r="M820" i="3"/>
  <c r="L820" i="3"/>
  <c r="V819" i="3"/>
  <c r="P819" i="3"/>
  <c r="O819" i="3"/>
  <c r="Q819" i="3" s="1"/>
  <c r="G820" i="8" s="1"/>
  <c r="N819" i="3"/>
  <c r="L819" i="3"/>
  <c r="M819" i="3" s="1"/>
  <c r="V818" i="3"/>
  <c r="Q818" i="3"/>
  <c r="G819" i="8" s="1"/>
  <c r="O818" i="3"/>
  <c r="P818" i="3" s="1"/>
  <c r="N818" i="3"/>
  <c r="M818" i="3"/>
  <c r="L818" i="3"/>
  <c r="V817" i="3"/>
  <c r="Q817" i="3"/>
  <c r="G818" i="8" s="1"/>
  <c r="P817" i="3"/>
  <c r="O817" i="3"/>
  <c r="N817" i="3"/>
  <c r="L817" i="3"/>
  <c r="M817" i="3" s="1"/>
  <c r="V816" i="3"/>
  <c r="O816" i="3"/>
  <c r="N816" i="3"/>
  <c r="M816" i="3"/>
  <c r="L816" i="3"/>
  <c r="V815" i="3"/>
  <c r="P815" i="3"/>
  <c r="O815" i="3"/>
  <c r="Q815" i="3" s="1"/>
  <c r="G816" i="8" s="1"/>
  <c r="N815" i="3"/>
  <c r="L815" i="3"/>
  <c r="M815" i="3" s="1"/>
  <c r="V814" i="3"/>
  <c r="U814" i="3"/>
  <c r="O814" i="3"/>
  <c r="N814" i="3"/>
  <c r="V813" i="3"/>
  <c r="P813" i="3"/>
  <c r="O813" i="3"/>
  <c r="Q813" i="3" s="1"/>
  <c r="G814" i="8" s="1"/>
  <c r="N813" i="3"/>
  <c r="L813" i="3"/>
  <c r="M813" i="3" s="1"/>
  <c r="V812" i="3"/>
  <c r="Q812" i="3"/>
  <c r="G813" i="8" s="1"/>
  <c r="O812" i="3"/>
  <c r="P812" i="3" s="1"/>
  <c r="N812" i="3"/>
  <c r="M812" i="3"/>
  <c r="L812" i="3"/>
  <c r="V811" i="3"/>
  <c r="Q811" i="3"/>
  <c r="G812" i="8" s="1"/>
  <c r="P811" i="3"/>
  <c r="O811" i="3"/>
  <c r="N811" i="3"/>
  <c r="L811" i="3"/>
  <c r="M811" i="3" s="1"/>
  <c r="V810" i="3"/>
  <c r="O810" i="3"/>
  <c r="N810" i="3"/>
  <c r="V809" i="3"/>
  <c r="P809" i="3"/>
  <c r="O809" i="3"/>
  <c r="Q809" i="3" s="1"/>
  <c r="G810" i="8" s="1"/>
  <c r="N809" i="3"/>
  <c r="L809" i="3"/>
  <c r="M809" i="3" s="1"/>
  <c r="V808" i="3"/>
  <c r="Q808" i="3"/>
  <c r="G809" i="8" s="1"/>
  <c r="O808" i="3"/>
  <c r="P808" i="3" s="1"/>
  <c r="N808" i="3"/>
  <c r="M808" i="3"/>
  <c r="L808" i="3"/>
  <c r="V807" i="3"/>
  <c r="Q807" i="3"/>
  <c r="G808" i="8" s="1"/>
  <c r="P807" i="3"/>
  <c r="O807" i="3"/>
  <c r="N807" i="3"/>
  <c r="L807" i="3"/>
  <c r="M807" i="3" s="1"/>
  <c r="V806" i="3"/>
  <c r="O806" i="3"/>
  <c r="N806" i="3"/>
  <c r="M806" i="3"/>
  <c r="L806" i="3"/>
  <c r="V805" i="3"/>
  <c r="P805" i="3"/>
  <c r="O805" i="3"/>
  <c r="Q805" i="3" s="1"/>
  <c r="G806" i="8" s="1"/>
  <c r="N805" i="3"/>
  <c r="L805" i="3"/>
  <c r="M805" i="3" s="1"/>
  <c r="V804" i="3"/>
  <c r="Q804" i="3"/>
  <c r="G805" i="8" s="1"/>
  <c r="O804" i="3"/>
  <c r="P804" i="3" s="1"/>
  <c r="N804" i="3"/>
  <c r="M804" i="3"/>
  <c r="L804" i="3"/>
  <c r="V803" i="3"/>
  <c r="Q803" i="3"/>
  <c r="G804" i="8" s="1"/>
  <c r="P803" i="3"/>
  <c r="O803" i="3"/>
  <c r="N803" i="3"/>
  <c r="L803" i="3"/>
  <c r="M803" i="3" s="1"/>
  <c r="V802" i="3"/>
  <c r="O802" i="3"/>
  <c r="N802" i="3"/>
  <c r="M802" i="3"/>
  <c r="L802" i="3"/>
  <c r="V801" i="3"/>
  <c r="P801" i="3"/>
  <c r="O801" i="3"/>
  <c r="Q801" i="3" s="1"/>
  <c r="G802" i="8" s="1"/>
  <c r="N801" i="3"/>
  <c r="L801" i="3"/>
  <c r="M801" i="3" s="1"/>
  <c r="V800" i="3"/>
  <c r="Q800" i="3"/>
  <c r="G801" i="8" s="1"/>
  <c r="O800" i="3"/>
  <c r="P800" i="3" s="1"/>
  <c r="N800" i="3"/>
  <c r="M800" i="3"/>
  <c r="L800" i="3"/>
  <c r="V799" i="3"/>
  <c r="T799" i="3"/>
  <c r="P799" i="3"/>
  <c r="O799" i="3"/>
  <c r="Q799" i="3" s="1"/>
  <c r="G800" i="8" s="1"/>
  <c r="N799" i="3"/>
  <c r="U799" i="3" s="1"/>
  <c r="L799" i="3"/>
  <c r="M799" i="3" s="1"/>
  <c r="V798" i="3"/>
  <c r="U798" i="3"/>
  <c r="O798" i="3"/>
  <c r="N798" i="3"/>
  <c r="V797" i="3"/>
  <c r="P797" i="3"/>
  <c r="O797" i="3"/>
  <c r="Q797" i="3" s="1"/>
  <c r="G798" i="8" s="1"/>
  <c r="N797" i="3"/>
  <c r="L797" i="3"/>
  <c r="M797" i="3" s="1"/>
  <c r="V796" i="3"/>
  <c r="Q796" i="3"/>
  <c r="G797" i="8" s="1"/>
  <c r="O796" i="3"/>
  <c r="P796" i="3" s="1"/>
  <c r="N796" i="3"/>
  <c r="M796" i="3"/>
  <c r="L796" i="3"/>
  <c r="V795" i="3"/>
  <c r="Q795" i="3"/>
  <c r="G796" i="8" s="1"/>
  <c r="P795" i="3"/>
  <c r="O795" i="3"/>
  <c r="N795" i="3"/>
  <c r="L795" i="3"/>
  <c r="M795" i="3" s="1"/>
  <c r="V794" i="3"/>
  <c r="O794" i="3"/>
  <c r="N794" i="3"/>
  <c r="M794" i="3"/>
  <c r="L794" i="3"/>
  <c r="V793" i="3"/>
  <c r="P793" i="3"/>
  <c r="O793" i="3"/>
  <c r="Q793" i="3" s="1"/>
  <c r="G794" i="8" s="1"/>
  <c r="N793" i="3"/>
  <c r="L793" i="3"/>
  <c r="M793" i="3" s="1"/>
  <c r="V792" i="3"/>
  <c r="Q792" i="3"/>
  <c r="G793" i="8" s="1"/>
  <c r="O792" i="3"/>
  <c r="P792" i="3" s="1"/>
  <c r="N792" i="3"/>
  <c r="M792" i="3"/>
  <c r="L792" i="3"/>
  <c r="V791" i="3"/>
  <c r="Q791" i="3"/>
  <c r="G792" i="8" s="1"/>
  <c r="P791" i="3"/>
  <c r="O791" i="3"/>
  <c r="N791" i="3"/>
  <c r="L791" i="3"/>
  <c r="M791" i="3" s="1"/>
  <c r="V790" i="3"/>
  <c r="O790" i="3"/>
  <c r="N790" i="3"/>
  <c r="M790" i="3"/>
  <c r="L790" i="3"/>
  <c r="V789" i="3"/>
  <c r="P789" i="3"/>
  <c r="O789" i="3"/>
  <c r="Q789" i="3" s="1"/>
  <c r="G790" i="8" s="1"/>
  <c r="N789" i="3"/>
  <c r="L789" i="3"/>
  <c r="M789" i="3" s="1"/>
  <c r="V788" i="3"/>
  <c r="Q788" i="3"/>
  <c r="G789" i="8" s="1"/>
  <c r="O788" i="3"/>
  <c r="P788" i="3" s="1"/>
  <c r="L788" i="3" s="1"/>
  <c r="M788" i="3" s="1"/>
  <c r="N788" i="3"/>
  <c r="V787" i="3"/>
  <c r="Q787" i="3"/>
  <c r="G788" i="8" s="1"/>
  <c r="P787" i="3"/>
  <c r="L787" i="3" s="1"/>
  <c r="M787" i="3" s="1"/>
  <c r="O787" i="3"/>
  <c r="N787" i="3"/>
  <c r="V786" i="3"/>
  <c r="O786" i="3"/>
  <c r="N786" i="3"/>
  <c r="V785" i="3"/>
  <c r="P785" i="3"/>
  <c r="O785" i="3"/>
  <c r="Q785" i="3" s="1"/>
  <c r="G786" i="8" s="1"/>
  <c r="N785" i="3"/>
  <c r="L785" i="3"/>
  <c r="M785" i="3" s="1"/>
  <c r="V784" i="3"/>
  <c r="Q784" i="3"/>
  <c r="G785" i="8" s="1"/>
  <c r="O784" i="3"/>
  <c r="P784" i="3" s="1"/>
  <c r="N784" i="3"/>
  <c r="M784" i="3"/>
  <c r="L784" i="3"/>
  <c r="V783" i="3"/>
  <c r="Q783" i="3"/>
  <c r="G784" i="8" s="1"/>
  <c r="P783" i="3"/>
  <c r="O783" i="3"/>
  <c r="N783" i="3"/>
  <c r="L783" i="3"/>
  <c r="M783" i="3" s="1"/>
  <c r="V782" i="3"/>
  <c r="O782" i="3"/>
  <c r="N782" i="3"/>
  <c r="V781" i="3"/>
  <c r="P781" i="3"/>
  <c r="O781" i="3"/>
  <c r="Q781" i="3" s="1"/>
  <c r="G782" i="8" s="1"/>
  <c r="N781" i="3"/>
  <c r="L781" i="3"/>
  <c r="M781" i="3" s="1"/>
  <c r="V780" i="3"/>
  <c r="Q780" i="3"/>
  <c r="G781" i="8" s="1"/>
  <c r="O780" i="3"/>
  <c r="P780" i="3" s="1"/>
  <c r="L780" i="3" s="1"/>
  <c r="N780" i="3"/>
  <c r="M780" i="3"/>
  <c r="V779" i="3"/>
  <c r="Q779" i="3"/>
  <c r="G780" i="8" s="1"/>
  <c r="P779" i="3"/>
  <c r="O779" i="3"/>
  <c r="N779" i="3"/>
  <c r="L779" i="3"/>
  <c r="M779" i="3" s="1"/>
  <c r="V778" i="3"/>
  <c r="O778" i="3"/>
  <c r="N778" i="3"/>
  <c r="M778" i="3"/>
  <c r="L778" i="3"/>
  <c r="V777" i="3"/>
  <c r="P777" i="3"/>
  <c r="O777" i="3"/>
  <c r="Q777" i="3" s="1"/>
  <c r="G778" i="8" s="1"/>
  <c r="N777" i="3"/>
  <c r="L777" i="3"/>
  <c r="M777" i="3" s="1"/>
  <c r="V776" i="3"/>
  <c r="Q776" i="3"/>
  <c r="G777" i="8" s="1"/>
  <c r="O776" i="3"/>
  <c r="P776" i="3" s="1"/>
  <c r="N776" i="3"/>
  <c r="M776" i="3"/>
  <c r="L776" i="3"/>
  <c r="V775" i="3"/>
  <c r="Q775" i="3"/>
  <c r="G776" i="8" s="1"/>
  <c r="P775" i="3"/>
  <c r="O775" i="3"/>
  <c r="N775" i="3"/>
  <c r="L775" i="3"/>
  <c r="M775" i="3" s="1"/>
  <c r="V774" i="3"/>
  <c r="O774" i="3"/>
  <c r="N774" i="3"/>
  <c r="M774" i="3"/>
  <c r="L774" i="3"/>
  <c r="V773" i="3"/>
  <c r="P773" i="3"/>
  <c r="O773" i="3"/>
  <c r="Q773" i="3" s="1"/>
  <c r="G774" i="8" s="1"/>
  <c r="N773" i="3"/>
  <c r="L773" i="3"/>
  <c r="M773" i="3" s="1"/>
  <c r="V772" i="3"/>
  <c r="Q772" i="3"/>
  <c r="G773" i="8" s="1"/>
  <c r="O772" i="3"/>
  <c r="P772" i="3" s="1"/>
  <c r="N772" i="3"/>
  <c r="M772" i="3"/>
  <c r="L772" i="3"/>
  <c r="V771" i="3"/>
  <c r="Q771" i="3"/>
  <c r="G772" i="8" s="1"/>
  <c r="P771" i="3"/>
  <c r="O771" i="3"/>
  <c r="N771" i="3"/>
  <c r="L771" i="3"/>
  <c r="M771" i="3" s="1"/>
  <c r="V770" i="3"/>
  <c r="O770" i="3"/>
  <c r="N770" i="3"/>
  <c r="V769" i="3"/>
  <c r="P769" i="3"/>
  <c r="O769" i="3"/>
  <c r="Q769" i="3" s="1"/>
  <c r="G770" i="8" s="1"/>
  <c r="N769" i="3"/>
  <c r="L769" i="3"/>
  <c r="M769" i="3" s="1"/>
  <c r="V768" i="3"/>
  <c r="Q768" i="3"/>
  <c r="G769" i="8" s="1"/>
  <c r="O768" i="3"/>
  <c r="P768" i="3" s="1"/>
  <c r="L768" i="3" s="1"/>
  <c r="N768" i="3"/>
  <c r="M768" i="3"/>
  <c r="V767" i="3"/>
  <c r="Q767" i="3"/>
  <c r="G768" i="8" s="1"/>
  <c r="P767" i="3"/>
  <c r="O767" i="3"/>
  <c r="N767" i="3"/>
  <c r="L767" i="3"/>
  <c r="M767" i="3" s="1"/>
  <c r="V766" i="3"/>
  <c r="O766" i="3"/>
  <c r="N766" i="3"/>
  <c r="M766" i="3"/>
  <c r="L766" i="3"/>
  <c r="V765" i="3"/>
  <c r="P765" i="3"/>
  <c r="O765" i="3"/>
  <c r="Q765" i="3" s="1"/>
  <c r="G766" i="8" s="1"/>
  <c r="N765" i="3"/>
  <c r="L765" i="3"/>
  <c r="M765" i="3" s="1"/>
  <c r="V764" i="3"/>
  <c r="Q764" i="3"/>
  <c r="G765" i="8" s="1"/>
  <c r="O764" i="3"/>
  <c r="P764" i="3" s="1"/>
  <c r="N764" i="3"/>
  <c r="M764" i="3"/>
  <c r="L764" i="3"/>
  <c r="V763" i="3"/>
  <c r="Q763" i="3"/>
  <c r="G764" i="8" s="1"/>
  <c r="P764" i="8" s="1"/>
  <c r="P763" i="3"/>
  <c r="L763" i="3" s="1"/>
  <c r="M763" i="3" s="1"/>
  <c r="O763" i="3"/>
  <c r="N763" i="3"/>
  <c r="V762" i="3"/>
  <c r="O762" i="3"/>
  <c r="N762" i="3"/>
  <c r="M762" i="3"/>
  <c r="L762" i="3"/>
  <c r="V761" i="3"/>
  <c r="P761" i="3"/>
  <c r="O761" i="3"/>
  <c r="Q761" i="3" s="1"/>
  <c r="G762" i="8" s="1"/>
  <c r="P762" i="8" s="1"/>
  <c r="N761" i="3"/>
  <c r="L761" i="3"/>
  <c r="M761" i="3" s="1"/>
  <c r="V760" i="3"/>
  <c r="Q760" i="3"/>
  <c r="G761" i="8" s="1"/>
  <c r="O760" i="3"/>
  <c r="P760" i="3" s="1"/>
  <c r="N760" i="3"/>
  <c r="M760" i="3"/>
  <c r="L760" i="3"/>
  <c r="V759" i="3"/>
  <c r="Q759" i="3"/>
  <c r="G760" i="8" s="1"/>
  <c r="P759" i="3"/>
  <c r="O759" i="3"/>
  <c r="N759" i="3"/>
  <c r="L759" i="3"/>
  <c r="M759" i="3" s="1"/>
  <c r="V758" i="3"/>
  <c r="O758" i="3"/>
  <c r="N758" i="3"/>
  <c r="M758" i="3"/>
  <c r="L758" i="3"/>
  <c r="V757" i="3"/>
  <c r="P757" i="3"/>
  <c r="O757" i="3"/>
  <c r="Q757" i="3" s="1"/>
  <c r="G758" i="8" s="1"/>
  <c r="N757" i="3"/>
  <c r="L757" i="3"/>
  <c r="M757" i="3" s="1"/>
  <c r="V756" i="3"/>
  <c r="Q756" i="3"/>
  <c r="G757" i="8" s="1"/>
  <c r="O756" i="3"/>
  <c r="P756" i="3" s="1"/>
  <c r="N756" i="3"/>
  <c r="M756" i="3"/>
  <c r="L756" i="3"/>
  <c r="V755" i="3"/>
  <c r="Q755" i="3"/>
  <c r="G756" i="8" s="1"/>
  <c r="P755" i="3"/>
  <c r="O755" i="3"/>
  <c r="N755" i="3"/>
  <c r="L755" i="3"/>
  <c r="M755" i="3" s="1"/>
  <c r="V754" i="3"/>
  <c r="O754" i="3"/>
  <c r="N754" i="3"/>
  <c r="M754" i="3"/>
  <c r="L754" i="3"/>
  <c r="V753" i="3"/>
  <c r="P753" i="3"/>
  <c r="O753" i="3"/>
  <c r="Q753" i="3" s="1"/>
  <c r="G754" i="8" s="1"/>
  <c r="N753" i="3"/>
  <c r="L753" i="3"/>
  <c r="M753" i="3" s="1"/>
  <c r="V752" i="3"/>
  <c r="Q752" i="3"/>
  <c r="G753" i="8" s="1"/>
  <c r="O752" i="3"/>
  <c r="P752" i="3" s="1"/>
  <c r="N752" i="3"/>
  <c r="M752" i="3"/>
  <c r="L752" i="3"/>
  <c r="V751" i="3"/>
  <c r="Q751" i="3"/>
  <c r="G752" i="8" s="1"/>
  <c r="P751" i="3"/>
  <c r="O751" i="3"/>
  <c r="N751" i="3"/>
  <c r="L751" i="3"/>
  <c r="M751" i="3" s="1"/>
  <c r="V750" i="3"/>
  <c r="O750" i="3"/>
  <c r="N750" i="3"/>
  <c r="M750" i="3"/>
  <c r="L750" i="3"/>
  <c r="V749" i="3"/>
  <c r="P749" i="3"/>
  <c r="O749" i="3"/>
  <c r="Q749" i="3" s="1"/>
  <c r="G750" i="8" s="1"/>
  <c r="N749" i="3"/>
  <c r="L749" i="3"/>
  <c r="M749" i="3" s="1"/>
  <c r="V748" i="3"/>
  <c r="Q748" i="3"/>
  <c r="G749" i="8" s="1"/>
  <c r="O748" i="3"/>
  <c r="P748" i="3" s="1"/>
  <c r="L748" i="3" s="1"/>
  <c r="N748" i="3"/>
  <c r="M748" i="3"/>
  <c r="V747" i="3"/>
  <c r="Q747" i="3"/>
  <c r="G748" i="8" s="1"/>
  <c r="P747" i="3"/>
  <c r="O747" i="3"/>
  <c r="N747" i="3"/>
  <c r="L747" i="3"/>
  <c r="M747" i="3" s="1"/>
  <c r="V746" i="3"/>
  <c r="O746" i="3"/>
  <c r="N746" i="3"/>
  <c r="V745" i="3"/>
  <c r="P745" i="3"/>
  <c r="O745" i="3"/>
  <c r="Q745" i="3" s="1"/>
  <c r="G746" i="8" s="1"/>
  <c r="N745" i="3"/>
  <c r="L745" i="3"/>
  <c r="M745" i="3" s="1"/>
  <c r="V744" i="3"/>
  <c r="Q744" i="3"/>
  <c r="G745" i="8" s="1"/>
  <c r="O744" i="3"/>
  <c r="P744" i="3" s="1"/>
  <c r="L744" i="3" s="1"/>
  <c r="N744" i="3"/>
  <c r="M744" i="3"/>
  <c r="V743" i="3"/>
  <c r="Q743" i="3"/>
  <c r="G744" i="8" s="1"/>
  <c r="P743" i="3"/>
  <c r="O743" i="3"/>
  <c r="N743" i="3"/>
  <c r="L743" i="3"/>
  <c r="M743" i="3" s="1"/>
  <c r="V742" i="3"/>
  <c r="O742" i="3"/>
  <c r="N742" i="3"/>
  <c r="M742" i="3"/>
  <c r="L742" i="3"/>
  <c r="V741" i="3"/>
  <c r="P741" i="3"/>
  <c r="O741" i="3"/>
  <c r="Q741" i="3" s="1"/>
  <c r="G742" i="8" s="1"/>
  <c r="N741" i="3"/>
  <c r="L741" i="3"/>
  <c r="M741" i="3" s="1"/>
  <c r="V740" i="3"/>
  <c r="Q740" i="3"/>
  <c r="G741" i="8" s="1"/>
  <c r="O740" i="3"/>
  <c r="P740" i="3" s="1"/>
  <c r="N740" i="3"/>
  <c r="M740" i="3"/>
  <c r="L740" i="3"/>
  <c r="V739" i="3"/>
  <c r="Q739" i="3"/>
  <c r="G740" i="8" s="1"/>
  <c r="P739" i="3"/>
  <c r="O739" i="3"/>
  <c r="N739" i="3"/>
  <c r="L739" i="3"/>
  <c r="M739" i="3" s="1"/>
  <c r="V738" i="3"/>
  <c r="O738" i="3"/>
  <c r="N738" i="3"/>
  <c r="M738" i="3"/>
  <c r="L738" i="3"/>
  <c r="V737" i="3"/>
  <c r="P737" i="3"/>
  <c r="O737" i="3"/>
  <c r="Q737" i="3" s="1"/>
  <c r="G738" i="8" s="1"/>
  <c r="N737" i="3"/>
  <c r="L737" i="3"/>
  <c r="M737" i="3" s="1"/>
  <c r="V736" i="3"/>
  <c r="Q736" i="3"/>
  <c r="G737" i="8" s="1"/>
  <c r="O736" i="3"/>
  <c r="P736" i="3" s="1"/>
  <c r="N736" i="3"/>
  <c r="M736" i="3"/>
  <c r="L736" i="3"/>
  <c r="V735" i="3"/>
  <c r="Q735" i="3"/>
  <c r="G736" i="8" s="1"/>
  <c r="P735" i="3"/>
  <c r="O735" i="3"/>
  <c r="N735" i="3"/>
  <c r="L735" i="3"/>
  <c r="M735" i="3" s="1"/>
  <c r="V734" i="3"/>
  <c r="O734" i="3"/>
  <c r="N734" i="3"/>
  <c r="M734" i="3"/>
  <c r="L734" i="3"/>
  <c r="V733" i="3"/>
  <c r="P733" i="3"/>
  <c r="O733" i="3"/>
  <c r="Q733" i="3" s="1"/>
  <c r="G734" i="8" s="1"/>
  <c r="N733" i="3"/>
  <c r="L733" i="3"/>
  <c r="M733" i="3" s="1"/>
  <c r="V732" i="3"/>
  <c r="Q732" i="3"/>
  <c r="G733" i="8" s="1"/>
  <c r="O732" i="3"/>
  <c r="P732" i="3" s="1"/>
  <c r="L732" i="3" s="1"/>
  <c r="N732" i="3"/>
  <c r="M732" i="3"/>
  <c r="V731" i="3"/>
  <c r="Q731" i="3"/>
  <c r="G732" i="8" s="1"/>
  <c r="P731" i="3"/>
  <c r="O731" i="3"/>
  <c r="N731" i="3"/>
  <c r="L731" i="3"/>
  <c r="M731" i="3" s="1"/>
  <c r="V730" i="3"/>
  <c r="O730" i="3"/>
  <c r="N730" i="3"/>
  <c r="M730" i="3"/>
  <c r="L730" i="3"/>
  <c r="V729" i="3"/>
  <c r="P729" i="3"/>
  <c r="O729" i="3"/>
  <c r="Q729" i="3" s="1"/>
  <c r="G730" i="8" s="1"/>
  <c r="N729" i="3"/>
  <c r="L729" i="3"/>
  <c r="M729" i="3" s="1"/>
  <c r="V728" i="3"/>
  <c r="Q728" i="3"/>
  <c r="G729" i="8" s="1"/>
  <c r="O728" i="3"/>
  <c r="P728" i="3" s="1"/>
  <c r="N728" i="3"/>
  <c r="M728" i="3"/>
  <c r="L728" i="3"/>
  <c r="V727" i="3"/>
  <c r="Q727" i="3"/>
  <c r="G728" i="8" s="1"/>
  <c r="P727" i="3"/>
  <c r="O727" i="3"/>
  <c r="N727" i="3"/>
  <c r="L727" i="3"/>
  <c r="M727" i="3" s="1"/>
  <c r="V726" i="3"/>
  <c r="O726" i="3"/>
  <c r="N726" i="3"/>
  <c r="M726" i="3"/>
  <c r="L726" i="3"/>
  <c r="V725" i="3"/>
  <c r="P725" i="3"/>
  <c r="O725" i="3"/>
  <c r="Q725" i="3" s="1"/>
  <c r="G726" i="8" s="1"/>
  <c r="N725" i="3"/>
  <c r="L725" i="3"/>
  <c r="M725" i="3" s="1"/>
  <c r="V724" i="3"/>
  <c r="Q724" i="3"/>
  <c r="G725" i="8" s="1"/>
  <c r="O724" i="3"/>
  <c r="P724" i="3" s="1"/>
  <c r="L724" i="3" s="1"/>
  <c r="N724" i="3"/>
  <c r="M724" i="3"/>
  <c r="V723" i="3"/>
  <c r="Q723" i="3"/>
  <c r="G724" i="8" s="1"/>
  <c r="P723" i="3"/>
  <c r="O723" i="3"/>
  <c r="N723" i="3"/>
  <c r="L723" i="3"/>
  <c r="M723" i="3" s="1"/>
  <c r="V722" i="3"/>
  <c r="O722" i="3"/>
  <c r="N722" i="3"/>
  <c r="M722" i="3"/>
  <c r="L722" i="3"/>
  <c r="V721" i="3"/>
  <c r="P721" i="3"/>
  <c r="O721" i="3"/>
  <c r="Q721" i="3" s="1"/>
  <c r="G722" i="8" s="1"/>
  <c r="N721" i="3"/>
  <c r="L721" i="3"/>
  <c r="M721" i="3" s="1"/>
  <c r="V720" i="3"/>
  <c r="Q720" i="3"/>
  <c r="G721" i="8" s="1"/>
  <c r="O720" i="3"/>
  <c r="P720" i="3" s="1"/>
  <c r="L720" i="3" s="1"/>
  <c r="N720" i="3"/>
  <c r="M720" i="3"/>
  <c r="V719" i="3"/>
  <c r="Q719" i="3"/>
  <c r="G720" i="8" s="1"/>
  <c r="P719" i="3"/>
  <c r="L719" i="3" s="1"/>
  <c r="M719" i="3" s="1"/>
  <c r="O719" i="3"/>
  <c r="N719" i="3"/>
  <c r="V718" i="3"/>
  <c r="O718" i="3"/>
  <c r="N718" i="3"/>
  <c r="V717" i="3"/>
  <c r="P717" i="3"/>
  <c r="O717" i="3"/>
  <c r="Q717" i="3" s="1"/>
  <c r="G718" i="8" s="1"/>
  <c r="N717" i="3"/>
  <c r="L717" i="3"/>
  <c r="M717" i="3" s="1"/>
  <c r="V716" i="3"/>
  <c r="Q716" i="3"/>
  <c r="G717" i="8" s="1"/>
  <c r="O716" i="3"/>
  <c r="P716" i="3" s="1"/>
  <c r="L716" i="3" s="1"/>
  <c r="N716" i="3"/>
  <c r="M716" i="3"/>
  <c r="V715" i="3"/>
  <c r="Q715" i="3"/>
  <c r="G716" i="8" s="1"/>
  <c r="P715" i="3"/>
  <c r="O715" i="3"/>
  <c r="N715" i="3"/>
  <c r="L715" i="3"/>
  <c r="M715" i="3" s="1"/>
  <c r="V714" i="3"/>
  <c r="U714" i="3"/>
  <c r="Q714" i="3"/>
  <c r="G715" i="8" s="1"/>
  <c r="O714" i="3"/>
  <c r="P714" i="3" s="1"/>
  <c r="L714" i="3" s="1"/>
  <c r="N714" i="3"/>
  <c r="M714" i="3"/>
  <c r="V713" i="3"/>
  <c r="Q713" i="3"/>
  <c r="G714" i="8" s="1"/>
  <c r="P713" i="3"/>
  <c r="O713" i="3"/>
  <c r="N713" i="3"/>
  <c r="L713" i="3"/>
  <c r="M713" i="3" s="1"/>
  <c r="V712" i="3"/>
  <c r="O712" i="3"/>
  <c r="N712" i="3"/>
  <c r="V711" i="3"/>
  <c r="P711" i="3"/>
  <c r="O711" i="3"/>
  <c r="Q711" i="3" s="1"/>
  <c r="G712" i="8" s="1"/>
  <c r="N711" i="3"/>
  <c r="L711" i="3"/>
  <c r="M711" i="3" s="1"/>
  <c r="V710" i="3"/>
  <c r="Q710" i="3"/>
  <c r="G711" i="8" s="1"/>
  <c r="O710" i="3"/>
  <c r="P710" i="3" s="1"/>
  <c r="L710" i="3" s="1"/>
  <c r="M710" i="3" s="1"/>
  <c r="N710" i="3"/>
  <c r="V709" i="3"/>
  <c r="Q709" i="3"/>
  <c r="G710" i="8" s="1"/>
  <c r="P709" i="3"/>
  <c r="O709" i="3"/>
  <c r="N709" i="3"/>
  <c r="L709" i="3"/>
  <c r="M709" i="3" s="1"/>
  <c r="V708" i="3"/>
  <c r="O708" i="3"/>
  <c r="N708" i="3"/>
  <c r="M708" i="3"/>
  <c r="L708" i="3"/>
  <c r="V707" i="3"/>
  <c r="P707" i="3"/>
  <c r="O707" i="3"/>
  <c r="Q707" i="3" s="1"/>
  <c r="G708" i="8" s="1"/>
  <c r="N707" i="3"/>
  <c r="L707" i="3"/>
  <c r="M707" i="3" s="1"/>
  <c r="V706" i="3"/>
  <c r="Q706" i="3"/>
  <c r="G707" i="8" s="1"/>
  <c r="O706" i="3"/>
  <c r="P706" i="3" s="1"/>
  <c r="N706" i="3"/>
  <c r="M706" i="3"/>
  <c r="L706" i="3"/>
  <c r="V705" i="3"/>
  <c r="T705" i="3"/>
  <c r="P705" i="3"/>
  <c r="O705" i="3"/>
  <c r="Q705" i="3" s="1"/>
  <c r="G706" i="8" s="1"/>
  <c r="N705" i="3"/>
  <c r="U705" i="3" s="1"/>
  <c r="L705" i="3"/>
  <c r="M705" i="3" s="1"/>
  <c r="V704" i="3"/>
  <c r="Q704" i="3"/>
  <c r="G705" i="8" s="1"/>
  <c r="O704" i="3"/>
  <c r="P704" i="3" s="1"/>
  <c r="L704" i="3" s="1"/>
  <c r="N704" i="3"/>
  <c r="M704" i="3"/>
  <c r="V703" i="3"/>
  <c r="Q703" i="3"/>
  <c r="G704" i="8" s="1"/>
  <c r="P703" i="3"/>
  <c r="O703" i="3"/>
  <c r="N703" i="3"/>
  <c r="L703" i="3"/>
  <c r="M703" i="3" s="1"/>
  <c r="V702" i="3"/>
  <c r="O702" i="3"/>
  <c r="N702" i="3"/>
  <c r="V701" i="3"/>
  <c r="P701" i="3"/>
  <c r="O701" i="3"/>
  <c r="Q701" i="3" s="1"/>
  <c r="G702" i="8" s="1"/>
  <c r="N701" i="3"/>
  <c r="L701" i="3"/>
  <c r="M701" i="3" s="1"/>
  <c r="V700" i="3"/>
  <c r="Q700" i="3"/>
  <c r="G701" i="8" s="1"/>
  <c r="O700" i="3"/>
  <c r="P700" i="3" s="1"/>
  <c r="L700" i="3" s="1"/>
  <c r="M700" i="3" s="1"/>
  <c r="N700" i="3"/>
  <c r="V699" i="3"/>
  <c r="Q699" i="3"/>
  <c r="G700" i="8" s="1"/>
  <c r="P699" i="3"/>
  <c r="O699" i="3"/>
  <c r="N699" i="3"/>
  <c r="L699" i="3"/>
  <c r="M699" i="3" s="1"/>
  <c r="V698" i="3"/>
  <c r="O698" i="3"/>
  <c r="N698" i="3"/>
  <c r="V697" i="3"/>
  <c r="P697" i="3"/>
  <c r="O697" i="3"/>
  <c r="Q697" i="3" s="1"/>
  <c r="G698" i="8" s="1"/>
  <c r="N697" i="3"/>
  <c r="L697" i="3"/>
  <c r="M697" i="3" s="1"/>
  <c r="V696" i="3"/>
  <c r="Q696" i="3"/>
  <c r="G697" i="8" s="1"/>
  <c r="O696" i="3"/>
  <c r="P696" i="3" s="1"/>
  <c r="L696" i="3" s="1"/>
  <c r="M696" i="3" s="1"/>
  <c r="N696" i="3"/>
  <c r="V695" i="3"/>
  <c r="Q695" i="3"/>
  <c r="G696" i="8" s="1"/>
  <c r="P695" i="3"/>
  <c r="L695" i="3" s="1"/>
  <c r="M695" i="3" s="1"/>
  <c r="O695" i="3"/>
  <c r="N695" i="3"/>
  <c r="V694" i="3"/>
  <c r="O694" i="3"/>
  <c r="N694" i="3"/>
  <c r="V693" i="3"/>
  <c r="P693" i="3"/>
  <c r="O693" i="3"/>
  <c r="Q693" i="3" s="1"/>
  <c r="G694" i="8" s="1"/>
  <c r="N693" i="3"/>
  <c r="L693" i="3"/>
  <c r="M693" i="3" s="1"/>
  <c r="V692" i="3"/>
  <c r="Q692" i="3"/>
  <c r="G693" i="8" s="1"/>
  <c r="O692" i="3"/>
  <c r="P692" i="3" s="1"/>
  <c r="N692" i="3"/>
  <c r="M692" i="3"/>
  <c r="L692" i="3"/>
  <c r="V691" i="3"/>
  <c r="Q691" i="3"/>
  <c r="G692" i="8" s="1"/>
  <c r="P691" i="3"/>
  <c r="O691" i="3"/>
  <c r="N691" i="3"/>
  <c r="L691" i="3"/>
  <c r="M691" i="3" s="1"/>
  <c r="V690" i="3"/>
  <c r="O690" i="3"/>
  <c r="N690" i="3"/>
  <c r="M690" i="3"/>
  <c r="L690" i="3"/>
  <c r="V689" i="3"/>
  <c r="P689" i="3"/>
  <c r="O689" i="3"/>
  <c r="Q689" i="3" s="1"/>
  <c r="G690" i="8" s="1"/>
  <c r="N689" i="3"/>
  <c r="L689" i="3"/>
  <c r="M689" i="3" s="1"/>
  <c r="V688" i="3"/>
  <c r="Q688" i="3"/>
  <c r="G689" i="8" s="1"/>
  <c r="O688" i="3"/>
  <c r="P688" i="3" s="1"/>
  <c r="N688" i="3"/>
  <c r="M688" i="3"/>
  <c r="L688" i="3"/>
  <c r="V687" i="3"/>
  <c r="Q687" i="3"/>
  <c r="G688" i="8" s="1"/>
  <c r="P687" i="3"/>
  <c r="O687" i="3"/>
  <c r="N687" i="3"/>
  <c r="L687" i="3"/>
  <c r="M687" i="3" s="1"/>
  <c r="V686" i="3"/>
  <c r="O686" i="3"/>
  <c r="N686" i="3"/>
  <c r="V685" i="3"/>
  <c r="P685" i="3"/>
  <c r="O685" i="3"/>
  <c r="Q685" i="3" s="1"/>
  <c r="G686" i="8" s="1"/>
  <c r="N685" i="3"/>
  <c r="L685" i="3"/>
  <c r="M685" i="3" s="1"/>
  <c r="V684" i="3"/>
  <c r="Q684" i="3"/>
  <c r="G685" i="8" s="1"/>
  <c r="O684" i="3"/>
  <c r="P684" i="3" s="1"/>
  <c r="L684" i="3" s="1"/>
  <c r="M684" i="3" s="1"/>
  <c r="N684" i="3"/>
  <c r="V683" i="3"/>
  <c r="Q683" i="3"/>
  <c r="G684" i="8" s="1"/>
  <c r="P683" i="3"/>
  <c r="O683" i="3"/>
  <c r="N683" i="3"/>
  <c r="L683" i="3"/>
  <c r="M683" i="3" s="1"/>
  <c r="V682" i="3"/>
  <c r="O682" i="3"/>
  <c r="N682" i="3"/>
  <c r="M682" i="3"/>
  <c r="L682" i="3"/>
  <c r="V681" i="3"/>
  <c r="P681" i="3"/>
  <c r="O681" i="3"/>
  <c r="Q681" i="3" s="1"/>
  <c r="G682" i="8" s="1"/>
  <c r="N681" i="3"/>
  <c r="L681" i="3"/>
  <c r="M681" i="3" s="1"/>
  <c r="V680" i="3"/>
  <c r="Q680" i="3"/>
  <c r="G681" i="8" s="1"/>
  <c r="O680" i="3"/>
  <c r="P680" i="3" s="1"/>
  <c r="N680" i="3"/>
  <c r="M680" i="3"/>
  <c r="L680" i="3"/>
  <c r="V679" i="3"/>
  <c r="Q679" i="3"/>
  <c r="G680" i="8" s="1"/>
  <c r="P679" i="3"/>
  <c r="O679" i="3"/>
  <c r="N679" i="3"/>
  <c r="L679" i="3"/>
  <c r="M679" i="3" s="1"/>
  <c r="V678" i="3"/>
  <c r="U678" i="3"/>
  <c r="Q678" i="3"/>
  <c r="G679" i="8" s="1"/>
  <c r="O678" i="3"/>
  <c r="P678" i="3" s="1"/>
  <c r="L678" i="3" s="1"/>
  <c r="N678" i="3"/>
  <c r="M678" i="3"/>
  <c r="V677" i="3"/>
  <c r="Q677" i="3"/>
  <c r="G678" i="8" s="1"/>
  <c r="P677" i="3"/>
  <c r="O677" i="3"/>
  <c r="N677" i="3"/>
  <c r="L677" i="3"/>
  <c r="M677" i="3" s="1"/>
  <c r="V676" i="3"/>
  <c r="O676" i="3"/>
  <c r="N676" i="3"/>
  <c r="M676" i="3"/>
  <c r="L676" i="3"/>
  <c r="V675" i="3"/>
  <c r="P675" i="3"/>
  <c r="O675" i="3"/>
  <c r="Q675" i="3" s="1"/>
  <c r="G676" i="8" s="1"/>
  <c r="N675" i="3"/>
  <c r="L675" i="3"/>
  <c r="M675" i="3" s="1"/>
  <c r="V674" i="3"/>
  <c r="Q674" i="3"/>
  <c r="G675" i="8" s="1"/>
  <c r="O674" i="3"/>
  <c r="P674" i="3" s="1"/>
  <c r="L674" i="3" s="1"/>
  <c r="M674" i="3" s="1"/>
  <c r="N674" i="3"/>
  <c r="V673" i="3"/>
  <c r="Q673" i="3"/>
  <c r="G674" i="8" s="1"/>
  <c r="P673" i="3"/>
  <c r="L673" i="3" s="1"/>
  <c r="M673" i="3" s="1"/>
  <c r="O673" i="3"/>
  <c r="N673" i="3"/>
  <c r="V672" i="3"/>
  <c r="O672" i="3"/>
  <c r="N672" i="3"/>
  <c r="V671" i="3"/>
  <c r="P671" i="3"/>
  <c r="O671" i="3"/>
  <c r="Q671" i="3" s="1"/>
  <c r="G672" i="8" s="1"/>
  <c r="N671" i="3"/>
  <c r="L671" i="3"/>
  <c r="M671" i="3" s="1"/>
  <c r="V670" i="3"/>
  <c r="Q670" i="3"/>
  <c r="G671" i="8" s="1"/>
  <c r="O670" i="3"/>
  <c r="P670" i="3" s="1"/>
  <c r="L670" i="3" s="1"/>
  <c r="N670" i="3"/>
  <c r="M670" i="3"/>
  <c r="V669" i="3"/>
  <c r="Q669" i="3"/>
  <c r="G670" i="8" s="1"/>
  <c r="P669" i="3"/>
  <c r="L669" i="3" s="1"/>
  <c r="M669" i="3" s="1"/>
  <c r="O669" i="3"/>
  <c r="N669" i="3"/>
  <c r="V668" i="3"/>
  <c r="O668" i="3"/>
  <c r="N668" i="3"/>
  <c r="V667" i="3"/>
  <c r="P667" i="3"/>
  <c r="O667" i="3"/>
  <c r="Q667" i="3" s="1"/>
  <c r="G668" i="8" s="1"/>
  <c r="N667" i="3"/>
  <c r="L667" i="3"/>
  <c r="M667" i="3" s="1"/>
  <c r="V666" i="3"/>
  <c r="U666" i="3"/>
  <c r="S666" i="3"/>
  <c r="Q666" i="3"/>
  <c r="G667" i="8" s="1"/>
  <c r="P666" i="3"/>
  <c r="L666" i="3" s="1"/>
  <c r="M666" i="3" s="1"/>
  <c r="O666" i="3"/>
  <c r="T666" i="3" s="1"/>
  <c r="N666" i="3"/>
  <c r="V665" i="3"/>
  <c r="O665" i="3"/>
  <c r="N665" i="3"/>
  <c r="V664" i="3"/>
  <c r="P664" i="3"/>
  <c r="O664" i="3"/>
  <c r="Q664" i="3" s="1"/>
  <c r="G665" i="8" s="1"/>
  <c r="N664" i="3"/>
  <c r="L664" i="3"/>
  <c r="M664" i="3" s="1"/>
  <c r="V663" i="3"/>
  <c r="Q663" i="3"/>
  <c r="G664" i="8" s="1"/>
  <c r="O663" i="3"/>
  <c r="P663" i="3" s="1"/>
  <c r="N663" i="3"/>
  <c r="M663" i="3"/>
  <c r="L663" i="3"/>
  <c r="V662" i="3"/>
  <c r="Q662" i="3"/>
  <c r="G663" i="8" s="1"/>
  <c r="P662" i="3"/>
  <c r="O662" i="3"/>
  <c r="N662" i="3"/>
  <c r="L662" i="3"/>
  <c r="M662" i="3" s="1"/>
  <c r="V661" i="3"/>
  <c r="O661" i="3"/>
  <c r="N661" i="3"/>
  <c r="V660" i="3"/>
  <c r="P660" i="3"/>
  <c r="O660" i="3"/>
  <c r="Q660" i="3" s="1"/>
  <c r="G661" i="8" s="1"/>
  <c r="N660" i="3"/>
  <c r="L660" i="3"/>
  <c r="M660" i="3" s="1"/>
  <c r="V659" i="3"/>
  <c r="Q659" i="3"/>
  <c r="G660" i="8" s="1"/>
  <c r="O659" i="3"/>
  <c r="P659" i="3" s="1"/>
  <c r="N659" i="3"/>
  <c r="M659" i="3"/>
  <c r="L659" i="3"/>
  <c r="V658" i="3"/>
  <c r="Q658" i="3"/>
  <c r="G659" i="8" s="1"/>
  <c r="P658" i="3"/>
  <c r="O658" i="3"/>
  <c r="N658" i="3"/>
  <c r="L658" i="3"/>
  <c r="M658" i="3" s="1"/>
  <c r="V657" i="3"/>
  <c r="O657" i="3"/>
  <c r="N657" i="3"/>
  <c r="M657" i="3"/>
  <c r="L657" i="3"/>
  <c r="V656" i="3"/>
  <c r="P656" i="3"/>
  <c r="O656" i="3"/>
  <c r="Q656" i="3" s="1"/>
  <c r="G657" i="8" s="1"/>
  <c r="N656" i="3"/>
  <c r="L656" i="3"/>
  <c r="M656" i="3" s="1"/>
  <c r="V655" i="3"/>
  <c r="Q655" i="3"/>
  <c r="G656" i="8" s="1"/>
  <c r="O655" i="3"/>
  <c r="P655" i="3" s="1"/>
  <c r="L655" i="3" s="1"/>
  <c r="M655" i="3" s="1"/>
  <c r="N655" i="3"/>
  <c r="V654" i="3"/>
  <c r="Q654" i="3"/>
  <c r="G655" i="8" s="1"/>
  <c r="P654" i="3"/>
  <c r="L654" i="3" s="1"/>
  <c r="M654" i="3" s="1"/>
  <c r="O654" i="3"/>
  <c r="N654" i="3"/>
  <c r="V653" i="3"/>
  <c r="O653" i="3"/>
  <c r="N653" i="3"/>
  <c r="V652" i="3"/>
  <c r="P652" i="3"/>
  <c r="O652" i="3"/>
  <c r="Q652" i="3" s="1"/>
  <c r="G653" i="8" s="1"/>
  <c r="N652" i="3"/>
  <c r="L652" i="3"/>
  <c r="M652" i="3" s="1"/>
  <c r="V651" i="3"/>
  <c r="Q651" i="3"/>
  <c r="G652" i="8" s="1"/>
  <c r="O651" i="3"/>
  <c r="P651" i="3" s="1"/>
  <c r="L651" i="3" s="1"/>
  <c r="N651" i="3"/>
  <c r="M651" i="3"/>
  <c r="V650" i="3"/>
  <c r="Q650" i="3"/>
  <c r="G651" i="8" s="1"/>
  <c r="P650" i="3"/>
  <c r="L650" i="3" s="1"/>
  <c r="M650" i="3" s="1"/>
  <c r="O650" i="3"/>
  <c r="N650" i="3"/>
  <c r="V649" i="3"/>
  <c r="O649" i="3"/>
  <c r="N649" i="3"/>
  <c r="V648" i="3"/>
  <c r="P648" i="3"/>
  <c r="O648" i="3"/>
  <c r="Q648" i="3" s="1"/>
  <c r="G649" i="8" s="1"/>
  <c r="N648" i="3"/>
  <c r="L648" i="3"/>
  <c r="M648" i="3" s="1"/>
  <c r="V647" i="3"/>
  <c r="Q647" i="3"/>
  <c r="G648" i="8" s="1"/>
  <c r="O647" i="3"/>
  <c r="P647" i="3" s="1"/>
  <c r="L647" i="3" s="1"/>
  <c r="N647" i="3"/>
  <c r="M647" i="3"/>
  <c r="V646" i="3"/>
  <c r="Q646" i="3"/>
  <c r="G647" i="8" s="1"/>
  <c r="P646" i="3"/>
  <c r="O646" i="3"/>
  <c r="N646" i="3"/>
  <c r="L646" i="3"/>
  <c r="M646" i="3" s="1"/>
  <c r="V645" i="3"/>
  <c r="O645" i="3"/>
  <c r="N645" i="3"/>
  <c r="V644" i="3"/>
  <c r="P644" i="3"/>
  <c r="O644" i="3"/>
  <c r="Q644" i="3" s="1"/>
  <c r="G645" i="8" s="1"/>
  <c r="N644" i="3"/>
  <c r="L644" i="3"/>
  <c r="M644" i="3" s="1"/>
  <c r="V643" i="3"/>
  <c r="Q643" i="3"/>
  <c r="G644" i="8" s="1"/>
  <c r="O643" i="3"/>
  <c r="P643" i="3" s="1"/>
  <c r="L643" i="3" s="1"/>
  <c r="M643" i="3" s="1"/>
  <c r="N643" i="3"/>
  <c r="V642" i="3"/>
  <c r="Q642" i="3"/>
  <c r="G643" i="8" s="1"/>
  <c r="P642" i="3"/>
  <c r="O642" i="3"/>
  <c r="N642" i="3"/>
  <c r="L642" i="3"/>
  <c r="M642" i="3" s="1"/>
  <c r="V641" i="3"/>
  <c r="O641" i="3"/>
  <c r="N641" i="3"/>
  <c r="V640" i="3"/>
  <c r="P640" i="3"/>
  <c r="O640" i="3"/>
  <c r="Q640" i="3" s="1"/>
  <c r="G641" i="8" s="1"/>
  <c r="N640" i="3"/>
  <c r="L640" i="3"/>
  <c r="M640" i="3" s="1"/>
  <c r="V639" i="3"/>
  <c r="Q639" i="3"/>
  <c r="G640" i="8" s="1"/>
  <c r="O639" i="3"/>
  <c r="P639" i="3" s="1"/>
  <c r="L639" i="3" s="1"/>
  <c r="M639" i="3" s="1"/>
  <c r="N639" i="3"/>
  <c r="V638" i="3"/>
  <c r="Q638" i="3"/>
  <c r="G639" i="8" s="1"/>
  <c r="P638" i="3"/>
  <c r="L638" i="3" s="1"/>
  <c r="M638" i="3" s="1"/>
  <c r="O638" i="3"/>
  <c r="N638" i="3"/>
  <c r="V637" i="3"/>
  <c r="O637" i="3"/>
  <c r="N637" i="3"/>
  <c r="V636" i="3"/>
  <c r="P636" i="3"/>
  <c r="O636" i="3"/>
  <c r="Q636" i="3" s="1"/>
  <c r="G637" i="8" s="1"/>
  <c r="N636" i="3"/>
  <c r="L636" i="3"/>
  <c r="M636" i="3" s="1"/>
  <c r="V635" i="3"/>
  <c r="Q635" i="3"/>
  <c r="G636" i="8" s="1"/>
  <c r="O635" i="3"/>
  <c r="P635" i="3" s="1"/>
  <c r="N635" i="3"/>
  <c r="M635" i="3"/>
  <c r="L635" i="3"/>
  <c r="V634" i="3"/>
  <c r="Q634" i="3"/>
  <c r="G635" i="8" s="1"/>
  <c r="P634" i="3"/>
  <c r="L634" i="3" s="1"/>
  <c r="M634" i="3" s="1"/>
  <c r="O634" i="3"/>
  <c r="N634" i="3"/>
  <c r="V633" i="3"/>
  <c r="O633" i="3"/>
  <c r="N633" i="3"/>
  <c r="V632" i="3"/>
  <c r="P632" i="3"/>
  <c r="O632" i="3"/>
  <c r="Q632" i="3" s="1"/>
  <c r="G633" i="8" s="1"/>
  <c r="N632" i="3"/>
  <c r="L632" i="3"/>
  <c r="M632" i="3" s="1"/>
  <c r="V631" i="3"/>
  <c r="Q631" i="3"/>
  <c r="G632" i="8" s="1"/>
  <c r="O631" i="3"/>
  <c r="P631" i="3" s="1"/>
  <c r="L631" i="3" s="1"/>
  <c r="N631" i="3"/>
  <c r="M631" i="3"/>
  <c r="V630" i="3"/>
  <c r="Q630" i="3"/>
  <c r="G631" i="8" s="1"/>
  <c r="P630" i="3"/>
  <c r="O630" i="3"/>
  <c r="N630" i="3"/>
  <c r="L630" i="3"/>
  <c r="M630" i="3" s="1"/>
  <c r="V629" i="3"/>
  <c r="O629" i="3"/>
  <c r="N629" i="3"/>
  <c r="M629" i="3"/>
  <c r="L629" i="3"/>
  <c r="V628" i="3"/>
  <c r="P628" i="3"/>
  <c r="O628" i="3"/>
  <c r="Q628" i="3" s="1"/>
  <c r="G629" i="8" s="1"/>
  <c r="N628" i="3"/>
  <c r="L628" i="3"/>
  <c r="M628" i="3" s="1"/>
  <c r="V627" i="3"/>
  <c r="Q627" i="3"/>
  <c r="G628" i="8" s="1"/>
  <c r="O627" i="3"/>
  <c r="P627" i="3" s="1"/>
  <c r="N627" i="3"/>
  <c r="M627" i="3"/>
  <c r="L627" i="3"/>
  <c r="V626" i="3"/>
  <c r="Q626" i="3"/>
  <c r="G627" i="8" s="1"/>
  <c r="P626" i="3"/>
  <c r="O626" i="3"/>
  <c r="N626" i="3"/>
  <c r="L626" i="3"/>
  <c r="M626" i="3" s="1"/>
  <c r="V625" i="3"/>
  <c r="O625" i="3"/>
  <c r="N625" i="3"/>
  <c r="M625" i="3"/>
  <c r="L625" i="3"/>
  <c r="V624" i="3"/>
  <c r="P624" i="3"/>
  <c r="O624" i="3"/>
  <c r="Q624" i="3" s="1"/>
  <c r="G625" i="8" s="1"/>
  <c r="N624" i="3"/>
  <c r="L624" i="3"/>
  <c r="M624" i="3" s="1"/>
  <c r="V623" i="3"/>
  <c r="Q623" i="3"/>
  <c r="G624" i="8" s="1"/>
  <c r="O623" i="3"/>
  <c r="P623" i="3" s="1"/>
  <c r="L623" i="3" s="1"/>
  <c r="N623" i="3"/>
  <c r="M623" i="3"/>
  <c r="V622" i="3"/>
  <c r="Q622" i="3"/>
  <c r="G623" i="8" s="1"/>
  <c r="P622" i="3"/>
  <c r="O622" i="3"/>
  <c r="N622" i="3"/>
  <c r="L622" i="3"/>
  <c r="M622" i="3" s="1"/>
  <c r="V621" i="3"/>
  <c r="S621" i="3"/>
  <c r="P621" i="3"/>
  <c r="O621" i="3"/>
  <c r="Q621" i="3" s="1"/>
  <c r="G622" i="8" s="1"/>
  <c r="N621" i="3"/>
  <c r="L621" i="3"/>
  <c r="M621" i="3" s="1"/>
  <c r="V620" i="3"/>
  <c r="Q620" i="3"/>
  <c r="G621" i="8" s="1"/>
  <c r="O620" i="3"/>
  <c r="P620" i="3" s="1"/>
  <c r="L620" i="3" s="1"/>
  <c r="N620" i="3"/>
  <c r="M620" i="3"/>
  <c r="V619" i="3"/>
  <c r="Q619" i="3"/>
  <c r="G620" i="8" s="1"/>
  <c r="P619" i="3"/>
  <c r="L619" i="3" s="1"/>
  <c r="M619" i="3" s="1"/>
  <c r="O619" i="3"/>
  <c r="N619" i="3"/>
  <c r="V618" i="3"/>
  <c r="O618" i="3"/>
  <c r="N618" i="3"/>
  <c r="V617" i="3"/>
  <c r="P617" i="3"/>
  <c r="O617" i="3"/>
  <c r="Q617" i="3" s="1"/>
  <c r="G618" i="8" s="1"/>
  <c r="N617" i="3"/>
  <c r="L617" i="3"/>
  <c r="M617" i="3" s="1"/>
  <c r="V616" i="3"/>
  <c r="Q616" i="3"/>
  <c r="G617" i="8" s="1"/>
  <c r="O616" i="3"/>
  <c r="P616" i="3" s="1"/>
  <c r="L616" i="3" s="1"/>
  <c r="N616" i="3"/>
  <c r="M616" i="3"/>
  <c r="V615" i="3"/>
  <c r="Q615" i="3"/>
  <c r="G616" i="8" s="1"/>
  <c r="P615" i="3"/>
  <c r="O615" i="3"/>
  <c r="N615" i="3"/>
  <c r="L615" i="3"/>
  <c r="M615" i="3" s="1"/>
  <c r="V614" i="3"/>
  <c r="O614" i="3"/>
  <c r="N614" i="3"/>
  <c r="V613" i="3"/>
  <c r="P613" i="3"/>
  <c r="O613" i="3"/>
  <c r="Q613" i="3" s="1"/>
  <c r="G614" i="8" s="1"/>
  <c r="N613" i="3"/>
  <c r="L613" i="3"/>
  <c r="M613" i="3" s="1"/>
  <c r="V612" i="3"/>
  <c r="Q612" i="3"/>
  <c r="G613" i="8" s="1"/>
  <c r="O612" i="3"/>
  <c r="P612" i="3" s="1"/>
  <c r="L612" i="3" s="1"/>
  <c r="M612" i="3" s="1"/>
  <c r="N612" i="3"/>
  <c r="V611" i="3"/>
  <c r="Q611" i="3"/>
  <c r="G612" i="8" s="1"/>
  <c r="P611" i="3"/>
  <c r="O611" i="3"/>
  <c r="N611" i="3"/>
  <c r="L611" i="3"/>
  <c r="M611" i="3" s="1"/>
  <c r="V610" i="3"/>
  <c r="O610" i="3"/>
  <c r="N610" i="3"/>
  <c r="V609" i="3"/>
  <c r="P609" i="3"/>
  <c r="O609" i="3"/>
  <c r="Q609" i="3" s="1"/>
  <c r="G610" i="8" s="1"/>
  <c r="N609" i="3"/>
  <c r="L609" i="3"/>
  <c r="M609" i="3" s="1"/>
  <c r="V608" i="3"/>
  <c r="Q608" i="3"/>
  <c r="G609" i="8" s="1"/>
  <c r="O608" i="3"/>
  <c r="P608" i="3" s="1"/>
  <c r="L608" i="3" s="1"/>
  <c r="M608" i="3" s="1"/>
  <c r="N608" i="3"/>
  <c r="V607" i="3"/>
  <c r="Q607" i="3"/>
  <c r="G608" i="8" s="1"/>
  <c r="P607" i="3"/>
  <c r="L607" i="3" s="1"/>
  <c r="M607" i="3" s="1"/>
  <c r="O607" i="3"/>
  <c r="N607" i="3"/>
  <c r="V606" i="3"/>
  <c r="O606" i="3"/>
  <c r="N606" i="3"/>
  <c r="V605" i="3"/>
  <c r="P605" i="3"/>
  <c r="O605" i="3"/>
  <c r="Q605" i="3" s="1"/>
  <c r="G606" i="8" s="1"/>
  <c r="N605" i="3"/>
  <c r="L605" i="3"/>
  <c r="M605" i="3" s="1"/>
  <c r="V604" i="3"/>
  <c r="Q604" i="3"/>
  <c r="G605" i="8" s="1"/>
  <c r="O604" i="3"/>
  <c r="P604" i="3" s="1"/>
  <c r="L604" i="3" s="1"/>
  <c r="N604" i="3"/>
  <c r="M604" i="3"/>
  <c r="V603" i="3"/>
  <c r="Q603" i="3"/>
  <c r="G604" i="8" s="1"/>
  <c r="P603" i="3"/>
  <c r="L603" i="3" s="1"/>
  <c r="M603" i="3" s="1"/>
  <c r="O603" i="3"/>
  <c r="N603" i="3"/>
  <c r="V602" i="3"/>
  <c r="O602" i="3"/>
  <c r="N602" i="3"/>
  <c r="V601" i="3"/>
  <c r="P601" i="3"/>
  <c r="O601" i="3"/>
  <c r="Q601" i="3" s="1"/>
  <c r="G602" i="8" s="1"/>
  <c r="N601" i="3"/>
  <c r="L601" i="3"/>
  <c r="M601" i="3" s="1"/>
  <c r="V600" i="3"/>
  <c r="Q600" i="3"/>
  <c r="G601" i="8" s="1"/>
  <c r="O600" i="3"/>
  <c r="P600" i="3" s="1"/>
  <c r="L600" i="3" s="1"/>
  <c r="N600" i="3"/>
  <c r="M600" i="3"/>
  <c r="V599" i="3"/>
  <c r="Q599" i="3"/>
  <c r="G600" i="8" s="1"/>
  <c r="P599" i="3"/>
  <c r="O599" i="3"/>
  <c r="N599" i="3"/>
  <c r="L599" i="3"/>
  <c r="M599" i="3" s="1"/>
  <c r="V598" i="3"/>
  <c r="O598" i="3"/>
  <c r="N598" i="3"/>
  <c r="V597" i="3"/>
  <c r="P597" i="3"/>
  <c r="O597" i="3"/>
  <c r="Q597" i="3" s="1"/>
  <c r="G598" i="8" s="1"/>
  <c r="N597" i="3"/>
  <c r="L597" i="3"/>
  <c r="M597" i="3" s="1"/>
  <c r="V596" i="3"/>
  <c r="Q596" i="3"/>
  <c r="G597" i="8" s="1"/>
  <c r="O596" i="3"/>
  <c r="P596" i="3" s="1"/>
  <c r="L596" i="3" s="1"/>
  <c r="M596" i="3" s="1"/>
  <c r="N596" i="3"/>
  <c r="V595" i="3"/>
  <c r="Q595" i="3"/>
  <c r="G596" i="8" s="1"/>
  <c r="P595" i="3"/>
  <c r="O595" i="3"/>
  <c r="N595" i="3"/>
  <c r="L595" i="3"/>
  <c r="M595" i="3" s="1"/>
  <c r="V594" i="3"/>
  <c r="O594" i="3"/>
  <c r="N594" i="3"/>
  <c r="V593" i="3"/>
  <c r="P593" i="3"/>
  <c r="O593" i="3"/>
  <c r="Q593" i="3" s="1"/>
  <c r="G594" i="8" s="1"/>
  <c r="N593" i="3"/>
  <c r="L593" i="3"/>
  <c r="M593" i="3" s="1"/>
  <c r="V592" i="3"/>
  <c r="U592" i="3"/>
  <c r="S592" i="3"/>
  <c r="Q592" i="3"/>
  <c r="G593" i="8" s="1"/>
  <c r="P592" i="3"/>
  <c r="O592" i="3"/>
  <c r="T592" i="3" s="1"/>
  <c r="N592" i="3"/>
  <c r="L592" i="3"/>
  <c r="M592" i="3" s="1"/>
  <c r="V591" i="3"/>
  <c r="O591" i="3"/>
  <c r="N591" i="3"/>
  <c r="V590" i="3"/>
  <c r="P590" i="3"/>
  <c r="O590" i="3"/>
  <c r="Q590" i="3" s="1"/>
  <c r="G591" i="8" s="1"/>
  <c r="N590" i="3"/>
  <c r="L590" i="3"/>
  <c r="M590" i="3" s="1"/>
  <c r="V589" i="3"/>
  <c r="Q589" i="3"/>
  <c r="G590" i="8" s="1"/>
  <c r="O589" i="3"/>
  <c r="P589" i="3" s="1"/>
  <c r="L589" i="3" s="1"/>
  <c r="M589" i="3" s="1"/>
  <c r="N589" i="3"/>
  <c r="V588" i="3"/>
  <c r="Q588" i="3"/>
  <c r="G589" i="8" s="1"/>
  <c r="P588" i="3"/>
  <c r="L588" i="3" s="1"/>
  <c r="M588" i="3" s="1"/>
  <c r="O588" i="3"/>
  <c r="N588" i="3"/>
  <c r="V587" i="3"/>
  <c r="O587" i="3"/>
  <c r="N587" i="3"/>
  <c r="V586" i="3"/>
  <c r="P586" i="3"/>
  <c r="O586" i="3"/>
  <c r="Q586" i="3" s="1"/>
  <c r="G587" i="8" s="1"/>
  <c r="N586" i="3"/>
  <c r="L586" i="3"/>
  <c r="M586" i="3" s="1"/>
  <c r="V585" i="3"/>
  <c r="Q585" i="3"/>
  <c r="G586" i="8" s="1"/>
  <c r="O585" i="3"/>
  <c r="P585" i="3" s="1"/>
  <c r="L585" i="3" s="1"/>
  <c r="N585" i="3"/>
  <c r="M585" i="3"/>
  <c r="V584" i="3"/>
  <c r="Q584" i="3"/>
  <c r="G585" i="8" s="1"/>
  <c r="P584" i="3"/>
  <c r="L584" i="3" s="1"/>
  <c r="M584" i="3" s="1"/>
  <c r="O584" i="3"/>
  <c r="N584" i="3"/>
  <c r="V583" i="3"/>
  <c r="O583" i="3"/>
  <c r="N583" i="3"/>
  <c r="V582" i="3"/>
  <c r="P582" i="3"/>
  <c r="O582" i="3"/>
  <c r="Q582" i="3" s="1"/>
  <c r="G583" i="8" s="1"/>
  <c r="N582" i="3"/>
  <c r="L582" i="3"/>
  <c r="M582" i="3" s="1"/>
  <c r="V581" i="3"/>
  <c r="Q581" i="3"/>
  <c r="G582" i="8" s="1"/>
  <c r="O581" i="3"/>
  <c r="P581" i="3" s="1"/>
  <c r="L581" i="3" s="1"/>
  <c r="N581" i="3"/>
  <c r="M581" i="3"/>
  <c r="V580" i="3"/>
  <c r="T580" i="3"/>
  <c r="P580" i="3"/>
  <c r="O580" i="3"/>
  <c r="Q580" i="3" s="1"/>
  <c r="G581" i="8" s="1"/>
  <c r="N580" i="3"/>
  <c r="U580" i="3" s="1"/>
  <c r="L580" i="3"/>
  <c r="M580" i="3" s="1"/>
  <c r="V579" i="3"/>
  <c r="Q579" i="3"/>
  <c r="G580" i="8" s="1"/>
  <c r="O579" i="3"/>
  <c r="P579" i="3" s="1"/>
  <c r="L579" i="3" s="1"/>
  <c r="M579" i="3" s="1"/>
  <c r="N579" i="3"/>
  <c r="V578" i="3"/>
  <c r="Q578" i="3"/>
  <c r="G579" i="8" s="1"/>
  <c r="P578" i="3"/>
  <c r="O578" i="3"/>
  <c r="N578" i="3"/>
  <c r="L578" i="3"/>
  <c r="M578" i="3" s="1"/>
  <c r="V577" i="3"/>
  <c r="O577" i="3"/>
  <c r="N577" i="3"/>
  <c r="V576" i="3"/>
  <c r="P576" i="3"/>
  <c r="O576" i="3"/>
  <c r="Q576" i="3" s="1"/>
  <c r="G577" i="8" s="1"/>
  <c r="N576" i="3"/>
  <c r="L576" i="3"/>
  <c r="M576" i="3" s="1"/>
  <c r="V575" i="3"/>
  <c r="Q575" i="3"/>
  <c r="G576" i="8" s="1"/>
  <c r="O575" i="3"/>
  <c r="P575" i="3" s="1"/>
  <c r="N575" i="3"/>
  <c r="M575" i="3"/>
  <c r="L575" i="3"/>
  <c r="V574" i="3"/>
  <c r="Q574" i="3"/>
  <c r="G575" i="8" s="1"/>
  <c r="P574" i="3"/>
  <c r="O574" i="3"/>
  <c r="N574" i="3"/>
  <c r="L574" i="3"/>
  <c r="M574" i="3" s="1"/>
  <c r="V573" i="3"/>
  <c r="O573" i="3"/>
  <c r="N573" i="3"/>
  <c r="V572" i="3"/>
  <c r="P572" i="3"/>
  <c r="O572" i="3"/>
  <c r="Q572" i="3" s="1"/>
  <c r="G573" i="8" s="1"/>
  <c r="N572" i="3"/>
  <c r="L572" i="3"/>
  <c r="M572" i="3" s="1"/>
  <c r="V571" i="3"/>
  <c r="U571" i="3"/>
  <c r="S571" i="3"/>
  <c r="Q571" i="3"/>
  <c r="G572" i="8" s="1"/>
  <c r="P571" i="3"/>
  <c r="O571" i="3"/>
  <c r="T571" i="3" s="1"/>
  <c r="N571" i="3"/>
  <c r="L571" i="3"/>
  <c r="M571" i="3" s="1"/>
  <c r="V570" i="3"/>
  <c r="O570" i="3"/>
  <c r="N570" i="3"/>
  <c r="V569" i="3"/>
  <c r="P569" i="3"/>
  <c r="O569" i="3"/>
  <c r="Q569" i="3" s="1"/>
  <c r="G570" i="8" s="1"/>
  <c r="N569" i="3"/>
  <c r="L569" i="3"/>
  <c r="M569" i="3" s="1"/>
  <c r="V568" i="3"/>
  <c r="Q568" i="3"/>
  <c r="G569" i="8" s="1"/>
  <c r="O568" i="3"/>
  <c r="P568" i="3" s="1"/>
  <c r="L568" i="3" s="1"/>
  <c r="M568" i="3" s="1"/>
  <c r="N568" i="3"/>
  <c r="V567" i="3"/>
  <c r="Q567" i="3"/>
  <c r="G568" i="8" s="1"/>
  <c r="P567" i="3"/>
  <c r="L567" i="3" s="1"/>
  <c r="M567" i="3" s="1"/>
  <c r="O567" i="3"/>
  <c r="N567" i="3"/>
  <c r="V566" i="3"/>
  <c r="O566" i="3"/>
  <c r="N566" i="3"/>
  <c r="V565" i="3"/>
  <c r="P565" i="3"/>
  <c r="O565" i="3"/>
  <c r="Q565" i="3" s="1"/>
  <c r="G566" i="8" s="1"/>
  <c r="N565" i="3"/>
  <c r="L565" i="3"/>
  <c r="M565" i="3" s="1"/>
  <c r="V564" i="3"/>
  <c r="Q564" i="3"/>
  <c r="G565" i="8" s="1"/>
  <c r="O564" i="3"/>
  <c r="P564" i="3" s="1"/>
  <c r="L564" i="3" s="1"/>
  <c r="N564" i="3"/>
  <c r="M564" i="3"/>
  <c r="V563" i="3"/>
  <c r="Q563" i="3"/>
  <c r="G564" i="8" s="1"/>
  <c r="P563" i="3"/>
  <c r="L563" i="3" s="1"/>
  <c r="M563" i="3" s="1"/>
  <c r="O563" i="3"/>
  <c r="N563" i="3"/>
  <c r="V562" i="3"/>
  <c r="O562" i="3"/>
  <c r="N562" i="3"/>
  <c r="V561" i="3"/>
  <c r="P561" i="3"/>
  <c r="O561" i="3"/>
  <c r="Q561" i="3" s="1"/>
  <c r="G562" i="8" s="1"/>
  <c r="N561" i="3"/>
  <c r="L561" i="3"/>
  <c r="M561" i="3" s="1"/>
  <c r="V560" i="3"/>
  <c r="Q560" i="3"/>
  <c r="G561" i="8" s="1"/>
  <c r="O560" i="3"/>
  <c r="P560" i="3" s="1"/>
  <c r="L560" i="3" s="1"/>
  <c r="N560" i="3"/>
  <c r="M560" i="3"/>
  <c r="V559" i="3"/>
  <c r="Q559" i="3"/>
  <c r="G560" i="8" s="1"/>
  <c r="P559" i="3"/>
  <c r="O559" i="3"/>
  <c r="N559" i="3"/>
  <c r="L559" i="3"/>
  <c r="M559" i="3" s="1"/>
  <c r="V558" i="3"/>
  <c r="O558" i="3"/>
  <c r="N558" i="3"/>
  <c r="V557" i="3"/>
  <c r="P557" i="3"/>
  <c r="O557" i="3"/>
  <c r="Q557" i="3" s="1"/>
  <c r="G558" i="8" s="1"/>
  <c r="N557" i="3"/>
  <c r="L557" i="3"/>
  <c r="M557" i="3" s="1"/>
  <c r="V556" i="3"/>
  <c r="O556" i="3"/>
  <c r="P556" i="3" s="1"/>
  <c r="L556" i="3" s="1"/>
  <c r="M556" i="3" s="1"/>
  <c r="N556" i="3"/>
  <c r="V555" i="3"/>
  <c r="Q555" i="3"/>
  <c r="G556" i="8" s="1"/>
  <c r="P555" i="3"/>
  <c r="O555" i="3"/>
  <c r="N555" i="3"/>
  <c r="L555" i="3"/>
  <c r="M555" i="3" s="1"/>
  <c r="V554" i="3"/>
  <c r="O554" i="3"/>
  <c r="P554" i="3" s="1"/>
  <c r="L554" i="3" s="1"/>
  <c r="M554" i="3" s="1"/>
  <c r="N554" i="3"/>
  <c r="V553" i="3"/>
  <c r="P553" i="3"/>
  <c r="L553" i="3" s="1"/>
  <c r="M553" i="3" s="1"/>
  <c r="O553" i="3"/>
  <c r="Q553" i="3" s="1"/>
  <c r="G554" i="8" s="1"/>
  <c r="N553" i="3"/>
  <c r="V552" i="3"/>
  <c r="Q552" i="3"/>
  <c r="G553" i="8" s="1"/>
  <c r="O552" i="3"/>
  <c r="P552" i="3" s="1"/>
  <c r="L552" i="3" s="1"/>
  <c r="N552" i="3"/>
  <c r="M552" i="3"/>
  <c r="V551" i="3"/>
  <c r="Q551" i="3"/>
  <c r="G552" i="8" s="1"/>
  <c r="P551" i="3"/>
  <c r="O551" i="3"/>
  <c r="N551" i="3"/>
  <c r="L551" i="3"/>
  <c r="M551" i="3" s="1"/>
  <c r="V550" i="3"/>
  <c r="O550" i="3"/>
  <c r="P550" i="3" s="1"/>
  <c r="L550" i="3" s="1"/>
  <c r="M550" i="3" s="1"/>
  <c r="N550" i="3"/>
  <c r="V549" i="3"/>
  <c r="P549" i="3"/>
  <c r="L549" i="3" s="1"/>
  <c r="M549" i="3" s="1"/>
  <c r="O549" i="3"/>
  <c r="Q549" i="3" s="1"/>
  <c r="G550" i="8" s="1"/>
  <c r="N549" i="3"/>
  <c r="V548" i="3"/>
  <c r="Q548" i="3"/>
  <c r="G549" i="8" s="1"/>
  <c r="O548" i="3"/>
  <c r="P548" i="3" s="1"/>
  <c r="L548" i="3" s="1"/>
  <c r="N548" i="3"/>
  <c r="M548" i="3"/>
  <c r="V547" i="3"/>
  <c r="Q547" i="3"/>
  <c r="G548" i="8" s="1"/>
  <c r="P547" i="3"/>
  <c r="O547" i="3"/>
  <c r="N547" i="3"/>
  <c r="L547" i="3"/>
  <c r="M547" i="3" s="1"/>
  <c r="V546" i="3"/>
  <c r="Q546" i="3"/>
  <c r="G547" i="8" s="1"/>
  <c r="O546" i="3"/>
  <c r="P546" i="3" s="1"/>
  <c r="L546" i="3" s="1"/>
  <c r="N546" i="3"/>
  <c r="M546" i="3"/>
  <c r="V545" i="3"/>
  <c r="P545" i="3"/>
  <c r="O545" i="3"/>
  <c r="Q545" i="3" s="1"/>
  <c r="G546" i="8" s="1"/>
  <c r="N545" i="3"/>
  <c r="L545" i="3"/>
  <c r="M545" i="3" s="1"/>
  <c r="V544" i="3"/>
  <c r="O544" i="3"/>
  <c r="P544" i="3" s="1"/>
  <c r="L544" i="3" s="1"/>
  <c r="M544" i="3" s="1"/>
  <c r="N544" i="3"/>
  <c r="V543" i="3"/>
  <c r="Q543" i="3"/>
  <c r="G544" i="8" s="1"/>
  <c r="P543" i="3"/>
  <c r="L543" i="3" s="1"/>
  <c r="M543" i="3" s="1"/>
  <c r="O543" i="3"/>
  <c r="N543" i="3"/>
  <c r="V542" i="3"/>
  <c r="Q542" i="3"/>
  <c r="G543" i="8" s="1"/>
  <c r="O542" i="3"/>
  <c r="P542" i="3" s="1"/>
  <c r="L542" i="3" s="1"/>
  <c r="N542" i="3"/>
  <c r="M542" i="3"/>
  <c r="V541" i="3"/>
  <c r="P541" i="3"/>
  <c r="O541" i="3"/>
  <c r="Q541" i="3" s="1"/>
  <c r="G542" i="8" s="1"/>
  <c r="N541" i="3"/>
  <c r="L541" i="3"/>
  <c r="M541" i="3" s="1"/>
  <c r="V540" i="3"/>
  <c r="O540" i="3"/>
  <c r="P540" i="3" s="1"/>
  <c r="L540" i="3" s="1"/>
  <c r="M540" i="3" s="1"/>
  <c r="N540" i="3"/>
  <c r="V539" i="3"/>
  <c r="Q539" i="3"/>
  <c r="G540" i="8" s="1"/>
  <c r="P539" i="3"/>
  <c r="O539" i="3"/>
  <c r="N539" i="3"/>
  <c r="L539" i="3"/>
  <c r="M539" i="3" s="1"/>
  <c r="V538" i="3"/>
  <c r="O538" i="3"/>
  <c r="P538" i="3" s="1"/>
  <c r="L538" i="3" s="1"/>
  <c r="M538" i="3" s="1"/>
  <c r="N538" i="3"/>
  <c r="V537" i="3"/>
  <c r="P537" i="3"/>
  <c r="L537" i="3" s="1"/>
  <c r="M537" i="3" s="1"/>
  <c r="O537" i="3"/>
  <c r="Q537" i="3" s="1"/>
  <c r="G538" i="8" s="1"/>
  <c r="N537" i="3"/>
  <c r="V536" i="3"/>
  <c r="Q536" i="3"/>
  <c r="G537" i="8" s="1"/>
  <c r="O536" i="3"/>
  <c r="P536" i="3" s="1"/>
  <c r="L536" i="3" s="1"/>
  <c r="N536" i="3"/>
  <c r="M536" i="3"/>
  <c r="V535" i="3"/>
  <c r="Q535" i="3"/>
  <c r="G536" i="8" s="1"/>
  <c r="P535" i="3"/>
  <c r="O535" i="3"/>
  <c r="N535" i="3"/>
  <c r="L535" i="3"/>
  <c r="M535" i="3" s="1"/>
  <c r="V534" i="3"/>
  <c r="O534" i="3"/>
  <c r="P534" i="3" s="1"/>
  <c r="L534" i="3" s="1"/>
  <c r="M534" i="3" s="1"/>
  <c r="N534" i="3"/>
  <c r="V533" i="3"/>
  <c r="P533" i="3"/>
  <c r="L533" i="3" s="1"/>
  <c r="M533" i="3" s="1"/>
  <c r="O533" i="3"/>
  <c r="Q533" i="3" s="1"/>
  <c r="G534" i="8" s="1"/>
  <c r="N533" i="3"/>
  <c r="V532" i="3"/>
  <c r="Q532" i="3"/>
  <c r="G533" i="8" s="1"/>
  <c r="O532" i="3"/>
  <c r="P532" i="3" s="1"/>
  <c r="L532" i="3" s="1"/>
  <c r="N532" i="3"/>
  <c r="M532" i="3"/>
  <c r="V531" i="3"/>
  <c r="Q531" i="3"/>
  <c r="G532" i="8" s="1"/>
  <c r="P531" i="3"/>
  <c r="L531" i="3" s="1"/>
  <c r="M531" i="3" s="1"/>
  <c r="O531" i="3"/>
  <c r="N531" i="3"/>
  <c r="V530" i="3"/>
  <c r="Q530" i="3"/>
  <c r="G531" i="8" s="1"/>
  <c r="O530" i="3"/>
  <c r="P530" i="3" s="1"/>
  <c r="L530" i="3" s="1"/>
  <c r="N530" i="3"/>
  <c r="M530" i="3"/>
  <c r="V529" i="3"/>
  <c r="P529" i="3"/>
  <c r="O529" i="3"/>
  <c r="Q529" i="3" s="1"/>
  <c r="G530" i="8" s="1"/>
  <c r="N529" i="3"/>
  <c r="L529" i="3"/>
  <c r="M529" i="3" s="1"/>
  <c r="V528" i="3"/>
  <c r="O528" i="3"/>
  <c r="P528" i="3" s="1"/>
  <c r="L528" i="3" s="1"/>
  <c r="M528" i="3" s="1"/>
  <c r="N528" i="3"/>
  <c r="V527" i="3"/>
  <c r="Q527" i="3"/>
  <c r="G528" i="8" s="1"/>
  <c r="P527" i="3"/>
  <c r="L527" i="3" s="1"/>
  <c r="M527" i="3" s="1"/>
  <c r="O527" i="3"/>
  <c r="N527" i="3"/>
  <c r="V526" i="3"/>
  <c r="Q526" i="3"/>
  <c r="G527" i="8" s="1"/>
  <c r="O526" i="3"/>
  <c r="P526" i="3" s="1"/>
  <c r="L526" i="3" s="1"/>
  <c r="N526" i="3"/>
  <c r="M526" i="3"/>
  <c r="V525" i="3"/>
  <c r="T525" i="3"/>
  <c r="Q525" i="3"/>
  <c r="G526" i="8" s="1"/>
  <c r="P525" i="3"/>
  <c r="L525" i="3" s="1"/>
  <c r="M525" i="3" s="1"/>
  <c r="O525" i="3"/>
  <c r="N525" i="3"/>
  <c r="U525" i="3" s="1"/>
  <c r="V524" i="3"/>
  <c r="Q524" i="3"/>
  <c r="G525" i="8" s="1"/>
  <c r="O524" i="3"/>
  <c r="P524" i="3" s="1"/>
  <c r="L524" i="3" s="1"/>
  <c r="N524" i="3"/>
  <c r="M524" i="3"/>
  <c r="V523" i="3"/>
  <c r="P523" i="3"/>
  <c r="O523" i="3"/>
  <c r="Q523" i="3" s="1"/>
  <c r="G524" i="8" s="1"/>
  <c r="N523" i="3"/>
  <c r="L523" i="3"/>
  <c r="M523" i="3" s="1"/>
  <c r="V522" i="3"/>
  <c r="O522" i="3"/>
  <c r="P522" i="3" s="1"/>
  <c r="L522" i="3" s="1"/>
  <c r="M522" i="3" s="1"/>
  <c r="N522" i="3"/>
  <c r="V521" i="3"/>
  <c r="Q521" i="3"/>
  <c r="G522" i="8" s="1"/>
  <c r="P521" i="3"/>
  <c r="O521" i="3"/>
  <c r="N521" i="3"/>
  <c r="L521" i="3"/>
  <c r="M521" i="3" s="1"/>
  <c r="V520" i="3"/>
  <c r="O520" i="3"/>
  <c r="P520" i="3" s="1"/>
  <c r="L520" i="3" s="1"/>
  <c r="M520" i="3" s="1"/>
  <c r="N520" i="3"/>
  <c r="V519" i="3"/>
  <c r="P519" i="3"/>
  <c r="L519" i="3" s="1"/>
  <c r="M519" i="3" s="1"/>
  <c r="O519" i="3"/>
  <c r="Q519" i="3" s="1"/>
  <c r="G520" i="8" s="1"/>
  <c r="N519" i="3"/>
  <c r="V518" i="3"/>
  <c r="Q518" i="3"/>
  <c r="G519" i="8" s="1"/>
  <c r="O518" i="3"/>
  <c r="P518" i="3" s="1"/>
  <c r="L518" i="3" s="1"/>
  <c r="N518" i="3"/>
  <c r="M518" i="3"/>
  <c r="V517" i="3"/>
  <c r="Q517" i="3"/>
  <c r="G518" i="8" s="1"/>
  <c r="P517" i="3"/>
  <c r="O517" i="3"/>
  <c r="N517" i="3"/>
  <c r="L517" i="3"/>
  <c r="M517" i="3" s="1"/>
  <c r="V516" i="3"/>
  <c r="O516" i="3"/>
  <c r="P516" i="3" s="1"/>
  <c r="L516" i="3" s="1"/>
  <c r="M516" i="3" s="1"/>
  <c r="N516" i="3"/>
  <c r="V515" i="3"/>
  <c r="P515" i="3"/>
  <c r="L515" i="3" s="1"/>
  <c r="M515" i="3" s="1"/>
  <c r="O515" i="3"/>
  <c r="Q515" i="3" s="1"/>
  <c r="G516" i="8" s="1"/>
  <c r="N515" i="3"/>
  <c r="V514" i="3"/>
  <c r="Q514" i="3"/>
  <c r="G515" i="8" s="1"/>
  <c r="O514" i="3"/>
  <c r="P514" i="3" s="1"/>
  <c r="L514" i="3" s="1"/>
  <c r="N514" i="3"/>
  <c r="M514" i="3"/>
  <c r="V513" i="3"/>
  <c r="Q513" i="3"/>
  <c r="G514" i="8" s="1"/>
  <c r="P513" i="3"/>
  <c r="L513" i="3" s="1"/>
  <c r="M513" i="3" s="1"/>
  <c r="O513" i="3"/>
  <c r="N513" i="3"/>
  <c r="V512" i="3"/>
  <c r="Q512" i="3"/>
  <c r="G513" i="8" s="1"/>
  <c r="O512" i="3"/>
  <c r="P512" i="3" s="1"/>
  <c r="L512" i="3" s="1"/>
  <c r="N512" i="3"/>
  <c r="M512" i="3"/>
  <c r="V511" i="3"/>
  <c r="P511" i="3"/>
  <c r="O511" i="3"/>
  <c r="Q511" i="3" s="1"/>
  <c r="G512" i="8" s="1"/>
  <c r="N511" i="3"/>
  <c r="L511" i="3"/>
  <c r="M511" i="3" s="1"/>
  <c r="V510" i="3"/>
  <c r="O510" i="3"/>
  <c r="P510" i="3" s="1"/>
  <c r="L510" i="3" s="1"/>
  <c r="M510" i="3" s="1"/>
  <c r="N510" i="3"/>
  <c r="V509" i="3"/>
  <c r="Q509" i="3"/>
  <c r="G510" i="8" s="1"/>
  <c r="P509" i="3"/>
  <c r="L509" i="3" s="1"/>
  <c r="M509" i="3" s="1"/>
  <c r="O509" i="3"/>
  <c r="N509" i="3"/>
  <c r="V508" i="3"/>
  <c r="Q508" i="3"/>
  <c r="G509" i="8" s="1"/>
  <c r="O508" i="3"/>
  <c r="P508" i="3" s="1"/>
  <c r="L508" i="3" s="1"/>
  <c r="N508" i="3"/>
  <c r="M508" i="3"/>
  <c r="V507" i="3"/>
  <c r="P507" i="3"/>
  <c r="O507" i="3"/>
  <c r="Q507" i="3" s="1"/>
  <c r="G508" i="8" s="1"/>
  <c r="N507" i="3"/>
  <c r="L507" i="3"/>
  <c r="M507" i="3" s="1"/>
  <c r="V506" i="3"/>
  <c r="O506" i="3"/>
  <c r="P506" i="3" s="1"/>
  <c r="L506" i="3" s="1"/>
  <c r="M506" i="3" s="1"/>
  <c r="N506" i="3"/>
  <c r="V505" i="3"/>
  <c r="Q505" i="3"/>
  <c r="G506" i="8" s="1"/>
  <c r="P505" i="3"/>
  <c r="O505" i="3"/>
  <c r="N505" i="3"/>
  <c r="L505" i="3"/>
  <c r="M505" i="3" s="1"/>
  <c r="V504" i="3"/>
  <c r="O504" i="3"/>
  <c r="P504" i="3" s="1"/>
  <c r="L504" i="3" s="1"/>
  <c r="M504" i="3" s="1"/>
  <c r="N504" i="3"/>
  <c r="V503" i="3"/>
  <c r="P503" i="3"/>
  <c r="L503" i="3" s="1"/>
  <c r="M503" i="3" s="1"/>
  <c r="O503" i="3"/>
  <c r="Q503" i="3" s="1"/>
  <c r="G504" i="8" s="1"/>
  <c r="N503" i="3"/>
  <c r="V502" i="3"/>
  <c r="Q502" i="3"/>
  <c r="G503" i="8" s="1"/>
  <c r="O502" i="3"/>
  <c r="P502" i="3" s="1"/>
  <c r="L502" i="3" s="1"/>
  <c r="N502" i="3"/>
  <c r="M502" i="3"/>
  <c r="V501" i="3"/>
  <c r="Q501" i="3"/>
  <c r="G502" i="8" s="1"/>
  <c r="P501" i="3"/>
  <c r="O501" i="3"/>
  <c r="N501" i="3"/>
  <c r="L501" i="3"/>
  <c r="M501" i="3" s="1"/>
  <c r="V500" i="3"/>
  <c r="O500" i="3"/>
  <c r="P500" i="3" s="1"/>
  <c r="L500" i="3" s="1"/>
  <c r="M500" i="3" s="1"/>
  <c r="N500" i="3"/>
  <c r="V499" i="3"/>
  <c r="P499" i="3"/>
  <c r="L499" i="3" s="1"/>
  <c r="M499" i="3" s="1"/>
  <c r="O499" i="3"/>
  <c r="Q499" i="3" s="1"/>
  <c r="G500" i="8" s="1"/>
  <c r="N499" i="3"/>
  <c r="V498" i="3"/>
  <c r="Q498" i="3"/>
  <c r="G499" i="8" s="1"/>
  <c r="O498" i="3"/>
  <c r="P498" i="3" s="1"/>
  <c r="L498" i="3" s="1"/>
  <c r="N498" i="3"/>
  <c r="M498" i="3"/>
  <c r="V497" i="3"/>
  <c r="Q497" i="3"/>
  <c r="G498" i="8" s="1"/>
  <c r="P497" i="3"/>
  <c r="L497" i="3" s="1"/>
  <c r="M497" i="3" s="1"/>
  <c r="O497" i="3"/>
  <c r="N497" i="3"/>
  <c r="V496" i="3"/>
  <c r="Q496" i="3"/>
  <c r="G497" i="8" s="1"/>
  <c r="O496" i="3"/>
  <c r="P496" i="3" s="1"/>
  <c r="L496" i="3" s="1"/>
  <c r="N496" i="3"/>
  <c r="M496" i="3"/>
  <c r="V495" i="3"/>
  <c r="P495" i="3"/>
  <c r="O495" i="3"/>
  <c r="Q495" i="3" s="1"/>
  <c r="G496" i="8" s="1"/>
  <c r="N495" i="3"/>
  <c r="L495" i="3"/>
  <c r="M495" i="3" s="1"/>
  <c r="V494" i="3"/>
  <c r="O494" i="3"/>
  <c r="P494" i="3" s="1"/>
  <c r="L494" i="3" s="1"/>
  <c r="M494" i="3" s="1"/>
  <c r="N494" i="3"/>
  <c r="V493" i="3"/>
  <c r="Q493" i="3"/>
  <c r="G494" i="8" s="1"/>
  <c r="P493" i="3"/>
  <c r="L493" i="3" s="1"/>
  <c r="M493" i="3" s="1"/>
  <c r="O493" i="3"/>
  <c r="N493" i="3"/>
  <c r="V492" i="3"/>
  <c r="Q492" i="3"/>
  <c r="G493" i="8" s="1"/>
  <c r="O492" i="3"/>
  <c r="P492" i="3" s="1"/>
  <c r="L492" i="3" s="1"/>
  <c r="N492" i="3"/>
  <c r="M492" i="3"/>
  <c r="V491" i="3"/>
  <c r="T491" i="3"/>
  <c r="Q491" i="3"/>
  <c r="G492" i="8" s="1"/>
  <c r="P491" i="3"/>
  <c r="L491" i="3" s="1"/>
  <c r="M491" i="3" s="1"/>
  <c r="O491" i="3"/>
  <c r="N491" i="3"/>
  <c r="U491" i="3" s="1"/>
  <c r="V490" i="3"/>
  <c r="U490" i="3"/>
  <c r="O490" i="3"/>
  <c r="N490" i="3"/>
  <c r="V489" i="3"/>
  <c r="Q489" i="3"/>
  <c r="G490" i="8" s="1"/>
  <c r="P489" i="3"/>
  <c r="L489" i="3" s="1"/>
  <c r="M489" i="3" s="1"/>
  <c r="O489" i="3"/>
  <c r="N489" i="3"/>
  <c r="V488" i="3"/>
  <c r="Q488" i="3"/>
  <c r="G489" i="8" s="1"/>
  <c r="O488" i="3"/>
  <c r="P488" i="3" s="1"/>
  <c r="L488" i="3" s="1"/>
  <c r="N488" i="3"/>
  <c r="M488" i="3"/>
  <c r="V487" i="3"/>
  <c r="P487" i="3"/>
  <c r="O487" i="3"/>
  <c r="Q487" i="3" s="1"/>
  <c r="G488" i="8" s="1"/>
  <c r="N487" i="3"/>
  <c r="L487" i="3"/>
  <c r="M487" i="3" s="1"/>
  <c r="V486" i="3"/>
  <c r="O486" i="3"/>
  <c r="P486" i="3" s="1"/>
  <c r="L486" i="3" s="1"/>
  <c r="M486" i="3" s="1"/>
  <c r="N486" i="3"/>
  <c r="V485" i="3"/>
  <c r="Q485" i="3"/>
  <c r="G486" i="8" s="1"/>
  <c r="P485" i="3"/>
  <c r="O485" i="3"/>
  <c r="N485" i="3"/>
  <c r="L485" i="3"/>
  <c r="M485" i="3" s="1"/>
  <c r="V484" i="3"/>
  <c r="O484" i="3"/>
  <c r="P484" i="3" s="1"/>
  <c r="L484" i="3" s="1"/>
  <c r="M484" i="3" s="1"/>
  <c r="N484" i="3"/>
  <c r="V483" i="3"/>
  <c r="P483" i="3"/>
  <c r="L483" i="3" s="1"/>
  <c r="M483" i="3" s="1"/>
  <c r="O483" i="3"/>
  <c r="Q483" i="3" s="1"/>
  <c r="G484" i="8" s="1"/>
  <c r="N483" i="3"/>
  <c r="V482" i="3"/>
  <c r="Q482" i="3"/>
  <c r="G483" i="8" s="1"/>
  <c r="O482" i="3"/>
  <c r="P482" i="3" s="1"/>
  <c r="L482" i="3" s="1"/>
  <c r="N482" i="3"/>
  <c r="M482" i="3"/>
  <c r="V481" i="3"/>
  <c r="Q481" i="3"/>
  <c r="G482" i="8" s="1"/>
  <c r="P481" i="3"/>
  <c r="O481" i="3"/>
  <c r="N481" i="3"/>
  <c r="L481" i="3"/>
  <c r="M481" i="3" s="1"/>
  <c r="V480" i="3"/>
  <c r="O480" i="3"/>
  <c r="P480" i="3" s="1"/>
  <c r="L480" i="3" s="1"/>
  <c r="M480" i="3" s="1"/>
  <c r="N480" i="3"/>
  <c r="V479" i="3"/>
  <c r="P479" i="3"/>
  <c r="L479" i="3" s="1"/>
  <c r="M479" i="3" s="1"/>
  <c r="O479" i="3"/>
  <c r="Q479" i="3" s="1"/>
  <c r="G480" i="8" s="1"/>
  <c r="N479" i="3"/>
  <c r="V478" i="3"/>
  <c r="Q478" i="3"/>
  <c r="G479" i="8" s="1"/>
  <c r="O478" i="3"/>
  <c r="P478" i="3" s="1"/>
  <c r="L478" i="3" s="1"/>
  <c r="N478" i="3"/>
  <c r="M478" i="3"/>
  <c r="V477" i="3"/>
  <c r="Q477" i="3"/>
  <c r="G478" i="8" s="1"/>
  <c r="P477" i="3"/>
  <c r="L477" i="3" s="1"/>
  <c r="M477" i="3" s="1"/>
  <c r="O477" i="3"/>
  <c r="N477" i="3"/>
  <c r="V476" i="3"/>
  <c r="Q476" i="3"/>
  <c r="G477" i="8" s="1"/>
  <c r="O476" i="3"/>
  <c r="P476" i="3" s="1"/>
  <c r="L476" i="3" s="1"/>
  <c r="N476" i="3"/>
  <c r="M476" i="3"/>
  <c r="V475" i="3"/>
  <c r="T475" i="3"/>
  <c r="Q475" i="3"/>
  <c r="G476" i="8" s="1"/>
  <c r="P475" i="3"/>
  <c r="L475" i="3" s="1"/>
  <c r="M475" i="3" s="1"/>
  <c r="O475" i="3"/>
  <c r="N475" i="3"/>
  <c r="U475" i="3" s="1"/>
  <c r="V474" i="3"/>
  <c r="Q474" i="3"/>
  <c r="G475" i="8" s="1"/>
  <c r="O474" i="3"/>
  <c r="P474" i="3" s="1"/>
  <c r="L474" i="3" s="1"/>
  <c r="N474" i="3"/>
  <c r="M474" i="3"/>
  <c r="V473" i="3"/>
  <c r="P473" i="3"/>
  <c r="O473" i="3"/>
  <c r="Q473" i="3" s="1"/>
  <c r="G474" i="8" s="1"/>
  <c r="N473" i="3"/>
  <c r="L473" i="3"/>
  <c r="M473" i="3" s="1"/>
  <c r="V472" i="3"/>
  <c r="O472" i="3"/>
  <c r="P472" i="3" s="1"/>
  <c r="L472" i="3" s="1"/>
  <c r="M472" i="3" s="1"/>
  <c r="N472" i="3"/>
  <c r="V471" i="3"/>
  <c r="Q471" i="3"/>
  <c r="G472" i="8" s="1"/>
  <c r="P471" i="3"/>
  <c r="L471" i="3" s="1"/>
  <c r="M471" i="3" s="1"/>
  <c r="O471" i="3"/>
  <c r="N471" i="3"/>
  <c r="V470" i="3"/>
  <c r="Q470" i="3"/>
  <c r="G471" i="8" s="1"/>
  <c r="O470" i="3"/>
  <c r="P470" i="3" s="1"/>
  <c r="L470" i="3" s="1"/>
  <c r="N470" i="3"/>
  <c r="M470" i="3"/>
  <c r="V469" i="3"/>
  <c r="P469" i="3"/>
  <c r="O469" i="3"/>
  <c r="Q469" i="3" s="1"/>
  <c r="G470" i="8" s="1"/>
  <c r="N469" i="3"/>
  <c r="L469" i="3"/>
  <c r="M469" i="3" s="1"/>
  <c r="V468" i="3"/>
  <c r="O468" i="3"/>
  <c r="P468" i="3" s="1"/>
  <c r="L468" i="3" s="1"/>
  <c r="M468" i="3" s="1"/>
  <c r="N468" i="3"/>
  <c r="V467" i="3"/>
  <c r="Q467" i="3"/>
  <c r="G468" i="8" s="1"/>
  <c r="P467" i="3"/>
  <c r="O467" i="3"/>
  <c r="N467" i="3"/>
  <c r="L467" i="3"/>
  <c r="M467" i="3" s="1"/>
  <c r="V466" i="3"/>
  <c r="O466" i="3"/>
  <c r="P466" i="3" s="1"/>
  <c r="L466" i="3" s="1"/>
  <c r="M466" i="3" s="1"/>
  <c r="N466" i="3"/>
  <c r="V465" i="3"/>
  <c r="P465" i="3"/>
  <c r="L465" i="3" s="1"/>
  <c r="M465" i="3" s="1"/>
  <c r="O465" i="3"/>
  <c r="Q465" i="3" s="1"/>
  <c r="G466" i="8" s="1"/>
  <c r="N465" i="3"/>
  <c r="V464" i="3"/>
  <c r="Q464" i="3"/>
  <c r="G465" i="8" s="1"/>
  <c r="O464" i="3"/>
  <c r="P464" i="3" s="1"/>
  <c r="L464" i="3" s="1"/>
  <c r="N464" i="3"/>
  <c r="M464" i="3"/>
  <c r="V463" i="3"/>
  <c r="Q463" i="3"/>
  <c r="G464" i="8" s="1"/>
  <c r="P463" i="3"/>
  <c r="O463" i="3"/>
  <c r="N463" i="3"/>
  <c r="L463" i="3"/>
  <c r="M463" i="3" s="1"/>
  <c r="V462" i="3"/>
  <c r="O462" i="3"/>
  <c r="P462" i="3" s="1"/>
  <c r="L462" i="3" s="1"/>
  <c r="M462" i="3" s="1"/>
  <c r="N462" i="3"/>
  <c r="V461" i="3"/>
  <c r="P461" i="3"/>
  <c r="L461" i="3" s="1"/>
  <c r="M461" i="3" s="1"/>
  <c r="O461" i="3"/>
  <c r="Q461" i="3" s="1"/>
  <c r="G462" i="8" s="1"/>
  <c r="N461" i="3"/>
  <c r="V460" i="3"/>
  <c r="Q460" i="3"/>
  <c r="G461" i="8" s="1"/>
  <c r="O460" i="3"/>
  <c r="P460" i="3" s="1"/>
  <c r="L460" i="3" s="1"/>
  <c r="N460" i="3"/>
  <c r="M460" i="3"/>
  <c r="V459" i="3"/>
  <c r="Q459" i="3"/>
  <c r="G460" i="8" s="1"/>
  <c r="P459" i="3"/>
  <c r="L459" i="3" s="1"/>
  <c r="M459" i="3" s="1"/>
  <c r="O459" i="3"/>
  <c r="N459" i="3"/>
  <c r="V458" i="3"/>
  <c r="Q458" i="3"/>
  <c r="G459" i="8" s="1"/>
  <c r="O458" i="3"/>
  <c r="P458" i="3" s="1"/>
  <c r="L458" i="3" s="1"/>
  <c r="N458" i="3"/>
  <c r="M458" i="3"/>
  <c r="V457" i="3"/>
  <c r="P457" i="3"/>
  <c r="O457" i="3"/>
  <c r="Q457" i="3" s="1"/>
  <c r="G458" i="8" s="1"/>
  <c r="N457" i="3"/>
  <c r="L457" i="3"/>
  <c r="M457" i="3" s="1"/>
  <c r="V456" i="3"/>
  <c r="O456" i="3"/>
  <c r="P456" i="3" s="1"/>
  <c r="L456" i="3" s="1"/>
  <c r="M456" i="3" s="1"/>
  <c r="N456" i="3"/>
  <c r="V455" i="3"/>
  <c r="Q455" i="3"/>
  <c r="G456" i="8" s="1"/>
  <c r="P455" i="3"/>
  <c r="L455" i="3" s="1"/>
  <c r="M455" i="3" s="1"/>
  <c r="O455" i="3"/>
  <c r="N455" i="3"/>
  <c r="V454" i="3"/>
  <c r="Q454" i="3"/>
  <c r="G455" i="8" s="1"/>
  <c r="O454" i="3"/>
  <c r="P454" i="3" s="1"/>
  <c r="L454" i="3" s="1"/>
  <c r="N454" i="3"/>
  <c r="M454" i="3"/>
  <c r="V453" i="3"/>
  <c r="P453" i="3"/>
  <c r="O453" i="3"/>
  <c r="Q453" i="3" s="1"/>
  <c r="G454" i="8" s="1"/>
  <c r="N453" i="3"/>
  <c r="L453" i="3"/>
  <c r="M453" i="3" s="1"/>
  <c r="V452" i="3"/>
  <c r="O452" i="3"/>
  <c r="P452" i="3" s="1"/>
  <c r="L452" i="3" s="1"/>
  <c r="M452" i="3" s="1"/>
  <c r="N452" i="3"/>
  <c r="V451" i="3"/>
  <c r="Q451" i="3"/>
  <c r="G452" i="8" s="1"/>
  <c r="P451" i="3"/>
  <c r="O451" i="3"/>
  <c r="N451" i="3"/>
  <c r="L451" i="3"/>
  <c r="M451" i="3" s="1"/>
  <c r="V450" i="3"/>
  <c r="O450" i="3"/>
  <c r="P450" i="3" s="1"/>
  <c r="L450" i="3" s="1"/>
  <c r="M450" i="3" s="1"/>
  <c r="N450" i="3"/>
  <c r="V449" i="3"/>
  <c r="P449" i="3"/>
  <c r="L449" i="3" s="1"/>
  <c r="M449" i="3" s="1"/>
  <c r="O449" i="3"/>
  <c r="Q449" i="3" s="1"/>
  <c r="G450" i="8" s="1"/>
  <c r="N449" i="3"/>
  <c r="V448" i="3"/>
  <c r="Q448" i="3"/>
  <c r="G449" i="8" s="1"/>
  <c r="O448" i="3"/>
  <c r="P448" i="3" s="1"/>
  <c r="L448" i="3" s="1"/>
  <c r="N448" i="3"/>
  <c r="M448" i="3"/>
  <c r="V447" i="3"/>
  <c r="Q447" i="3"/>
  <c r="G448" i="8" s="1"/>
  <c r="P447" i="3"/>
  <c r="O447" i="3"/>
  <c r="N447" i="3"/>
  <c r="L447" i="3"/>
  <c r="M447" i="3" s="1"/>
  <c r="V446" i="3"/>
  <c r="O446" i="3"/>
  <c r="P446" i="3" s="1"/>
  <c r="L446" i="3" s="1"/>
  <c r="M446" i="3" s="1"/>
  <c r="N446" i="3"/>
  <c r="V445" i="3"/>
  <c r="P445" i="3"/>
  <c r="L445" i="3" s="1"/>
  <c r="M445" i="3" s="1"/>
  <c r="O445" i="3"/>
  <c r="Q445" i="3" s="1"/>
  <c r="G446" i="8" s="1"/>
  <c r="N445" i="3"/>
  <c r="V444" i="3"/>
  <c r="Q444" i="3"/>
  <c r="G445" i="8" s="1"/>
  <c r="O444" i="3"/>
  <c r="P444" i="3" s="1"/>
  <c r="L444" i="3" s="1"/>
  <c r="N444" i="3"/>
  <c r="M444" i="3"/>
  <c r="V443" i="3"/>
  <c r="Q443" i="3"/>
  <c r="G444" i="8" s="1"/>
  <c r="P443" i="3"/>
  <c r="L443" i="3" s="1"/>
  <c r="M443" i="3" s="1"/>
  <c r="O443" i="3"/>
  <c r="N443" i="3"/>
  <c r="V442" i="3"/>
  <c r="U442" i="3"/>
  <c r="Q442" i="3"/>
  <c r="O442" i="3"/>
  <c r="P442" i="3" s="1"/>
  <c r="L442" i="3" s="1"/>
  <c r="N442" i="3"/>
  <c r="M442" i="3"/>
  <c r="V441" i="3"/>
  <c r="Q441" i="3"/>
  <c r="G442" i="8" s="1"/>
  <c r="P441" i="3"/>
  <c r="L441" i="3" s="1"/>
  <c r="M441" i="3" s="1"/>
  <c r="O441" i="3"/>
  <c r="N441" i="3"/>
  <c r="V440" i="3"/>
  <c r="Q440" i="3"/>
  <c r="G441" i="8" s="1"/>
  <c r="O440" i="3"/>
  <c r="P440" i="3" s="1"/>
  <c r="L440" i="3" s="1"/>
  <c r="N440" i="3"/>
  <c r="M440" i="3"/>
  <c r="V439" i="3"/>
  <c r="P439" i="3"/>
  <c r="O439" i="3"/>
  <c r="Q439" i="3" s="1"/>
  <c r="G440" i="8" s="1"/>
  <c r="N439" i="3"/>
  <c r="L439" i="3"/>
  <c r="M439" i="3" s="1"/>
  <c r="V438" i="3"/>
  <c r="O438" i="3"/>
  <c r="P438" i="3" s="1"/>
  <c r="N438" i="3"/>
  <c r="M438" i="3"/>
  <c r="L438" i="3"/>
  <c r="V437" i="3"/>
  <c r="Q437" i="3"/>
  <c r="G438" i="8" s="1"/>
  <c r="P437" i="3"/>
  <c r="O437" i="3"/>
  <c r="N437" i="3"/>
  <c r="L437" i="3"/>
  <c r="M437" i="3" s="1"/>
  <c r="V436" i="3"/>
  <c r="U436" i="3"/>
  <c r="O436" i="3"/>
  <c r="P436" i="3" s="1"/>
  <c r="L436" i="3" s="1"/>
  <c r="M436" i="3" s="1"/>
  <c r="N436" i="3"/>
  <c r="V435" i="3"/>
  <c r="Q435" i="3"/>
  <c r="G436" i="8" s="1"/>
  <c r="P435" i="3"/>
  <c r="O435" i="3"/>
  <c r="N435" i="3"/>
  <c r="L435" i="3"/>
  <c r="M435" i="3" s="1"/>
  <c r="V434" i="3"/>
  <c r="O434" i="3"/>
  <c r="P434" i="3" s="1"/>
  <c r="L434" i="3" s="1"/>
  <c r="M434" i="3" s="1"/>
  <c r="N434" i="3"/>
  <c r="V433" i="3"/>
  <c r="P433" i="3"/>
  <c r="L433" i="3" s="1"/>
  <c r="M433" i="3" s="1"/>
  <c r="O433" i="3"/>
  <c r="Q433" i="3" s="1"/>
  <c r="G434" i="8" s="1"/>
  <c r="N433" i="3"/>
  <c r="V432" i="3"/>
  <c r="Q432" i="3"/>
  <c r="G433" i="8" s="1"/>
  <c r="O432" i="3"/>
  <c r="P432" i="3" s="1"/>
  <c r="L432" i="3" s="1"/>
  <c r="N432" i="3"/>
  <c r="M432" i="3"/>
  <c r="V431" i="3"/>
  <c r="Q431" i="3"/>
  <c r="G432" i="8" s="1"/>
  <c r="P431" i="3"/>
  <c r="O431" i="3"/>
  <c r="N431" i="3"/>
  <c r="L431" i="3"/>
  <c r="M431" i="3" s="1"/>
  <c r="V430" i="3"/>
  <c r="O430" i="3"/>
  <c r="P430" i="3" s="1"/>
  <c r="L430" i="3" s="1"/>
  <c r="M430" i="3" s="1"/>
  <c r="N430" i="3"/>
  <c r="V429" i="3"/>
  <c r="P429" i="3"/>
  <c r="L429" i="3" s="1"/>
  <c r="M429" i="3" s="1"/>
  <c r="O429" i="3"/>
  <c r="Q429" i="3" s="1"/>
  <c r="G430" i="8" s="1"/>
  <c r="N429" i="3"/>
  <c r="V428" i="3"/>
  <c r="Q428" i="3"/>
  <c r="G429" i="8" s="1"/>
  <c r="O428" i="3"/>
  <c r="P428" i="3" s="1"/>
  <c r="L428" i="3" s="1"/>
  <c r="N428" i="3"/>
  <c r="M428" i="3"/>
  <c r="V427" i="3"/>
  <c r="Q427" i="3"/>
  <c r="G428" i="8" s="1"/>
  <c r="P427" i="3"/>
  <c r="L427" i="3" s="1"/>
  <c r="M427" i="3" s="1"/>
  <c r="O427" i="3"/>
  <c r="N427" i="3"/>
  <c r="V426" i="3"/>
  <c r="Q426" i="3"/>
  <c r="G427" i="8" s="1"/>
  <c r="O426" i="3"/>
  <c r="P426" i="3" s="1"/>
  <c r="L426" i="3" s="1"/>
  <c r="N426" i="3"/>
  <c r="M426" i="3"/>
  <c r="V425" i="3"/>
  <c r="P425" i="3"/>
  <c r="O425" i="3"/>
  <c r="Q425" i="3" s="1"/>
  <c r="G426" i="8" s="1"/>
  <c r="N425" i="3"/>
  <c r="L425" i="3"/>
  <c r="M425" i="3" s="1"/>
  <c r="V424" i="3"/>
  <c r="O424" i="3"/>
  <c r="P424" i="3" s="1"/>
  <c r="L424" i="3" s="1"/>
  <c r="M424" i="3" s="1"/>
  <c r="N424" i="3"/>
  <c r="V423" i="3"/>
  <c r="Q423" i="3"/>
  <c r="G424" i="8" s="1"/>
  <c r="P423" i="3"/>
  <c r="L423" i="3" s="1"/>
  <c r="M423" i="3" s="1"/>
  <c r="O423" i="3"/>
  <c r="N423" i="3"/>
  <c r="V422" i="3"/>
  <c r="Q422" i="3"/>
  <c r="G423" i="8" s="1"/>
  <c r="O422" i="3"/>
  <c r="P422" i="3" s="1"/>
  <c r="L422" i="3" s="1"/>
  <c r="N422" i="3"/>
  <c r="M422" i="3"/>
  <c r="V421" i="3"/>
  <c r="P421" i="3"/>
  <c r="O421" i="3"/>
  <c r="Q421" i="3" s="1"/>
  <c r="G422" i="8" s="1"/>
  <c r="N421" i="3"/>
  <c r="L421" i="3"/>
  <c r="M421" i="3" s="1"/>
  <c r="V420" i="3"/>
  <c r="O420" i="3"/>
  <c r="P420" i="3" s="1"/>
  <c r="L420" i="3" s="1"/>
  <c r="M420" i="3" s="1"/>
  <c r="N420" i="3"/>
  <c r="V419" i="3"/>
  <c r="Q419" i="3"/>
  <c r="G420" i="8" s="1"/>
  <c r="P419" i="3"/>
  <c r="O419" i="3"/>
  <c r="N419" i="3"/>
  <c r="L419" i="3"/>
  <c r="M419" i="3" s="1"/>
  <c r="V418" i="3"/>
  <c r="O418" i="3"/>
  <c r="P418" i="3" s="1"/>
  <c r="L418" i="3" s="1"/>
  <c r="M418" i="3" s="1"/>
  <c r="N418" i="3"/>
  <c r="V417" i="3"/>
  <c r="P417" i="3"/>
  <c r="L417" i="3" s="1"/>
  <c r="M417" i="3" s="1"/>
  <c r="O417" i="3"/>
  <c r="Q417" i="3" s="1"/>
  <c r="G418" i="8" s="1"/>
  <c r="N417" i="3"/>
  <c r="V416" i="3"/>
  <c r="Q416" i="3"/>
  <c r="G417" i="8" s="1"/>
  <c r="O416" i="3"/>
  <c r="P416" i="3" s="1"/>
  <c r="L416" i="3" s="1"/>
  <c r="N416" i="3"/>
  <c r="M416" i="3"/>
  <c r="V415" i="3"/>
  <c r="Q415" i="3"/>
  <c r="G416" i="8" s="1"/>
  <c r="P415" i="3"/>
  <c r="O415" i="3"/>
  <c r="N415" i="3"/>
  <c r="L415" i="3"/>
  <c r="M415" i="3" s="1"/>
  <c r="V414" i="3"/>
  <c r="O414" i="3"/>
  <c r="P414" i="3" s="1"/>
  <c r="L414" i="3" s="1"/>
  <c r="M414" i="3" s="1"/>
  <c r="N414" i="3"/>
  <c r="V413" i="3"/>
  <c r="P413" i="3"/>
  <c r="L413" i="3" s="1"/>
  <c r="M413" i="3" s="1"/>
  <c r="O413" i="3"/>
  <c r="Q413" i="3" s="1"/>
  <c r="G414" i="8" s="1"/>
  <c r="N413" i="3"/>
  <c r="V412" i="3"/>
  <c r="Q412" i="3"/>
  <c r="G413" i="8" s="1"/>
  <c r="O412" i="3"/>
  <c r="P412" i="3" s="1"/>
  <c r="L412" i="3" s="1"/>
  <c r="N412" i="3"/>
  <c r="M412" i="3"/>
  <c r="V411" i="3"/>
  <c r="Q411" i="3"/>
  <c r="G412" i="8" s="1"/>
  <c r="P411" i="3"/>
  <c r="O411" i="3"/>
  <c r="N411" i="3"/>
  <c r="L411" i="3"/>
  <c r="M411" i="3" s="1"/>
  <c r="V410" i="3"/>
  <c r="Q410" i="3"/>
  <c r="G411" i="8" s="1"/>
  <c r="O410" i="3"/>
  <c r="P410" i="3" s="1"/>
  <c r="N410" i="3"/>
  <c r="M410" i="3"/>
  <c r="L410" i="3"/>
  <c r="V409" i="3"/>
  <c r="P409" i="3"/>
  <c r="O409" i="3"/>
  <c r="Q409" i="3" s="1"/>
  <c r="G410" i="8" s="1"/>
  <c r="N409" i="3"/>
  <c r="L409" i="3"/>
  <c r="M409" i="3" s="1"/>
  <c r="V408" i="3"/>
  <c r="O408" i="3"/>
  <c r="P408" i="3" s="1"/>
  <c r="N408" i="3"/>
  <c r="M408" i="3"/>
  <c r="L408" i="3"/>
  <c r="V407" i="3"/>
  <c r="Q407" i="3"/>
  <c r="G408" i="8" s="1"/>
  <c r="P407" i="3"/>
  <c r="O407" i="3"/>
  <c r="N407" i="3"/>
  <c r="L407" i="3"/>
  <c r="M407" i="3" s="1"/>
  <c r="V406" i="3"/>
  <c r="O406" i="3"/>
  <c r="P406" i="3" s="1"/>
  <c r="N406" i="3"/>
  <c r="M406" i="3"/>
  <c r="L406" i="3"/>
  <c r="V405" i="3"/>
  <c r="P405" i="3"/>
  <c r="O405" i="3"/>
  <c r="Q405" i="3" s="1"/>
  <c r="G406" i="8" s="1"/>
  <c r="N405" i="3"/>
  <c r="L405" i="3"/>
  <c r="M405" i="3" s="1"/>
  <c r="V404" i="3"/>
  <c r="O404" i="3"/>
  <c r="P404" i="3" s="1"/>
  <c r="L404" i="3" s="1"/>
  <c r="M404" i="3" s="1"/>
  <c r="N404" i="3"/>
  <c r="V403" i="3"/>
  <c r="Q403" i="3"/>
  <c r="G404" i="8" s="1"/>
  <c r="P403" i="3"/>
  <c r="O403" i="3"/>
  <c r="N403" i="3"/>
  <c r="L403" i="3"/>
  <c r="M403" i="3" s="1"/>
  <c r="V402" i="3"/>
  <c r="Q402" i="3"/>
  <c r="G403" i="8" s="1"/>
  <c r="O402" i="3"/>
  <c r="P402" i="3" s="1"/>
  <c r="N402" i="3"/>
  <c r="M402" i="3"/>
  <c r="L402" i="3"/>
  <c r="V401" i="3"/>
  <c r="P401" i="3"/>
  <c r="L401" i="3" s="1"/>
  <c r="M401" i="3" s="1"/>
  <c r="O401" i="3"/>
  <c r="Q401" i="3" s="1"/>
  <c r="G402" i="8" s="1"/>
  <c r="N401" i="3"/>
  <c r="V400" i="3"/>
  <c r="Q400" i="3"/>
  <c r="G401" i="8" s="1"/>
  <c r="O400" i="3"/>
  <c r="P400" i="3" s="1"/>
  <c r="N400" i="3"/>
  <c r="M400" i="3"/>
  <c r="L400" i="3"/>
  <c r="V399" i="3"/>
  <c r="Q399" i="3"/>
  <c r="G400" i="8" s="1"/>
  <c r="P399" i="3"/>
  <c r="O399" i="3"/>
  <c r="N399" i="3"/>
  <c r="L399" i="3"/>
  <c r="M399" i="3" s="1"/>
  <c r="V398" i="3"/>
  <c r="Q398" i="3"/>
  <c r="G399" i="8" s="1"/>
  <c r="O398" i="3"/>
  <c r="P398" i="3" s="1"/>
  <c r="L398" i="3" s="1"/>
  <c r="N398" i="3"/>
  <c r="M398" i="3"/>
  <c r="V397" i="3"/>
  <c r="P397" i="3"/>
  <c r="O397" i="3"/>
  <c r="Q397" i="3" s="1"/>
  <c r="G398" i="8" s="1"/>
  <c r="N397" i="3"/>
  <c r="L397" i="3"/>
  <c r="M397" i="3" s="1"/>
  <c r="V396" i="3"/>
  <c r="O396" i="3"/>
  <c r="P396" i="3" s="1"/>
  <c r="L396" i="3" s="1"/>
  <c r="M396" i="3" s="1"/>
  <c r="N396" i="3"/>
  <c r="V395" i="3"/>
  <c r="Q395" i="3"/>
  <c r="G396" i="8" s="1"/>
  <c r="P395" i="3"/>
  <c r="L395" i="3" s="1"/>
  <c r="O395" i="3"/>
  <c r="N395" i="3"/>
  <c r="V394" i="3"/>
  <c r="P394" i="3"/>
  <c r="L394" i="3" s="1"/>
  <c r="O394" i="3"/>
  <c r="Q394" i="3" s="1"/>
  <c r="G395" i="8" s="1"/>
  <c r="N394" i="3"/>
  <c r="V393" i="3"/>
  <c r="Q393" i="3"/>
  <c r="G394" i="8" s="1"/>
  <c r="P393" i="3"/>
  <c r="L393" i="3" s="1"/>
  <c r="O393" i="3"/>
  <c r="N393" i="3"/>
  <c r="V392" i="3"/>
  <c r="P392" i="3"/>
  <c r="L392" i="3" s="1"/>
  <c r="O392" i="3"/>
  <c r="Q392" i="3" s="1"/>
  <c r="G393" i="8" s="1"/>
  <c r="N392" i="3"/>
  <c r="V391" i="3"/>
  <c r="Q391" i="3"/>
  <c r="G392" i="8" s="1"/>
  <c r="P391" i="3"/>
  <c r="L391" i="3" s="1"/>
  <c r="O391" i="3"/>
  <c r="N391" i="3"/>
  <c r="V390" i="3"/>
  <c r="P390" i="3"/>
  <c r="L390" i="3" s="1"/>
  <c r="O390" i="3"/>
  <c r="Q390" i="3" s="1"/>
  <c r="G391" i="8" s="1"/>
  <c r="N390" i="3"/>
  <c r="V389" i="3"/>
  <c r="Q389" i="3"/>
  <c r="G390" i="8" s="1"/>
  <c r="P389" i="3"/>
  <c r="O389" i="3"/>
  <c r="N389" i="3"/>
  <c r="L389" i="3"/>
  <c r="V388" i="3"/>
  <c r="P388" i="3"/>
  <c r="O388" i="3"/>
  <c r="Q388" i="3" s="1"/>
  <c r="G389" i="8" s="1"/>
  <c r="N388" i="3"/>
  <c r="L388" i="3"/>
  <c r="V387" i="3"/>
  <c r="Q387" i="3"/>
  <c r="G388" i="8" s="1"/>
  <c r="P387" i="3"/>
  <c r="O387" i="3"/>
  <c r="N387" i="3"/>
  <c r="L387" i="3"/>
  <c r="V386" i="3"/>
  <c r="P386" i="3"/>
  <c r="O386" i="3"/>
  <c r="Q386" i="3" s="1"/>
  <c r="G387" i="8" s="1"/>
  <c r="N386" i="3"/>
  <c r="L386" i="3"/>
  <c r="V385" i="3"/>
  <c r="Q385" i="3"/>
  <c r="G386" i="8" s="1"/>
  <c r="P385" i="3"/>
  <c r="O385" i="3"/>
  <c r="N385" i="3"/>
  <c r="L385" i="3"/>
  <c r="V384" i="3"/>
  <c r="P384" i="3"/>
  <c r="O384" i="3"/>
  <c r="Q384" i="3" s="1"/>
  <c r="G385" i="8" s="1"/>
  <c r="N384" i="3"/>
  <c r="L384" i="3"/>
  <c r="V383" i="3"/>
  <c r="Q383" i="3"/>
  <c r="G384" i="8" s="1"/>
  <c r="P383" i="3"/>
  <c r="O383" i="3"/>
  <c r="N383" i="3"/>
  <c r="L383" i="3"/>
  <c r="V382" i="3"/>
  <c r="P382" i="3"/>
  <c r="O382" i="3"/>
  <c r="Q382" i="3" s="1"/>
  <c r="G383" i="8" s="1"/>
  <c r="N382" i="3"/>
  <c r="L382" i="3"/>
  <c r="V381" i="3"/>
  <c r="Q381" i="3"/>
  <c r="G382" i="8" s="1"/>
  <c r="P381" i="3"/>
  <c r="L381" i="3" s="1"/>
  <c r="O381" i="3"/>
  <c r="N381" i="3"/>
  <c r="V380" i="3"/>
  <c r="P380" i="3"/>
  <c r="L380" i="3" s="1"/>
  <c r="O380" i="3"/>
  <c r="Q380" i="3" s="1"/>
  <c r="G381" i="8" s="1"/>
  <c r="N380" i="3"/>
  <c r="V379" i="3"/>
  <c r="Q379" i="3"/>
  <c r="G380" i="8" s="1"/>
  <c r="P379" i="3"/>
  <c r="L379" i="3" s="1"/>
  <c r="O379" i="3"/>
  <c r="N379" i="3"/>
  <c r="V378" i="3"/>
  <c r="P378" i="3"/>
  <c r="O378" i="3"/>
  <c r="Q378" i="3" s="1"/>
  <c r="G379" i="8" s="1"/>
  <c r="N378" i="3"/>
  <c r="L378" i="3"/>
  <c r="V377" i="3"/>
  <c r="Q377" i="3"/>
  <c r="G378" i="8" s="1"/>
  <c r="P377" i="3"/>
  <c r="O377" i="3"/>
  <c r="N377" i="3"/>
  <c r="L377" i="3"/>
  <c r="V376" i="3"/>
  <c r="P376" i="3"/>
  <c r="O376" i="3"/>
  <c r="Q376" i="3" s="1"/>
  <c r="G377" i="8" s="1"/>
  <c r="N376" i="3"/>
  <c r="L376" i="3"/>
  <c r="V375" i="3"/>
  <c r="Q375" i="3"/>
  <c r="G376" i="8" s="1"/>
  <c r="P375" i="3"/>
  <c r="O375" i="3"/>
  <c r="N375" i="3"/>
  <c r="L375" i="3"/>
  <c r="V374" i="3"/>
  <c r="P374" i="3"/>
  <c r="L374" i="3" s="1"/>
  <c r="O374" i="3"/>
  <c r="Q374" i="3" s="1"/>
  <c r="G375" i="8" s="1"/>
  <c r="N374" i="3"/>
  <c r="V373" i="3"/>
  <c r="Q373" i="3"/>
  <c r="G374" i="8" s="1"/>
  <c r="P373" i="3"/>
  <c r="L373" i="3" s="1"/>
  <c r="O373" i="3"/>
  <c r="N373" i="3"/>
  <c r="V372" i="3"/>
  <c r="P372" i="3"/>
  <c r="O372" i="3"/>
  <c r="Q372" i="3" s="1"/>
  <c r="G373" i="8" s="1"/>
  <c r="N372" i="3"/>
  <c r="L372" i="3"/>
  <c r="V371" i="3"/>
  <c r="Q371" i="3"/>
  <c r="G372" i="8" s="1"/>
  <c r="P371" i="3"/>
  <c r="O371" i="3"/>
  <c r="N371" i="3"/>
  <c r="L371" i="3"/>
  <c r="V370" i="3"/>
  <c r="P370" i="3"/>
  <c r="O370" i="3"/>
  <c r="Q370" i="3" s="1"/>
  <c r="G371" i="8" s="1"/>
  <c r="N370" i="3"/>
  <c r="L370" i="3"/>
  <c r="V369" i="3"/>
  <c r="Q369" i="3"/>
  <c r="G370" i="8" s="1"/>
  <c r="P369" i="3"/>
  <c r="O369" i="3"/>
  <c r="N369" i="3"/>
  <c r="L369" i="3"/>
  <c r="V368" i="3"/>
  <c r="P368" i="3"/>
  <c r="O368" i="3"/>
  <c r="Q368" i="3" s="1"/>
  <c r="G369" i="8" s="1"/>
  <c r="N368" i="3"/>
  <c r="L368" i="3"/>
  <c r="V367" i="3"/>
  <c r="Q367" i="3"/>
  <c r="G368" i="8" s="1"/>
  <c r="P367" i="3"/>
  <c r="O367" i="3"/>
  <c r="N367" i="3"/>
  <c r="L367" i="3"/>
  <c r="V366" i="3"/>
  <c r="P366" i="3"/>
  <c r="O366" i="3"/>
  <c r="Q366" i="3" s="1"/>
  <c r="G367" i="8" s="1"/>
  <c r="N366" i="3"/>
  <c r="L366" i="3"/>
  <c r="V365" i="3"/>
  <c r="Q365" i="3"/>
  <c r="G366" i="8" s="1"/>
  <c r="P365" i="3"/>
  <c r="O365" i="3"/>
  <c r="N365" i="3"/>
  <c r="L365" i="3"/>
  <c r="V364" i="3"/>
  <c r="P364" i="3"/>
  <c r="O364" i="3"/>
  <c r="Q364" i="3" s="1"/>
  <c r="G365" i="8" s="1"/>
  <c r="N364" i="3"/>
  <c r="L364" i="3"/>
  <c r="V363" i="3"/>
  <c r="Q363" i="3"/>
  <c r="G364" i="8" s="1"/>
  <c r="P363" i="3"/>
  <c r="L363" i="3" s="1"/>
  <c r="O363" i="3"/>
  <c r="N363" i="3"/>
  <c r="V362" i="3"/>
  <c r="P362" i="3"/>
  <c r="L362" i="3" s="1"/>
  <c r="O362" i="3"/>
  <c r="Q362" i="3" s="1"/>
  <c r="G363" i="8" s="1"/>
  <c r="N362" i="3"/>
  <c r="V361" i="3"/>
  <c r="Q361" i="3"/>
  <c r="G362" i="8" s="1"/>
  <c r="P361" i="3"/>
  <c r="L361" i="3" s="1"/>
  <c r="O361" i="3"/>
  <c r="N361" i="3"/>
  <c r="V360" i="3"/>
  <c r="P360" i="3"/>
  <c r="L360" i="3" s="1"/>
  <c r="O360" i="3"/>
  <c r="Q360" i="3" s="1"/>
  <c r="G361" i="8" s="1"/>
  <c r="N360" i="3"/>
  <c r="V359" i="3"/>
  <c r="Q359" i="3"/>
  <c r="G360" i="8" s="1"/>
  <c r="P359" i="3"/>
  <c r="L359" i="3" s="1"/>
  <c r="O359" i="3"/>
  <c r="N359" i="3"/>
  <c r="V358" i="3"/>
  <c r="P358" i="3"/>
  <c r="O358" i="3"/>
  <c r="Q358" i="3" s="1"/>
  <c r="G359" i="8" s="1"/>
  <c r="N358" i="3"/>
  <c r="L358" i="3"/>
  <c r="V357" i="3"/>
  <c r="Q357" i="3"/>
  <c r="G358" i="8" s="1"/>
  <c r="P357" i="3"/>
  <c r="O357" i="3"/>
  <c r="N357" i="3"/>
  <c r="L357" i="3"/>
  <c r="V356" i="3"/>
  <c r="P356" i="3"/>
  <c r="O356" i="3"/>
  <c r="Q356" i="3" s="1"/>
  <c r="G357" i="8" s="1"/>
  <c r="N356" i="3"/>
  <c r="L356" i="3"/>
  <c r="V355" i="3"/>
  <c r="Q355" i="3"/>
  <c r="G356" i="8" s="1"/>
  <c r="P355" i="3"/>
  <c r="O355" i="3"/>
  <c r="N355" i="3"/>
  <c r="L355" i="3"/>
  <c r="V354" i="3"/>
  <c r="P354" i="3"/>
  <c r="O354" i="3"/>
  <c r="Q354" i="3" s="1"/>
  <c r="G355" i="8" s="1"/>
  <c r="N354" i="3"/>
  <c r="L354" i="3"/>
  <c r="V353" i="3"/>
  <c r="Q353" i="3"/>
  <c r="G354" i="8" s="1"/>
  <c r="P353" i="3"/>
  <c r="O353" i="3"/>
  <c r="N353" i="3"/>
  <c r="L353" i="3"/>
  <c r="V352" i="3"/>
  <c r="P352" i="3"/>
  <c r="L352" i="3" s="1"/>
  <c r="O352" i="3"/>
  <c r="Q352" i="3" s="1"/>
  <c r="G353" i="8" s="1"/>
  <c r="N352" i="3"/>
  <c r="V351" i="3"/>
  <c r="Q351" i="3"/>
  <c r="G352" i="8" s="1"/>
  <c r="P351" i="3"/>
  <c r="L351" i="3" s="1"/>
  <c r="O351" i="3"/>
  <c r="N351" i="3"/>
  <c r="V350" i="3"/>
  <c r="P350" i="3"/>
  <c r="L350" i="3" s="1"/>
  <c r="O350" i="3"/>
  <c r="Q350" i="3" s="1"/>
  <c r="G351" i="8" s="1"/>
  <c r="N350" i="3"/>
  <c r="V349" i="3"/>
  <c r="Q349" i="3"/>
  <c r="G350" i="8" s="1"/>
  <c r="P349" i="3"/>
  <c r="O349" i="3"/>
  <c r="N349" i="3"/>
  <c r="L349" i="3"/>
  <c r="V348" i="3"/>
  <c r="P348" i="3"/>
  <c r="O348" i="3"/>
  <c r="Q348" i="3" s="1"/>
  <c r="G349" i="8" s="1"/>
  <c r="N348" i="3"/>
  <c r="L348" i="3"/>
  <c r="V347" i="3"/>
  <c r="Q347" i="3"/>
  <c r="G348" i="8" s="1"/>
  <c r="P347" i="3"/>
  <c r="O347" i="3"/>
  <c r="N347" i="3"/>
  <c r="L347" i="3"/>
  <c r="V346" i="3"/>
  <c r="P346" i="3"/>
  <c r="L346" i="3" s="1"/>
  <c r="O346" i="3"/>
  <c r="Q346" i="3" s="1"/>
  <c r="G347" i="8" s="1"/>
  <c r="N346" i="3"/>
  <c r="V345" i="3"/>
  <c r="Q345" i="3"/>
  <c r="G346" i="8" s="1"/>
  <c r="P345" i="3"/>
  <c r="L345" i="3" s="1"/>
  <c r="O345" i="3"/>
  <c r="N345" i="3"/>
  <c r="V344" i="3"/>
  <c r="P344" i="3"/>
  <c r="L344" i="3" s="1"/>
  <c r="O344" i="3"/>
  <c r="Q344" i="3" s="1"/>
  <c r="G345" i="8" s="1"/>
  <c r="N344" i="3"/>
  <c r="V343" i="3"/>
  <c r="Q343" i="3"/>
  <c r="G344" i="8" s="1"/>
  <c r="P343" i="3"/>
  <c r="L343" i="3" s="1"/>
  <c r="O343" i="3"/>
  <c r="N343" i="3"/>
  <c r="V342" i="3"/>
  <c r="P342" i="3"/>
  <c r="L342" i="3" s="1"/>
  <c r="O342" i="3"/>
  <c r="Q342" i="3" s="1"/>
  <c r="G343" i="8" s="1"/>
  <c r="N342" i="3"/>
  <c r="V341" i="3"/>
  <c r="Q341" i="3"/>
  <c r="G342" i="8" s="1"/>
  <c r="P341" i="3"/>
  <c r="L341" i="3" s="1"/>
  <c r="O341" i="3"/>
  <c r="N341" i="3"/>
  <c r="V340" i="3"/>
  <c r="P340" i="3"/>
  <c r="L340" i="3" s="1"/>
  <c r="O340" i="3"/>
  <c r="Q340" i="3" s="1"/>
  <c r="G341" i="8" s="1"/>
  <c r="N340" i="3"/>
  <c r="V339" i="3"/>
  <c r="Q339" i="3"/>
  <c r="G340" i="8" s="1"/>
  <c r="P339" i="3"/>
  <c r="L339" i="3" s="1"/>
  <c r="O339" i="3"/>
  <c r="N339" i="3"/>
  <c r="V338" i="3"/>
  <c r="P338" i="3"/>
  <c r="O338" i="3"/>
  <c r="Q338" i="3" s="1"/>
  <c r="G339" i="8" s="1"/>
  <c r="N338" i="3"/>
  <c r="L338" i="3"/>
  <c r="V337" i="3"/>
  <c r="Q337" i="3"/>
  <c r="G338" i="8" s="1"/>
  <c r="P337" i="3"/>
  <c r="L337" i="3" s="1"/>
  <c r="O337" i="3"/>
  <c r="N337" i="3"/>
  <c r="V336" i="3"/>
  <c r="P336" i="3"/>
  <c r="O336" i="3"/>
  <c r="Q336" i="3" s="1"/>
  <c r="G337" i="8" s="1"/>
  <c r="N336" i="3"/>
  <c r="L336" i="3"/>
  <c r="V335" i="3"/>
  <c r="Q335" i="3"/>
  <c r="G336" i="8" s="1"/>
  <c r="P335" i="3"/>
  <c r="L335" i="3" s="1"/>
  <c r="O335" i="3"/>
  <c r="N335" i="3"/>
  <c r="V334" i="3"/>
  <c r="P334" i="3"/>
  <c r="O334" i="3"/>
  <c r="Q334" i="3" s="1"/>
  <c r="G335" i="8" s="1"/>
  <c r="N334" i="3"/>
  <c r="L334" i="3"/>
  <c r="V333" i="3"/>
  <c r="Q333" i="3"/>
  <c r="G334" i="8" s="1"/>
  <c r="P333" i="3"/>
  <c r="O333" i="3"/>
  <c r="N333" i="3"/>
  <c r="L333" i="3"/>
  <c r="V332" i="3"/>
  <c r="P332" i="3"/>
  <c r="L332" i="3" s="1"/>
  <c r="O332" i="3"/>
  <c r="Q332" i="3" s="1"/>
  <c r="G333" i="8" s="1"/>
  <c r="N332" i="3"/>
  <c r="V331" i="3"/>
  <c r="Q331" i="3"/>
  <c r="G332" i="8" s="1"/>
  <c r="P331" i="3"/>
  <c r="L331" i="3" s="1"/>
  <c r="O331" i="3"/>
  <c r="N331" i="3"/>
  <c r="V330" i="3"/>
  <c r="P330" i="3"/>
  <c r="O330" i="3"/>
  <c r="Q330" i="3" s="1"/>
  <c r="G331" i="8" s="1"/>
  <c r="N330" i="3"/>
  <c r="L330" i="3"/>
  <c r="V329" i="3"/>
  <c r="Q329" i="3"/>
  <c r="G330" i="8" s="1"/>
  <c r="P329" i="3"/>
  <c r="O329" i="3"/>
  <c r="N329" i="3"/>
  <c r="L329" i="3"/>
  <c r="V328" i="3"/>
  <c r="P328" i="3"/>
  <c r="L328" i="3" s="1"/>
  <c r="O328" i="3"/>
  <c r="Q328" i="3" s="1"/>
  <c r="G329" i="8" s="1"/>
  <c r="N328" i="3"/>
  <c r="V327" i="3"/>
  <c r="Q327" i="3"/>
  <c r="G328" i="8" s="1"/>
  <c r="P327" i="3"/>
  <c r="L327" i="3" s="1"/>
  <c r="O327" i="3"/>
  <c r="N327" i="3"/>
  <c r="V326" i="3"/>
  <c r="P326" i="3"/>
  <c r="L326" i="3" s="1"/>
  <c r="O326" i="3"/>
  <c r="Q326" i="3" s="1"/>
  <c r="G327" i="8" s="1"/>
  <c r="N326" i="3"/>
  <c r="V325" i="3"/>
  <c r="Q325" i="3"/>
  <c r="G326" i="8" s="1"/>
  <c r="P325" i="3"/>
  <c r="L325" i="3" s="1"/>
  <c r="O325" i="3"/>
  <c r="N325" i="3"/>
  <c r="V324" i="3"/>
  <c r="P324" i="3"/>
  <c r="L324" i="3" s="1"/>
  <c r="O324" i="3"/>
  <c r="Q324" i="3" s="1"/>
  <c r="G325" i="8" s="1"/>
  <c r="N324" i="3"/>
  <c r="V323" i="3"/>
  <c r="Q323" i="3"/>
  <c r="G324" i="8" s="1"/>
  <c r="P323" i="3"/>
  <c r="L323" i="3" s="1"/>
  <c r="O323" i="3"/>
  <c r="N323" i="3"/>
  <c r="V322" i="3"/>
  <c r="P322" i="3"/>
  <c r="L322" i="3" s="1"/>
  <c r="O322" i="3"/>
  <c r="Q322" i="3" s="1"/>
  <c r="G323" i="8" s="1"/>
  <c r="N322" i="3"/>
  <c r="V321" i="3"/>
  <c r="Q321" i="3"/>
  <c r="G322" i="8" s="1"/>
  <c r="P321" i="3"/>
  <c r="L321" i="3" s="1"/>
  <c r="O321" i="3"/>
  <c r="N321" i="3"/>
  <c r="V320" i="3"/>
  <c r="P320" i="3"/>
  <c r="L320" i="3" s="1"/>
  <c r="O320" i="3"/>
  <c r="Q320" i="3" s="1"/>
  <c r="G321" i="8" s="1"/>
  <c r="N320" i="3"/>
  <c r="V319" i="3"/>
  <c r="Q319" i="3"/>
  <c r="G320" i="8" s="1"/>
  <c r="P319" i="3"/>
  <c r="L319" i="3" s="1"/>
  <c r="O319" i="3"/>
  <c r="N319" i="3"/>
  <c r="V318" i="3"/>
  <c r="O318" i="3"/>
  <c r="Q318" i="3" s="1"/>
  <c r="G319" i="8" s="1"/>
  <c r="N318" i="3"/>
  <c r="V317" i="3"/>
  <c r="Q317" i="3"/>
  <c r="G318" i="8" s="1"/>
  <c r="P317" i="3"/>
  <c r="L317" i="3" s="1"/>
  <c r="O317" i="3"/>
  <c r="N317" i="3"/>
  <c r="V316" i="3"/>
  <c r="P316" i="3"/>
  <c r="L316" i="3" s="1"/>
  <c r="O316" i="3"/>
  <c r="Q316" i="3" s="1"/>
  <c r="G317" i="8" s="1"/>
  <c r="N316" i="3"/>
  <c r="V315" i="3"/>
  <c r="Q315" i="3"/>
  <c r="G316" i="8" s="1"/>
  <c r="P315" i="3"/>
  <c r="O315" i="3"/>
  <c r="N315" i="3"/>
  <c r="L315" i="3"/>
  <c r="V314" i="3"/>
  <c r="O314" i="3"/>
  <c r="Q314" i="3" s="1"/>
  <c r="G315" i="8" s="1"/>
  <c r="N314" i="3"/>
  <c r="V313" i="3"/>
  <c r="Q313" i="3"/>
  <c r="G314" i="8" s="1"/>
  <c r="P313" i="3"/>
  <c r="L313" i="3" s="1"/>
  <c r="O313" i="3"/>
  <c r="N313" i="3"/>
  <c r="V312" i="3"/>
  <c r="P312" i="3"/>
  <c r="L312" i="3" s="1"/>
  <c r="O312" i="3"/>
  <c r="Q312" i="3" s="1"/>
  <c r="G313" i="8" s="1"/>
  <c r="N312" i="3"/>
  <c r="V311" i="3"/>
  <c r="Q311" i="3"/>
  <c r="G312" i="8" s="1"/>
  <c r="P311" i="3"/>
  <c r="O311" i="3"/>
  <c r="N311" i="3"/>
  <c r="L311" i="3"/>
  <c r="V310" i="3"/>
  <c r="O310" i="3"/>
  <c r="Q310" i="3" s="1"/>
  <c r="G311" i="8" s="1"/>
  <c r="N310" i="3"/>
  <c r="L310" i="3"/>
  <c r="V309" i="3"/>
  <c r="Q309" i="3"/>
  <c r="G310" i="8" s="1"/>
  <c r="P309" i="3"/>
  <c r="L309" i="3" s="1"/>
  <c r="O309" i="3"/>
  <c r="N309" i="3"/>
  <c r="V308" i="3"/>
  <c r="P308" i="3"/>
  <c r="L308" i="3" s="1"/>
  <c r="O308" i="3"/>
  <c r="Q308" i="3" s="1"/>
  <c r="G309" i="8" s="1"/>
  <c r="N308" i="3"/>
  <c r="V307" i="3"/>
  <c r="Q307" i="3"/>
  <c r="G308" i="8" s="1"/>
  <c r="P307" i="3"/>
  <c r="O307" i="3"/>
  <c r="N307" i="3"/>
  <c r="L307" i="3"/>
  <c r="V306" i="3"/>
  <c r="O306" i="3"/>
  <c r="Q306" i="3" s="1"/>
  <c r="G307" i="8" s="1"/>
  <c r="N306" i="3"/>
  <c r="V305" i="3"/>
  <c r="Q305" i="3"/>
  <c r="G306" i="8" s="1"/>
  <c r="P305" i="3"/>
  <c r="O305" i="3"/>
  <c r="N305" i="3"/>
  <c r="L305" i="3"/>
  <c r="V304" i="3"/>
  <c r="P304" i="3"/>
  <c r="L304" i="3" s="1"/>
  <c r="O304" i="3"/>
  <c r="Q304" i="3" s="1"/>
  <c r="G305" i="8" s="1"/>
  <c r="N304" i="3"/>
  <c r="V303" i="3"/>
  <c r="Q303" i="3"/>
  <c r="G304" i="8" s="1"/>
  <c r="P303" i="3"/>
  <c r="O303" i="3"/>
  <c r="N303" i="3"/>
  <c r="L303" i="3"/>
  <c r="V302" i="3"/>
  <c r="O302" i="3"/>
  <c r="Q302" i="3" s="1"/>
  <c r="G303" i="8" s="1"/>
  <c r="N302" i="3"/>
  <c r="V301" i="3"/>
  <c r="Q301" i="3"/>
  <c r="G302" i="8" s="1"/>
  <c r="P301" i="3"/>
  <c r="L301" i="3" s="1"/>
  <c r="O301" i="3"/>
  <c r="N301" i="3"/>
  <c r="V300" i="3"/>
  <c r="P300" i="3"/>
  <c r="L300" i="3" s="1"/>
  <c r="O300" i="3"/>
  <c r="Q300" i="3" s="1"/>
  <c r="G301" i="8" s="1"/>
  <c r="N300" i="3"/>
  <c r="V299" i="3"/>
  <c r="O299" i="3"/>
  <c r="Q299" i="3" s="1"/>
  <c r="G300" i="8" s="1"/>
  <c r="N299" i="3"/>
  <c r="V298" i="3"/>
  <c r="Q298" i="3"/>
  <c r="G299" i="8" s="1"/>
  <c r="P298" i="3"/>
  <c r="L298" i="3" s="1"/>
  <c r="O298" i="3"/>
  <c r="N298" i="3"/>
  <c r="V297" i="3"/>
  <c r="O297" i="3"/>
  <c r="Q297" i="3" s="1"/>
  <c r="G298" i="8" s="1"/>
  <c r="N297" i="3"/>
  <c r="V296" i="3"/>
  <c r="Q296" i="3"/>
  <c r="G297" i="8" s="1"/>
  <c r="P296" i="3"/>
  <c r="L296" i="3" s="1"/>
  <c r="O296" i="3"/>
  <c r="N296" i="3"/>
  <c r="V295" i="3"/>
  <c r="O295" i="3"/>
  <c r="Q295" i="3" s="1"/>
  <c r="G296" i="8" s="1"/>
  <c r="N295" i="3"/>
  <c r="V294" i="3"/>
  <c r="Q294" i="3"/>
  <c r="G295" i="8" s="1"/>
  <c r="P294" i="3"/>
  <c r="L294" i="3" s="1"/>
  <c r="O294" i="3"/>
  <c r="N294" i="3"/>
  <c r="V293" i="3"/>
  <c r="O293" i="3"/>
  <c r="Q293" i="3" s="1"/>
  <c r="G294" i="8" s="1"/>
  <c r="N293" i="3"/>
  <c r="V292" i="3"/>
  <c r="Q292" i="3"/>
  <c r="G293" i="8" s="1"/>
  <c r="P292" i="3"/>
  <c r="L292" i="3" s="1"/>
  <c r="O292" i="3"/>
  <c r="N292" i="3"/>
  <c r="V291" i="3"/>
  <c r="O291" i="3"/>
  <c r="Q291" i="3" s="1"/>
  <c r="G292" i="8" s="1"/>
  <c r="N291" i="3"/>
  <c r="V290" i="3"/>
  <c r="Q290" i="3"/>
  <c r="G291" i="8" s="1"/>
  <c r="P290" i="3"/>
  <c r="L290" i="3" s="1"/>
  <c r="O290" i="3"/>
  <c r="N290" i="3"/>
  <c r="V289" i="3"/>
  <c r="O289" i="3"/>
  <c r="Q289" i="3" s="1"/>
  <c r="G290" i="8" s="1"/>
  <c r="N289" i="3"/>
  <c r="V288" i="3"/>
  <c r="Q288" i="3"/>
  <c r="G289" i="8" s="1"/>
  <c r="P288" i="3"/>
  <c r="L288" i="3" s="1"/>
  <c r="O288" i="3"/>
  <c r="N288" i="3"/>
  <c r="V287" i="3"/>
  <c r="O287" i="3"/>
  <c r="Q287" i="3" s="1"/>
  <c r="G288" i="8" s="1"/>
  <c r="N287" i="3"/>
  <c r="V286" i="3"/>
  <c r="Q286" i="3"/>
  <c r="G287" i="8" s="1"/>
  <c r="P286" i="3"/>
  <c r="L286" i="3" s="1"/>
  <c r="O286" i="3"/>
  <c r="N286" i="3"/>
  <c r="V285" i="3"/>
  <c r="O285" i="3"/>
  <c r="Q285" i="3" s="1"/>
  <c r="G286" i="8" s="1"/>
  <c r="N285" i="3"/>
  <c r="V284" i="3"/>
  <c r="Q284" i="3"/>
  <c r="G285" i="8" s="1"/>
  <c r="P284" i="3"/>
  <c r="L284" i="3" s="1"/>
  <c r="O284" i="3"/>
  <c r="N284" i="3"/>
  <c r="V283" i="3"/>
  <c r="O283" i="3"/>
  <c r="Q283" i="3" s="1"/>
  <c r="G284" i="8" s="1"/>
  <c r="N283" i="3"/>
  <c r="V282" i="3"/>
  <c r="Q282" i="3"/>
  <c r="G283" i="8" s="1"/>
  <c r="P282" i="3"/>
  <c r="L282" i="3" s="1"/>
  <c r="O282" i="3"/>
  <c r="N282" i="3"/>
  <c r="V281" i="3"/>
  <c r="O281" i="3"/>
  <c r="Q281" i="3" s="1"/>
  <c r="G282" i="8" s="1"/>
  <c r="N281" i="3"/>
  <c r="V280" i="3"/>
  <c r="Q280" i="3"/>
  <c r="G281" i="8" s="1"/>
  <c r="P280" i="3"/>
  <c r="L280" i="3" s="1"/>
  <c r="O280" i="3"/>
  <c r="N280" i="3"/>
  <c r="V279" i="3"/>
  <c r="O279" i="3"/>
  <c r="Q279" i="3" s="1"/>
  <c r="G280" i="8" s="1"/>
  <c r="N279" i="3"/>
  <c r="V278" i="3"/>
  <c r="Q278" i="3"/>
  <c r="G279" i="8" s="1"/>
  <c r="P278" i="3"/>
  <c r="L278" i="3" s="1"/>
  <c r="O278" i="3"/>
  <c r="N278" i="3"/>
  <c r="V277" i="3"/>
  <c r="O277" i="3"/>
  <c r="Q277" i="3" s="1"/>
  <c r="G278" i="8" s="1"/>
  <c r="N277" i="3"/>
  <c r="V276" i="3"/>
  <c r="Q276" i="3"/>
  <c r="G277" i="8" s="1"/>
  <c r="P276" i="3"/>
  <c r="L276" i="3" s="1"/>
  <c r="O276" i="3"/>
  <c r="N276" i="3"/>
  <c r="V275" i="3"/>
  <c r="O275" i="3"/>
  <c r="Q275" i="3" s="1"/>
  <c r="G276" i="8" s="1"/>
  <c r="N275" i="3"/>
  <c r="V274" i="3"/>
  <c r="Q274" i="3"/>
  <c r="G275" i="8" s="1"/>
  <c r="P274" i="3"/>
  <c r="L274" i="3" s="1"/>
  <c r="O274" i="3"/>
  <c r="N274" i="3"/>
  <c r="V273" i="3"/>
  <c r="O273" i="3"/>
  <c r="Q273" i="3" s="1"/>
  <c r="G274" i="8" s="1"/>
  <c r="N273" i="3"/>
  <c r="V272" i="3"/>
  <c r="Q272" i="3"/>
  <c r="G273" i="8" s="1"/>
  <c r="P272" i="3"/>
  <c r="L272" i="3" s="1"/>
  <c r="O272" i="3"/>
  <c r="N272" i="3"/>
  <c r="V271" i="3"/>
  <c r="O271" i="3"/>
  <c r="Q271" i="3" s="1"/>
  <c r="G272" i="8" s="1"/>
  <c r="N271" i="3"/>
  <c r="V270" i="3"/>
  <c r="Q270" i="3"/>
  <c r="G271" i="8" s="1"/>
  <c r="P270" i="3"/>
  <c r="L270" i="3" s="1"/>
  <c r="O270" i="3"/>
  <c r="N270" i="3"/>
  <c r="V269" i="3"/>
  <c r="O269" i="3"/>
  <c r="Q269" i="3" s="1"/>
  <c r="G270" i="8" s="1"/>
  <c r="N269" i="3"/>
  <c r="V268" i="3"/>
  <c r="Q268" i="3"/>
  <c r="G269" i="8" s="1"/>
  <c r="P268" i="3"/>
  <c r="L268" i="3" s="1"/>
  <c r="O268" i="3"/>
  <c r="N268" i="3"/>
  <c r="V267" i="3"/>
  <c r="O267" i="3"/>
  <c r="Q267" i="3" s="1"/>
  <c r="G268" i="8" s="1"/>
  <c r="N267" i="3"/>
  <c r="V266" i="3"/>
  <c r="Q266" i="3"/>
  <c r="G267" i="8" s="1"/>
  <c r="P266" i="3"/>
  <c r="L266" i="3" s="1"/>
  <c r="O266" i="3"/>
  <c r="N266" i="3"/>
  <c r="V265" i="3"/>
  <c r="O265" i="3"/>
  <c r="Q265" i="3" s="1"/>
  <c r="G266" i="8" s="1"/>
  <c r="N265" i="3"/>
  <c r="V264" i="3"/>
  <c r="Q264" i="3"/>
  <c r="G265" i="8" s="1"/>
  <c r="P264" i="3"/>
  <c r="L264" i="3" s="1"/>
  <c r="O264" i="3"/>
  <c r="N264" i="3"/>
  <c r="V263" i="3"/>
  <c r="O263" i="3"/>
  <c r="Q263" i="3" s="1"/>
  <c r="G264" i="8" s="1"/>
  <c r="N263" i="3"/>
  <c r="V262" i="3"/>
  <c r="Q262" i="3"/>
  <c r="G263" i="8" s="1"/>
  <c r="P262" i="3"/>
  <c r="L262" i="3" s="1"/>
  <c r="O262" i="3"/>
  <c r="N262" i="3"/>
  <c r="V261" i="3"/>
  <c r="O261" i="3"/>
  <c r="Q261" i="3" s="1"/>
  <c r="G262" i="8" s="1"/>
  <c r="N261" i="3"/>
  <c r="V260" i="3"/>
  <c r="Q260" i="3"/>
  <c r="G261" i="8" s="1"/>
  <c r="P260" i="3"/>
  <c r="L260" i="3" s="1"/>
  <c r="O260" i="3"/>
  <c r="N260" i="3"/>
  <c r="V259" i="3"/>
  <c r="O259" i="3"/>
  <c r="Q259" i="3" s="1"/>
  <c r="G260" i="8" s="1"/>
  <c r="N259" i="3"/>
  <c r="V258" i="3"/>
  <c r="Q258" i="3"/>
  <c r="G259" i="8" s="1"/>
  <c r="P258" i="3"/>
  <c r="L258" i="3" s="1"/>
  <c r="O258" i="3"/>
  <c r="N258" i="3"/>
  <c r="V257" i="3"/>
  <c r="O257" i="3"/>
  <c r="Q257" i="3" s="1"/>
  <c r="G258" i="8" s="1"/>
  <c r="N257" i="3"/>
  <c r="V256" i="3"/>
  <c r="Q256" i="3"/>
  <c r="G257" i="8" s="1"/>
  <c r="P256" i="3"/>
  <c r="L256" i="3" s="1"/>
  <c r="O256" i="3"/>
  <c r="N256" i="3"/>
  <c r="V255" i="3"/>
  <c r="O255" i="3"/>
  <c r="Q255" i="3" s="1"/>
  <c r="G256" i="8" s="1"/>
  <c r="N255" i="3"/>
  <c r="V254" i="3"/>
  <c r="Q254" i="3"/>
  <c r="G255" i="8" s="1"/>
  <c r="P254" i="3"/>
  <c r="L254" i="3" s="1"/>
  <c r="O254" i="3"/>
  <c r="N254" i="3"/>
  <c r="V253" i="3"/>
  <c r="O253" i="3"/>
  <c r="Q253" i="3" s="1"/>
  <c r="G254" i="8" s="1"/>
  <c r="N253" i="3"/>
  <c r="V252" i="3"/>
  <c r="Q252" i="3"/>
  <c r="G253" i="8" s="1"/>
  <c r="P252" i="3"/>
  <c r="L252" i="3" s="1"/>
  <c r="O252" i="3"/>
  <c r="N252" i="3"/>
  <c r="V251" i="3"/>
  <c r="O251" i="3"/>
  <c r="Q251" i="3" s="1"/>
  <c r="G252" i="8" s="1"/>
  <c r="N251" i="3"/>
  <c r="V250" i="3"/>
  <c r="Q250" i="3"/>
  <c r="G251" i="8" s="1"/>
  <c r="P250" i="3"/>
  <c r="L250" i="3" s="1"/>
  <c r="O250" i="3"/>
  <c r="N250" i="3"/>
  <c r="V249" i="3"/>
  <c r="O249" i="3"/>
  <c r="Q249" i="3" s="1"/>
  <c r="G250" i="8" s="1"/>
  <c r="N249" i="3"/>
  <c r="V248" i="3"/>
  <c r="Q248" i="3"/>
  <c r="G249" i="8" s="1"/>
  <c r="P248" i="3"/>
  <c r="L248" i="3" s="1"/>
  <c r="O248" i="3"/>
  <c r="N248" i="3"/>
  <c r="V247" i="3"/>
  <c r="O247" i="3"/>
  <c r="Q247" i="3" s="1"/>
  <c r="G248" i="8" s="1"/>
  <c r="N247" i="3"/>
  <c r="V246" i="3"/>
  <c r="Q246" i="3"/>
  <c r="G247" i="8" s="1"/>
  <c r="P246" i="3"/>
  <c r="L246" i="3" s="1"/>
  <c r="O246" i="3"/>
  <c r="N246" i="3"/>
  <c r="V245" i="3"/>
  <c r="O245" i="3"/>
  <c r="Q245" i="3" s="1"/>
  <c r="G246" i="8" s="1"/>
  <c r="N245" i="3"/>
  <c r="V244" i="3"/>
  <c r="Q244" i="3"/>
  <c r="G245" i="8" s="1"/>
  <c r="P244" i="3"/>
  <c r="L244" i="3" s="1"/>
  <c r="O244" i="3"/>
  <c r="N244" i="3"/>
  <c r="V243" i="3"/>
  <c r="O243" i="3"/>
  <c r="Q243" i="3" s="1"/>
  <c r="G244" i="8" s="1"/>
  <c r="N243" i="3"/>
  <c r="V242" i="3"/>
  <c r="Q242" i="3"/>
  <c r="G243" i="8" s="1"/>
  <c r="P242" i="3"/>
  <c r="L242" i="3" s="1"/>
  <c r="O242" i="3"/>
  <c r="N242" i="3"/>
  <c r="V241" i="3"/>
  <c r="O241" i="3"/>
  <c r="Q241" i="3" s="1"/>
  <c r="G242" i="8" s="1"/>
  <c r="N241" i="3"/>
  <c r="V240" i="3"/>
  <c r="Q240" i="3"/>
  <c r="G241" i="8" s="1"/>
  <c r="P240" i="3"/>
  <c r="L240" i="3" s="1"/>
  <c r="O240" i="3"/>
  <c r="N240" i="3"/>
  <c r="V239" i="3"/>
  <c r="O239" i="3"/>
  <c r="Q239" i="3" s="1"/>
  <c r="G240" i="8" s="1"/>
  <c r="N239" i="3"/>
  <c r="V238" i="3"/>
  <c r="Q238" i="3"/>
  <c r="G239" i="8" s="1"/>
  <c r="P238" i="3"/>
  <c r="L238" i="3" s="1"/>
  <c r="O238" i="3"/>
  <c r="N238" i="3"/>
  <c r="V237" i="3"/>
  <c r="O237" i="3"/>
  <c r="Q237" i="3" s="1"/>
  <c r="G238" i="8" s="1"/>
  <c r="N237" i="3"/>
  <c r="V236" i="3"/>
  <c r="Q236" i="3"/>
  <c r="G237" i="8" s="1"/>
  <c r="P236" i="3"/>
  <c r="L236" i="3" s="1"/>
  <c r="O236" i="3"/>
  <c r="N236" i="3"/>
  <c r="V235" i="3"/>
  <c r="O235" i="3"/>
  <c r="Q235" i="3" s="1"/>
  <c r="G236" i="8" s="1"/>
  <c r="N235" i="3"/>
  <c r="V234" i="3"/>
  <c r="Q234" i="3"/>
  <c r="G235" i="8" s="1"/>
  <c r="P234" i="3"/>
  <c r="L234" i="3" s="1"/>
  <c r="O234" i="3"/>
  <c r="N234" i="3"/>
  <c r="V233" i="3"/>
  <c r="O233" i="3"/>
  <c r="Q233" i="3" s="1"/>
  <c r="G234" i="8" s="1"/>
  <c r="N233" i="3"/>
  <c r="V232" i="3"/>
  <c r="Q232" i="3"/>
  <c r="G233" i="8" s="1"/>
  <c r="P232" i="3"/>
  <c r="L232" i="3" s="1"/>
  <c r="O232" i="3"/>
  <c r="N232" i="3"/>
  <c r="V231" i="3"/>
  <c r="O231" i="3"/>
  <c r="Q231" i="3" s="1"/>
  <c r="G232" i="8" s="1"/>
  <c r="N231" i="3"/>
  <c r="V230" i="3"/>
  <c r="Q230" i="3"/>
  <c r="G231" i="8" s="1"/>
  <c r="P230" i="3"/>
  <c r="L230" i="3" s="1"/>
  <c r="O230" i="3"/>
  <c r="N230" i="3"/>
  <c r="V229" i="3"/>
  <c r="O229" i="3"/>
  <c r="Q229" i="3" s="1"/>
  <c r="G230" i="8" s="1"/>
  <c r="N229" i="3"/>
  <c r="V228" i="3"/>
  <c r="Q228" i="3"/>
  <c r="G229" i="8" s="1"/>
  <c r="P228" i="3"/>
  <c r="L228" i="3" s="1"/>
  <c r="O228" i="3"/>
  <c r="N228" i="3"/>
  <c r="V227" i="3"/>
  <c r="O227" i="3"/>
  <c r="Q227" i="3" s="1"/>
  <c r="G228" i="8" s="1"/>
  <c r="N227" i="3"/>
  <c r="V226" i="3"/>
  <c r="Q226" i="3"/>
  <c r="G227" i="8" s="1"/>
  <c r="P226" i="3"/>
  <c r="L226" i="3" s="1"/>
  <c r="O226" i="3"/>
  <c r="N226" i="3"/>
  <c r="V225" i="3"/>
  <c r="O225" i="3"/>
  <c r="Q225" i="3" s="1"/>
  <c r="G226" i="8" s="1"/>
  <c r="N225" i="3"/>
  <c r="V224" i="3"/>
  <c r="Q224" i="3"/>
  <c r="G225" i="8" s="1"/>
  <c r="P224" i="3"/>
  <c r="L224" i="3" s="1"/>
  <c r="O224" i="3"/>
  <c r="N224" i="3"/>
  <c r="V223" i="3"/>
  <c r="O223" i="3"/>
  <c r="Q223" i="3" s="1"/>
  <c r="G224" i="8" s="1"/>
  <c r="N223" i="3"/>
  <c r="V222" i="3"/>
  <c r="Q222" i="3"/>
  <c r="G223" i="8" s="1"/>
  <c r="P222" i="3"/>
  <c r="L222" i="3" s="1"/>
  <c r="O222" i="3"/>
  <c r="N222" i="3"/>
  <c r="V221" i="3"/>
  <c r="O221" i="3"/>
  <c r="Q221" i="3" s="1"/>
  <c r="G222" i="8" s="1"/>
  <c r="N221" i="3"/>
  <c r="V220" i="3"/>
  <c r="Q220" i="3"/>
  <c r="G221" i="8" s="1"/>
  <c r="P220" i="3"/>
  <c r="L220" i="3" s="1"/>
  <c r="O220" i="3"/>
  <c r="N220" i="3"/>
  <c r="V219" i="3"/>
  <c r="O219" i="3"/>
  <c r="Q219" i="3" s="1"/>
  <c r="G220" i="8" s="1"/>
  <c r="N219" i="3"/>
  <c r="V218" i="3"/>
  <c r="Q218" i="3"/>
  <c r="G219" i="8" s="1"/>
  <c r="P218" i="3"/>
  <c r="L218" i="3" s="1"/>
  <c r="O218" i="3"/>
  <c r="N218" i="3"/>
  <c r="V217" i="3"/>
  <c r="O217" i="3"/>
  <c r="Q217" i="3" s="1"/>
  <c r="G218" i="8" s="1"/>
  <c r="P218" i="8" s="1"/>
  <c r="N217" i="3"/>
  <c r="V216" i="3"/>
  <c r="Q216" i="3"/>
  <c r="G217" i="8" s="1"/>
  <c r="P217" i="8" s="1"/>
  <c r="P216" i="3"/>
  <c r="L216" i="3" s="1"/>
  <c r="O216" i="3"/>
  <c r="N216" i="3"/>
  <c r="V215" i="3"/>
  <c r="O215" i="3"/>
  <c r="Q215" i="3" s="1"/>
  <c r="G216" i="8" s="1"/>
  <c r="P216" i="8" s="1"/>
  <c r="N215" i="3"/>
  <c r="V214" i="3"/>
  <c r="Q214" i="3"/>
  <c r="G215" i="8" s="1"/>
  <c r="P215" i="8" s="1"/>
  <c r="P214" i="3"/>
  <c r="L214" i="3" s="1"/>
  <c r="O214" i="3"/>
  <c r="N214" i="3"/>
  <c r="V213" i="3"/>
  <c r="O213" i="3"/>
  <c r="Q213" i="3" s="1"/>
  <c r="G214" i="8" s="1"/>
  <c r="P214" i="8" s="1"/>
  <c r="N213" i="3"/>
  <c r="V212" i="3"/>
  <c r="Q212" i="3"/>
  <c r="G213" i="8" s="1"/>
  <c r="P212" i="3"/>
  <c r="L212" i="3" s="1"/>
  <c r="O212" i="3"/>
  <c r="N212" i="3"/>
  <c r="V211" i="3"/>
  <c r="O211" i="3"/>
  <c r="Q211" i="3" s="1"/>
  <c r="G212" i="8" s="1"/>
  <c r="N211" i="3"/>
  <c r="V210" i="3"/>
  <c r="Q210" i="3"/>
  <c r="G211" i="8" s="1"/>
  <c r="P210" i="3"/>
  <c r="L210" i="3" s="1"/>
  <c r="O210" i="3"/>
  <c r="N210" i="3"/>
  <c r="V209" i="3"/>
  <c r="O209" i="3"/>
  <c r="Q209" i="3" s="1"/>
  <c r="G210" i="8" s="1"/>
  <c r="N209" i="3"/>
  <c r="V208" i="3"/>
  <c r="Q208" i="3"/>
  <c r="G209" i="8" s="1"/>
  <c r="P208" i="3"/>
  <c r="L208" i="3" s="1"/>
  <c r="O208" i="3"/>
  <c r="N208" i="3"/>
  <c r="V207" i="3"/>
  <c r="O207" i="3"/>
  <c r="Q207" i="3" s="1"/>
  <c r="G208" i="8" s="1"/>
  <c r="N207" i="3"/>
  <c r="V206" i="3"/>
  <c r="Q206" i="3"/>
  <c r="G207" i="8" s="1"/>
  <c r="P206" i="3"/>
  <c r="L206" i="3" s="1"/>
  <c r="O206" i="3"/>
  <c r="N206" i="3"/>
  <c r="V205" i="3"/>
  <c r="O205" i="3"/>
  <c r="Q205" i="3" s="1"/>
  <c r="G206" i="8" s="1"/>
  <c r="N205" i="3"/>
  <c r="V204" i="3"/>
  <c r="Q204" i="3"/>
  <c r="G205" i="8" s="1"/>
  <c r="P204" i="3"/>
  <c r="L204" i="3" s="1"/>
  <c r="O204" i="3"/>
  <c r="N204" i="3"/>
  <c r="V203" i="3"/>
  <c r="O203" i="3"/>
  <c r="Q203" i="3" s="1"/>
  <c r="G204" i="8" s="1"/>
  <c r="N203" i="3"/>
  <c r="V202" i="3"/>
  <c r="Q202" i="3"/>
  <c r="G203" i="8" s="1"/>
  <c r="P202" i="3"/>
  <c r="L202" i="3" s="1"/>
  <c r="O202" i="3"/>
  <c r="N202" i="3"/>
  <c r="V201" i="3"/>
  <c r="O201" i="3"/>
  <c r="Q201" i="3" s="1"/>
  <c r="G202" i="8" s="1"/>
  <c r="N201" i="3"/>
  <c r="V200" i="3"/>
  <c r="Q200" i="3"/>
  <c r="G201" i="8" s="1"/>
  <c r="P200" i="3"/>
  <c r="L200" i="3" s="1"/>
  <c r="O200" i="3"/>
  <c r="N200" i="3"/>
  <c r="V199" i="3"/>
  <c r="O199" i="3"/>
  <c r="Q199" i="3" s="1"/>
  <c r="G200" i="8" s="1"/>
  <c r="N199" i="3"/>
  <c r="V198" i="3"/>
  <c r="Q198" i="3"/>
  <c r="G199" i="8" s="1"/>
  <c r="P198" i="3"/>
  <c r="L198" i="3" s="1"/>
  <c r="O198" i="3"/>
  <c r="N198" i="3"/>
  <c r="V197" i="3"/>
  <c r="O197" i="3"/>
  <c r="Q197" i="3" s="1"/>
  <c r="G198" i="8" s="1"/>
  <c r="N197" i="3"/>
  <c r="V196" i="3"/>
  <c r="Q196" i="3"/>
  <c r="G197" i="8" s="1"/>
  <c r="P196" i="3"/>
  <c r="L196" i="3" s="1"/>
  <c r="O196" i="3"/>
  <c r="N196" i="3"/>
  <c r="V195" i="3"/>
  <c r="O195" i="3"/>
  <c r="Q195" i="3" s="1"/>
  <c r="G196" i="8" s="1"/>
  <c r="N195" i="3"/>
  <c r="V194" i="3"/>
  <c r="Q194" i="3"/>
  <c r="G195" i="8" s="1"/>
  <c r="P194" i="3"/>
  <c r="L194" i="3" s="1"/>
  <c r="O194" i="3"/>
  <c r="N194" i="3"/>
  <c r="V193" i="3"/>
  <c r="O193" i="3"/>
  <c r="Q193" i="3" s="1"/>
  <c r="G194" i="8" s="1"/>
  <c r="N193" i="3"/>
  <c r="V192" i="3"/>
  <c r="Q192" i="3"/>
  <c r="G193" i="8" s="1"/>
  <c r="P193" i="8" s="1"/>
  <c r="P192" i="3"/>
  <c r="L192" i="3" s="1"/>
  <c r="O192" i="3"/>
  <c r="N192" i="3"/>
  <c r="V191" i="3"/>
  <c r="O191" i="3"/>
  <c r="Q191" i="3" s="1"/>
  <c r="G192" i="8" s="1"/>
  <c r="N191" i="3"/>
  <c r="V190" i="3"/>
  <c r="Q190" i="3"/>
  <c r="G191" i="8" s="1"/>
  <c r="P190" i="3"/>
  <c r="L190" i="3" s="1"/>
  <c r="O190" i="3"/>
  <c r="N190" i="3"/>
  <c r="V189" i="3"/>
  <c r="O189" i="3"/>
  <c r="Q189" i="3" s="1"/>
  <c r="G190" i="8" s="1"/>
  <c r="N189" i="3"/>
  <c r="V188" i="3"/>
  <c r="Q188" i="3"/>
  <c r="G189" i="8" s="1"/>
  <c r="P188" i="3"/>
  <c r="L188" i="3" s="1"/>
  <c r="O188" i="3"/>
  <c r="N188" i="3"/>
  <c r="V187" i="3"/>
  <c r="O187" i="3"/>
  <c r="Q187" i="3" s="1"/>
  <c r="G188" i="8" s="1"/>
  <c r="P188" i="8" s="1"/>
  <c r="N187" i="3"/>
  <c r="V186" i="3"/>
  <c r="Q186" i="3"/>
  <c r="G187" i="8" s="1"/>
  <c r="P187" i="8" s="1"/>
  <c r="P186" i="3"/>
  <c r="L186" i="3" s="1"/>
  <c r="O186" i="3"/>
  <c r="N186" i="3"/>
  <c r="V185" i="3"/>
  <c r="O185" i="3"/>
  <c r="Q185" i="3" s="1"/>
  <c r="G186" i="8" s="1"/>
  <c r="N185" i="3"/>
  <c r="L185" i="3"/>
  <c r="V184" i="3"/>
  <c r="Q184" i="3"/>
  <c r="G185" i="8" s="1"/>
  <c r="P184" i="3"/>
  <c r="O184" i="3"/>
  <c r="N184" i="3"/>
  <c r="L184" i="3"/>
  <c r="V183" i="3"/>
  <c r="O183" i="3"/>
  <c r="Q183" i="3" s="1"/>
  <c r="G184" i="8" s="1"/>
  <c r="N183" i="3"/>
  <c r="L183" i="3"/>
  <c r="V182" i="3"/>
  <c r="Q182" i="3"/>
  <c r="G183" i="8" s="1"/>
  <c r="P183" i="8" s="1"/>
  <c r="P182" i="3"/>
  <c r="O182" i="3"/>
  <c r="N182" i="3"/>
  <c r="L182" i="3"/>
  <c r="V181" i="3"/>
  <c r="O181" i="3"/>
  <c r="Q181" i="3" s="1"/>
  <c r="G182" i="8" s="1"/>
  <c r="P182" i="8" s="1"/>
  <c r="N181" i="3"/>
  <c r="L181" i="3"/>
  <c r="V180" i="3"/>
  <c r="Q180" i="3"/>
  <c r="G181" i="8" s="1"/>
  <c r="P181" i="8" s="1"/>
  <c r="P180" i="3"/>
  <c r="O180" i="3"/>
  <c r="N180" i="3"/>
  <c r="L180" i="3"/>
  <c r="V179" i="3"/>
  <c r="O179" i="3"/>
  <c r="Q179" i="3" s="1"/>
  <c r="G180" i="8" s="1"/>
  <c r="P180" i="8" s="1"/>
  <c r="N179" i="3"/>
  <c r="L179" i="3"/>
  <c r="V178" i="3"/>
  <c r="Q178" i="3"/>
  <c r="G179" i="8" s="1"/>
  <c r="P179" i="8" s="1"/>
  <c r="P178" i="3"/>
  <c r="O178" i="3"/>
  <c r="N178" i="3"/>
  <c r="L178" i="3"/>
  <c r="V177" i="3"/>
  <c r="O177" i="3"/>
  <c r="Q177" i="3" s="1"/>
  <c r="G178" i="8" s="1"/>
  <c r="P178" i="8" s="1"/>
  <c r="N177" i="3"/>
  <c r="L177" i="3"/>
  <c r="V176" i="3"/>
  <c r="Q176" i="3"/>
  <c r="G177" i="8" s="1"/>
  <c r="P177" i="8" s="1"/>
  <c r="P176" i="3"/>
  <c r="O176" i="3"/>
  <c r="N176" i="3"/>
  <c r="L176" i="3"/>
  <c r="V175" i="3"/>
  <c r="O175" i="3"/>
  <c r="Q175" i="3" s="1"/>
  <c r="G176" i="8" s="1"/>
  <c r="P176" i="8" s="1"/>
  <c r="N175" i="3"/>
  <c r="L175" i="3"/>
  <c r="V174" i="3"/>
  <c r="Q174" i="3"/>
  <c r="G175" i="8" s="1"/>
  <c r="P175" i="8" s="1"/>
  <c r="P174" i="3"/>
  <c r="O174" i="3"/>
  <c r="N174" i="3"/>
  <c r="L174" i="3"/>
  <c r="V173" i="3"/>
  <c r="O173" i="3"/>
  <c r="Q173" i="3" s="1"/>
  <c r="G174" i="8" s="1"/>
  <c r="P174" i="8" s="1"/>
  <c r="N173" i="3"/>
  <c r="L173" i="3"/>
  <c r="V172" i="3"/>
  <c r="Q172" i="3"/>
  <c r="G173" i="8" s="1"/>
  <c r="P173" i="8" s="1"/>
  <c r="P172" i="3"/>
  <c r="L172" i="3" s="1"/>
  <c r="O172" i="3"/>
  <c r="N172" i="3"/>
  <c r="V171" i="3"/>
  <c r="O171" i="3"/>
  <c r="Q171" i="3" s="1"/>
  <c r="G172" i="8" s="1"/>
  <c r="P172" i="8" s="1"/>
  <c r="N171" i="3"/>
  <c r="V170" i="3"/>
  <c r="Q170" i="3"/>
  <c r="G171" i="8" s="1"/>
  <c r="P171" i="8" s="1"/>
  <c r="P170" i="3"/>
  <c r="L170" i="3" s="1"/>
  <c r="O170" i="3"/>
  <c r="N170" i="3"/>
  <c r="V169" i="3"/>
  <c r="O169" i="3"/>
  <c r="Q169" i="3" s="1"/>
  <c r="G170" i="8" s="1"/>
  <c r="P170" i="8" s="1"/>
  <c r="N169" i="3"/>
  <c r="V168" i="3"/>
  <c r="Q168" i="3"/>
  <c r="G169" i="8" s="1"/>
  <c r="P169" i="8" s="1"/>
  <c r="P168" i="3"/>
  <c r="L168" i="3" s="1"/>
  <c r="O168" i="3"/>
  <c r="N168" i="3"/>
  <c r="V167" i="3"/>
  <c r="O167" i="3"/>
  <c r="Q167" i="3" s="1"/>
  <c r="G168" i="8" s="1"/>
  <c r="P168" i="8" s="1"/>
  <c r="N167" i="3"/>
  <c r="V166" i="3"/>
  <c r="Q166" i="3"/>
  <c r="G167" i="8" s="1"/>
  <c r="P167" i="8" s="1"/>
  <c r="P166" i="3"/>
  <c r="L166" i="3" s="1"/>
  <c r="O166" i="3"/>
  <c r="N166" i="3"/>
  <c r="V165" i="3"/>
  <c r="O165" i="3"/>
  <c r="Q165" i="3" s="1"/>
  <c r="G166" i="8" s="1"/>
  <c r="P166" i="8" s="1"/>
  <c r="N165" i="3"/>
  <c r="V164" i="3"/>
  <c r="Q164" i="3"/>
  <c r="G165" i="8" s="1"/>
  <c r="P164" i="3"/>
  <c r="L164" i="3" s="1"/>
  <c r="O164" i="3"/>
  <c r="N164" i="3"/>
  <c r="V163" i="3"/>
  <c r="O163" i="3"/>
  <c r="Q163" i="3" s="1"/>
  <c r="G164" i="8" s="1"/>
  <c r="N163" i="3"/>
  <c r="L163" i="3"/>
  <c r="V162" i="3"/>
  <c r="Q162" i="3"/>
  <c r="G163" i="8" s="1"/>
  <c r="P162" i="3"/>
  <c r="O162" i="3"/>
  <c r="N162" i="3"/>
  <c r="L162" i="3"/>
  <c r="V161" i="3"/>
  <c r="O161" i="3"/>
  <c r="Q161" i="3" s="1"/>
  <c r="G162" i="8" s="1"/>
  <c r="N161" i="3"/>
  <c r="L161" i="3"/>
  <c r="V160" i="3"/>
  <c r="Q160" i="3"/>
  <c r="G161" i="8" s="1"/>
  <c r="P160" i="3"/>
  <c r="L160" i="3" s="1"/>
  <c r="O160" i="3"/>
  <c r="N160" i="3"/>
  <c r="V159" i="3"/>
  <c r="O159" i="3"/>
  <c r="Q159" i="3" s="1"/>
  <c r="G160" i="8" s="1"/>
  <c r="N159" i="3"/>
  <c r="L159" i="3"/>
  <c r="V158" i="3"/>
  <c r="Q158" i="3"/>
  <c r="G159" i="8" s="1"/>
  <c r="P158" i="3"/>
  <c r="O158" i="3"/>
  <c r="N158" i="3"/>
  <c r="L158" i="3"/>
  <c r="V157" i="3"/>
  <c r="O157" i="3"/>
  <c r="Q157" i="3" s="1"/>
  <c r="G158" i="8" s="1"/>
  <c r="N157" i="3"/>
  <c r="L157" i="3"/>
  <c r="V156" i="3"/>
  <c r="Q156" i="3"/>
  <c r="G157" i="8" s="1"/>
  <c r="P156" i="3"/>
  <c r="L156" i="3" s="1"/>
  <c r="O156" i="3"/>
  <c r="N156" i="3"/>
  <c r="V155" i="3"/>
  <c r="O155" i="3"/>
  <c r="Q155" i="3" s="1"/>
  <c r="G156" i="8" s="1"/>
  <c r="N155" i="3"/>
  <c r="L155" i="3"/>
  <c r="V154" i="3"/>
  <c r="Q154" i="3"/>
  <c r="G155" i="8" s="1"/>
  <c r="P154" i="3"/>
  <c r="L154" i="3" s="1"/>
  <c r="O154" i="3"/>
  <c r="N154" i="3"/>
  <c r="V153" i="3"/>
  <c r="O153" i="3"/>
  <c r="Q153" i="3" s="1"/>
  <c r="G154" i="8" s="1"/>
  <c r="N153" i="3"/>
  <c r="V152" i="3"/>
  <c r="Q152" i="3"/>
  <c r="G153" i="8" s="1"/>
  <c r="P152" i="3"/>
  <c r="L152" i="3" s="1"/>
  <c r="O152" i="3"/>
  <c r="N152" i="3"/>
  <c r="V151" i="3"/>
  <c r="O151" i="3"/>
  <c r="Q151" i="3" s="1"/>
  <c r="G152" i="8" s="1"/>
  <c r="N151" i="3"/>
  <c r="V150" i="3"/>
  <c r="Q150" i="3"/>
  <c r="G151" i="8" s="1"/>
  <c r="P150" i="3"/>
  <c r="L150" i="3" s="1"/>
  <c r="O150" i="3"/>
  <c r="N150" i="3"/>
  <c r="V149" i="3"/>
  <c r="O149" i="3"/>
  <c r="Q149" i="3" s="1"/>
  <c r="G150" i="8" s="1"/>
  <c r="N149" i="3"/>
  <c r="V148" i="3"/>
  <c r="Q148" i="3"/>
  <c r="G149" i="8" s="1"/>
  <c r="P148" i="3"/>
  <c r="L148" i="3" s="1"/>
  <c r="O148" i="3"/>
  <c r="N148" i="3"/>
  <c r="V147" i="3"/>
  <c r="O147" i="3"/>
  <c r="Q147" i="3" s="1"/>
  <c r="G148" i="8" s="1"/>
  <c r="N147" i="3"/>
  <c r="V146" i="3"/>
  <c r="Q146" i="3"/>
  <c r="G147" i="8" s="1"/>
  <c r="P146" i="3"/>
  <c r="L146" i="3" s="1"/>
  <c r="O146" i="3"/>
  <c r="N146" i="3"/>
  <c r="V145" i="3"/>
  <c r="O145" i="3"/>
  <c r="Q145" i="3" s="1"/>
  <c r="G146" i="8" s="1"/>
  <c r="N145" i="3"/>
  <c r="V144" i="3"/>
  <c r="Q144" i="3"/>
  <c r="G145" i="8" s="1"/>
  <c r="P144" i="3"/>
  <c r="L144" i="3" s="1"/>
  <c r="O144" i="3"/>
  <c r="N144" i="3"/>
  <c r="V143" i="3"/>
  <c r="O143" i="3"/>
  <c r="Q143" i="3" s="1"/>
  <c r="G144" i="8" s="1"/>
  <c r="N143" i="3"/>
  <c r="V142" i="3"/>
  <c r="Q142" i="3"/>
  <c r="G143" i="8" s="1"/>
  <c r="P142" i="3"/>
  <c r="L142" i="3" s="1"/>
  <c r="O142" i="3"/>
  <c r="N142" i="3"/>
  <c r="V141" i="3"/>
  <c r="O141" i="3"/>
  <c r="Q141" i="3" s="1"/>
  <c r="G142" i="8" s="1"/>
  <c r="N141" i="3"/>
  <c r="L141" i="3"/>
  <c r="V140" i="3"/>
  <c r="Q140" i="3"/>
  <c r="G141" i="8" s="1"/>
  <c r="P140" i="3"/>
  <c r="L140" i="3" s="1"/>
  <c r="O140" i="3"/>
  <c r="N140" i="3"/>
  <c r="V139" i="3"/>
  <c r="O139" i="3"/>
  <c r="Q139" i="3" s="1"/>
  <c r="G140" i="8" s="1"/>
  <c r="N139" i="3"/>
  <c r="L139" i="3"/>
  <c r="V138" i="3"/>
  <c r="Q138" i="3"/>
  <c r="G139" i="8" s="1"/>
  <c r="P138" i="3"/>
  <c r="O138" i="3"/>
  <c r="N138" i="3"/>
  <c r="L138" i="3"/>
  <c r="V137" i="3"/>
  <c r="O137" i="3"/>
  <c r="Q137" i="3" s="1"/>
  <c r="G138" i="8" s="1"/>
  <c r="N137" i="3"/>
  <c r="L137" i="3"/>
  <c r="V136" i="3"/>
  <c r="Q136" i="3"/>
  <c r="G137" i="8" s="1"/>
  <c r="P136" i="3"/>
  <c r="O136" i="3"/>
  <c r="N136" i="3"/>
  <c r="L136" i="3"/>
  <c r="V135" i="3"/>
  <c r="O135" i="3"/>
  <c r="Q135" i="3" s="1"/>
  <c r="G136" i="8" s="1"/>
  <c r="N135" i="3"/>
  <c r="L135" i="3"/>
  <c r="V134" i="3"/>
  <c r="Q134" i="3"/>
  <c r="G135" i="8" s="1"/>
  <c r="P134" i="3"/>
  <c r="O134" i="3"/>
  <c r="N134" i="3"/>
  <c r="L134" i="3"/>
  <c r="V133" i="3"/>
  <c r="O133" i="3"/>
  <c r="Q133" i="3" s="1"/>
  <c r="G134" i="8" s="1"/>
  <c r="N133" i="3"/>
  <c r="L133" i="3"/>
  <c r="V132" i="3"/>
  <c r="Q132" i="3"/>
  <c r="G133" i="8" s="1"/>
  <c r="P132" i="3"/>
  <c r="O132" i="3"/>
  <c r="N132" i="3"/>
  <c r="L132" i="3"/>
  <c r="V131" i="3"/>
  <c r="O131" i="3"/>
  <c r="Q131" i="3" s="1"/>
  <c r="G132" i="8" s="1"/>
  <c r="N131" i="3"/>
  <c r="L131" i="3"/>
  <c r="V130" i="3"/>
  <c r="Q130" i="3"/>
  <c r="G131" i="8" s="1"/>
  <c r="P130" i="3"/>
  <c r="O130" i="3"/>
  <c r="N130" i="3"/>
  <c r="L130" i="3"/>
  <c r="V129" i="3"/>
  <c r="O129" i="3"/>
  <c r="Q129" i="3" s="1"/>
  <c r="G130" i="8" s="1"/>
  <c r="N129" i="3"/>
  <c r="L129" i="3"/>
  <c r="V128" i="3"/>
  <c r="Q128" i="3"/>
  <c r="G129" i="8" s="1"/>
  <c r="P128" i="3"/>
  <c r="O128" i="3"/>
  <c r="N128" i="3"/>
  <c r="L128" i="3"/>
  <c r="V127" i="3"/>
  <c r="O127" i="3"/>
  <c r="Q127" i="3" s="1"/>
  <c r="G128" i="8" s="1"/>
  <c r="N127" i="3"/>
  <c r="L127" i="3"/>
  <c r="V126" i="3"/>
  <c r="Q126" i="3"/>
  <c r="G127" i="8" s="1"/>
  <c r="P126" i="3"/>
  <c r="O126" i="3"/>
  <c r="N126" i="3"/>
  <c r="L126" i="3"/>
  <c r="V125" i="3"/>
  <c r="O125" i="3"/>
  <c r="Q125" i="3" s="1"/>
  <c r="G126" i="8" s="1"/>
  <c r="N125" i="3"/>
  <c r="L125" i="3"/>
  <c r="V124" i="3"/>
  <c r="Q124" i="3"/>
  <c r="G125" i="8" s="1"/>
  <c r="P124" i="3"/>
  <c r="O124" i="3"/>
  <c r="N124" i="3"/>
  <c r="L124" i="3"/>
  <c r="V123" i="3"/>
  <c r="O123" i="3"/>
  <c r="Q123" i="3" s="1"/>
  <c r="G124" i="8" s="1"/>
  <c r="N123" i="3"/>
  <c r="L123" i="3"/>
  <c r="V122" i="3"/>
  <c r="Q122" i="3"/>
  <c r="G123" i="8" s="1"/>
  <c r="P122" i="3"/>
  <c r="O122" i="3"/>
  <c r="N122" i="3"/>
  <c r="L122" i="3"/>
  <c r="V121" i="3"/>
  <c r="O121" i="3"/>
  <c r="Q121" i="3" s="1"/>
  <c r="G122" i="8" s="1"/>
  <c r="N121" i="3"/>
  <c r="L121" i="3"/>
  <c r="V120" i="3"/>
  <c r="Q120" i="3"/>
  <c r="G121" i="8" s="1"/>
  <c r="P120" i="3"/>
  <c r="O120" i="3"/>
  <c r="N120" i="3"/>
  <c r="L120" i="3"/>
  <c r="V119" i="3"/>
  <c r="O119" i="3"/>
  <c r="Q119" i="3" s="1"/>
  <c r="G120" i="8" s="1"/>
  <c r="N119" i="3"/>
  <c r="L119" i="3"/>
  <c r="V118" i="3"/>
  <c r="Q118" i="3"/>
  <c r="G119" i="8" s="1"/>
  <c r="P118" i="3"/>
  <c r="O118" i="3"/>
  <c r="N118" i="3"/>
  <c r="L118" i="3"/>
  <c r="V117" i="3"/>
  <c r="O117" i="3"/>
  <c r="Q117" i="3" s="1"/>
  <c r="G118" i="8" s="1"/>
  <c r="N117" i="3"/>
  <c r="L117" i="3"/>
  <c r="V116" i="3"/>
  <c r="Q116" i="3"/>
  <c r="G117" i="8" s="1"/>
  <c r="P116" i="3"/>
  <c r="O116" i="3"/>
  <c r="N116" i="3"/>
  <c r="L116" i="3"/>
  <c r="V115" i="3"/>
  <c r="O115" i="3"/>
  <c r="Q115" i="3" s="1"/>
  <c r="G116" i="8" s="1"/>
  <c r="N115" i="3"/>
  <c r="L115" i="3"/>
  <c r="V114" i="3"/>
  <c r="Q114" i="3"/>
  <c r="G115" i="8" s="1"/>
  <c r="P114" i="3"/>
  <c r="O114" i="3"/>
  <c r="N114" i="3"/>
  <c r="L114" i="3"/>
  <c r="V113" i="3"/>
  <c r="O113" i="3"/>
  <c r="Q113" i="3" s="1"/>
  <c r="G114" i="8" s="1"/>
  <c r="N113" i="3"/>
  <c r="L113" i="3"/>
  <c r="V112" i="3"/>
  <c r="Q112" i="3"/>
  <c r="G113" i="8" s="1"/>
  <c r="P112" i="3"/>
  <c r="O112" i="3"/>
  <c r="N112" i="3"/>
  <c r="L112" i="3"/>
  <c r="V111" i="3"/>
  <c r="O111" i="3"/>
  <c r="Q111" i="3" s="1"/>
  <c r="G112" i="8" s="1"/>
  <c r="N111" i="3"/>
  <c r="L111" i="3"/>
  <c r="V110" i="3"/>
  <c r="Q110" i="3"/>
  <c r="G111" i="8" s="1"/>
  <c r="P110" i="3"/>
  <c r="L110" i="3" s="1"/>
  <c r="O110" i="3"/>
  <c r="N110" i="3"/>
  <c r="V109" i="3"/>
  <c r="O109" i="3"/>
  <c r="Q109" i="3" s="1"/>
  <c r="G110" i="8" s="1"/>
  <c r="N109" i="3"/>
  <c r="L109" i="3"/>
  <c r="V108" i="3"/>
  <c r="Q108" i="3"/>
  <c r="G109" i="8" s="1"/>
  <c r="P108" i="3"/>
  <c r="O108" i="3"/>
  <c r="N108" i="3"/>
  <c r="L108" i="3"/>
  <c r="V107" i="3"/>
  <c r="O107" i="3"/>
  <c r="Q107" i="3" s="1"/>
  <c r="G108" i="8" s="1"/>
  <c r="N107" i="3"/>
  <c r="L107" i="3"/>
  <c r="V106" i="3"/>
  <c r="Q106" i="3"/>
  <c r="G107" i="8" s="1"/>
  <c r="P106" i="3"/>
  <c r="O106" i="3"/>
  <c r="N106" i="3"/>
  <c r="L106" i="3"/>
  <c r="V105" i="3"/>
  <c r="O105" i="3"/>
  <c r="Q105" i="3" s="1"/>
  <c r="G106" i="8" s="1"/>
  <c r="N105" i="3"/>
  <c r="L105" i="3"/>
  <c r="V104" i="3"/>
  <c r="Q104" i="3"/>
  <c r="G105" i="8" s="1"/>
  <c r="P104" i="3"/>
  <c r="O104" i="3"/>
  <c r="N104" i="3"/>
  <c r="L104" i="3"/>
  <c r="V103" i="3"/>
  <c r="O103" i="3"/>
  <c r="Q103" i="3" s="1"/>
  <c r="G104" i="8" s="1"/>
  <c r="N103" i="3"/>
  <c r="L103" i="3"/>
  <c r="V102" i="3"/>
  <c r="Q102" i="3"/>
  <c r="G103" i="8" s="1"/>
  <c r="P102" i="3"/>
  <c r="O102" i="3"/>
  <c r="N102" i="3"/>
  <c r="L102" i="3"/>
  <c r="V101" i="3"/>
  <c r="O101" i="3"/>
  <c r="Q101" i="3" s="1"/>
  <c r="G102" i="8" s="1"/>
  <c r="N101" i="3"/>
  <c r="L101" i="3"/>
  <c r="V100" i="3"/>
  <c r="Q100" i="3"/>
  <c r="G101" i="8" s="1"/>
  <c r="P100" i="3"/>
  <c r="O100" i="3"/>
  <c r="N100" i="3"/>
  <c r="L100" i="3"/>
  <c r="V99" i="3"/>
  <c r="O99" i="3"/>
  <c r="Q99" i="3" s="1"/>
  <c r="G100" i="8" s="1"/>
  <c r="N99" i="3"/>
  <c r="L99" i="3"/>
  <c r="V98" i="3"/>
  <c r="Q98" i="3"/>
  <c r="G99" i="8" s="1"/>
  <c r="P98" i="3"/>
  <c r="O98" i="3"/>
  <c r="N98" i="3"/>
  <c r="L98" i="3"/>
  <c r="V97" i="3"/>
  <c r="O97" i="3"/>
  <c r="Q97" i="3" s="1"/>
  <c r="G98" i="8" s="1"/>
  <c r="N97" i="3"/>
  <c r="L97" i="3"/>
  <c r="V96" i="3"/>
  <c r="Q96" i="3"/>
  <c r="G97" i="8" s="1"/>
  <c r="P96" i="3"/>
  <c r="O96" i="3"/>
  <c r="N96" i="3"/>
  <c r="L96" i="3"/>
  <c r="V95" i="3"/>
  <c r="O95" i="3"/>
  <c r="Q95" i="3" s="1"/>
  <c r="G96" i="8" s="1"/>
  <c r="N95" i="3"/>
  <c r="V94" i="3"/>
  <c r="Q94" i="3"/>
  <c r="G95" i="8" s="1"/>
  <c r="P94" i="3"/>
  <c r="L94" i="3" s="1"/>
  <c r="O94" i="3"/>
  <c r="N94" i="3"/>
  <c r="V93" i="3"/>
  <c r="O93" i="3"/>
  <c r="Q93" i="3" s="1"/>
  <c r="G94" i="8" s="1"/>
  <c r="N93" i="3"/>
  <c r="V92" i="3"/>
  <c r="Q92" i="3"/>
  <c r="G93" i="8" s="1"/>
  <c r="P92" i="3"/>
  <c r="L92" i="3" s="1"/>
  <c r="O92" i="3"/>
  <c r="N92" i="3"/>
  <c r="V91" i="3"/>
  <c r="O91" i="3"/>
  <c r="Q91" i="3" s="1"/>
  <c r="G92" i="8" s="1"/>
  <c r="N91" i="3"/>
  <c r="V90" i="3"/>
  <c r="Q90" i="3"/>
  <c r="G91" i="8" s="1"/>
  <c r="P90" i="3"/>
  <c r="L90" i="3" s="1"/>
  <c r="O90" i="3"/>
  <c r="N90" i="3"/>
  <c r="V89" i="3"/>
  <c r="O89" i="3"/>
  <c r="Q89" i="3" s="1"/>
  <c r="G90" i="8" s="1"/>
  <c r="N89" i="3"/>
  <c r="V88" i="3"/>
  <c r="Q88" i="3"/>
  <c r="G89" i="8" s="1"/>
  <c r="P88" i="3"/>
  <c r="L88" i="3" s="1"/>
  <c r="O88" i="3"/>
  <c r="N88" i="3"/>
  <c r="V87" i="3"/>
  <c r="O87" i="3"/>
  <c r="Q87" i="3" s="1"/>
  <c r="G88" i="8" s="1"/>
  <c r="N87" i="3"/>
  <c r="V86" i="3"/>
  <c r="Q86" i="3"/>
  <c r="G87" i="8" s="1"/>
  <c r="P86" i="3"/>
  <c r="L86" i="3" s="1"/>
  <c r="O86" i="3"/>
  <c r="N86" i="3"/>
  <c r="V85" i="3"/>
  <c r="O85" i="3"/>
  <c r="Q85" i="3" s="1"/>
  <c r="G86" i="8" s="1"/>
  <c r="N85" i="3"/>
  <c r="V84" i="3"/>
  <c r="Q84" i="3"/>
  <c r="G85" i="8" s="1"/>
  <c r="P84" i="3"/>
  <c r="O84" i="3"/>
  <c r="N84" i="3"/>
  <c r="L84" i="3"/>
  <c r="V83" i="3"/>
  <c r="O83" i="3"/>
  <c r="Q83" i="3" s="1"/>
  <c r="G84" i="8" s="1"/>
  <c r="N83" i="3"/>
  <c r="L83" i="3"/>
  <c r="V82" i="3"/>
  <c r="Q82" i="3"/>
  <c r="G83" i="8" s="1"/>
  <c r="P82" i="3"/>
  <c r="O82" i="3"/>
  <c r="N82" i="3"/>
  <c r="L82" i="3"/>
  <c r="V81" i="3"/>
  <c r="O81" i="3"/>
  <c r="Q81" i="3" s="1"/>
  <c r="G82" i="8" s="1"/>
  <c r="N81" i="3"/>
  <c r="L81" i="3"/>
  <c r="V80" i="3"/>
  <c r="Q80" i="3"/>
  <c r="G81" i="8" s="1"/>
  <c r="P80" i="3"/>
  <c r="O80" i="3"/>
  <c r="N80" i="3"/>
  <c r="L80" i="3"/>
  <c r="V79" i="3"/>
  <c r="O79" i="3"/>
  <c r="Q79" i="3" s="1"/>
  <c r="G80" i="8" s="1"/>
  <c r="N79" i="3"/>
  <c r="L79" i="3"/>
  <c r="V78" i="3"/>
  <c r="Q78" i="3"/>
  <c r="G79" i="8" s="1"/>
  <c r="P78" i="3"/>
  <c r="L78" i="3" s="1"/>
  <c r="O78" i="3"/>
  <c r="N78" i="3"/>
  <c r="V77" i="3"/>
  <c r="O77" i="3"/>
  <c r="Q77" i="3" s="1"/>
  <c r="G78" i="8" s="1"/>
  <c r="N77" i="3"/>
  <c r="V76" i="3"/>
  <c r="Q76" i="3"/>
  <c r="G77" i="8" s="1"/>
  <c r="P76" i="3"/>
  <c r="L76" i="3" s="1"/>
  <c r="O76" i="3"/>
  <c r="N76" i="3"/>
  <c r="V75" i="3"/>
  <c r="O75" i="3"/>
  <c r="Q75" i="3" s="1"/>
  <c r="G76" i="8" s="1"/>
  <c r="N75" i="3"/>
  <c r="V74" i="3"/>
  <c r="Q74" i="3"/>
  <c r="G75" i="8" s="1"/>
  <c r="P74" i="3"/>
  <c r="L74" i="3" s="1"/>
  <c r="O74" i="3"/>
  <c r="N74" i="3"/>
  <c r="V73" i="3"/>
  <c r="O73" i="3"/>
  <c r="Q73" i="3" s="1"/>
  <c r="G74" i="8" s="1"/>
  <c r="N73" i="3"/>
  <c r="V72" i="3"/>
  <c r="Q72" i="3"/>
  <c r="G73" i="8" s="1"/>
  <c r="P72" i="3"/>
  <c r="L72" i="3" s="1"/>
  <c r="O72" i="3"/>
  <c r="N72" i="3"/>
  <c r="V71" i="3"/>
  <c r="O71" i="3"/>
  <c r="Q71" i="3" s="1"/>
  <c r="G72" i="8" s="1"/>
  <c r="N71" i="3"/>
  <c r="L71" i="3"/>
  <c r="V70" i="3"/>
  <c r="Q70" i="3"/>
  <c r="G71" i="8" s="1"/>
  <c r="P70" i="3"/>
  <c r="O70" i="3"/>
  <c r="N70" i="3"/>
  <c r="L70" i="3"/>
  <c r="V69" i="3"/>
  <c r="O69" i="3"/>
  <c r="Q69" i="3" s="1"/>
  <c r="G70" i="8" s="1"/>
  <c r="N69" i="3"/>
  <c r="L69" i="3"/>
  <c r="V68" i="3"/>
  <c r="Q68" i="3"/>
  <c r="G69" i="8" s="1"/>
  <c r="P68" i="3"/>
  <c r="L68" i="3" s="1"/>
  <c r="O68" i="3"/>
  <c r="N68" i="3"/>
  <c r="V67" i="3"/>
  <c r="O67" i="3"/>
  <c r="Q67" i="3" s="1"/>
  <c r="G68" i="8" s="1"/>
  <c r="N67" i="3"/>
  <c r="V66" i="3"/>
  <c r="Q66" i="3"/>
  <c r="G67" i="8" s="1"/>
  <c r="P66" i="3"/>
  <c r="O66" i="3"/>
  <c r="N66" i="3"/>
  <c r="L66" i="3"/>
  <c r="V65" i="3"/>
  <c r="O65" i="3"/>
  <c r="Q65" i="3" s="1"/>
  <c r="G66" i="8" s="1"/>
  <c r="N65" i="3"/>
  <c r="L65" i="3"/>
  <c r="V64" i="3"/>
  <c r="Q64" i="3"/>
  <c r="G65" i="8" s="1"/>
  <c r="P64" i="3"/>
  <c r="O64" i="3"/>
  <c r="N64" i="3"/>
  <c r="L64" i="3"/>
  <c r="V63" i="3"/>
  <c r="O63" i="3"/>
  <c r="Q63" i="3" s="1"/>
  <c r="G64" i="8" s="1"/>
  <c r="N63" i="3"/>
  <c r="L63" i="3"/>
  <c r="V62" i="3"/>
  <c r="Q62" i="3"/>
  <c r="G63" i="8" s="1"/>
  <c r="P62" i="3"/>
  <c r="O62" i="3"/>
  <c r="N62" i="3"/>
  <c r="L62" i="3"/>
  <c r="V61" i="3"/>
  <c r="O61" i="3"/>
  <c r="Q61" i="3" s="1"/>
  <c r="G62" i="8" s="1"/>
  <c r="N61" i="3"/>
  <c r="L61" i="3"/>
  <c r="V60" i="3"/>
  <c r="Q60" i="3"/>
  <c r="G61" i="8" s="1"/>
  <c r="P60" i="3"/>
  <c r="L60" i="3" s="1"/>
  <c r="O60" i="3"/>
  <c r="N60" i="3"/>
  <c r="V59" i="3"/>
  <c r="O59" i="3"/>
  <c r="Q59" i="3" s="1"/>
  <c r="G60" i="8" s="1"/>
  <c r="N59" i="3"/>
  <c r="V58" i="3"/>
  <c r="Q58" i="3"/>
  <c r="G59" i="8" s="1"/>
  <c r="P58" i="3"/>
  <c r="O58" i="3"/>
  <c r="N58" i="3"/>
  <c r="L58" i="3"/>
  <c r="V57" i="3"/>
  <c r="O57" i="3"/>
  <c r="Q57" i="3" s="1"/>
  <c r="G58" i="8" s="1"/>
  <c r="N57" i="3"/>
  <c r="L57" i="3"/>
  <c r="V56" i="3"/>
  <c r="Q56" i="3"/>
  <c r="G57" i="8" s="1"/>
  <c r="P56" i="3"/>
  <c r="O56" i="3"/>
  <c r="N56" i="3"/>
  <c r="L56" i="3"/>
  <c r="V55" i="3"/>
  <c r="O55" i="3"/>
  <c r="Q55" i="3" s="1"/>
  <c r="G56" i="8" s="1"/>
  <c r="N55" i="3"/>
  <c r="L55" i="3"/>
  <c r="V54" i="3"/>
  <c r="Q54" i="3"/>
  <c r="G55" i="8" s="1"/>
  <c r="P54" i="3"/>
  <c r="O54" i="3"/>
  <c r="N54" i="3"/>
  <c r="L54" i="3"/>
  <c r="V53" i="3"/>
  <c r="O53" i="3"/>
  <c r="Q53" i="3" s="1"/>
  <c r="G54" i="8" s="1"/>
  <c r="N53" i="3"/>
  <c r="V52" i="3"/>
  <c r="Q52" i="3"/>
  <c r="G53" i="8" s="1"/>
  <c r="P52" i="3"/>
  <c r="O52" i="3"/>
  <c r="N52" i="3"/>
  <c r="L52" i="3"/>
  <c r="V51" i="3"/>
  <c r="O51" i="3"/>
  <c r="Q51" i="3" s="1"/>
  <c r="G52" i="8" s="1"/>
  <c r="N51" i="3"/>
  <c r="V50" i="3"/>
  <c r="Q50" i="3"/>
  <c r="G51" i="8" s="1"/>
  <c r="P50" i="3"/>
  <c r="O50" i="3"/>
  <c r="N50" i="3"/>
  <c r="L50" i="3"/>
  <c r="V49" i="3"/>
  <c r="O49" i="3"/>
  <c r="Q49" i="3" s="1"/>
  <c r="G50" i="8" s="1"/>
  <c r="N49" i="3"/>
  <c r="V48" i="3"/>
  <c r="Q48" i="3"/>
  <c r="G49" i="8" s="1"/>
  <c r="P48" i="3"/>
  <c r="L48" i="3" s="1"/>
  <c r="O48" i="3"/>
  <c r="N48" i="3"/>
  <c r="V47" i="3"/>
  <c r="O47" i="3"/>
  <c r="Q47" i="3" s="1"/>
  <c r="G48" i="8" s="1"/>
  <c r="N47" i="3"/>
  <c r="V46" i="3"/>
  <c r="Q46" i="3"/>
  <c r="G47" i="8" s="1"/>
  <c r="P46" i="3"/>
  <c r="L46" i="3" s="1"/>
  <c r="O46" i="3"/>
  <c r="N46" i="3"/>
  <c r="V45" i="3"/>
  <c r="O45" i="3"/>
  <c r="Q45" i="3" s="1"/>
  <c r="G46" i="8" s="1"/>
  <c r="N45" i="3"/>
  <c r="V44" i="3"/>
  <c r="Q44" i="3"/>
  <c r="G45" i="8" s="1"/>
  <c r="P44" i="3"/>
  <c r="O44" i="3"/>
  <c r="N44" i="3"/>
  <c r="L44" i="3"/>
  <c r="V43" i="3"/>
  <c r="O43" i="3"/>
  <c r="Q43" i="3" s="1"/>
  <c r="G44" i="8" s="1"/>
  <c r="N43" i="3"/>
  <c r="L43" i="3"/>
  <c r="V42" i="3"/>
  <c r="Q42" i="3"/>
  <c r="G43" i="8" s="1"/>
  <c r="P42" i="3"/>
  <c r="L42" i="3" s="1"/>
  <c r="O42" i="3"/>
  <c r="N42" i="3"/>
  <c r="V41" i="3"/>
  <c r="O41" i="3"/>
  <c r="Q41" i="3" s="1"/>
  <c r="G42" i="8" s="1"/>
  <c r="N41" i="3"/>
  <c r="V40" i="3"/>
  <c r="Q40" i="3"/>
  <c r="G41" i="8" s="1"/>
  <c r="P40" i="3"/>
  <c r="L40" i="3" s="1"/>
  <c r="O40" i="3"/>
  <c r="N40" i="3"/>
  <c r="V39" i="3"/>
  <c r="O39" i="3"/>
  <c r="Q39" i="3" s="1"/>
  <c r="G40" i="8" s="1"/>
  <c r="N39" i="3"/>
  <c r="V38" i="3"/>
  <c r="Q38" i="3"/>
  <c r="G39" i="8" s="1"/>
  <c r="P38" i="3"/>
  <c r="L38" i="3" s="1"/>
  <c r="O38" i="3"/>
  <c r="N38" i="3"/>
  <c r="V37" i="3"/>
  <c r="O37" i="3"/>
  <c r="Q37" i="3" s="1"/>
  <c r="G38" i="8" s="1"/>
  <c r="N37" i="3"/>
  <c r="V36" i="3"/>
  <c r="Q36" i="3"/>
  <c r="G37" i="8" s="1"/>
  <c r="P36" i="3"/>
  <c r="L36" i="3" s="1"/>
  <c r="O36" i="3"/>
  <c r="N36" i="3"/>
  <c r="V35" i="3"/>
  <c r="O35" i="3"/>
  <c r="Q35" i="3" s="1"/>
  <c r="G36" i="8" s="1"/>
  <c r="N35" i="3"/>
  <c r="V34" i="3"/>
  <c r="Q34" i="3"/>
  <c r="G35" i="8" s="1"/>
  <c r="P34" i="3"/>
  <c r="L34" i="3" s="1"/>
  <c r="O34" i="3"/>
  <c r="N34" i="3"/>
  <c r="V33" i="3"/>
  <c r="O33" i="3"/>
  <c r="Q33" i="3" s="1"/>
  <c r="G34" i="8" s="1"/>
  <c r="N33" i="3"/>
  <c r="V32" i="3"/>
  <c r="Q32" i="3"/>
  <c r="G33" i="8" s="1"/>
  <c r="P32" i="3"/>
  <c r="L32" i="3" s="1"/>
  <c r="O32" i="3"/>
  <c r="N32" i="3"/>
  <c r="V31" i="3"/>
  <c r="O31" i="3"/>
  <c r="Q31" i="3" s="1"/>
  <c r="G32" i="8" s="1"/>
  <c r="N31" i="3"/>
  <c r="V30" i="3"/>
  <c r="Q30" i="3"/>
  <c r="G31" i="8" s="1"/>
  <c r="P30" i="3"/>
  <c r="O30" i="3"/>
  <c r="N30" i="3"/>
  <c r="L30" i="3"/>
  <c r="V29" i="3"/>
  <c r="O29" i="3"/>
  <c r="Q29" i="3" s="1"/>
  <c r="G30" i="8" s="1"/>
  <c r="N29" i="3"/>
  <c r="V28" i="3"/>
  <c r="Q28" i="3"/>
  <c r="G29" i="8" s="1"/>
  <c r="P28" i="3"/>
  <c r="O28" i="3"/>
  <c r="N28" i="3"/>
  <c r="L28" i="3"/>
  <c r="V27" i="3"/>
  <c r="O27" i="3"/>
  <c r="Q27" i="3" s="1"/>
  <c r="G28" i="8" s="1"/>
  <c r="N27" i="3"/>
  <c r="V26" i="3"/>
  <c r="Q26" i="3"/>
  <c r="G27" i="8" s="1"/>
  <c r="P26" i="3"/>
  <c r="L26" i="3" s="1"/>
  <c r="O26" i="3"/>
  <c r="N26" i="3"/>
  <c r="V25" i="3"/>
  <c r="O25" i="3"/>
  <c r="Q25" i="3" s="1"/>
  <c r="G26" i="8" s="1"/>
  <c r="N25" i="3"/>
  <c r="V24" i="3"/>
  <c r="Q24" i="3"/>
  <c r="G25" i="8" s="1"/>
  <c r="P24" i="3"/>
  <c r="L24" i="3" s="1"/>
  <c r="O24" i="3"/>
  <c r="N24" i="3"/>
  <c r="V23" i="3"/>
  <c r="O23" i="3"/>
  <c r="Q23" i="3" s="1"/>
  <c r="G24" i="8" s="1"/>
  <c r="N23" i="3"/>
  <c r="V22" i="3"/>
  <c r="Q22" i="3"/>
  <c r="G23" i="8" s="1"/>
  <c r="P22" i="3"/>
  <c r="L22" i="3" s="1"/>
  <c r="O22" i="3"/>
  <c r="N22" i="3"/>
  <c r="V21" i="3"/>
  <c r="O21" i="3"/>
  <c r="Q21" i="3" s="1"/>
  <c r="G22" i="8" s="1"/>
  <c r="N21" i="3"/>
  <c r="V20" i="3"/>
  <c r="Q20" i="3"/>
  <c r="G21" i="8" s="1"/>
  <c r="P20" i="3"/>
  <c r="L20" i="3" s="1"/>
  <c r="O20" i="3"/>
  <c r="N20" i="3"/>
  <c r="V19" i="3"/>
  <c r="O19" i="3"/>
  <c r="Q19" i="3" s="1"/>
  <c r="G20" i="8" s="1"/>
  <c r="N19" i="3"/>
  <c r="V18" i="3"/>
  <c r="Q18" i="3"/>
  <c r="G19" i="8" s="1"/>
  <c r="P18" i="3"/>
  <c r="L18" i="3" s="1"/>
  <c r="O18" i="3"/>
  <c r="N18" i="3"/>
  <c r="V17" i="3"/>
  <c r="O17" i="3"/>
  <c r="Q17" i="3" s="1"/>
  <c r="G18" i="8" s="1"/>
  <c r="N17" i="3"/>
  <c r="V16" i="3"/>
  <c r="Q16" i="3"/>
  <c r="G17" i="8" s="1"/>
  <c r="P16" i="3"/>
  <c r="L16" i="3" s="1"/>
  <c r="O16" i="3"/>
  <c r="N16" i="3"/>
  <c r="V15" i="3"/>
  <c r="O15" i="3"/>
  <c r="Q15" i="3" s="1"/>
  <c r="G16" i="8" s="1"/>
  <c r="N15" i="3"/>
  <c r="V14" i="3"/>
  <c r="Q14" i="3"/>
  <c r="G15" i="8" s="1"/>
  <c r="P14" i="3"/>
  <c r="L14" i="3" s="1"/>
  <c r="O14" i="3"/>
  <c r="N14" i="3"/>
  <c r="V13" i="3"/>
  <c r="O13" i="3"/>
  <c r="Q13" i="3" s="1"/>
  <c r="G14" i="8" s="1"/>
  <c r="N13" i="3"/>
  <c r="L13" i="3"/>
  <c r="V12" i="3"/>
  <c r="Q12" i="3"/>
  <c r="G13" i="8" s="1"/>
  <c r="P12" i="3"/>
  <c r="O12" i="3"/>
  <c r="N12" i="3"/>
  <c r="L12" i="3"/>
  <c r="V11" i="3"/>
  <c r="O11" i="3"/>
  <c r="Q11" i="3" s="1"/>
  <c r="G12" i="8" s="1"/>
  <c r="N11" i="3"/>
  <c r="L11" i="3"/>
  <c r="V10" i="3"/>
  <c r="Q10" i="3"/>
  <c r="G11" i="8" s="1"/>
  <c r="P10" i="3"/>
  <c r="O10" i="3"/>
  <c r="N10" i="3"/>
  <c r="L10" i="3"/>
  <c r="V9" i="3"/>
  <c r="O9" i="3"/>
  <c r="Q9" i="3" s="1"/>
  <c r="G10" i="8" s="1"/>
  <c r="N9" i="3"/>
  <c r="L9" i="3"/>
  <c r="V8" i="3"/>
  <c r="Q8" i="3"/>
  <c r="G9" i="8" s="1"/>
  <c r="P8" i="3"/>
  <c r="O8" i="3"/>
  <c r="N8" i="3"/>
  <c r="L8" i="3"/>
  <c r="V7" i="3"/>
  <c r="O7" i="3"/>
  <c r="Q7" i="3" s="1"/>
  <c r="G8" i="8" s="1"/>
  <c r="N7" i="3"/>
  <c r="L7" i="3"/>
  <c r="V6" i="3"/>
  <c r="Q6" i="3"/>
  <c r="G7" i="8" s="1"/>
  <c r="P6" i="3"/>
  <c r="O6" i="3"/>
  <c r="N6" i="3"/>
  <c r="L6" i="3"/>
  <c r="V5" i="3"/>
  <c r="O5" i="3"/>
  <c r="Q5" i="3" s="1"/>
  <c r="G6" i="8" s="1"/>
  <c r="N5" i="3"/>
  <c r="L5" i="3"/>
  <c r="V4" i="3"/>
  <c r="Q4" i="3"/>
  <c r="G5" i="8" s="1"/>
  <c r="P4" i="3"/>
  <c r="O4" i="3"/>
  <c r="N4" i="3"/>
  <c r="L4" i="3"/>
  <c r="V3" i="3"/>
  <c r="O3" i="3"/>
  <c r="Q3" i="3" s="1"/>
  <c r="G4" i="8" s="1"/>
  <c r="N3" i="3"/>
  <c r="L3" i="3"/>
  <c r="V2" i="3"/>
  <c r="Q2" i="3"/>
  <c r="G3" i="8" s="1"/>
  <c r="P2" i="3"/>
  <c r="O2" i="3"/>
  <c r="N2" i="3"/>
  <c r="L2" i="3"/>
  <c r="AD961" i="2"/>
  <c r="Z961" i="2"/>
  <c r="Y961" i="2"/>
  <c r="X961" i="2"/>
  <c r="W961" i="2"/>
  <c r="V961" i="2"/>
  <c r="U961" i="2"/>
  <c r="T961" i="2"/>
  <c r="R961" i="2" s="1"/>
  <c r="S961" i="2" s="1"/>
  <c r="AD960" i="2"/>
  <c r="Y960" i="2"/>
  <c r="Z960" i="2" s="1"/>
  <c r="X960" i="2"/>
  <c r="W960" i="2"/>
  <c r="V960" i="2"/>
  <c r="U960" i="2"/>
  <c r="T960" i="2"/>
  <c r="R960" i="2"/>
  <c r="S960" i="2" s="1"/>
  <c r="AD959" i="2"/>
  <c r="Z959" i="2"/>
  <c r="Y959" i="2"/>
  <c r="X959" i="2"/>
  <c r="W959" i="2"/>
  <c r="V959" i="2"/>
  <c r="U959" i="2"/>
  <c r="T959" i="2"/>
  <c r="R959" i="2" s="1"/>
  <c r="S959" i="2" s="1"/>
  <c r="AD958" i="2"/>
  <c r="Y958" i="2"/>
  <c r="Z958" i="2" s="1"/>
  <c r="X958" i="2"/>
  <c r="W958" i="2"/>
  <c r="V958" i="2"/>
  <c r="U958" i="2"/>
  <c r="T958" i="2"/>
  <c r="R958" i="2"/>
  <c r="S958" i="2" s="1"/>
  <c r="AD957" i="2"/>
  <c r="Z957" i="2"/>
  <c r="Y957" i="2"/>
  <c r="X957" i="2"/>
  <c r="W957" i="2"/>
  <c r="V957" i="2"/>
  <c r="U957" i="2"/>
  <c r="T957" i="2"/>
  <c r="R957" i="2" s="1"/>
  <c r="S957" i="2" s="1"/>
  <c r="AD956" i="2"/>
  <c r="Y956" i="2"/>
  <c r="Z956" i="2" s="1"/>
  <c r="X956" i="2"/>
  <c r="W956" i="2"/>
  <c r="V956" i="2"/>
  <c r="U956" i="2"/>
  <c r="T956" i="2"/>
  <c r="R956" i="2"/>
  <c r="S956" i="2" s="1"/>
  <c r="AD955" i="2"/>
  <c r="Z955" i="2"/>
  <c r="Y955" i="2"/>
  <c r="X955" i="2"/>
  <c r="W955" i="2"/>
  <c r="V955" i="2"/>
  <c r="U955" i="2"/>
  <c r="T955" i="2"/>
  <c r="R955" i="2" s="1"/>
  <c r="S955" i="2" s="1"/>
  <c r="AD954" i="2"/>
  <c r="Y954" i="2"/>
  <c r="Z954" i="2" s="1"/>
  <c r="X954" i="2"/>
  <c r="W954" i="2"/>
  <c r="V954" i="2"/>
  <c r="U954" i="2"/>
  <c r="T954" i="2"/>
  <c r="R954" i="2"/>
  <c r="S954" i="2" s="1"/>
  <c r="AD953" i="2"/>
  <c r="Z953" i="2"/>
  <c r="Y953" i="2"/>
  <c r="X953" i="2"/>
  <c r="W953" i="2"/>
  <c r="V953" i="2"/>
  <c r="U953" i="2"/>
  <c r="T953" i="2"/>
  <c r="R953" i="2" s="1"/>
  <c r="S953" i="2" s="1"/>
  <c r="AD952" i="2"/>
  <c r="Y952" i="2"/>
  <c r="Z952" i="2" s="1"/>
  <c r="X952" i="2"/>
  <c r="W952" i="2"/>
  <c r="V952" i="2"/>
  <c r="U952" i="2"/>
  <c r="T952" i="2"/>
  <c r="R952" i="2"/>
  <c r="S952" i="2" s="1"/>
  <c r="AD951" i="2"/>
  <c r="Z951" i="2"/>
  <c r="Y951" i="2"/>
  <c r="X951" i="2"/>
  <c r="W951" i="2"/>
  <c r="V951" i="2"/>
  <c r="U951" i="2"/>
  <c r="T951" i="2"/>
  <c r="R951" i="2" s="1"/>
  <c r="S951" i="2" s="1"/>
  <c r="AD950" i="2"/>
  <c r="Y950" i="2"/>
  <c r="Z950" i="2" s="1"/>
  <c r="X950" i="2"/>
  <c r="W950" i="2"/>
  <c r="V950" i="2"/>
  <c r="U950" i="2"/>
  <c r="T950" i="2"/>
  <c r="R950" i="2"/>
  <c r="S950" i="2" s="1"/>
  <c r="AD949" i="2"/>
  <c r="Z949" i="2"/>
  <c r="Y949" i="2"/>
  <c r="X949" i="2"/>
  <c r="W949" i="2"/>
  <c r="V949" i="2"/>
  <c r="U949" i="2"/>
  <c r="T949" i="2"/>
  <c r="R949" i="2" s="1"/>
  <c r="S949" i="2" s="1"/>
  <c r="AD948" i="2"/>
  <c r="Y948" i="2"/>
  <c r="Z948" i="2" s="1"/>
  <c r="X948" i="2"/>
  <c r="W948" i="2"/>
  <c r="V948" i="2"/>
  <c r="U948" i="2"/>
  <c r="T948" i="2"/>
  <c r="R948" i="2"/>
  <c r="S948" i="2" s="1"/>
  <c r="AD947" i="2"/>
  <c r="Z947" i="2"/>
  <c r="Y947" i="2"/>
  <c r="X947" i="2"/>
  <c r="W947" i="2"/>
  <c r="V947" i="2"/>
  <c r="U947" i="2"/>
  <c r="T947" i="2"/>
  <c r="R947" i="2" s="1"/>
  <c r="S947" i="2" s="1"/>
  <c r="AD946" i="2"/>
  <c r="Y946" i="2"/>
  <c r="Z946" i="2" s="1"/>
  <c r="X946" i="2"/>
  <c r="W946" i="2"/>
  <c r="V946" i="2"/>
  <c r="U946" i="2"/>
  <c r="T946" i="2"/>
  <c r="R946" i="2"/>
  <c r="S946" i="2" s="1"/>
  <c r="AD945" i="2"/>
  <c r="Z945" i="2"/>
  <c r="Y945" i="2"/>
  <c r="X945" i="2"/>
  <c r="W945" i="2"/>
  <c r="V945" i="2"/>
  <c r="U945" i="2"/>
  <c r="T945" i="2"/>
  <c r="R945" i="2" s="1"/>
  <c r="S945" i="2" s="1"/>
  <c r="AD944" i="2"/>
  <c r="Y944" i="2"/>
  <c r="Z944" i="2" s="1"/>
  <c r="X944" i="2"/>
  <c r="W944" i="2"/>
  <c r="V944" i="2"/>
  <c r="U944" i="2"/>
  <c r="T944" i="2"/>
  <c r="R944" i="2"/>
  <c r="S944" i="2" s="1"/>
  <c r="AD943" i="2"/>
  <c r="Z943" i="2"/>
  <c r="Y943" i="2"/>
  <c r="X943" i="2"/>
  <c r="W943" i="2"/>
  <c r="V943" i="2"/>
  <c r="U943" i="2"/>
  <c r="T943" i="2"/>
  <c r="R943" i="2" s="1"/>
  <c r="S943" i="2" s="1"/>
  <c r="AD942" i="2"/>
  <c r="Y942" i="2"/>
  <c r="Z942" i="2" s="1"/>
  <c r="X942" i="2"/>
  <c r="W942" i="2"/>
  <c r="V942" i="2"/>
  <c r="U942" i="2"/>
  <c r="T942" i="2"/>
  <c r="R942" i="2"/>
  <c r="S942" i="2" s="1"/>
  <c r="AD941" i="2"/>
  <c r="Z941" i="2"/>
  <c r="Y941" i="2"/>
  <c r="X941" i="2"/>
  <c r="W941" i="2"/>
  <c r="V941" i="2"/>
  <c r="U941" i="2"/>
  <c r="T941" i="2"/>
  <c r="R941" i="2" s="1"/>
  <c r="S941" i="2" s="1"/>
  <c r="AD940" i="2"/>
  <c r="Y940" i="2"/>
  <c r="Z940" i="2" s="1"/>
  <c r="X940" i="2"/>
  <c r="W940" i="2"/>
  <c r="V940" i="2"/>
  <c r="U940" i="2"/>
  <c r="T940" i="2"/>
  <c r="R940" i="2"/>
  <c r="S940" i="2" s="1"/>
  <c r="AD939" i="2"/>
  <c r="Z939" i="2"/>
  <c r="Y939" i="2"/>
  <c r="X939" i="2"/>
  <c r="W939" i="2"/>
  <c r="V939" i="2"/>
  <c r="U939" i="2"/>
  <c r="T939" i="2"/>
  <c r="R939" i="2" s="1"/>
  <c r="S939" i="2" s="1"/>
  <c r="AD938" i="2"/>
  <c r="Y938" i="2"/>
  <c r="Z938" i="2" s="1"/>
  <c r="X938" i="2"/>
  <c r="W938" i="2"/>
  <c r="V938" i="2"/>
  <c r="U938" i="2"/>
  <c r="T938" i="2"/>
  <c r="R938" i="2"/>
  <c r="S938" i="2" s="1"/>
  <c r="AD937" i="2"/>
  <c r="Z937" i="2"/>
  <c r="Y937" i="2"/>
  <c r="X937" i="2"/>
  <c r="W937" i="2"/>
  <c r="V937" i="2"/>
  <c r="U937" i="2"/>
  <c r="T937" i="2"/>
  <c r="R937" i="2" s="1"/>
  <c r="S937" i="2" s="1"/>
  <c r="AD936" i="2"/>
  <c r="Y936" i="2"/>
  <c r="Z936" i="2" s="1"/>
  <c r="X936" i="2"/>
  <c r="W936" i="2"/>
  <c r="V936" i="2"/>
  <c r="U936" i="2"/>
  <c r="T936" i="2"/>
  <c r="R936" i="2"/>
  <c r="S936" i="2" s="1"/>
  <c r="AD935" i="2"/>
  <c r="Z935" i="2"/>
  <c r="Y935" i="2"/>
  <c r="X935" i="2"/>
  <c r="W935" i="2"/>
  <c r="V935" i="2"/>
  <c r="U935" i="2"/>
  <c r="T935" i="2"/>
  <c r="R935" i="2" s="1"/>
  <c r="S935" i="2" s="1"/>
  <c r="AD934" i="2"/>
  <c r="Y934" i="2"/>
  <c r="Z934" i="2" s="1"/>
  <c r="X934" i="2"/>
  <c r="W934" i="2"/>
  <c r="V934" i="2"/>
  <c r="U934" i="2"/>
  <c r="T934" i="2"/>
  <c r="R934" i="2"/>
  <c r="S934" i="2" s="1"/>
  <c r="AD933" i="2"/>
  <c r="Z933" i="2"/>
  <c r="Y933" i="2"/>
  <c r="X933" i="2"/>
  <c r="W933" i="2"/>
  <c r="V933" i="2"/>
  <c r="U933" i="2"/>
  <c r="T933" i="2"/>
  <c r="R933" i="2" s="1"/>
  <c r="S933" i="2" s="1"/>
  <c r="AD932" i="2"/>
  <c r="Y932" i="2"/>
  <c r="Z932" i="2" s="1"/>
  <c r="X932" i="2"/>
  <c r="W932" i="2"/>
  <c r="V932" i="2"/>
  <c r="U932" i="2"/>
  <c r="T932" i="2"/>
  <c r="R932" i="2"/>
  <c r="S932" i="2" s="1"/>
  <c r="AD931" i="2"/>
  <c r="Z931" i="2"/>
  <c r="Y931" i="2"/>
  <c r="X931" i="2"/>
  <c r="W931" i="2"/>
  <c r="V931" i="2"/>
  <c r="U931" i="2"/>
  <c r="T931" i="2"/>
  <c r="R931" i="2" s="1"/>
  <c r="S931" i="2" s="1"/>
  <c r="AD930" i="2"/>
  <c r="Y930" i="2"/>
  <c r="Z930" i="2" s="1"/>
  <c r="X930" i="2"/>
  <c r="W930" i="2"/>
  <c r="V930" i="2"/>
  <c r="U930" i="2"/>
  <c r="T930" i="2"/>
  <c r="R930" i="2"/>
  <c r="S930" i="2" s="1"/>
  <c r="AD929" i="2"/>
  <c r="Z929" i="2"/>
  <c r="Y929" i="2"/>
  <c r="X929" i="2"/>
  <c r="W929" i="2"/>
  <c r="V929" i="2"/>
  <c r="U929" i="2"/>
  <c r="T929" i="2"/>
  <c r="R929" i="2" s="1"/>
  <c r="S929" i="2" s="1"/>
  <c r="AD928" i="2"/>
  <c r="Y928" i="2"/>
  <c r="Z928" i="2" s="1"/>
  <c r="X928" i="2"/>
  <c r="W928" i="2"/>
  <c r="V928" i="2"/>
  <c r="U928" i="2"/>
  <c r="T928" i="2"/>
  <c r="R928" i="2"/>
  <c r="S928" i="2" s="1"/>
  <c r="AD927" i="2"/>
  <c r="Z927" i="2"/>
  <c r="Y927" i="2"/>
  <c r="X927" i="2"/>
  <c r="W927" i="2"/>
  <c r="V927" i="2"/>
  <c r="U927" i="2"/>
  <c r="T927" i="2"/>
  <c r="R927" i="2" s="1"/>
  <c r="S927" i="2" s="1"/>
  <c r="AD926" i="2"/>
  <c r="Y926" i="2"/>
  <c r="Z926" i="2" s="1"/>
  <c r="X926" i="2"/>
  <c r="W926" i="2"/>
  <c r="V926" i="2"/>
  <c r="U926" i="2"/>
  <c r="T926" i="2"/>
  <c r="R926" i="2"/>
  <c r="S926" i="2" s="1"/>
  <c r="AD925" i="2"/>
  <c r="Z925" i="2"/>
  <c r="Y925" i="2"/>
  <c r="X925" i="2"/>
  <c r="W925" i="2"/>
  <c r="V925" i="2"/>
  <c r="U925" i="2"/>
  <c r="T925" i="2"/>
  <c r="R925" i="2" s="1"/>
  <c r="S925" i="2" s="1"/>
  <c r="AD924" i="2"/>
  <c r="Y924" i="2"/>
  <c r="Z924" i="2" s="1"/>
  <c r="X924" i="2"/>
  <c r="W924" i="2"/>
  <c r="V924" i="2"/>
  <c r="U924" i="2"/>
  <c r="T924" i="2"/>
  <c r="R924" i="2"/>
  <c r="S924" i="2" s="1"/>
  <c r="AD923" i="2"/>
  <c r="Z923" i="2"/>
  <c r="Y923" i="2"/>
  <c r="X923" i="2"/>
  <c r="W923" i="2"/>
  <c r="V923" i="2"/>
  <c r="U923" i="2"/>
  <c r="T923" i="2"/>
  <c r="R923" i="2" s="1"/>
  <c r="S923" i="2" s="1"/>
  <c r="AD922" i="2"/>
  <c r="Y922" i="2"/>
  <c r="Z922" i="2" s="1"/>
  <c r="X922" i="2"/>
  <c r="W922" i="2"/>
  <c r="V922" i="2"/>
  <c r="U922" i="2"/>
  <c r="T922" i="2"/>
  <c r="R922" i="2"/>
  <c r="S922" i="2" s="1"/>
  <c r="AD921" i="2"/>
  <c r="Z921" i="2"/>
  <c r="Y921" i="2"/>
  <c r="X921" i="2"/>
  <c r="W921" i="2"/>
  <c r="V921" i="2"/>
  <c r="U921" i="2"/>
  <c r="T921" i="2"/>
  <c r="R921" i="2" s="1"/>
  <c r="S921" i="2" s="1"/>
  <c r="AD920" i="2"/>
  <c r="Y920" i="2"/>
  <c r="Z920" i="2" s="1"/>
  <c r="X920" i="2"/>
  <c r="W920" i="2"/>
  <c r="V920" i="2"/>
  <c r="U920" i="2"/>
  <c r="T920" i="2"/>
  <c r="R920" i="2"/>
  <c r="S920" i="2" s="1"/>
  <c r="AD919" i="2"/>
  <c r="Z919" i="2"/>
  <c r="Y919" i="2"/>
  <c r="X919" i="2"/>
  <c r="W919" i="2"/>
  <c r="V919" i="2"/>
  <c r="U919" i="2"/>
  <c r="T919" i="2"/>
  <c r="R919" i="2" s="1"/>
  <c r="S919" i="2" s="1"/>
  <c r="AD918" i="2"/>
  <c r="Y918" i="2"/>
  <c r="Z918" i="2" s="1"/>
  <c r="X918" i="2"/>
  <c r="W918" i="2"/>
  <c r="V918" i="2"/>
  <c r="U918" i="2"/>
  <c r="T918" i="2"/>
  <c r="R918" i="2"/>
  <c r="S918" i="2" s="1"/>
  <c r="AD917" i="2"/>
  <c r="Z917" i="2"/>
  <c r="Y917" i="2"/>
  <c r="X917" i="2"/>
  <c r="W917" i="2"/>
  <c r="V917" i="2"/>
  <c r="U917" i="2"/>
  <c r="T917" i="2"/>
  <c r="R917" i="2" s="1"/>
  <c r="S917" i="2" s="1"/>
  <c r="AD916" i="2"/>
  <c r="Y916" i="2"/>
  <c r="Z916" i="2" s="1"/>
  <c r="X916" i="2"/>
  <c r="W916" i="2"/>
  <c r="V916" i="2"/>
  <c r="U916" i="2"/>
  <c r="T916" i="2"/>
  <c r="R916" i="2"/>
  <c r="S916" i="2" s="1"/>
  <c r="AD915" i="2"/>
  <c r="Z915" i="2"/>
  <c r="Y915" i="2"/>
  <c r="X915" i="2"/>
  <c r="W915" i="2"/>
  <c r="V915" i="2"/>
  <c r="U915" i="2"/>
  <c r="T915" i="2"/>
  <c r="R915" i="2" s="1"/>
  <c r="S915" i="2" s="1"/>
  <c r="AD914" i="2"/>
  <c r="Y914" i="2"/>
  <c r="Z914" i="2" s="1"/>
  <c r="X914" i="2"/>
  <c r="W914" i="2"/>
  <c r="V914" i="2"/>
  <c r="U914" i="2"/>
  <c r="T914" i="2"/>
  <c r="R914" i="2"/>
  <c r="S914" i="2" s="1"/>
  <c r="AD913" i="2"/>
  <c r="Z913" i="2"/>
  <c r="Y913" i="2"/>
  <c r="X913" i="2"/>
  <c r="W913" i="2"/>
  <c r="V913" i="2"/>
  <c r="U913" i="2"/>
  <c r="T913" i="2"/>
  <c r="R913" i="2" s="1"/>
  <c r="S913" i="2" s="1"/>
  <c r="AD912" i="2"/>
  <c r="Y912" i="2"/>
  <c r="Z912" i="2" s="1"/>
  <c r="X912" i="2"/>
  <c r="W912" i="2"/>
  <c r="V912" i="2"/>
  <c r="U912" i="2"/>
  <c r="T912" i="2"/>
  <c r="R912" i="2"/>
  <c r="S912" i="2" s="1"/>
  <c r="AD911" i="2"/>
  <c r="Z911" i="2"/>
  <c r="Y911" i="2"/>
  <c r="X911" i="2"/>
  <c r="W911" i="2"/>
  <c r="V911" i="2"/>
  <c r="U911" i="2"/>
  <c r="T911" i="2"/>
  <c r="R911" i="2" s="1"/>
  <c r="S911" i="2" s="1"/>
  <c r="AD910" i="2"/>
  <c r="Y910" i="2"/>
  <c r="Z910" i="2" s="1"/>
  <c r="X910" i="2"/>
  <c r="W910" i="2"/>
  <c r="V910" i="2"/>
  <c r="U910" i="2"/>
  <c r="T910" i="2"/>
  <c r="R910" i="2"/>
  <c r="S910" i="2" s="1"/>
  <c r="AD909" i="2"/>
  <c r="Z909" i="2"/>
  <c r="Y909" i="2"/>
  <c r="X909" i="2"/>
  <c r="W909" i="2"/>
  <c r="V909" i="2"/>
  <c r="U909" i="2"/>
  <c r="T909" i="2"/>
  <c r="R909" i="2" s="1"/>
  <c r="S909" i="2" s="1"/>
  <c r="AD908" i="2"/>
  <c r="Y908" i="2"/>
  <c r="Z908" i="2" s="1"/>
  <c r="X908" i="2"/>
  <c r="W908" i="2"/>
  <c r="V908" i="2"/>
  <c r="U908" i="2"/>
  <c r="T908" i="2"/>
  <c r="R908" i="2"/>
  <c r="S908" i="2" s="1"/>
  <c r="AD907" i="2"/>
  <c r="Z907" i="2"/>
  <c r="Y907" i="2"/>
  <c r="X907" i="2"/>
  <c r="W907" i="2"/>
  <c r="V907" i="2"/>
  <c r="U907" i="2"/>
  <c r="T907" i="2"/>
  <c r="R907" i="2" s="1"/>
  <c r="S907" i="2" s="1"/>
  <c r="AD906" i="2"/>
  <c r="Y906" i="2"/>
  <c r="Z906" i="2" s="1"/>
  <c r="X906" i="2"/>
  <c r="W906" i="2"/>
  <c r="V906" i="2"/>
  <c r="U906" i="2"/>
  <c r="T906" i="2"/>
  <c r="R906" i="2"/>
  <c r="S906" i="2" s="1"/>
  <c r="AD905" i="2"/>
  <c r="Z905" i="2"/>
  <c r="Y905" i="2"/>
  <c r="X905" i="2"/>
  <c r="W905" i="2"/>
  <c r="V905" i="2"/>
  <c r="U905" i="2"/>
  <c r="T905" i="2"/>
  <c r="R905" i="2" s="1"/>
  <c r="S905" i="2" s="1"/>
  <c r="AD904" i="2"/>
  <c r="Y904" i="2"/>
  <c r="Z904" i="2" s="1"/>
  <c r="X904" i="2"/>
  <c r="W904" i="2"/>
  <c r="V904" i="2"/>
  <c r="U904" i="2"/>
  <c r="T904" i="2"/>
  <c r="R904" i="2"/>
  <c r="S904" i="2" s="1"/>
  <c r="AD903" i="2"/>
  <c r="Z903" i="2"/>
  <c r="Y903" i="2"/>
  <c r="X903" i="2"/>
  <c r="W903" i="2"/>
  <c r="V903" i="2"/>
  <c r="U903" i="2"/>
  <c r="T903" i="2"/>
  <c r="R903" i="2" s="1"/>
  <c r="S903" i="2" s="1"/>
  <c r="AD902" i="2"/>
  <c r="Y902" i="2"/>
  <c r="Z902" i="2" s="1"/>
  <c r="X902" i="2"/>
  <c r="W902" i="2"/>
  <c r="V902" i="2"/>
  <c r="U902" i="2"/>
  <c r="T902" i="2"/>
  <c r="R902" i="2"/>
  <c r="S902" i="2" s="1"/>
  <c r="AD901" i="2"/>
  <c r="Z901" i="2"/>
  <c r="Y901" i="2"/>
  <c r="X901" i="2"/>
  <c r="W901" i="2"/>
  <c r="V901" i="2"/>
  <c r="U901" i="2"/>
  <c r="T901" i="2"/>
  <c r="R901" i="2" s="1"/>
  <c r="S901" i="2" s="1"/>
  <c r="AD900" i="2"/>
  <c r="Y900" i="2"/>
  <c r="Z900" i="2" s="1"/>
  <c r="X900" i="2"/>
  <c r="W900" i="2"/>
  <c r="V900" i="2"/>
  <c r="U900" i="2"/>
  <c r="T900" i="2"/>
  <c r="R900" i="2"/>
  <c r="S900" i="2" s="1"/>
  <c r="AD899" i="2"/>
  <c r="Z899" i="2"/>
  <c r="Y899" i="2"/>
  <c r="X899" i="2"/>
  <c r="W899" i="2"/>
  <c r="V899" i="2"/>
  <c r="U899" i="2"/>
  <c r="T899" i="2"/>
  <c r="R899" i="2" s="1"/>
  <c r="S899" i="2" s="1"/>
  <c r="AD898" i="2"/>
  <c r="Y898" i="2"/>
  <c r="Z898" i="2" s="1"/>
  <c r="X898" i="2"/>
  <c r="W898" i="2"/>
  <c r="V898" i="2"/>
  <c r="U898" i="2"/>
  <c r="T898" i="2"/>
  <c r="R898" i="2"/>
  <c r="S898" i="2" s="1"/>
  <c r="AD897" i="2"/>
  <c r="Z897" i="2"/>
  <c r="Y897" i="2"/>
  <c r="X897" i="2"/>
  <c r="W897" i="2"/>
  <c r="V897" i="2"/>
  <c r="U897" i="2"/>
  <c r="T897" i="2"/>
  <c r="R897" i="2" s="1"/>
  <c r="S897" i="2" s="1"/>
  <c r="AD896" i="2"/>
  <c r="Y896" i="2"/>
  <c r="Z896" i="2" s="1"/>
  <c r="X896" i="2"/>
  <c r="W896" i="2"/>
  <c r="V896" i="2"/>
  <c r="U896" i="2"/>
  <c r="T896" i="2"/>
  <c r="R896" i="2"/>
  <c r="S896" i="2" s="1"/>
  <c r="AD895" i="2"/>
  <c r="Z895" i="2"/>
  <c r="Y895" i="2"/>
  <c r="X895" i="2"/>
  <c r="W895" i="2"/>
  <c r="V895" i="2"/>
  <c r="U895" i="2"/>
  <c r="T895" i="2"/>
  <c r="R895" i="2" s="1"/>
  <c r="S895" i="2" s="1"/>
  <c r="AD894" i="2"/>
  <c r="Y894" i="2"/>
  <c r="Z894" i="2" s="1"/>
  <c r="X894" i="2"/>
  <c r="W894" i="2"/>
  <c r="V894" i="2"/>
  <c r="U894" i="2"/>
  <c r="T894" i="2"/>
  <c r="R894" i="2"/>
  <c r="S894" i="2" s="1"/>
  <c r="AD893" i="2"/>
  <c r="Z893" i="2"/>
  <c r="Y893" i="2"/>
  <c r="X893" i="2"/>
  <c r="W893" i="2"/>
  <c r="V893" i="2"/>
  <c r="U893" i="2"/>
  <c r="T893" i="2"/>
  <c r="R893" i="2" s="1"/>
  <c r="S893" i="2" s="1"/>
  <c r="AD892" i="2"/>
  <c r="Y892" i="2"/>
  <c r="Z892" i="2" s="1"/>
  <c r="X892" i="2"/>
  <c r="W892" i="2"/>
  <c r="V892" i="2"/>
  <c r="U892" i="2"/>
  <c r="T892" i="2"/>
  <c r="R892" i="2"/>
  <c r="S892" i="2" s="1"/>
  <c r="AD891" i="2"/>
  <c r="Y891" i="2"/>
  <c r="AB891" i="2" s="1"/>
  <c r="X891" i="2"/>
  <c r="W891" i="2"/>
  <c r="V891" i="2"/>
  <c r="U891" i="2"/>
  <c r="T891" i="2"/>
  <c r="R891" i="2" s="1"/>
  <c r="S891" i="2" s="1"/>
  <c r="AD890" i="2"/>
  <c r="Z890" i="2"/>
  <c r="Y890" i="2"/>
  <c r="X890" i="2"/>
  <c r="W890" i="2"/>
  <c r="V890" i="2"/>
  <c r="U890" i="2"/>
  <c r="T890" i="2"/>
  <c r="R890" i="2"/>
  <c r="S890" i="2" s="1"/>
  <c r="AD889" i="2"/>
  <c r="Y889" i="2"/>
  <c r="Z889" i="2" s="1"/>
  <c r="X889" i="2"/>
  <c r="W889" i="2"/>
  <c r="V889" i="2"/>
  <c r="U889" i="2"/>
  <c r="T889" i="2"/>
  <c r="R889" i="2" s="1"/>
  <c r="S889" i="2" s="1"/>
  <c r="AD888" i="2"/>
  <c r="Z888" i="2"/>
  <c r="Y888" i="2"/>
  <c r="X888" i="2"/>
  <c r="W888" i="2"/>
  <c r="V888" i="2"/>
  <c r="U888" i="2"/>
  <c r="T888" i="2"/>
  <c r="R888" i="2"/>
  <c r="S888" i="2" s="1"/>
  <c r="AD887" i="2"/>
  <c r="Y887" i="2"/>
  <c r="Z887" i="2" s="1"/>
  <c r="X887" i="2"/>
  <c r="W887" i="2"/>
  <c r="V887" i="2"/>
  <c r="U887" i="2"/>
  <c r="T887" i="2"/>
  <c r="R887" i="2" s="1"/>
  <c r="S887" i="2" s="1"/>
  <c r="AD886" i="2"/>
  <c r="Z886" i="2"/>
  <c r="Y886" i="2"/>
  <c r="X886" i="2"/>
  <c r="W886" i="2"/>
  <c r="V886" i="2"/>
  <c r="U886" i="2"/>
  <c r="T886" i="2"/>
  <c r="R886" i="2"/>
  <c r="S886" i="2" s="1"/>
  <c r="AD885" i="2"/>
  <c r="Y885" i="2"/>
  <c r="Z885" i="2" s="1"/>
  <c r="X885" i="2"/>
  <c r="W885" i="2"/>
  <c r="V885" i="2"/>
  <c r="U885" i="2"/>
  <c r="T885" i="2"/>
  <c r="R885" i="2" s="1"/>
  <c r="S885" i="2" s="1"/>
  <c r="AD884" i="2"/>
  <c r="Z884" i="2"/>
  <c r="Y884" i="2"/>
  <c r="X884" i="2"/>
  <c r="W884" i="2"/>
  <c r="V884" i="2"/>
  <c r="U884" i="2"/>
  <c r="T884" i="2"/>
  <c r="R884" i="2"/>
  <c r="S884" i="2" s="1"/>
  <c r="AD883" i="2"/>
  <c r="Y883" i="2"/>
  <c r="Z883" i="2" s="1"/>
  <c r="X883" i="2"/>
  <c r="W883" i="2"/>
  <c r="V883" i="2"/>
  <c r="U883" i="2"/>
  <c r="T883" i="2"/>
  <c r="R883" i="2" s="1"/>
  <c r="S883" i="2" s="1"/>
  <c r="AD882" i="2"/>
  <c r="Z882" i="2"/>
  <c r="Y882" i="2"/>
  <c r="X882" i="2"/>
  <c r="W882" i="2"/>
  <c r="V882" i="2"/>
  <c r="U882" i="2"/>
  <c r="T882" i="2"/>
  <c r="R882" i="2"/>
  <c r="S882" i="2" s="1"/>
  <c r="AD881" i="2"/>
  <c r="Y881" i="2"/>
  <c r="Z881" i="2" s="1"/>
  <c r="X881" i="2"/>
  <c r="W881" i="2"/>
  <c r="V881" i="2"/>
  <c r="U881" i="2"/>
  <c r="T881" i="2"/>
  <c r="R881" i="2" s="1"/>
  <c r="S881" i="2" s="1"/>
  <c r="AD880" i="2"/>
  <c r="Z880" i="2"/>
  <c r="Y880" i="2"/>
  <c r="X880" i="2"/>
  <c r="W880" i="2"/>
  <c r="V880" i="2"/>
  <c r="U880" i="2"/>
  <c r="T880" i="2"/>
  <c r="R880" i="2"/>
  <c r="S880" i="2" s="1"/>
  <c r="AD879" i="2"/>
  <c r="Y879" i="2"/>
  <c r="Z879" i="2" s="1"/>
  <c r="X879" i="2"/>
  <c r="W879" i="2"/>
  <c r="V879" i="2"/>
  <c r="U879" i="2"/>
  <c r="T879" i="2"/>
  <c r="R879" i="2" s="1"/>
  <c r="S879" i="2" s="1"/>
  <c r="AD878" i="2"/>
  <c r="Z878" i="2"/>
  <c r="Y878" i="2"/>
  <c r="X878" i="2"/>
  <c r="W878" i="2"/>
  <c r="V878" i="2"/>
  <c r="U878" i="2"/>
  <c r="T878" i="2"/>
  <c r="R878" i="2"/>
  <c r="S878" i="2" s="1"/>
  <c r="AD877" i="2"/>
  <c r="Y877" i="2"/>
  <c r="Z877" i="2" s="1"/>
  <c r="X877" i="2"/>
  <c r="W877" i="2"/>
  <c r="V877" i="2"/>
  <c r="U877" i="2"/>
  <c r="T877" i="2"/>
  <c r="R877" i="2" s="1"/>
  <c r="S877" i="2" s="1"/>
  <c r="AD876" i="2"/>
  <c r="Z876" i="2"/>
  <c r="Y876" i="2"/>
  <c r="X876" i="2"/>
  <c r="W876" i="2"/>
  <c r="V876" i="2"/>
  <c r="U876" i="2"/>
  <c r="T876" i="2"/>
  <c r="R876" i="2"/>
  <c r="S876" i="2" s="1"/>
  <c r="AD875" i="2"/>
  <c r="Y875" i="2"/>
  <c r="Z875" i="2" s="1"/>
  <c r="X875" i="2"/>
  <c r="W875" i="2"/>
  <c r="V875" i="2"/>
  <c r="U875" i="2"/>
  <c r="T875" i="2"/>
  <c r="R875" i="2" s="1"/>
  <c r="S875" i="2" s="1"/>
  <c r="AD874" i="2"/>
  <c r="Z874" i="2"/>
  <c r="Y874" i="2"/>
  <c r="X874" i="2"/>
  <c r="W874" i="2"/>
  <c r="V874" i="2"/>
  <c r="U874" i="2"/>
  <c r="T874" i="2"/>
  <c r="R874" i="2"/>
  <c r="S874" i="2" s="1"/>
  <c r="AD873" i="2"/>
  <c r="Y873" i="2"/>
  <c r="Z873" i="2" s="1"/>
  <c r="X873" i="2"/>
  <c r="W873" i="2"/>
  <c r="V873" i="2"/>
  <c r="U873" i="2"/>
  <c r="T873" i="2"/>
  <c r="R873" i="2" s="1"/>
  <c r="S873" i="2" s="1"/>
  <c r="AD872" i="2"/>
  <c r="Z872" i="2"/>
  <c r="Y872" i="2"/>
  <c r="X872" i="2"/>
  <c r="W872" i="2"/>
  <c r="V872" i="2"/>
  <c r="U872" i="2"/>
  <c r="T872" i="2"/>
  <c r="R872" i="2"/>
  <c r="S872" i="2" s="1"/>
  <c r="AD871" i="2"/>
  <c r="Y871" i="2"/>
  <c r="Z871" i="2" s="1"/>
  <c r="X871" i="2"/>
  <c r="W871" i="2"/>
  <c r="V871" i="2"/>
  <c r="U871" i="2"/>
  <c r="T871" i="2"/>
  <c r="R871" i="2" s="1"/>
  <c r="S871" i="2" s="1"/>
  <c r="AD870" i="2"/>
  <c r="Z870" i="2"/>
  <c r="Y870" i="2"/>
  <c r="X870" i="2"/>
  <c r="W870" i="2"/>
  <c r="V870" i="2"/>
  <c r="U870" i="2"/>
  <c r="T870" i="2"/>
  <c r="R870" i="2"/>
  <c r="S870" i="2" s="1"/>
  <c r="AD869" i="2"/>
  <c r="Y869" i="2"/>
  <c r="Z869" i="2" s="1"/>
  <c r="X869" i="2"/>
  <c r="W869" i="2"/>
  <c r="V869" i="2"/>
  <c r="U869" i="2"/>
  <c r="T869" i="2"/>
  <c r="S869" i="2"/>
  <c r="R869" i="2"/>
  <c r="AD868" i="2"/>
  <c r="Z868" i="2"/>
  <c r="Y868" i="2"/>
  <c r="X868" i="2"/>
  <c r="W868" i="2"/>
  <c r="V868" i="2"/>
  <c r="U868" i="2"/>
  <c r="T868" i="2"/>
  <c r="R868" i="2"/>
  <c r="S868" i="2" s="1"/>
  <c r="AD867" i="2"/>
  <c r="Y867" i="2"/>
  <c r="Z867" i="2" s="1"/>
  <c r="X867" i="2"/>
  <c r="W867" i="2"/>
  <c r="V867" i="2"/>
  <c r="U867" i="2"/>
  <c r="T867" i="2"/>
  <c r="R867" i="2" s="1"/>
  <c r="S867" i="2" s="1"/>
  <c r="AD866" i="2"/>
  <c r="Z866" i="2"/>
  <c r="Y866" i="2"/>
  <c r="X866" i="2"/>
  <c r="W866" i="2"/>
  <c r="V866" i="2"/>
  <c r="U866" i="2"/>
  <c r="T866" i="2"/>
  <c r="R866" i="2"/>
  <c r="S866" i="2" s="1"/>
  <c r="AD865" i="2"/>
  <c r="Y865" i="2"/>
  <c r="Z865" i="2" s="1"/>
  <c r="X865" i="2"/>
  <c r="W865" i="2"/>
  <c r="V865" i="2"/>
  <c r="U865" i="2"/>
  <c r="T865" i="2"/>
  <c r="R865" i="2" s="1"/>
  <c r="S865" i="2" s="1"/>
  <c r="AD864" i="2"/>
  <c r="Z864" i="2"/>
  <c r="Y864" i="2"/>
  <c r="X864" i="2"/>
  <c r="W864" i="2"/>
  <c r="V864" i="2"/>
  <c r="U864" i="2"/>
  <c r="T864" i="2"/>
  <c r="R864" i="2"/>
  <c r="S864" i="2" s="1"/>
  <c r="AD863" i="2"/>
  <c r="Y863" i="2"/>
  <c r="Z863" i="2" s="1"/>
  <c r="X863" i="2"/>
  <c r="W863" i="2"/>
  <c r="V863" i="2"/>
  <c r="U863" i="2"/>
  <c r="T863" i="2"/>
  <c r="R863" i="2" s="1"/>
  <c r="S863" i="2" s="1"/>
  <c r="AD862" i="2"/>
  <c r="Z862" i="2"/>
  <c r="Y862" i="2"/>
  <c r="X862" i="2"/>
  <c r="W862" i="2"/>
  <c r="V862" i="2"/>
  <c r="U862" i="2"/>
  <c r="T862" i="2"/>
  <c r="R862" i="2"/>
  <c r="S862" i="2" s="1"/>
  <c r="AD861" i="2"/>
  <c r="Y861" i="2"/>
  <c r="Z861" i="2" s="1"/>
  <c r="X861" i="2"/>
  <c r="W861" i="2"/>
  <c r="V861" i="2"/>
  <c r="U861" i="2"/>
  <c r="T861" i="2"/>
  <c r="R861" i="2" s="1"/>
  <c r="S861" i="2" s="1"/>
  <c r="AD860" i="2"/>
  <c r="Z860" i="2"/>
  <c r="Y860" i="2"/>
  <c r="X860" i="2"/>
  <c r="W860" i="2"/>
  <c r="V860" i="2"/>
  <c r="U860" i="2"/>
  <c r="T860" i="2"/>
  <c r="R860" i="2"/>
  <c r="S860" i="2" s="1"/>
  <c r="AD859" i="2"/>
  <c r="Y859" i="2"/>
  <c r="Z859" i="2" s="1"/>
  <c r="X859" i="2"/>
  <c r="W859" i="2"/>
  <c r="V859" i="2"/>
  <c r="U859" i="2"/>
  <c r="T859" i="2"/>
  <c r="R859" i="2" s="1"/>
  <c r="S859" i="2" s="1"/>
  <c r="AD858" i="2"/>
  <c r="Z858" i="2"/>
  <c r="Y858" i="2"/>
  <c r="X858" i="2"/>
  <c r="W858" i="2"/>
  <c r="V858" i="2"/>
  <c r="U858" i="2"/>
  <c r="T858" i="2"/>
  <c r="R858" i="2"/>
  <c r="S858" i="2" s="1"/>
  <c r="AD857" i="2"/>
  <c r="Y857" i="2"/>
  <c r="Z857" i="2" s="1"/>
  <c r="X857" i="2"/>
  <c r="W857" i="2"/>
  <c r="V857" i="2"/>
  <c r="U857" i="2"/>
  <c r="T857" i="2"/>
  <c r="R857" i="2" s="1"/>
  <c r="S857" i="2" s="1"/>
  <c r="AD856" i="2"/>
  <c r="Z856" i="2"/>
  <c r="Y856" i="2"/>
  <c r="X856" i="2"/>
  <c r="W856" i="2"/>
  <c r="V856" i="2"/>
  <c r="U856" i="2"/>
  <c r="T856" i="2"/>
  <c r="R856" i="2"/>
  <c r="S856" i="2" s="1"/>
  <c r="AD855" i="2"/>
  <c r="Y855" i="2"/>
  <c r="Z855" i="2" s="1"/>
  <c r="X855" i="2"/>
  <c r="W855" i="2"/>
  <c r="V855" i="2"/>
  <c r="U855" i="2"/>
  <c r="T855" i="2"/>
  <c r="R855" i="2" s="1"/>
  <c r="S855" i="2" s="1"/>
  <c r="AD854" i="2"/>
  <c r="Z854" i="2"/>
  <c r="Y854" i="2"/>
  <c r="X854" i="2"/>
  <c r="W854" i="2"/>
  <c r="V854" i="2"/>
  <c r="U854" i="2"/>
  <c r="T854" i="2"/>
  <c r="R854" i="2"/>
  <c r="S854" i="2" s="1"/>
  <c r="AD853" i="2"/>
  <c r="Y853" i="2"/>
  <c r="Z853" i="2" s="1"/>
  <c r="X853" i="2"/>
  <c r="W853" i="2"/>
  <c r="V853" i="2"/>
  <c r="U853" i="2"/>
  <c r="T853" i="2"/>
  <c r="R853" i="2" s="1"/>
  <c r="S853" i="2" s="1"/>
  <c r="AD852" i="2"/>
  <c r="Z852" i="2"/>
  <c r="Y852" i="2"/>
  <c r="X852" i="2"/>
  <c r="W852" i="2"/>
  <c r="V852" i="2"/>
  <c r="U852" i="2"/>
  <c r="T852" i="2"/>
  <c r="R852" i="2"/>
  <c r="S852" i="2" s="1"/>
  <c r="AD851" i="2"/>
  <c r="Y851" i="2"/>
  <c r="Z851" i="2" s="1"/>
  <c r="X851" i="2"/>
  <c r="W851" i="2"/>
  <c r="V851" i="2"/>
  <c r="U851" i="2"/>
  <c r="T851" i="2"/>
  <c r="R851" i="2" s="1"/>
  <c r="S851" i="2" s="1"/>
  <c r="AD850" i="2"/>
  <c r="Z850" i="2"/>
  <c r="Y850" i="2"/>
  <c r="X850" i="2"/>
  <c r="W850" i="2"/>
  <c r="V850" i="2"/>
  <c r="U850" i="2"/>
  <c r="T850" i="2"/>
  <c r="R850" i="2"/>
  <c r="S850" i="2" s="1"/>
  <c r="AD849" i="2"/>
  <c r="Y849" i="2"/>
  <c r="Z849" i="2" s="1"/>
  <c r="X849" i="2"/>
  <c r="W849" i="2"/>
  <c r="V849" i="2"/>
  <c r="U849" i="2"/>
  <c r="T849" i="2"/>
  <c r="R849" i="2" s="1"/>
  <c r="S849" i="2" s="1"/>
  <c r="AD848" i="2"/>
  <c r="Z848" i="2"/>
  <c r="Y848" i="2"/>
  <c r="X848" i="2"/>
  <c r="W848" i="2"/>
  <c r="V848" i="2"/>
  <c r="U848" i="2"/>
  <c r="T848" i="2"/>
  <c r="R848" i="2"/>
  <c r="S848" i="2" s="1"/>
  <c r="AD847" i="2"/>
  <c r="Y847" i="2"/>
  <c r="Z847" i="2" s="1"/>
  <c r="X847" i="2"/>
  <c r="W847" i="2"/>
  <c r="V847" i="2"/>
  <c r="U847" i="2"/>
  <c r="T847" i="2"/>
  <c r="R847" i="2" s="1"/>
  <c r="S847" i="2" s="1"/>
  <c r="AD846" i="2"/>
  <c r="Z846" i="2"/>
  <c r="Y846" i="2"/>
  <c r="X846" i="2"/>
  <c r="W846" i="2"/>
  <c r="V846" i="2"/>
  <c r="U846" i="2"/>
  <c r="T846" i="2"/>
  <c r="R846" i="2"/>
  <c r="S846" i="2" s="1"/>
  <c r="AD845" i="2"/>
  <c r="Y845" i="2"/>
  <c r="Z845" i="2" s="1"/>
  <c r="X845" i="2"/>
  <c r="W845" i="2"/>
  <c r="V845" i="2"/>
  <c r="U845" i="2"/>
  <c r="T845" i="2"/>
  <c r="R845" i="2" s="1"/>
  <c r="S845" i="2" s="1"/>
  <c r="AD844" i="2"/>
  <c r="Z844" i="2"/>
  <c r="Y844" i="2"/>
  <c r="X844" i="2"/>
  <c r="W844" i="2"/>
  <c r="V844" i="2"/>
  <c r="U844" i="2"/>
  <c r="T844" i="2"/>
  <c r="R844" i="2"/>
  <c r="S844" i="2" s="1"/>
  <c r="AD843" i="2"/>
  <c r="Y843" i="2"/>
  <c r="Z843" i="2" s="1"/>
  <c r="X843" i="2"/>
  <c r="W843" i="2"/>
  <c r="V843" i="2"/>
  <c r="U843" i="2"/>
  <c r="T843" i="2"/>
  <c r="R843" i="2" s="1"/>
  <c r="S843" i="2" s="1"/>
  <c r="AD842" i="2"/>
  <c r="Z842" i="2"/>
  <c r="Y842" i="2"/>
  <c r="X842" i="2"/>
  <c r="W842" i="2"/>
  <c r="V842" i="2"/>
  <c r="U842" i="2"/>
  <c r="T842" i="2"/>
  <c r="R842" i="2"/>
  <c r="S842" i="2" s="1"/>
  <c r="AD841" i="2"/>
  <c r="Y841" i="2"/>
  <c r="Z841" i="2" s="1"/>
  <c r="X841" i="2"/>
  <c r="W841" i="2"/>
  <c r="V841" i="2"/>
  <c r="U841" i="2"/>
  <c r="T841" i="2"/>
  <c r="R841" i="2" s="1"/>
  <c r="S841" i="2" s="1"/>
  <c r="AD840" i="2"/>
  <c r="Z840" i="2"/>
  <c r="Y840" i="2"/>
  <c r="X840" i="2"/>
  <c r="W840" i="2"/>
  <c r="V840" i="2"/>
  <c r="U840" i="2"/>
  <c r="T840" i="2"/>
  <c r="R840" i="2"/>
  <c r="S840" i="2" s="1"/>
  <c r="AD839" i="2"/>
  <c r="Y839" i="2"/>
  <c r="Z839" i="2" s="1"/>
  <c r="F840" i="8" s="1"/>
  <c r="X839" i="2"/>
  <c r="W839" i="2"/>
  <c r="V839" i="2"/>
  <c r="U839" i="2"/>
  <c r="T839" i="2"/>
  <c r="R839" i="2" s="1"/>
  <c r="S839" i="2" s="1"/>
  <c r="AD838" i="2"/>
  <c r="Z838" i="2"/>
  <c r="F839" i="8" s="1"/>
  <c r="Y838" i="2"/>
  <c r="X838" i="2"/>
  <c r="W838" i="2"/>
  <c r="V838" i="2"/>
  <c r="U838" i="2"/>
  <c r="T838" i="2"/>
  <c r="R838" i="2"/>
  <c r="S838" i="2" s="1"/>
  <c r="AD837" i="2"/>
  <c r="Y837" i="2"/>
  <c r="Z837" i="2" s="1"/>
  <c r="F838" i="8" s="1"/>
  <c r="X837" i="2"/>
  <c r="W837" i="2"/>
  <c r="V837" i="2"/>
  <c r="U837" i="2"/>
  <c r="T837" i="2"/>
  <c r="R837" i="2" s="1"/>
  <c r="S837" i="2" s="1"/>
  <c r="AD836" i="2"/>
  <c r="Z836" i="2"/>
  <c r="F837" i="8" s="1"/>
  <c r="Y836" i="2"/>
  <c r="X836" i="2"/>
  <c r="W836" i="2"/>
  <c r="V836" i="2"/>
  <c r="U836" i="2"/>
  <c r="T836" i="2"/>
  <c r="R836" i="2"/>
  <c r="S836" i="2" s="1"/>
  <c r="AD835" i="2"/>
  <c r="Y835" i="2"/>
  <c r="Z835" i="2" s="1"/>
  <c r="F836" i="8" s="1"/>
  <c r="X835" i="2"/>
  <c r="W835" i="2"/>
  <c r="V835" i="2"/>
  <c r="U835" i="2"/>
  <c r="T835" i="2"/>
  <c r="R835" i="2" s="1"/>
  <c r="S835" i="2" s="1"/>
  <c r="AD834" i="2"/>
  <c r="Z834" i="2"/>
  <c r="F835" i="8" s="1"/>
  <c r="Y834" i="2"/>
  <c r="X834" i="2"/>
  <c r="W834" i="2"/>
  <c r="V834" i="2"/>
  <c r="U834" i="2"/>
  <c r="T834" i="2"/>
  <c r="R834" i="2"/>
  <c r="S834" i="2" s="1"/>
  <c r="AD833" i="2"/>
  <c r="Y833" i="2"/>
  <c r="Z833" i="2" s="1"/>
  <c r="F834" i="8" s="1"/>
  <c r="X833" i="2"/>
  <c r="W833" i="2"/>
  <c r="V833" i="2"/>
  <c r="U833" i="2"/>
  <c r="T833" i="2"/>
  <c r="R833" i="2" s="1"/>
  <c r="S833" i="2" s="1"/>
  <c r="AD832" i="2"/>
  <c r="Z832" i="2"/>
  <c r="F833" i="8" s="1"/>
  <c r="Y832" i="2"/>
  <c r="X832" i="2"/>
  <c r="W832" i="2"/>
  <c r="V832" i="2"/>
  <c r="U832" i="2"/>
  <c r="T832" i="2"/>
  <c r="R832" i="2"/>
  <c r="S832" i="2" s="1"/>
  <c r="AD831" i="2"/>
  <c r="Y831" i="2"/>
  <c r="Z831" i="2" s="1"/>
  <c r="F832" i="8" s="1"/>
  <c r="X831" i="2"/>
  <c r="W831" i="2"/>
  <c r="V831" i="2"/>
  <c r="U831" i="2"/>
  <c r="T831" i="2"/>
  <c r="R831" i="2" s="1"/>
  <c r="S831" i="2" s="1"/>
  <c r="AD830" i="2"/>
  <c r="Z830" i="2"/>
  <c r="F831" i="8" s="1"/>
  <c r="Y830" i="2"/>
  <c r="X830" i="2"/>
  <c r="W830" i="2"/>
  <c r="V830" i="2"/>
  <c r="U830" i="2"/>
  <c r="T830" i="2"/>
  <c r="R830" i="2"/>
  <c r="S830" i="2" s="1"/>
  <c r="AD829" i="2"/>
  <c r="Y829" i="2"/>
  <c r="Z829" i="2" s="1"/>
  <c r="F830" i="8" s="1"/>
  <c r="X829" i="2"/>
  <c r="W829" i="2"/>
  <c r="V829" i="2"/>
  <c r="U829" i="2"/>
  <c r="T829" i="2"/>
  <c r="R829" i="2" s="1"/>
  <c r="S829" i="2" s="1"/>
  <c r="AD828" i="2"/>
  <c r="Z828" i="2"/>
  <c r="F829" i="8" s="1"/>
  <c r="Y828" i="2"/>
  <c r="X828" i="2"/>
  <c r="W828" i="2"/>
  <c r="V828" i="2"/>
  <c r="U828" i="2"/>
  <c r="T828" i="2"/>
  <c r="R828" i="2"/>
  <c r="S828" i="2" s="1"/>
  <c r="AD827" i="2"/>
  <c r="Y827" i="2"/>
  <c r="AC827" i="2" s="1"/>
  <c r="X827" i="2"/>
  <c r="W827" i="2"/>
  <c r="V827" i="2"/>
  <c r="U827" i="2"/>
  <c r="T827" i="2"/>
  <c r="R827" i="2"/>
  <c r="S827" i="2" s="1"/>
  <c r="AD826" i="2"/>
  <c r="Z826" i="2"/>
  <c r="F827" i="8" s="1"/>
  <c r="Y826" i="2"/>
  <c r="X826" i="2"/>
  <c r="W826" i="2"/>
  <c r="V826" i="2"/>
  <c r="U826" i="2"/>
  <c r="T826" i="2"/>
  <c r="R826" i="2" s="1"/>
  <c r="S826" i="2" s="1"/>
  <c r="AD825" i="2"/>
  <c r="Y825" i="2"/>
  <c r="Z825" i="2" s="1"/>
  <c r="F826" i="8" s="1"/>
  <c r="X825" i="2"/>
  <c r="W825" i="2"/>
  <c r="V825" i="2"/>
  <c r="U825" i="2"/>
  <c r="T825" i="2"/>
  <c r="R825" i="2"/>
  <c r="S825" i="2" s="1"/>
  <c r="AD824" i="2"/>
  <c r="Z824" i="2"/>
  <c r="F825" i="8" s="1"/>
  <c r="Y824" i="2"/>
  <c r="X824" i="2"/>
  <c r="W824" i="2"/>
  <c r="V824" i="2"/>
  <c r="U824" i="2"/>
  <c r="T824" i="2"/>
  <c r="R824" i="2" s="1"/>
  <c r="S824" i="2" s="1"/>
  <c r="AD823" i="2"/>
  <c r="Y823" i="2"/>
  <c r="Z823" i="2" s="1"/>
  <c r="F824" i="8" s="1"/>
  <c r="X823" i="2"/>
  <c r="W823" i="2"/>
  <c r="V823" i="2"/>
  <c r="U823" i="2"/>
  <c r="T823" i="2"/>
  <c r="R823" i="2"/>
  <c r="S823" i="2" s="1"/>
  <c r="AD822" i="2"/>
  <c r="Z822" i="2"/>
  <c r="F823" i="8" s="1"/>
  <c r="Y822" i="2"/>
  <c r="X822" i="2"/>
  <c r="W822" i="2"/>
  <c r="V822" i="2"/>
  <c r="U822" i="2"/>
  <c r="T822" i="2"/>
  <c r="R822" i="2" s="1"/>
  <c r="S822" i="2" s="1"/>
  <c r="AD821" i="2"/>
  <c r="Y821" i="2"/>
  <c r="Z821" i="2" s="1"/>
  <c r="F822" i="8" s="1"/>
  <c r="X821" i="2"/>
  <c r="W821" i="2"/>
  <c r="V821" i="2"/>
  <c r="U821" i="2"/>
  <c r="T821" i="2"/>
  <c r="R821" i="2"/>
  <c r="S821" i="2" s="1"/>
  <c r="AD820" i="2"/>
  <c r="Z820" i="2"/>
  <c r="F821" i="8" s="1"/>
  <c r="Y820" i="2"/>
  <c r="X820" i="2"/>
  <c r="W820" i="2"/>
  <c r="V820" i="2"/>
  <c r="U820" i="2"/>
  <c r="T820" i="2"/>
  <c r="R820" i="2" s="1"/>
  <c r="S820" i="2" s="1"/>
  <c r="AD819" i="2"/>
  <c r="Y819" i="2"/>
  <c r="Z819" i="2" s="1"/>
  <c r="F820" i="8" s="1"/>
  <c r="X819" i="2"/>
  <c r="W819" i="2"/>
  <c r="V819" i="2"/>
  <c r="U819" i="2"/>
  <c r="T819" i="2"/>
  <c r="R819" i="2"/>
  <c r="S819" i="2" s="1"/>
  <c r="AD818" i="2"/>
  <c r="Z818" i="2"/>
  <c r="F819" i="8" s="1"/>
  <c r="Y818" i="2"/>
  <c r="X818" i="2"/>
  <c r="W818" i="2"/>
  <c r="V818" i="2"/>
  <c r="U818" i="2"/>
  <c r="T818" i="2"/>
  <c r="R818" i="2" s="1"/>
  <c r="S818" i="2" s="1"/>
  <c r="AD817" i="2"/>
  <c r="Y817" i="2"/>
  <c r="Z817" i="2" s="1"/>
  <c r="F818" i="8" s="1"/>
  <c r="X817" i="2"/>
  <c r="W817" i="2"/>
  <c r="V817" i="2"/>
  <c r="U817" i="2"/>
  <c r="T817" i="2"/>
  <c r="R817" i="2"/>
  <c r="S817" i="2" s="1"/>
  <c r="AD816" i="2"/>
  <c r="Z816" i="2"/>
  <c r="F817" i="8" s="1"/>
  <c r="Y816" i="2"/>
  <c r="X816" i="2"/>
  <c r="W816" i="2"/>
  <c r="V816" i="2"/>
  <c r="U816" i="2"/>
  <c r="T816" i="2"/>
  <c r="R816" i="2" s="1"/>
  <c r="S816" i="2" s="1"/>
  <c r="AD815" i="2"/>
  <c r="Y815" i="2"/>
  <c r="Z815" i="2" s="1"/>
  <c r="F816" i="8" s="1"/>
  <c r="X815" i="2"/>
  <c r="W815" i="2"/>
  <c r="V815" i="2"/>
  <c r="U815" i="2"/>
  <c r="T815" i="2"/>
  <c r="R815" i="2"/>
  <c r="S815" i="2" s="1"/>
  <c r="AD814" i="2"/>
  <c r="Z814" i="2"/>
  <c r="F815" i="8" s="1"/>
  <c r="Y814" i="2"/>
  <c r="X814" i="2"/>
  <c r="W814" i="2"/>
  <c r="V814" i="2"/>
  <c r="U814" i="2"/>
  <c r="T814" i="2"/>
  <c r="R814" i="2" s="1"/>
  <c r="S814" i="2" s="1"/>
  <c r="AD813" i="2"/>
  <c r="Y813" i="2"/>
  <c r="Z813" i="2" s="1"/>
  <c r="F814" i="8" s="1"/>
  <c r="X813" i="2"/>
  <c r="W813" i="2"/>
  <c r="V813" i="2"/>
  <c r="U813" i="2"/>
  <c r="T813" i="2"/>
  <c r="R813" i="2"/>
  <c r="S813" i="2" s="1"/>
  <c r="AD812" i="2"/>
  <c r="Y812" i="2"/>
  <c r="AC812" i="2" s="1"/>
  <c r="X812" i="2"/>
  <c r="W812" i="2"/>
  <c r="V812" i="2"/>
  <c r="U812" i="2"/>
  <c r="T812" i="2"/>
  <c r="R812" i="2" s="1"/>
  <c r="S812" i="2" s="1"/>
  <c r="AD811" i="2"/>
  <c r="Z811" i="2"/>
  <c r="F812" i="8" s="1"/>
  <c r="Y811" i="2"/>
  <c r="X811" i="2"/>
  <c r="W811" i="2"/>
  <c r="V811" i="2"/>
  <c r="U811" i="2"/>
  <c r="T811" i="2"/>
  <c r="R811" i="2"/>
  <c r="S811" i="2" s="1"/>
  <c r="AD810" i="2"/>
  <c r="Y810" i="2"/>
  <c r="Z810" i="2" s="1"/>
  <c r="F811" i="8" s="1"/>
  <c r="X810" i="2"/>
  <c r="W810" i="2"/>
  <c r="V810" i="2"/>
  <c r="U810" i="2"/>
  <c r="T810" i="2"/>
  <c r="R810" i="2" s="1"/>
  <c r="S810" i="2" s="1"/>
  <c r="AD809" i="2"/>
  <c r="Z809" i="2"/>
  <c r="F810" i="8" s="1"/>
  <c r="Y809" i="2"/>
  <c r="X809" i="2"/>
  <c r="W809" i="2"/>
  <c r="V809" i="2"/>
  <c r="U809" i="2"/>
  <c r="T809" i="2"/>
  <c r="R809" i="2"/>
  <c r="S809" i="2" s="1"/>
  <c r="AD808" i="2"/>
  <c r="Y808" i="2"/>
  <c r="Z808" i="2" s="1"/>
  <c r="F809" i="8" s="1"/>
  <c r="X808" i="2"/>
  <c r="W808" i="2"/>
  <c r="V808" i="2"/>
  <c r="U808" i="2"/>
  <c r="T808" i="2"/>
  <c r="R808" i="2" s="1"/>
  <c r="S808" i="2" s="1"/>
  <c r="AD807" i="2"/>
  <c r="Z807" i="2"/>
  <c r="F808" i="8" s="1"/>
  <c r="Y807" i="2"/>
  <c r="X807" i="2"/>
  <c r="W807" i="2"/>
  <c r="V807" i="2"/>
  <c r="U807" i="2"/>
  <c r="T807" i="2"/>
  <c r="R807" i="2"/>
  <c r="S807" i="2" s="1"/>
  <c r="AD806" i="2"/>
  <c r="Y806" i="2"/>
  <c r="Z806" i="2" s="1"/>
  <c r="F807" i="8" s="1"/>
  <c r="X806" i="2"/>
  <c r="W806" i="2"/>
  <c r="V806" i="2"/>
  <c r="U806" i="2"/>
  <c r="T806" i="2"/>
  <c r="R806" i="2" s="1"/>
  <c r="S806" i="2" s="1"/>
  <c r="AD805" i="2"/>
  <c r="Z805" i="2"/>
  <c r="F806" i="8" s="1"/>
  <c r="Y805" i="2"/>
  <c r="X805" i="2"/>
  <c r="W805" i="2"/>
  <c r="V805" i="2"/>
  <c r="U805" i="2"/>
  <c r="T805" i="2"/>
  <c r="R805" i="2"/>
  <c r="S805" i="2" s="1"/>
  <c r="AD804" i="2"/>
  <c r="Y804" i="2"/>
  <c r="Z804" i="2" s="1"/>
  <c r="F805" i="8" s="1"/>
  <c r="X804" i="2"/>
  <c r="W804" i="2"/>
  <c r="V804" i="2"/>
  <c r="U804" i="2"/>
  <c r="T804" i="2"/>
  <c r="R804" i="2" s="1"/>
  <c r="S804" i="2" s="1"/>
  <c r="AD803" i="2"/>
  <c r="Z803" i="2"/>
  <c r="F804" i="8" s="1"/>
  <c r="Y803" i="2"/>
  <c r="X803" i="2"/>
  <c r="W803" i="2"/>
  <c r="V803" i="2"/>
  <c r="U803" i="2"/>
  <c r="T803" i="2"/>
  <c r="R803" i="2"/>
  <c r="S803" i="2" s="1"/>
  <c r="AD802" i="2"/>
  <c r="Y802" i="2"/>
  <c r="Z802" i="2" s="1"/>
  <c r="F803" i="8" s="1"/>
  <c r="X802" i="2"/>
  <c r="W802" i="2"/>
  <c r="V802" i="2"/>
  <c r="U802" i="2"/>
  <c r="T802" i="2"/>
  <c r="R802" i="2" s="1"/>
  <c r="S802" i="2" s="1"/>
  <c r="AD801" i="2"/>
  <c r="Z801" i="2"/>
  <c r="F802" i="8" s="1"/>
  <c r="Y801" i="2"/>
  <c r="X801" i="2"/>
  <c r="W801" i="2"/>
  <c r="V801" i="2"/>
  <c r="U801" i="2"/>
  <c r="T801" i="2"/>
  <c r="R801" i="2"/>
  <c r="S801" i="2" s="1"/>
  <c r="AD800" i="2"/>
  <c r="Y800" i="2"/>
  <c r="Z800" i="2" s="1"/>
  <c r="F801" i="8" s="1"/>
  <c r="X800" i="2"/>
  <c r="W800" i="2"/>
  <c r="V800" i="2"/>
  <c r="U800" i="2"/>
  <c r="T800" i="2"/>
  <c r="R800" i="2" s="1"/>
  <c r="S800" i="2" s="1"/>
  <c r="AD799" i="2"/>
  <c r="Z799" i="2"/>
  <c r="F800" i="8" s="1"/>
  <c r="Y799" i="2"/>
  <c r="X799" i="2"/>
  <c r="W799" i="2"/>
  <c r="V799" i="2"/>
  <c r="U799" i="2"/>
  <c r="T799" i="2"/>
  <c r="R799" i="2"/>
  <c r="S799" i="2" s="1"/>
  <c r="AD798" i="2"/>
  <c r="Y798" i="2"/>
  <c r="Z798" i="2" s="1"/>
  <c r="F799" i="8" s="1"/>
  <c r="X798" i="2"/>
  <c r="W798" i="2"/>
  <c r="V798" i="2"/>
  <c r="U798" i="2"/>
  <c r="T798" i="2"/>
  <c r="R798" i="2" s="1"/>
  <c r="S798" i="2" s="1"/>
  <c r="AD797" i="2"/>
  <c r="Z797" i="2"/>
  <c r="F798" i="8" s="1"/>
  <c r="Y797" i="2"/>
  <c r="X797" i="2"/>
  <c r="W797" i="2"/>
  <c r="V797" i="2"/>
  <c r="U797" i="2"/>
  <c r="T797" i="2"/>
  <c r="R797" i="2"/>
  <c r="S797" i="2" s="1"/>
  <c r="AD796" i="2"/>
  <c r="Y796" i="2"/>
  <c r="AC796" i="2" s="1"/>
  <c r="X796" i="2"/>
  <c r="W796" i="2"/>
  <c r="V796" i="2"/>
  <c r="U796" i="2"/>
  <c r="T796" i="2"/>
  <c r="R796" i="2"/>
  <c r="S796" i="2" s="1"/>
  <c r="AD795" i="2"/>
  <c r="Z795" i="2"/>
  <c r="F796" i="8" s="1"/>
  <c r="Y795" i="2"/>
  <c r="X795" i="2"/>
  <c r="W795" i="2"/>
  <c r="V795" i="2"/>
  <c r="U795" i="2"/>
  <c r="T795" i="2"/>
  <c r="R795" i="2" s="1"/>
  <c r="S795" i="2" s="1"/>
  <c r="AD794" i="2"/>
  <c r="Y794" i="2"/>
  <c r="Z794" i="2" s="1"/>
  <c r="F795" i="8" s="1"/>
  <c r="X794" i="2"/>
  <c r="W794" i="2"/>
  <c r="V794" i="2"/>
  <c r="U794" i="2"/>
  <c r="T794" i="2"/>
  <c r="R794" i="2"/>
  <c r="S794" i="2" s="1"/>
  <c r="AD793" i="2"/>
  <c r="Z793" i="2"/>
  <c r="F794" i="8" s="1"/>
  <c r="Y793" i="2"/>
  <c r="X793" i="2"/>
  <c r="W793" i="2"/>
  <c r="V793" i="2"/>
  <c r="U793" i="2"/>
  <c r="T793" i="2"/>
  <c r="R793" i="2" s="1"/>
  <c r="S793" i="2" s="1"/>
  <c r="AD792" i="2"/>
  <c r="Y792" i="2"/>
  <c r="Z792" i="2" s="1"/>
  <c r="F793" i="8" s="1"/>
  <c r="X792" i="2"/>
  <c r="W792" i="2"/>
  <c r="V792" i="2"/>
  <c r="U792" i="2"/>
  <c r="T792" i="2"/>
  <c r="R792" i="2"/>
  <c r="S792" i="2" s="1"/>
  <c r="AD791" i="2"/>
  <c r="Z791" i="2"/>
  <c r="F792" i="8" s="1"/>
  <c r="Y791" i="2"/>
  <c r="X791" i="2"/>
  <c r="W791" i="2"/>
  <c r="V791" i="2"/>
  <c r="U791" i="2"/>
  <c r="T791" i="2"/>
  <c r="R791" i="2" s="1"/>
  <c r="S791" i="2" s="1"/>
  <c r="AD790" i="2"/>
  <c r="Y790" i="2"/>
  <c r="Z790" i="2" s="1"/>
  <c r="F791" i="8" s="1"/>
  <c r="X790" i="2"/>
  <c r="W790" i="2"/>
  <c r="V790" i="2"/>
  <c r="U790" i="2"/>
  <c r="T790" i="2"/>
  <c r="R790" i="2"/>
  <c r="S790" i="2" s="1"/>
  <c r="AD789" i="2"/>
  <c r="Z789" i="2"/>
  <c r="F790" i="8" s="1"/>
  <c r="Y789" i="2"/>
  <c r="X789" i="2"/>
  <c r="W789" i="2"/>
  <c r="V789" i="2"/>
  <c r="U789" i="2"/>
  <c r="T789" i="2"/>
  <c r="R789" i="2" s="1"/>
  <c r="S789" i="2" s="1"/>
  <c r="AD788" i="2"/>
  <c r="Y788" i="2"/>
  <c r="Z788" i="2" s="1"/>
  <c r="F789" i="8" s="1"/>
  <c r="X788" i="2"/>
  <c r="W788" i="2"/>
  <c r="V788" i="2"/>
  <c r="U788" i="2"/>
  <c r="T788" i="2"/>
  <c r="R788" i="2"/>
  <c r="S788" i="2" s="1"/>
  <c r="AD787" i="2"/>
  <c r="Z787" i="2"/>
  <c r="F788" i="8" s="1"/>
  <c r="Y787" i="2"/>
  <c r="X787" i="2"/>
  <c r="W787" i="2"/>
  <c r="V787" i="2"/>
  <c r="U787" i="2"/>
  <c r="T787" i="2"/>
  <c r="R787" i="2" s="1"/>
  <c r="S787" i="2" s="1"/>
  <c r="AD786" i="2"/>
  <c r="Y786" i="2"/>
  <c r="Z786" i="2" s="1"/>
  <c r="F787" i="8" s="1"/>
  <c r="X786" i="2"/>
  <c r="W786" i="2"/>
  <c r="V786" i="2"/>
  <c r="U786" i="2"/>
  <c r="T786" i="2"/>
  <c r="R786" i="2"/>
  <c r="S786" i="2" s="1"/>
  <c r="AD785" i="2"/>
  <c r="Z785" i="2"/>
  <c r="F786" i="8" s="1"/>
  <c r="Y785" i="2"/>
  <c r="X785" i="2"/>
  <c r="W785" i="2"/>
  <c r="V785" i="2"/>
  <c r="U785" i="2"/>
  <c r="T785" i="2"/>
  <c r="R785" i="2" s="1"/>
  <c r="S785" i="2" s="1"/>
  <c r="AD784" i="2"/>
  <c r="Y784" i="2"/>
  <c r="Z784" i="2" s="1"/>
  <c r="F785" i="8" s="1"/>
  <c r="X784" i="2"/>
  <c r="W784" i="2"/>
  <c r="V784" i="2"/>
  <c r="U784" i="2"/>
  <c r="T784" i="2"/>
  <c r="R784" i="2"/>
  <c r="S784" i="2" s="1"/>
  <c r="AD783" i="2"/>
  <c r="Z783" i="2"/>
  <c r="F784" i="8" s="1"/>
  <c r="Y783" i="2"/>
  <c r="X783" i="2"/>
  <c r="W783" i="2"/>
  <c r="V783" i="2"/>
  <c r="U783" i="2"/>
  <c r="T783" i="2"/>
  <c r="R783" i="2" s="1"/>
  <c r="S783" i="2" s="1"/>
  <c r="AD782" i="2"/>
  <c r="Y782" i="2"/>
  <c r="Z782" i="2" s="1"/>
  <c r="F783" i="8" s="1"/>
  <c r="X782" i="2"/>
  <c r="W782" i="2"/>
  <c r="V782" i="2"/>
  <c r="U782" i="2"/>
  <c r="T782" i="2"/>
  <c r="R782" i="2"/>
  <c r="S782" i="2" s="1"/>
  <c r="AD781" i="2"/>
  <c r="Z781" i="2"/>
  <c r="F782" i="8" s="1"/>
  <c r="Y781" i="2"/>
  <c r="X781" i="2"/>
  <c r="W781" i="2"/>
  <c r="V781" i="2"/>
  <c r="U781" i="2"/>
  <c r="T781" i="2"/>
  <c r="R781" i="2" s="1"/>
  <c r="S781" i="2" s="1"/>
  <c r="AD780" i="2"/>
  <c r="Y780" i="2"/>
  <c r="Z780" i="2" s="1"/>
  <c r="F781" i="8" s="1"/>
  <c r="X780" i="2"/>
  <c r="W780" i="2"/>
  <c r="V780" i="2"/>
  <c r="U780" i="2"/>
  <c r="T780" i="2"/>
  <c r="R780" i="2"/>
  <c r="S780" i="2" s="1"/>
  <c r="AD779" i="2"/>
  <c r="Z779" i="2"/>
  <c r="F780" i="8" s="1"/>
  <c r="Y779" i="2"/>
  <c r="X779" i="2"/>
  <c r="W779" i="2"/>
  <c r="V779" i="2"/>
  <c r="U779" i="2"/>
  <c r="T779" i="2"/>
  <c r="R779" i="2" s="1"/>
  <c r="S779" i="2" s="1"/>
  <c r="AD778" i="2"/>
  <c r="Y778" i="2"/>
  <c r="Z778" i="2" s="1"/>
  <c r="F779" i="8" s="1"/>
  <c r="X778" i="2"/>
  <c r="W778" i="2"/>
  <c r="V778" i="2"/>
  <c r="U778" i="2"/>
  <c r="T778" i="2"/>
  <c r="R778" i="2"/>
  <c r="S778" i="2" s="1"/>
  <c r="AD777" i="2"/>
  <c r="Z777" i="2"/>
  <c r="F778" i="8" s="1"/>
  <c r="Y777" i="2"/>
  <c r="X777" i="2"/>
  <c r="W777" i="2"/>
  <c r="V777" i="2"/>
  <c r="U777" i="2"/>
  <c r="T777" i="2"/>
  <c r="R777" i="2" s="1"/>
  <c r="S777" i="2" s="1"/>
  <c r="AD776" i="2"/>
  <c r="Y776" i="2"/>
  <c r="Z776" i="2" s="1"/>
  <c r="F777" i="8" s="1"/>
  <c r="X776" i="2"/>
  <c r="W776" i="2"/>
  <c r="V776" i="2"/>
  <c r="U776" i="2"/>
  <c r="T776" i="2"/>
  <c r="R776" i="2"/>
  <c r="S776" i="2" s="1"/>
  <c r="AD775" i="2"/>
  <c r="Z775" i="2"/>
  <c r="F776" i="8" s="1"/>
  <c r="Y775" i="2"/>
  <c r="X775" i="2"/>
  <c r="W775" i="2"/>
  <c r="V775" i="2"/>
  <c r="U775" i="2"/>
  <c r="T775" i="2"/>
  <c r="R775" i="2" s="1"/>
  <c r="S775" i="2" s="1"/>
  <c r="AD774" i="2"/>
  <c r="Y774" i="2"/>
  <c r="Z774" i="2" s="1"/>
  <c r="F775" i="8" s="1"/>
  <c r="X774" i="2"/>
  <c r="W774" i="2"/>
  <c r="V774" i="2"/>
  <c r="U774" i="2"/>
  <c r="T774" i="2"/>
  <c r="R774" i="2"/>
  <c r="S774" i="2" s="1"/>
  <c r="AD773" i="2"/>
  <c r="Z773" i="2"/>
  <c r="F774" i="8" s="1"/>
  <c r="Y773" i="2"/>
  <c r="X773" i="2"/>
  <c r="W773" i="2"/>
  <c r="V773" i="2"/>
  <c r="U773" i="2"/>
  <c r="T773" i="2"/>
  <c r="R773" i="2" s="1"/>
  <c r="S773" i="2" s="1"/>
  <c r="AD772" i="2"/>
  <c r="Y772" i="2"/>
  <c r="Z772" i="2" s="1"/>
  <c r="F773" i="8" s="1"/>
  <c r="X772" i="2"/>
  <c r="W772" i="2"/>
  <c r="V772" i="2"/>
  <c r="U772" i="2"/>
  <c r="T772" i="2"/>
  <c r="R772" i="2"/>
  <c r="S772" i="2" s="1"/>
  <c r="AD771" i="2"/>
  <c r="Z771" i="2"/>
  <c r="F772" i="8" s="1"/>
  <c r="Y771" i="2"/>
  <c r="X771" i="2"/>
  <c r="W771" i="2"/>
  <c r="V771" i="2"/>
  <c r="U771" i="2"/>
  <c r="T771" i="2"/>
  <c r="R771" i="2" s="1"/>
  <c r="S771" i="2" s="1"/>
  <c r="AD770" i="2"/>
  <c r="Y770" i="2"/>
  <c r="Z770" i="2" s="1"/>
  <c r="F771" i="8" s="1"/>
  <c r="X770" i="2"/>
  <c r="W770" i="2"/>
  <c r="V770" i="2"/>
  <c r="U770" i="2"/>
  <c r="T770" i="2"/>
  <c r="R770" i="2"/>
  <c r="S770" i="2" s="1"/>
  <c r="AD769" i="2"/>
  <c r="Z769" i="2"/>
  <c r="F770" i="8" s="1"/>
  <c r="Y769" i="2"/>
  <c r="X769" i="2"/>
  <c r="W769" i="2"/>
  <c r="V769" i="2"/>
  <c r="U769" i="2"/>
  <c r="T769" i="2"/>
  <c r="R769" i="2" s="1"/>
  <c r="S769" i="2" s="1"/>
  <c r="AD768" i="2"/>
  <c r="Y768" i="2"/>
  <c r="Z768" i="2" s="1"/>
  <c r="F769" i="8" s="1"/>
  <c r="X768" i="2"/>
  <c r="W768" i="2"/>
  <c r="V768" i="2"/>
  <c r="U768" i="2"/>
  <c r="T768" i="2"/>
  <c r="R768" i="2"/>
  <c r="S768" i="2" s="1"/>
  <c r="AD767" i="2"/>
  <c r="Z767" i="2"/>
  <c r="F768" i="8" s="1"/>
  <c r="Y767" i="2"/>
  <c r="X767" i="2"/>
  <c r="W767" i="2"/>
  <c r="V767" i="2"/>
  <c r="U767" i="2"/>
  <c r="T767" i="2"/>
  <c r="R767" i="2" s="1"/>
  <c r="S767" i="2" s="1"/>
  <c r="AD766" i="2"/>
  <c r="Y766" i="2"/>
  <c r="Z766" i="2" s="1"/>
  <c r="F767" i="8" s="1"/>
  <c r="X766" i="2"/>
  <c r="W766" i="2"/>
  <c r="V766" i="2"/>
  <c r="U766" i="2"/>
  <c r="T766" i="2"/>
  <c r="R766" i="2"/>
  <c r="S766" i="2" s="1"/>
  <c r="AD765" i="2"/>
  <c r="Z765" i="2"/>
  <c r="F766" i="8" s="1"/>
  <c r="Y765" i="2"/>
  <c r="X765" i="2"/>
  <c r="W765" i="2"/>
  <c r="V765" i="2"/>
  <c r="U765" i="2"/>
  <c r="T765" i="2"/>
  <c r="R765" i="2" s="1"/>
  <c r="S765" i="2" s="1"/>
  <c r="AD764" i="2"/>
  <c r="Y764" i="2"/>
  <c r="Z764" i="2" s="1"/>
  <c r="F765" i="8" s="1"/>
  <c r="X764" i="2"/>
  <c r="W764" i="2"/>
  <c r="V764" i="2"/>
  <c r="U764" i="2"/>
  <c r="T764" i="2"/>
  <c r="R764" i="2"/>
  <c r="S764" i="2" s="1"/>
  <c r="AD763" i="2"/>
  <c r="Z763" i="2"/>
  <c r="F764" i="8" s="1"/>
  <c r="Y763" i="2"/>
  <c r="X763" i="2"/>
  <c r="W763" i="2"/>
  <c r="V763" i="2"/>
  <c r="U763" i="2"/>
  <c r="T763" i="2"/>
  <c r="R763" i="2" s="1"/>
  <c r="S763" i="2" s="1"/>
  <c r="AD762" i="2"/>
  <c r="Y762" i="2"/>
  <c r="Z762" i="2" s="1"/>
  <c r="F763" i="8" s="1"/>
  <c r="O763" i="8" s="1"/>
  <c r="X762" i="2"/>
  <c r="W762" i="2"/>
  <c r="V762" i="2"/>
  <c r="U762" i="2"/>
  <c r="T762" i="2"/>
  <c r="R762" i="2"/>
  <c r="S762" i="2" s="1"/>
  <c r="AD761" i="2"/>
  <c r="Z761" i="2"/>
  <c r="F762" i="8" s="1"/>
  <c r="O762" i="8" s="1"/>
  <c r="Y761" i="2"/>
  <c r="X761" i="2"/>
  <c r="W761" i="2"/>
  <c r="V761" i="2"/>
  <c r="U761" i="2"/>
  <c r="T761" i="2"/>
  <c r="R761" i="2" s="1"/>
  <c r="S761" i="2" s="1"/>
  <c r="AD760" i="2"/>
  <c r="Y760" i="2"/>
  <c r="Z760" i="2" s="1"/>
  <c r="F761" i="8" s="1"/>
  <c r="X760" i="2"/>
  <c r="W760" i="2"/>
  <c r="V760" i="2"/>
  <c r="U760" i="2"/>
  <c r="T760" i="2"/>
  <c r="R760" i="2"/>
  <c r="S760" i="2" s="1"/>
  <c r="AD759" i="2"/>
  <c r="Z759" i="2"/>
  <c r="F760" i="8" s="1"/>
  <c r="Y759" i="2"/>
  <c r="X759" i="2"/>
  <c r="W759" i="2"/>
  <c r="V759" i="2"/>
  <c r="U759" i="2"/>
  <c r="T759" i="2"/>
  <c r="R759" i="2" s="1"/>
  <c r="S759" i="2" s="1"/>
  <c r="AD758" i="2"/>
  <c r="Y758" i="2"/>
  <c r="Z758" i="2" s="1"/>
  <c r="F759" i="8" s="1"/>
  <c r="X758" i="2"/>
  <c r="W758" i="2"/>
  <c r="V758" i="2"/>
  <c r="U758" i="2"/>
  <c r="T758" i="2"/>
  <c r="R758" i="2"/>
  <c r="S758" i="2" s="1"/>
  <c r="AD757" i="2"/>
  <c r="Z757" i="2"/>
  <c r="F758" i="8" s="1"/>
  <c r="Y757" i="2"/>
  <c r="X757" i="2"/>
  <c r="W757" i="2"/>
  <c r="V757" i="2"/>
  <c r="U757" i="2"/>
  <c r="T757" i="2"/>
  <c r="R757" i="2" s="1"/>
  <c r="S757" i="2" s="1"/>
  <c r="AD756" i="2"/>
  <c r="Y756" i="2"/>
  <c r="Z756" i="2" s="1"/>
  <c r="F757" i="8" s="1"/>
  <c r="X756" i="2"/>
  <c r="W756" i="2"/>
  <c r="V756" i="2"/>
  <c r="U756" i="2"/>
  <c r="T756" i="2"/>
  <c r="R756" i="2"/>
  <c r="S756" i="2" s="1"/>
  <c r="AD755" i="2"/>
  <c r="Z755" i="2"/>
  <c r="F756" i="8" s="1"/>
  <c r="Y755" i="2"/>
  <c r="X755" i="2"/>
  <c r="W755" i="2"/>
  <c r="V755" i="2"/>
  <c r="U755" i="2"/>
  <c r="T755" i="2"/>
  <c r="R755" i="2" s="1"/>
  <c r="S755" i="2" s="1"/>
  <c r="AD754" i="2"/>
  <c r="Y754" i="2"/>
  <c r="Z754" i="2" s="1"/>
  <c r="F755" i="8" s="1"/>
  <c r="X754" i="2"/>
  <c r="W754" i="2"/>
  <c r="V754" i="2"/>
  <c r="U754" i="2"/>
  <c r="T754" i="2"/>
  <c r="R754" i="2"/>
  <c r="S754" i="2" s="1"/>
  <c r="AD753" i="2"/>
  <c r="Z753" i="2"/>
  <c r="F754" i="8" s="1"/>
  <c r="Y753" i="2"/>
  <c r="X753" i="2"/>
  <c r="W753" i="2"/>
  <c r="V753" i="2"/>
  <c r="U753" i="2"/>
  <c r="T753" i="2"/>
  <c r="R753" i="2" s="1"/>
  <c r="S753" i="2" s="1"/>
  <c r="AD752" i="2"/>
  <c r="Y752" i="2"/>
  <c r="Z752" i="2" s="1"/>
  <c r="F753" i="8" s="1"/>
  <c r="X752" i="2"/>
  <c r="W752" i="2"/>
  <c r="V752" i="2"/>
  <c r="U752" i="2"/>
  <c r="T752" i="2"/>
  <c r="R752" i="2"/>
  <c r="S752" i="2" s="1"/>
  <c r="AD751" i="2"/>
  <c r="Z751" i="2"/>
  <c r="F752" i="8" s="1"/>
  <c r="Y751" i="2"/>
  <c r="X751" i="2"/>
  <c r="W751" i="2"/>
  <c r="V751" i="2"/>
  <c r="U751" i="2"/>
  <c r="T751" i="2"/>
  <c r="R751" i="2" s="1"/>
  <c r="S751" i="2" s="1"/>
  <c r="AD750" i="2"/>
  <c r="Y750" i="2"/>
  <c r="Z750" i="2" s="1"/>
  <c r="F751" i="8" s="1"/>
  <c r="X750" i="2"/>
  <c r="W750" i="2"/>
  <c r="V750" i="2"/>
  <c r="U750" i="2"/>
  <c r="T750" i="2"/>
  <c r="R750" i="2"/>
  <c r="S750" i="2" s="1"/>
  <c r="AD749" i="2"/>
  <c r="Z749" i="2"/>
  <c r="F750" i="8" s="1"/>
  <c r="Y749" i="2"/>
  <c r="X749" i="2"/>
  <c r="W749" i="2"/>
  <c r="V749" i="2"/>
  <c r="U749" i="2"/>
  <c r="T749" i="2"/>
  <c r="R749" i="2" s="1"/>
  <c r="S749" i="2" s="1"/>
  <c r="AD748" i="2"/>
  <c r="Y748" i="2"/>
  <c r="Z748" i="2" s="1"/>
  <c r="F749" i="8" s="1"/>
  <c r="X748" i="2"/>
  <c r="W748" i="2"/>
  <c r="V748" i="2"/>
  <c r="U748" i="2"/>
  <c r="T748" i="2"/>
  <c r="R748" i="2"/>
  <c r="S748" i="2" s="1"/>
  <c r="AD747" i="2"/>
  <c r="Z747" i="2"/>
  <c r="F748" i="8" s="1"/>
  <c r="Y747" i="2"/>
  <c r="X747" i="2"/>
  <c r="W747" i="2"/>
  <c r="V747" i="2"/>
  <c r="U747" i="2"/>
  <c r="T747" i="2"/>
  <c r="R747" i="2" s="1"/>
  <c r="S747" i="2" s="1"/>
  <c r="AD746" i="2"/>
  <c r="Y746" i="2"/>
  <c r="Z746" i="2" s="1"/>
  <c r="F747" i="8" s="1"/>
  <c r="X746" i="2"/>
  <c r="W746" i="2"/>
  <c r="V746" i="2"/>
  <c r="U746" i="2"/>
  <c r="T746" i="2"/>
  <c r="R746" i="2"/>
  <c r="S746" i="2" s="1"/>
  <c r="AD745" i="2"/>
  <c r="Z745" i="2"/>
  <c r="F746" i="8" s="1"/>
  <c r="Y745" i="2"/>
  <c r="X745" i="2"/>
  <c r="W745" i="2"/>
  <c r="V745" i="2"/>
  <c r="U745" i="2"/>
  <c r="T745" i="2"/>
  <c r="R745" i="2" s="1"/>
  <c r="S745" i="2" s="1"/>
  <c r="AD744" i="2"/>
  <c r="Y744" i="2"/>
  <c r="Z744" i="2" s="1"/>
  <c r="F745" i="8" s="1"/>
  <c r="X744" i="2"/>
  <c r="W744" i="2"/>
  <c r="V744" i="2"/>
  <c r="U744" i="2"/>
  <c r="T744" i="2"/>
  <c r="R744" i="2"/>
  <c r="S744" i="2" s="1"/>
  <c r="AD743" i="2"/>
  <c r="Z743" i="2"/>
  <c r="F744" i="8" s="1"/>
  <c r="Y743" i="2"/>
  <c r="X743" i="2"/>
  <c r="W743" i="2"/>
  <c r="V743" i="2"/>
  <c r="U743" i="2"/>
  <c r="T743" i="2"/>
  <c r="R743" i="2" s="1"/>
  <c r="S743" i="2" s="1"/>
  <c r="AD742" i="2"/>
  <c r="Y742" i="2"/>
  <c r="Z742" i="2" s="1"/>
  <c r="F743" i="8" s="1"/>
  <c r="X742" i="2"/>
  <c r="W742" i="2"/>
  <c r="V742" i="2"/>
  <c r="U742" i="2"/>
  <c r="T742" i="2"/>
  <c r="R742" i="2"/>
  <c r="S742" i="2" s="1"/>
  <c r="AD741" i="2"/>
  <c r="Z741" i="2"/>
  <c r="F742" i="8" s="1"/>
  <c r="Y741" i="2"/>
  <c r="X741" i="2"/>
  <c r="W741" i="2"/>
  <c r="V741" i="2"/>
  <c r="U741" i="2"/>
  <c r="T741" i="2"/>
  <c r="R741" i="2" s="1"/>
  <c r="S741" i="2" s="1"/>
  <c r="AD740" i="2"/>
  <c r="Y740" i="2"/>
  <c r="Z740" i="2" s="1"/>
  <c r="F741" i="8" s="1"/>
  <c r="X740" i="2"/>
  <c r="W740" i="2"/>
  <c r="V740" i="2"/>
  <c r="U740" i="2"/>
  <c r="T740" i="2"/>
  <c r="R740" i="2"/>
  <c r="S740" i="2" s="1"/>
  <c r="AD739" i="2"/>
  <c r="Z739" i="2"/>
  <c r="F740" i="8" s="1"/>
  <c r="Y739" i="2"/>
  <c r="X739" i="2"/>
  <c r="W739" i="2"/>
  <c r="V739" i="2"/>
  <c r="U739" i="2"/>
  <c r="T739" i="2"/>
  <c r="R739" i="2" s="1"/>
  <c r="S739" i="2" s="1"/>
  <c r="AD738" i="2"/>
  <c r="Y738" i="2"/>
  <c r="Z738" i="2" s="1"/>
  <c r="F739" i="8" s="1"/>
  <c r="X738" i="2"/>
  <c r="W738" i="2"/>
  <c r="V738" i="2"/>
  <c r="U738" i="2"/>
  <c r="T738" i="2"/>
  <c r="R738" i="2"/>
  <c r="S738" i="2" s="1"/>
  <c r="AD737" i="2"/>
  <c r="Z737" i="2"/>
  <c r="F738" i="8" s="1"/>
  <c r="Y737" i="2"/>
  <c r="X737" i="2"/>
  <c r="W737" i="2"/>
  <c r="V737" i="2"/>
  <c r="U737" i="2"/>
  <c r="T737" i="2"/>
  <c r="R737" i="2" s="1"/>
  <c r="S737" i="2" s="1"/>
  <c r="AD736" i="2"/>
  <c r="Y736" i="2"/>
  <c r="Z736" i="2" s="1"/>
  <c r="F737" i="8" s="1"/>
  <c r="X736" i="2"/>
  <c r="W736" i="2"/>
  <c r="V736" i="2"/>
  <c r="U736" i="2"/>
  <c r="T736" i="2"/>
  <c r="R736" i="2"/>
  <c r="S736" i="2" s="1"/>
  <c r="AD735" i="2"/>
  <c r="Z735" i="2"/>
  <c r="F736" i="8" s="1"/>
  <c r="Y735" i="2"/>
  <c r="X735" i="2"/>
  <c r="W735" i="2"/>
  <c r="V735" i="2"/>
  <c r="U735" i="2"/>
  <c r="T735" i="2"/>
  <c r="R735" i="2" s="1"/>
  <c r="S735" i="2" s="1"/>
  <c r="AD734" i="2"/>
  <c r="Y734" i="2"/>
  <c r="Z734" i="2" s="1"/>
  <c r="F735" i="8" s="1"/>
  <c r="X734" i="2"/>
  <c r="W734" i="2"/>
  <c r="V734" i="2"/>
  <c r="U734" i="2"/>
  <c r="T734" i="2"/>
  <c r="R734" i="2"/>
  <c r="S734" i="2" s="1"/>
  <c r="AD733" i="2"/>
  <c r="Z733" i="2"/>
  <c r="F734" i="8" s="1"/>
  <c r="Y733" i="2"/>
  <c r="X733" i="2"/>
  <c r="W733" i="2"/>
  <c r="V733" i="2"/>
  <c r="U733" i="2"/>
  <c r="T733" i="2"/>
  <c r="R733" i="2" s="1"/>
  <c r="S733" i="2" s="1"/>
  <c r="AD732" i="2"/>
  <c r="Y732" i="2"/>
  <c r="Z732" i="2" s="1"/>
  <c r="F733" i="8" s="1"/>
  <c r="X732" i="2"/>
  <c r="W732" i="2"/>
  <c r="V732" i="2"/>
  <c r="U732" i="2"/>
  <c r="T732" i="2"/>
  <c r="R732" i="2"/>
  <c r="S732" i="2" s="1"/>
  <c r="AD731" i="2"/>
  <c r="Z731" i="2"/>
  <c r="F732" i="8" s="1"/>
  <c r="Y731" i="2"/>
  <c r="X731" i="2"/>
  <c r="W731" i="2"/>
  <c r="V731" i="2"/>
  <c r="U731" i="2"/>
  <c r="T731" i="2"/>
  <c r="R731" i="2" s="1"/>
  <c r="S731" i="2" s="1"/>
  <c r="AD730" i="2"/>
  <c r="Y730" i="2"/>
  <c r="Z730" i="2" s="1"/>
  <c r="F731" i="8" s="1"/>
  <c r="X730" i="2"/>
  <c r="W730" i="2"/>
  <c r="V730" i="2"/>
  <c r="U730" i="2"/>
  <c r="T730" i="2"/>
  <c r="R730" i="2"/>
  <c r="S730" i="2" s="1"/>
  <c r="AD729" i="2"/>
  <c r="Z729" i="2"/>
  <c r="F730" i="8" s="1"/>
  <c r="Y729" i="2"/>
  <c r="X729" i="2"/>
  <c r="W729" i="2"/>
  <c r="V729" i="2"/>
  <c r="U729" i="2"/>
  <c r="T729" i="2"/>
  <c r="R729" i="2" s="1"/>
  <c r="S729" i="2" s="1"/>
  <c r="AD728" i="2"/>
  <c r="Y728" i="2"/>
  <c r="Z728" i="2" s="1"/>
  <c r="F729" i="8" s="1"/>
  <c r="X728" i="2"/>
  <c r="W728" i="2"/>
  <c r="V728" i="2"/>
  <c r="U728" i="2"/>
  <c r="T728" i="2"/>
  <c r="R728" i="2"/>
  <c r="S728" i="2" s="1"/>
  <c r="AD727" i="2"/>
  <c r="Z727" i="2"/>
  <c r="F728" i="8" s="1"/>
  <c r="Y727" i="2"/>
  <c r="X727" i="2"/>
  <c r="W727" i="2"/>
  <c r="V727" i="2"/>
  <c r="U727" i="2"/>
  <c r="T727" i="2"/>
  <c r="R727" i="2" s="1"/>
  <c r="S727" i="2" s="1"/>
  <c r="AD726" i="2"/>
  <c r="Y726" i="2"/>
  <c r="Z726" i="2" s="1"/>
  <c r="F727" i="8" s="1"/>
  <c r="X726" i="2"/>
  <c r="W726" i="2"/>
  <c r="V726" i="2"/>
  <c r="U726" i="2"/>
  <c r="T726" i="2"/>
  <c r="R726" i="2"/>
  <c r="S726" i="2" s="1"/>
  <c r="AD725" i="2"/>
  <c r="Z725" i="2"/>
  <c r="F726" i="8" s="1"/>
  <c r="Y725" i="2"/>
  <c r="X725" i="2"/>
  <c r="W725" i="2"/>
  <c r="V725" i="2"/>
  <c r="U725" i="2"/>
  <c r="T725" i="2"/>
  <c r="R725" i="2" s="1"/>
  <c r="S725" i="2" s="1"/>
  <c r="AD724" i="2"/>
  <c r="Y724" i="2"/>
  <c r="Z724" i="2" s="1"/>
  <c r="F725" i="8" s="1"/>
  <c r="X724" i="2"/>
  <c r="W724" i="2"/>
  <c r="V724" i="2"/>
  <c r="U724" i="2"/>
  <c r="T724" i="2"/>
  <c r="R724" i="2"/>
  <c r="S724" i="2" s="1"/>
  <c r="AD723" i="2"/>
  <c r="Z723" i="2"/>
  <c r="F724" i="8" s="1"/>
  <c r="Y723" i="2"/>
  <c r="X723" i="2"/>
  <c r="W723" i="2"/>
  <c r="V723" i="2"/>
  <c r="U723" i="2"/>
  <c r="T723" i="2"/>
  <c r="R723" i="2" s="1"/>
  <c r="S723" i="2" s="1"/>
  <c r="AD722" i="2"/>
  <c r="Y722" i="2"/>
  <c r="Z722" i="2" s="1"/>
  <c r="F723" i="8" s="1"/>
  <c r="X722" i="2"/>
  <c r="W722" i="2"/>
  <c r="V722" i="2"/>
  <c r="U722" i="2"/>
  <c r="T722" i="2"/>
  <c r="R722" i="2"/>
  <c r="S722" i="2" s="1"/>
  <c r="AD721" i="2"/>
  <c r="Z721" i="2"/>
  <c r="F722" i="8" s="1"/>
  <c r="Y721" i="2"/>
  <c r="X721" i="2"/>
  <c r="W721" i="2"/>
  <c r="V721" i="2"/>
  <c r="U721" i="2"/>
  <c r="T721" i="2"/>
  <c r="R721" i="2" s="1"/>
  <c r="S721" i="2" s="1"/>
  <c r="AD720" i="2"/>
  <c r="Y720" i="2"/>
  <c r="Z720" i="2" s="1"/>
  <c r="F721" i="8" s="1"/>
  <c r="X720" i="2"/>
  <c r="W720" i="2"/>
  <c r="V720" i="2"/>
  <c r="U720" i="2"/>
  <c r="T720" i="2"/>
  <c r="R720" i="2"/>
  <c r="S720" i="2" s="1"/>
  <c r="AD719" i="2"/>
  <c r="Z719" i="2"/>
  <c r="F720" i="8" s="1"/>
  <c r="Y719" i="2"/>
  <c r="X719" i="2"/>
  <c r="W719" i="2"/>
  <c r="V719" i="2"/>
  <c r="U719" i="2"/>
  <c r="T719" i="2"/>
  <c r="R719" i="2" s="1"/>
  <c r="S719" i="2" s="1"/>
  <c r="AD718" i="2"/>
  <c r="Y718" i="2"/>
  <c r="Z718" i="2" s="1"/>
  <c r="F719" i="8" s="1"/>
  <c r="X718" i="2"/>
  <c r="W718" i="2"/>
  <c r="V718" i="2"/>
  <c r="U718" i="2"/>
  <c r="T718" i="2"/>
  <c r="R718" i="2"/>
  <c r="S718" i="2" s="1"/>
  <c r="AD717" i="2"/>
  <c r="Z717" i="2"/>
  <c r="F718" i="8" s="1"/>
  <c r="Y717" i="2"/>
  <c r="X717" i="2"/>
  <c r="W717" i="2"/>
  <c r="V717" i="2"/>
  <c r="U717" i="2"/>
  <c r="T717" i="2"/>
  <c r="R717" i="2" s="1"/>
  <c r="S717" i="2" s="1"/>
  <c r="AD716" i="2"/>
  <c r="Y716" i="2"/>
  <c r="Z716" i="2" s="1"/>
  <c r="F717" i="8" s="1"/>
  <c r="X716" i="2"/>
  <c r="W716" i="2"/>
  <c r="V716" i="2"/>
  <c r="U716" i="2"/>
  <c r="T716" i="2"/>
  <c r="R716" i="2"/>
  <c r="S716" i="2" s="1"/>
  <c r="AD715" i="2"/>
  <c r="Z715" i="2"/>
  <c r="F716" i="8" s="1"/>
  <c r="Y715" i="2"/>
  <c r="X715" i="2"/>
  <c r="W715" i="2"/>
  <c r="V715" i="2"/>
  <c r="U715" i="2"/>
  <c r="T715" i="2"/>
  <c r="S715" i="2"/>
  <c r="R715" i="2"/>
  <c r="AD714" i="2"/>
  <c r="AC714" i="2"/>
  <c r="Z714" i="2"/>
  <c r="F715" i="8" s="1"/>
  <c r="Y714" i="2"/>
  <c r="X714" i="2"/>
  <c r="W714" i="2"/>
  <c r="V714" i="2"/>
  <c r="U714" i="2"/>
  <c r="T714" i="2"/>
  <c r="R714" i="2"/>
  <c r="S714" i="2" s="1"/>
  <c r="AD713" i="2"/>
  <c r="Y713" i="2"/>
  <c r="Z713" i="2" s="1"/>
  <c r="F714" i="8" s="1"/>
  <c r="X713" i="2"/>
  <c r="W713" i="2"/>
  <c r="V713" i="2"/>
  <c r="U713" i="2"/>
  <c r="T713" i="2"/>
  <c r="R713" i="2" s="1"/>
  <c r="S713" i="2" s="1"/>
  <c r="AD712" i="2"/>
  <c r="Z712" i="2"/>
  <c r="F713" i="8" s="1"/>
  <c r="Y712" i="2"/>
  <c r="X712" i="2"/>
  <c r="W712" i="2"/>
  <c r="V712" i="2"/>
  <c r="U712" i="2"/>
  <c r="T712" i="2"/>
  <c r="R712" i="2"/>
  <c r="S712" i="2" s="1"/>
  <c r="AD711" i="2"/>
  <c r="Y711" i="2"/>
  <c r="AC711" i="2" s="1"/>
  <c r="X711" i="2"/>
  <c r="W711" i="2"/>
  <c r="V711" i="2"/>
  <c r="U711" i="2"/>
  <c r="T711" i="2"/>
  <c r="R711" i="2"/>
  <c r="S711" i="2" s="1"/>
  <c r="AD710" i="2"/>
  <c r="Z710" i="2"/>
  <c r="F711" i="8" s="1"/>
  <c r="Y710" i="2"/>
  <c r="X710" i="2"/>
  <c r="W710" i="2"/>
  <c r="V710" i="2"/>
  <c r="U710" i="2"/>
  <c r="T710" i="2"/>
  <c r="R710" i="2" s="1"/>
  <c r="S710" i="2" s="1"/>
  <c r="AD709" i="2"/>
  <c r="Y709" i="2"/>
  <c r="Z709" i="2" s="1"/>
  <c r="F710" i="8" s="1"/>
  <c r="X709" i="2"/>
  <c r="W709" i="2"/>
  <c r="V709" i="2"/>
  <c r="U709" i="2"/>
  <c r="T709" i="2"/>
  <c r="R709" i="2"/>
  <c r="S709" i="2" s="1"/>
  <c r="AD708" i="2"/>
  <c r="Z708" i="2"/>
  <c r="F709" i="8" s="1"/>
  <c r="Y708" i="2"/>
  <c r="X708" i="2"/>
  <c r="W708" i="2"/>
  <c r="V708" i="2"/>
  <c r="U708" i="2"/>
  <c r="T708" i="2"/>
  <c r="R708" i="2" s="1"/>
  <c r="S708" i="2" s="1"/>
  <c r="AD707" i="2"/>
  <c r="Y707" i="2"/>
  <c r="Z707" i="2" s="1"/>
  <c r="F708" i="8" s="1"/>
  <c r="X707" i="2"/>
  <c r="W707" i="2"/>
  <c r="V707" i="2"/>
  <c r="U707" i="2"/>
  <c r="T707" i="2"/>
  <c r="R707" i="2"/>
  <c r="S707" i="2" s="1"/>
  <c r="AD706" i="2"/>
  <c r="Z706" i="2"/>
  <c r="F707" i="8" s="1"/>
  <c r="Y706" i="2"/>
  <c r="X706" i="2"/>
  <c r="W706" i="2"/>
  <c r="V706" i="2"/>
  <c r="U706" i="2"/>
  <c r="T706" i="2"/>
  <c r="R706" i="2" s="1"/>
  <c r="S706" i="2" s="1"/>
  <c r="AD705" i="2"/>
  <c r="AC705" i="2"/>
  <c r="Z705" i="2"/>
  <c r="F706" i="8" s="1"/>
  <c r="Y705" i="2"/>
  <c r="X705" i="2"/>
  <c r="W705" i="2"/>
  <c r="V705" i="2"/>
  <c r="U705" i="2"/>
  <c r="T705" i="2"/>
  <c r="R705" i="2"/>
  <c r="S705" i="2" s="1"/>
  <c r="AD704" i="2"/>
  <c r="Y704" i="2"/>
  <c r="Z704" i="2" s="1"/>
  <c r="F705" i="8" s="1"/>
  <c r="X704" i="2"/>
  <c r="W704" i="2"/>
  <c r="V704" i="2"/>
  <c r="U704" i="2"/>
  <c r="T704" i="2"/>
  <c r="R704" i="2" s="1"/>
  <c r="S704" i="2" s="1"/>
  <c r="AD703" i="2"/>
  <c r="Z703" i="2"/>
  <c r="F704" i="8" s="1"/>
  <c r="Y703" i="2"/>
  <c r="X703" i="2"/>
  <c r="W703" i="2"/>
  <c r="V703" i="2"/>
  <c r="U703" i="2"/>
  <c r="T703" i="2"/>
  <c r="R703" i="2"/>
  <c r="S703" i="2" s="1"/>
  <c r="AD702" i="2"/>
  <c r="Y702" i="2"/>
  <c r="Z702" i="2" s="1"/>
  <c r="F703" i="8" s="1"/>
  <c r="X702" i="2"/>
  <c r="W702" i="2"/>
  <c r="V702" i="2"/>
  <c r="U702" i="2"/>
  <c r="T702" i="2"/>
  <c r="R702" i="2" s="1"/>
  <c r="S702" i="2" s="1"/>
  <c r="AD701" i="2"/>
  <c r="Z701" i="2"/>
  <c r="F702" i="8" s="1"/>
  <c r="Y701" i="2"/>
  <c r="X701" i="2"/>
  <c r="W701" i="2"/>
  <c r="V701" i="2"/>
  <c r="U701" i="2"/>
  <c r="T701" i="2"/>
  <c r="R701" i="2"/>
  <c r="S701" i="2" s="1"/>
  <c r="AD700" i="2"/>
  <c r="Y700" i="2"/>
  <c r="Z700" i="2" s="1"/>
  <c r="F701" i="8" s="1"/>
  <c r="X700" i="2"/>
  <c r="W700" i="2"/>
  <c r="V700" i="2"/>
  <c r="U700" i="2"/>
  <c r="T700" i="2"/>
  <c r="R700" i="2" s="1"/>
  <c r="S700" i="2" s="1"/>
  <c r="AD699" i="2"/>
  <c r="Z699" i="2"/>
  <c r="F700" i="8" s="1"/>
  <c r="Y699" i="2"/>
  <c r="X699" i="2"/>
  <c r="W699" i="2"/>
  <c r="V699" i="2"/>
  <c r="U699" i="2"/>
  <c r="T699" i="2"/>
  <c r="R699" i="2"/>
  <c r="S699" i="2" s="1"/>
  <c r="AD698" i="2"/>
  <c r="Y698" i="2"/>
  <c r="Z698" i="2" s="1"/>
  <c r="F699" i="8" s="1"/>
  <c r="X698" i="2"/>
  <c r="W698" i="2"/>
  <c r="V698" i="2"/>
  <c r="U698" i="2"/>
  <c r="T698" i="2"/>
  <c r="S698" i="2"/>
  <c r="R698" i="2"/>
  <c r="AD697" i="2"/>
  <c r="Z697" i="2"/>
  <c r="F698" i="8" s="1"/>
  <c r="Y697" i="2"/>
  <c r="X697" i="2"/>
  <c r="W697" i="2"/>
  <c r="V697" i="2"/>
  <c r="U697" i="2"/>
  <c r="T697" i="2"/>
  <c r="R697" i="2"/>
  <c r="S697" i="2" s="1"/>
  <c r="AD696" i="2"/>
  <c r="Y696" i="2"/>
  <c r="Z696" i="2" s="1"/>
  <c r="F697" i="8" s="1"/>
  <c r="X696" i="2"/>
  <c r="W696" i="2"/>
  <c r="V696" i="2"/>
  <c r="U696" i="2"/>
  <c r="T696" i="2"/>
  <c r="R696" i="2" s="1"/>
  <c r="S696" i="2" s="1"/>
  <c r="AD695" i="2"/>
  <c r="Z695" i="2"/>
  <c r="F696" i="8" s="1"/>
  <c r="Y695" i="2"/>
  <c r="X695" i="2"/>
  <c r="W695" i="2"/>
  <c r="V695" i="2"/>
  <c r="U695" i="2"/>
  <c r="T695" i="2"/>
  <c r="R695" i="2"/>
  <c r="S695" i="2" s="1"/>
  <c r="AD694" i="2"/>
  <c r="Y694" i="2"/>
  <c r="Z694" i="2" s="1"/>
  <c r="F695" i="8" s="1"/>
  <c r="X694" i="2"/>
  <c r="W694" i="2"/>
  <c r="V694" i="2"/>
  <c r="U694" i="2"/>
  <c r="T694" i="2"/>
  <c r="R694" i="2" s="1"/>
  <c r="S694" i="2" s="1"/>
  <c r="AD693" i="2"/>
  <c r="Z693" i="2"/>
  <c r="F694" i="8" s="1"/>
  <c r="Y693" i="2"/>
  <c r="X693" i="2"/>
  <c r="W693" i="2"/>
  <c r="V693" i="2"/>
  <c r="U693" i="2"/>
  <c r="T693" i="2"/>
  <c r="R693" i="2"/>
  <c r="S693" i="2" s="1"/>
  <c r="AD692" i="2"/>
  <c r="Y692" i="2"/>
  <c r="Z692" i="2" s="1"/>
  <c r="F693" i="8" s="1"/>
  <c r="X692" i="2"/>
  <c r="W692" i="2"/>
  <c r="V692" i="2"/>
  <c r="U692" i="2"/>
  <c r="T692" i="2"/>
  <c r="S692" i="2"/>
  <c r="R692" i="2"/>
  <c r="AD691" i="2"/>
  <c r="Z691" i="2"/>
  <c r="F692" i="8" s="1"/>
  <c r="Y691" i="2"/>
  <c r="X691" i="2"/>
  <c r="W691" i="2"/>
  <c r="V691" i="2"/>
  <c r="U691" i="2"/>
  <c r="T691" i="2"/>
  <c r="R691" i="2"/>
  <c r="S691" i="2" s="1"/>
  <c r="AD690" i="2"/>
  <c r="Y690" i="2"/>
  <c r="Z690" i="2" s="1"/>
  <c r="F691" i="8" s="1"/>
  <c r="X690" i="2"/>
  <c r="W690" i="2"/>
  <c r="V690" i="2"/>
  <c r="U690" i="2"/>
  <c r="T690" i="2"/>
  <c r="S690" i="2"/>
  <c r="R690" i="2"/>
  <c r="AD689" i="2"/>
  <c r="Z689" i="2"/>
  <c r="F690" i="8" s="1"/>
  <c r="Y689" i="2"/>
  <c r="X689" i="2"/>
  <c r="W689" i="2"/>
  <c r="V689" i="2"/>
  <c r="U689" i="2"/>
  <c r="T689" i="2"/>
  <c r="R689" i="2"/>
  <c r="S689" i="2" s="1"/>
  <c r="AD688" i="2"/>
  <c r="Y688" i="2"/>
  <c r="Z688" i="2" s="1"/>
  <c r="F689" i="8" s="1"/>
  <c r="X688" i="2"/>
  <c r="W688" i="2"/>
  <c r="V688" i="2"/>
  <c r="U688" i="2"/>
  <c r="T688" i="2"/>
  <c r="R688" i="2" s="1"/>
  <c r="S688" i="2" s="1"/>
  <c r="AD687" i="2"/>
  <c r="Z687" i="2"/>
  <c r="F688" i="8" s="1"/>
  <c r="Y687" i="2"/>
  <c r="X687" i="2"/>
  <c r="W687" i="2"/>
  <c r="V687" i="2"/>
  <c r="U687" i="2"/>
  <c r="T687" i="2"/>
  <c r="R687" i="2"/>
  <c r="S687" i="2" s="1"/>
  <c r="AD686" i="2"/>
  <c r="Y686" i="2"/>
  <c r="Z686" i="2" s="1"/>
  <c r="F687" i="8" s="1"/>
  <c r="X686" i="2"/>
  <c r="W686" i="2"/>
  <c r="V686" i="2"/>
  <c r="U686" i="2"/>
  <c r="T686" i="2"/>
  <c r="R686" i="2" s="1"/>
  <c r="S686" i="2" s="1"/>
  <c r="AD685" i="2"/>
  <c r="Z685" i="2"/>
  <c r="F686" i="8" s="1"/>
  <c r="Y685" i="2"/>
  <c r="X685" i="2"/>
  <c r="W685" i="2"/>
  <c r="V685" i="2"/>
  <c r="U685" i="2"/>
  <c r="T685" i="2"/>
  <c r="R685" i="2"/>
  <c r="S685" i="2" s="1"/>
  <c r="AD684" i="2"/>
  <c r="Y684" i="2"/>
  <c r="Z684" i="2" s="1"/>
  <c r="F685" i="8" s="1"/>
  <c r="X684" i="2"/>
  <c r="W684" i="2"/>
  <c r="V684" i="2"/>
  <c r="U684" i="2"/>
  <c r="T684" i="2"/>
  <c r="S684" i="2"/>
  <c r="R684" i="2"/>
  <c r="AD683" i="2"/>
  <c r="AC683" i="2"/>
  <c r="Z683" i="2"/>
  <c r="F684" i="8" s="1"/>
  <c r="Y683" i="2"/>
  <c r="X683" i="2"/>
  <c r="W683" i="2"/>
  <c r="V683" i="2"/>
  <c r="U683" i="2"/>
  <c r="T683" i="2"/>
  <c r="R683" i="2" s="1"/>
  <c r="S683" i="2" s="1"/>
  <c r="AD682" i="2"/>
  <c r="Y682" i="2"/>
  <c r="Z682" i="2" s="1"/>
  <c r="F683" i="8" s="1"/>
  <c r="X682" i="2"/>
  <c r="W682" i="2"/>
  <c r="V682" i="2"/>
  <c r="U682" i="2"/>
  <c r="T682" i="2"/>
  <c r="R682" i="2"/>
  <c r="S682" i="2" s="1"/>
  <c r="AD681" i="2"/>
  <c r="Z681" i="2"/>
  <c r="F682" i="8" s="1"/>
  <c r="Y681" i="2"/>
  <c r="X681" i="2"/>
  <c r="W681" i="2"/>
  <c r="V681" i="2"/>
  <c r="U681" i="2"/>
  <c r="T681" i="2"/>
  <c r="R681" i="2" s="1"/>
  <c r="S681" i="2" s="1"/>
  <c r="AD680" i="2"/>
  <c r="Y680" i="2"/>
  <c r="Z680" i="2" s="1"/>
  <c r="F681" i="8" s="1"/>
  <c r="X680" i="2"/>
  <c r="W680" i="2"/>
  <c r="V680" i="2"/>
  <c r="U680" i="2"/>
  <c r="T680" i="2"/>
  <c r="R680" i="2"/>
  <c r="S680" i="2" s="1"/>
  <c r="AD679" i="2"/>
  <c r="Z679" i="2"/>
  <c r="F680" i="8" s="1"/>
  <c r="Y679" i="2"/>
  <c r="X679" i="2"/>
  <c r="W679" i="2"/>
  <c r="V679" i="2"/>
  <c r="U679" i="2"/>
  <c r="T679" i="2"/>
  <c r="S679" i="2"/>
  <c r="R679" i="2"/>
  <c r="AD678" i="2"/>
  <c r="Y678" i="2"/>
  <c r="Z678" i="2" s="1"/>
  <c r="F679" i="8" s="1"/>
  <c r="X678" i="2"/>
  <c r="W678" i="2"/>
  <c r="V678" i="2"/>
  <c r="U678" i="2"/>
  <c r="T678" i="2"/>
  <c r="R678" i="2"/>
  <c r="S678" i="2" s="1"/>
  <c r="AD677" i="2"/>
  <c r="Z677" i="2"/>
  <c r="F678" i="8" s="1"/>
  <c r="Y677" i="2"/>
  <c r="X677" i="2"/>
  <c r="W677" i="2"/>
  <c r="V677" i="2"/>
  <c r="U677" i="2"/>
  <c r="T677" i="2"/>
  <c r="R677" i="2" s="1"/>
  <c r="S677" i="2" s="1"/>
  <c r="AD676" i="2"/>
  <c r="Y676" i="2"/>
  <c r="Z676" i="2" s="1"/>
  <c r="F677" i="8" s="1"/>
  <c r="X676" i="2"/>
  <c r="W676" i="2"/>
  <c r="V676" i="2"/>
  <c r="U676" i="2"/>
  <c r="T676" i="2"/>
  <c r="R676" i="2"/>
  <c r="S676" i="2" s="1"/>
  <c r="AD675" i="2"/>
  <c r="Z675" i="2"/>
  <c r="F676" i="8" s="1"/>
  <c r="Y675" i="2"/>
  <c r="X675" i="2"/>
  <c r="W675" i="2"/>
  <c r="V675" i="2"/>
  <c r="U675" i="2"/>
  <c r="T675" i="2"/>
  <c r="R675" i="2" s="1"/>
  <c r="S675" i="2" s="1"/>
  <c r="AD674" i="2"/>
  <c r="Y674" i="2"/>
  <c r="Z674" i="2" s="1"/>
  <c r="F675" i="8" s="1"/>
  <c r="X674" i="2"/>
  <c r="W674" i="2"/>
  <c r="V674" i="2"/>
  <c r="U674" i="2"/>
  <c r="T674" i="2"/>
  <c r="R674" i="2"/>
  <c r="S674" i="2" s="1"/>
  <c r="AD673" i="2"/>
  <c r="Z673" i="2"/>
  <c r="F674" i="8" s="1"/>
  <c r="Y673" i="2"/>
  <c r="X673" i="2"/>
  <c r="W673" i="2"/>
  <c r="V673" i="2"/>
  <c r="U673" i="2"/>
  <c r="T673" i="2"/>
  <c r="S673" i="2"/>
  <c r="R673" i="2"/>
  <c r="AD672" i="2"/>
  <c r="AC672" i="2"/>
  <c r="Z672" i="2"/>
  <c r="F673" i="8" s="1"/>
  <c r="Y672" i="2"/>
  <c r="X672" i="2"/>
  <c r="W672" i="2"/>
  <c r="V672" i="2"/>
  <c r="U672" i="2"/>
  <c r="T672" i="2"/>
  <c r="R672" i="2"/>
  <c r="S672" i="2" s="1"/>
  <c r="AD671" i="2"/>
  <c r="Y671" i="2"/>
  <c r="Z671" i="2" s="1"/>
  <c r="F672" i="8" s="1"/>
  <c r="X671" i="2"/>
  <c r="W671" i="2"/>
  <c r="V671" i="2"/>
  <c r="U671" i="2"/>
  <c r="T671" i="2"/>
  <c r="R671" i="2" s="1"/>
  <c r="S671" i="2" s="1"/>
  <c r="AD670" i="2"/>
  <c r="Z670" i="2"/>
  <c r="F671" i="8" s="1"/>
  <c r="Y670" i="2"/>
  <c r="X670" i="2"/>
  <c r="W670" i="2"/>
  <c r="V670" i="2"/>
  <c r="U670" i="2"/>
  <c r="T670" i="2"/>
  <c r="R670" i="2"/>
  <c r="S670" i="2" s="1"/>
  <c r="AD669" i="2"/>
  <c r="Y669" i="2"/>
  <c r="Z669" i="2" s="1"/>
  <c r="F670" i="8" s="1"/>
  <c r="X669" i="2"/>
  <c r="W669" i="2"/>
  <c r="V669" i="2"/>
  <c r="U669" i="2"/>
  <c r="T669" i="2"/>
  <c r="R669" i="2" s="1"/>
  <c r="S669" i="2" s="1"/>
  <c r="AD668" i="2"/>
  <c r="Z668" i="2"/>
  <c r="F669" i="8" s="1"/>
  <c r="Y668" i="2"/>
  <c r="X668" i="2"/>
  <c r="W668" i="2"/>
  <c r="V668" i="2"/>
  <c r="U668" i="2"/>
  <c r="T668" i="2"/>
  <c r="R668" i="2"/>
  <c r="S668" i="2" s="1"/>
  <c r="AD667" i="2"/>
  <c r="Y667" i="2"/>
  <c r="Z667" i="2" s="1"/>
  <c r="F668" i="8" s="1"/>
  <c r="X667" i="2"/>
  <c r="W667" i="2"/>
  <c r="V667" i="2"/>
  <c r="U667" i="2"/>
  <c r="T667" i="2"/>
  <c r="R667" i="2" s="1"/>
  <c r="S667" i="2" s="1"/>
  <c r="AD666" i="2"/>
  <c r="Z666" i="2"/>
  <c r="F667" i="8" s="1"/>
  <c r="Y666" i="2"/>
  <c r="X666" i="2"/>
  <c r="W666" i="2"/>
  <c r="V666" i="2"/>
  <c r="U666" i="2"/>
  <c r="T666" i="2"/>
  <c r="R666" i="2"/>
  <c r="S666" i="2" s="1"/>
  <c r="AD665" i="2"/>
  <c r="AB665" i="2"/>
  <c r="Z665" i="2"/>
  <c r="F666" i="8" s="1"/>
  <c r="Y665" i="2"/>
  <c r="AC665" i="2" s="1"/>
  <c r="X665" i="2"/>
  <c r="W665" i="2"/>
  <c r="V665" i="2"/>
  <c r="U665" i="2"/>
  <c r="T665" i="2"/>
  <c r="R665" i="2"/>
  <c r="S665" i="2" s="1"/>
  <c r="AD664" i="2"/>
  <c r="Y664" i="2"/>
  <c r="Z664" i="2" s="1"/>
  <c r="F665" i="8" s="1"/>
  <c r="X664" i="2"/>
  <c r="W664" i="2"/>
  <c r="V664" i="2"/>
  <c r="U664" i="2"/>
  <c r="T664" i="2"/>
  <c r="R664" i="2" s="1"/>
  <c r="S664" i="2" s="1"/>
  <c r="AD663" i="2"/>
  <c r="Z663" i="2"/>
  <c r="F664" i="8" s="1"/>
  <c r="Y663" i="2"/>
  <c r="X663" i="2"/>
  <c r="W663" i="2"/>
  <c r="V663" i="2"/>
  <c r="U663" i="2"/>
  <c r="T663" i="2"/>
  <c r="R663" i="2"/>
  <c r="S663" i="2" s="1"/>
  <c r="AD662" i="2"/>
  <c r="Y662" i="2"/>
  <c r="Z662" i="2" s="1"/>
  <c r="F663" i="8" s="1"/>
  <c r="X662" i="2"/>
  <c r="W662" i="2"/>
  <c r="V662" i="2"/>
  <c r="U662" i="2"/>
  <c r="T662" i="2"/>
  <c r="R662" i="2" s="1"/>
  <c r="S662" i="2" s="1"/>
  <c r="AD661" i="2"/>
  <c r="Z661" i="2"/>
  <c r="F662" i="8" s="1"/>
  <c r="Y661" i="2"/>
  <c r="X661" i="2"/>
  <c r="W661" i="2"/>
  <c r="V661" i="2"/>
  <c r="U661" i="2"/>
  <c r="T661" i="2"/>
  <c r="R661" i="2"/>
  <c r="S661" i="2" s="1"/>
  <c r="AD660" i="2"/>
  <c r="Y660" i="2"/>
  <c r="Z660" i="2" s="1"/>
  <c r="F661" i="8" s="1"/>
  <c r="X660" i="2"/>
  <c r="W660" i="2"/>
  <c r="V660" i="2"/>
  <c r="U660" i="2"/>
  <c r="T660" i="2"/>
  <c r="R660" i="2" s="1"/>
  <c r="S660" i="2" s="1"/>
  <c r="AD659" i="2"/>
  <c r="Z659" i="2"/>
  <c r="F660" i="8" s="1"/>
  <c r="Y659" i="2"/>
  <c r="X659" i="2"/>
  <c r="W659" i="2"/>
  <c r="V659" i="2"/>
  <c r="U659" i="2"/>
  <c r="T659" i="2"/>
  <c r="R659" i="2"/>
  <c r="S659" i="2" s="1"/>
  <c r="AD658" i="2"/>
  <c r="Y658" i="2"/>
  <c r="Z658" i="2" s="1"/>
  <c r="F659" i="8" s="1"/>
  <c r="X658" i="2"/>
  <c r="W658" i="2"/>
  <c r="V658" i="2"/>
  <c r="U658" i="2"/>
  <c r="T658" i="2"/>
  <c r="R658" i="2" s="1"/>
  <c r="S658" i="2" s="1"/>
  <c r="AD657" i="2"/>
  <c r="Z657" i="2"/>
  <c r="F658" i="8" s="1"/>
  <c r="Y657" i="2"/>
  <c r="X657" i="2"/>
  <c r="W657" i="2"/>
  <c r="V657" i="2"/>
  <c r="U657" i="2"/>
  <c r="T657" i="2"/>
  <c r="R657" i="2"/>
  <c r="S657" i="2" s="1"/>
  <c r="AD656" i="2"/>
  <c r="Y656" i="2"/>
  <c r="Z656" i="2" s="1"/>
  <c r="F657" i="8" s="1"/>
  <c r="X656" i="2"/>
  <c r="W656" i="2"/>
  <c r="V656" i="2"/>
  <c r="U656" i="2"/>
  <c r="T656" i="2"/>
  <c r="R656" i="2" s="1"/>
  <c r="S656" i="2" s="1"/>
  <c r="AD655" i="2"/>
  <c r="Z655" i="2"/>
  <c r="F656" i="8" s="1"/>
  <c r="Y655" i="2"/>
  <c r="X655" i="2"/>
  <c r="W655" i="2"/>
  <c r="V655" i="2"/>
  <c r="U655" i="2"/>
  <c r="T655" i="2"/>
  <c r="R655" i="2"/>
  <c r="S655" i="2" s="1"/>
  <c r="AD654" i="2"/>
  <c r="Y654" i="2"/>
  <c r="Z654" i="2" s="1"/>
  <c r="F655" i="8" s="1"/>
  <c r="X654" i="2"/>
  <c r="W654" i="2"/>
  <c r="V654" i="2"/>
  <c r="U654" i="2"/>
  <c r="T654" i="2"/>
  <c r="R654" i="2" s="1"/>
  <c r="S654" i="2" s="1"/>
  <c r="AD653" i="2"/>
  <c r="Z653" i="2"/>
  <c r="F654" i="8" s="1"/>
  <c r="Y653" i="2"/>
  <c r="X653" i="2"/>
  <c r="W653" i="2"/>
  <c r="V653" i="2"/>
  <c r="U653" i="2"/>
  <c r="T653" i="2"/>
  <c r="R653" i="2"/>
  <c r="S653" i="2" s="1"/>
  <c r="AD652" i="2"/>
  <c r="Y652" i="2"/>
  <c r="Z652" i="2" s="1"/>
  <c r="F653" i="8" s="1"/>
  <c r="X652" i="2"/>
  <c r="W652" i="2"/>
  <c r="V652" i="2"/>
  <c r="U652" i="2"/>
  <c r="T652" i="2"/>
  <c r="R652" i="2" s="1"/>
  <c r="S652" i="2" s="1"/>
  <c r="AD651" i="2"/>
  <c r="Z651" i="2"/>
  <c r="F652" i="8" s="1"/>
  <c r="Y651" i="2"/>
  <c r="X651" i="2"/>
  <c r="W651" i="2"/>
  <c r="V651" i="2"/>
  <c r="U651" i="2"/>
  <c r="T651" i="2"/>
  <c r="R651" i="2"/>
  <c r="S651" i="2" s="1"/>
  <c r="AD650" i="2"/>
  <c r="Y650" i="2"/>
  <c r="Z650" i="2" s="1"/>
  <c r="F651" i="8" s="1"/>
  <c r="X650" i="2"/>
  <c r="W650" i="2"/>
  <c r="V650" i="2"/>
  <c r="U650" i="2"/>
  <c r="T650" i="2"/>
  <c r="R650" i="2" s="1"/>
  <c r="S650" i="2" s="1"/>
  <c r="AD649" i="2"/>
  <c r="Z649" i="2"/>
  <c r="F650" i="8" s="1"/>
  <c r="Y649" i="2"/>
  <c r="X649" i="2"/>
  <c r="W649" i="2"/>
  <c r="V649" i="2"/>
  <c r="U649" i="2"/>
  <c r="T649" i="2"/>
  <c r="R649" i="2"/>
  <c r="S649" i="2" s="1"/>
  <c r="AD648" i="2"/>
  <c r="Y648" i="2"/>
  <c r="Z648" i="2" s="1"/>
  <c r="F649" i="8" s="1"/>
  <c r="X648" i="2"/>
  <c r="W648" i="2"/>
  <c r="V648" i="2"/>
  <c r="U648" i="2"/>
  <c r="T648" i="2"/>
  <c r="R648" i="2" s="1"/>
  <c r="S648" i="2" s="1"/>
  <c r="AD647" i="2"/>
  <c r="Z647" i="2"/>
  <c r="F648" i="8" s="1"/>
  <c r="Y647" i="2"/>
  <c r="X647" i="2"/>
  <c r="W647" i="2"/>
  <c r="V647" i="2"/>
  <c r="U647" i="2"/>
  <c r="T647" i="2"/>
  <c r="R647" i="2"/>
  <c r="S647" i="2" s="1"/>
  <c r="AD646" i="2"/>
  <c r="Y646" i="2"/>
  <c r="Z646" i="2" s="1"/>
  <c r="F647" i="8" s="1"/>
  <c r="X646" i="2"/>
  <c r="W646" i="2"/>
  <c r="V646" i="2"/>
  <c r="U646" i="2"/>
  <c r="T646" i="2"/>
  <c r="R646" i="2" s="1"/>
  <c r="S646" i="2" s="1"/>
  <c r="AD645" i="2"/>
  <c r="Z645" i="2"/>
  <c r="F646" i="8" s="1"/>
  <c r="Y645" i="2"/>
  <c r="X645" i="2"/>
  <c r="W645" i="2"/>
  <c r="V645" i="2"/>
  <c r="U645" i="2"/>
  <c r="T645" i="2"/>
  <c r="R645" i="2"/>
  <c r="S645" i="2" s="1"/>
  <c r="AD644" i="2"/>
  <c r="Y644" i="2"/>
  <c r="Z644" i="2" s="1"/>
  <c r="F645" i="8" s="1"/>
  <c r="X644" i="2"/>
  <c r="W644" i="2"/>
  <c r="V644" i="2"/>
  <c r="U644" i="2"/>
  <c r="T644" i="2"/>
  <c r="R644" i="2" s="1"/>
  <c r="S644" i="2" s="1"/>
  <c r="AD643" i="2"/>
  <c r="Z643" i="2"/>
  <c r="F644" i="8" s="1"/>
  <c r="Y643" i="2"/>
  <c r="X643" i="2"/>
  <c r="W643" i="2"/>
  <c r="V643" i="2"/>
  <c r="U643" i="2"/>
  <c r="T643" i="2"/>
  <c r="R643" i="2"/>
  <c r="S643" i="2" s="1"/>
  <c r="AD642" i="2"/>
  <c r="Y642" i="2"/>
  <c r="Z642" i="2" s="1"/>
  <c r="F643" i="8" s="1"/>
  <c r="X642" i="2"/>
  <c r="W642" i="2"/>
  <c r="V642" i="2"/>
  <c r="U642" i="2"/>
  <c r="T642" i="2"/>
  <c r="R642" i="2" s="1"/>
  <c r="S642" i="2" s="1"/>
  <c r="AD641" i="2"/>
  <c r="Z641" i="2"/>
  <c r="F642" i="8" s="1"/>
  <c r="Y641" i="2"/>
  <c r="X641" i="2"/>
  <c r="W641" i="2"/>
  <c r="V641" i="2"/>
  <c r="U641" i="2"/>
  <c r="T641" i="2"/>
  <c r="R641" i="2"/>
  <c r="S641" i="2" s="1"/>
  <c r="AD640" i="2"/>
  <c r="Y640" i="2"/>
  <c r="Z640" i="2" s="1"/>
  <c r="F641" i="8" s="1"/>
  <c r="X640" i="2"/>
  <c r="W640" i="2"/>
  <c r="V640" i="2"/>
  <c r="U640" i="2"/>
  <c r="T640" i="2"/>
  <c r="R640" i="2" s="1"/>
  <c r="S640" i="2" s="1"/>
  <c r="AD639" i="2"/>
  <c r="Z639" i="2"/>
  <c r="F640" i="8" s="1"/>
  <c r="Y639" i="2"/>
  <c r="X639" i="2"/>
  <c r="W639" i="2"/>
  <c r="V639" i="2"/>
  <c r="U639" i="2"/>
  <c r="T639" i="2"/>
  <c r="R639" i="2"/>
  <c r="S639" i="2" s="1"/>
  <c r="AD638" i="2"/>
  <c r="Y638" i="2"/>
  <c r="Z638" i="2" s="1"/>
  <c r="F639" i="8" s="1"/>
  <c r="X638" i="2"/>
  <c r="W638" i="2"/>
  <c r="V638" i="2"/>
  <c r="U638" i="2"/>
  <c r="T638" i="2"/>
  <c r="R638" i="2" s="1"/>
  <c r="S638" i="2" s="1"/>
  <c r="AD637" i="2"/>
  <c r="Z637" i="2"/>
  <c r="F638" i="8" s="1"/>
  <c r="Y637" i="2"/>
  <c r="X637" i="2"/>
  <c r="W637" i="2"/>
  <c r="V637" i="2"/>
  <c r="U637" i="2"/>
  <c r="T637" i="2"/>
  <c r="R637" i="2"/>
  <c r="S637" i="2" s="1"/>
  <c r="AD636" i="2"/>
  <c r="Y636" i="2"/>
  <c r="Z636" i="2" s="1"/>
  <c r="F637" i="8" s="1"/>
  <c r="X636" i="2"/>
  <c r="W636" i="2"/>
  <c r="V636" i="2"/>
  <c r="U636" i="2"/>
  <c r="T636" i="2"/>
  <c r="S636" i="2"/>
  <c r="R636" i="2"/>
  <c r="AD635" i="2"/>
  <c r="Z635" i="2"/>
  <c r="F636" i="8" s="1"/>
  <c r="Y635" i="2"/>
  <c r="X635" i="2"/>
  <c r="W635" i="2"/>
  <c r="V635" i="2"/>
  <c r="U635" i="2"/>
  <c r="T635" i="2"/>
  <c r="R635" i="2"/>
  <c r="S635" i="2" s="1"/>
  <c r="AD634" i="2"/>
  <c r="Y634" i="2"/>
  <c r="Z634" i="2" s="1"/>
  <c r="F635" i="8" s="1"/>
  <c r="X634" i="2"/>
  <c r="W634" i="2"/>
  <c r="V634" i="2"/>
  <c r="U634" i="2"/>
  <c r="T634" i="2"/>
  <c r="R634" i="2" s="1"/>
  <c r="S634" i="2" s="1"/>
  <c r="AD633" i="2"/>
  <c r="Z633" i="2"/>
  <c r="F634" i="8" s="1"/>
  <c r="Y633" i="2"/>
  <c r="X633" i="2"/>
  <c r="W633" i="2"/>
  <c r="V633" i="2"/>
  <c r="U633" i="2"/>
  <c r="T633" i="2"/>
  <c r="R633" i="2"/>
  <c r="S633" i="2" s="1"/>
  <c r="AD632" i="2"/>
  <c r="Y632" i="2"/>
  <c r="Z632" i="2" s="1"/>
  <c r="F633" i="8" s="1"/>
  <c r="X632" i="2"/>
  <c r="W632" i="2"/>
  <c r="V632" i="2"/>
  <c r="U632" i="2"/>
  <c r="T632" i="2"/>
  <c r="R632" i="2" s="1"/>
  <c r="S632" i="2" s="1"/>
  <c r="AD631" i="2"/>
  <c r="Z631" i="2"/>
  <c r="F632" i="8" s="1"/>
  <c r="Y631" i="2"/>
  <c r="X631" i="2"/>
  <c r="W631" i="2"/>
  <c r="V631" i="2"/>
  <c r="U631" i="2"/>
  <c r="T631" i="2"/>
  <c r="R631" i="2"/>
  <c r="S631" i="2" s="1"/>
  <c r="AD630" i="2"/>
  <c r="Y630" i="2"/>
  <c r="Z630" i="2" s="1"/>
  <c r="F631" i="8" s="1"/>
  <c r="X630" i="2"/>
  <c r="W630" i="2"/>
  <c r="V630" i="2"/>
  <c r="U630" i="2"/>
  <c r="T630" i="2"/>
  <c r="S630" i="2"/>
  <c r="R630" i="2"/>
  <c r="AD629" i="2"/>
  <c r="Z629" i="2"/>
  <c r="F630" i="8" s="1"/>
  <c r="Y629" i="2"/>
  <c r="X629" i="2"/>
  <c r="W629" i="2"/>
  <c r="V629" i="2"/>
  <c r="U629" i="2"/>
  <c r="T629" i="2"/>
  <c r="R629" i="2"/>
  <c r="S629" i="2" s="1"/>
  <c r="AD628" i="2"/>
  <c r="Y628" i="2"/>
  <c r="Z628" i="2" s="1"/>
  <c r="F629" i="8" s="1"/>
  <c r="X628" i="2"/>
  <c r="W628" i="2"/>
  <c r="V628" i="2"/>
  <c r="U628" i="2"/>
  <c r="T628" i="2"/>
  <c r="R628" i="2" s="1"/>
  <c r="S628" i="2" s="1"/>
  <c r="AD627" i="2"/>
  <c r="Z627" i="2"/>
  <c r="F628" i="8" s="1"/>
  <c r="Y627" i="2"/>
  <c r="X627" i="2"/>
  <c r="W627" i="2"/>
  <c r="V627" i="2"/>
  <c r="U627" i="2"/>
  <c r="T627" i="2"/>
  <c r="R627" i="2"/>
  <c r="S627" i="2" s="1"/>
  <c r="AD626" i="2"/>
  <c r="Y626" i="2"/>
  <c r="Z626" i="2" s="1"/>
  <c r="F627" i="8" s="1"/>
  <c r="X626" i="2"/>
  <c r="W626" i="2"/>
  <c r="V626" i="2"/>
  <c r="U626" i="2"/>
  <c r="T626" i="2"/>
  <c r="R626" i="2" s="1"/>
  <c r="S626" i="2" s="1"/>
  <c r="AD625" i="2"/>
  <c r="Z625" i="2"/>
  <c r="F626" i="8" s="1"/>
  <c r="Y625" i="2"/>
  <c r="X625" i="2"/>
  <c r="W625" i="2"/>
  <c r="V625" i="2"/>
  <c r="U625" i="2"/>
  <c r="T625" i="2"/>
  <c r="R625" i="2"/>
  <c r="S625" i="2" s="1"/>
  <c r="AD624" i="2"/>
  <c r="Y624" i="2"/>
  <c r="Z624" i="2" s="1"/>
  <c r="F625" i="8" s="1"/>
  <c r="X624" i="2"/>
  <c r="W624" i="2"/>
  <c r="V624" i="2"/>
  <c r="U624" i="2"/>
  <c r="T624" i="2"/>
  <c r="S624" i="2"/>
  <c r="R624" i="2"/>
  <c r="AD623" i="2"/>
  <c r="Z623" i="2"/>
  <c r="F624" i="8" s="1"/>
  <c r="Y623" i="2"/>
  <c r="X623" i="2"/>
  <c r="W623" i="2"/>
  <c r="V623" i="2"/>
  <c r="U623" i="2"/>
  <c r="T623" i="2"/>
  <c r="R623" i="2"/>
  <c r="S623" i="2" s="1"/>
  <c r="AD622" i="2"/>
  <c r="Y622" i="2"/>
  <c r="Z622" i="2" s="1"/>
  <c r="F623" i="8" s="1"/>
  <c r="X622" i="2"/>
  <c r="W622" i="2"/>
  <c r="V622" i="2"/>
  <c r="U622" i="2"/>
  <c r="T622" i="2"/>
  <c r="R622" i="2" s="1"/>
  <c r="S622" i="2" s="1"/>
  <c r="AD621" i="2"/>
  <c r="Z621" i="2"/>
  <c r="F622" i="8" s="1"/>
  <c r="Y621" i="2"/>
  <c r="X621" i="2"/>
  <c r="W621" i="2"/>
  <c r="V621" i="2"/>
  <c r="U621" i="2"/>
  <c r="T621" i="2"/>
  <c r="R621" i="2"/>
  <c r="S621" i="2" s="1"/>
  <c r="AD620" i="2"/>
  <c r="Y620" i="2"/>
  <c r="AC620" i="2" s="1"/>
  <c r="X620" i="2"/>
  <c r="W620" i="2"/>
  <c r="V620" i="2"/>
  <c r="U620" i="2"/>
  <c r="T620" i="2"/>
  <c r="R620" i="2"/>
  <c r="S620" i="2" s="1"/>
  <c r="AD619" i="2"/>
  <c r="Z619" i="2"/>
  <c r="F620" i="8" s="1"/>
  <c r="Y619" i="2"/>
  <c r="X619" i="2"/>
  <c r="W619" i="2"/>
  <c r="V619" i="2"/>
  <c r="U619" i="2"/>
  <c r="T619" i="2"/>
  <c r="R619" i="2" s="1"/>
  <c r="S619" i="2" s="1"/>
  <c r="AD618" i="2"/>
  <c r="Y618" i="2"/>
  <c r="Z618" i="2" s="1"/>
  <c r="F619" i="8" s="1"/>
  <c r="X618" i="2"/>
  <c r="W618" i="2"/>
  <c r="V618" i="2"/>
  <c r="U618" i="2"/>
  <c r="T618" i="2"/>
  <c r="R618" i="2"/>
  <c r="S618" i="2" s="1"/>
  <c r="AD617" i="2"/>
  <c r="Z617" i="2"/>
  <c r="F618" i="8" s="1"/>
  <c r="Y617" i="2"/>
  <c r="X617" i="2"/>
  <c r="W617" i="2"/>
  <c r="V617" i="2"/>
  <c r="U617" i="2"/>
  <c r="T617" i="2"/>
  <c r="R617" i="2" s="1"/>
  <c r="S617" i="2" s="1"/>
  <c r="AD616" i="2"/>
  <c r="Y616" i="2"/>
  <c r="Z616" i="2" s="1"/>
  <c r="F617" i="8" s="1"/>
  <c r="X616" i="2"/>
  <c r="W616" i="2"/>
  <c r="V616" i="2"/>
  <c r="U616" i="2"/>
  <c r="T616" i="2"/>
  <c r="R616" i="2"/>
  <c r="S616" i="2" s="1"/>
  <c r="AD615" i="2"/>
  <c r="Z615" i="2"/>
  <c r="F616" i="8" s="1"/>
  <c r="Y615" i="2"/>
  <c r="X615" i="2"/>
  <c r="W615" i="2"/>
  <c r="V615" i="2"/>
  <c r="U615" i="2"/>
  <c r="T615" i="2"/>
  <c r="R615" i="2" s="1"/>
  <c r="S615" i="2" s="1"/>
  <c r="AD614" i="2"/>
  <c r="Y614" i="2"/>
  <c r="Z614" i="2" s="1"/>
  <c r="F615" i="8" s="1"/>
  <c r="X614" i="2"/>
  <c r="W614" i="2"/>
  <c r="V614" i="2"/>
  <c r="U614" i="2"/>
  <c r="T614" i="2"/>
  <c r="R614" i="2"/>
  <c r="S614" i="2" s="1"/>
  <c r="AD613" i="2"/>
  <c r="Z613" i="2"/>
  <c r="F614" i="8" s="1"/>
  <c r="Y613" i="2"/>
  <c r="X613" i="2"/>
  <c r="W613" i="2"/>
  <c r="V613" i="2"/>
  <c r="U613" i="2"/>
  <c r="T613" i="2"/>
  <c r="R613" i="2" s="1"/>
  <c r="S613" i="2" s="1"/>
  <c r="AD612" i="2"/>
  <c r="Y612" i="2"/>
  <c r="Z612" i="2" s="1"/>
  <c r="F613" i="8" s="1"/>
  <c r="X612" i="2"/>
  <c r="W612" i="2"/>
  <c r="V612" i="2"/>
  <c r="U612" i="2"/>
  <c r="T612" i="2"/>
  <c r="R612" i="2"/>
  <c r="S612" i="2" s="1"/>
  <c r="AD611" i="2"/>
  <c r="Z611" i="2"/>
  <c r="F612" i="8" s="1"/>
  <c r="Y611" i="2"/>
  <c r="X611" i="2"/>
  <c r="W611" i="2"/>
  <c r="V611" i="2"/>
  <c r="U611" i="2"/>
  <c r="T611" i="2"/>
  <c r="S611" i="2"/>
  <c r="R611" i="2"/>
  <c r="AD610" i="2"/>
  <c r="Y610" i="2"/>
  <c r="Z610" i="2" s="1"/>
  <c r="F611" i="8" s="1"/>
  <c r="X610" i="2"/>
  <c r="W610" i="2"/>
  <c r="V610" i="2"/>
  <c r="U610" i="2"/>
  <c r="T610" i="2"/>
  <c r="R610" i="2"/>
  <c r="S610" i="2" s="1"/>
  <c r="AD609" i="2"/>
  <c r="Z609" i="2"/>
  <c r="F610" i="8" s="1"/>
  <c r="Y609" i="2"/>
  <c r="X609" i="2"/>
  <c r="W609" i="2"/>
  <c r="V609" i="2"/>
  <c r="U609" i="2"/>
  <c r="T609" i="2"/>
  <c r="R609" i="2" s="1"/>
  <c r="S609" i="2" s="1"/>
  <c r="AD608" i="2"/>
  <c r="Y608" i="2"/>
  <c r="Z608" i="2" s="1"/>
  <c r="F609" i="8" s="1"/>
  <c r="X608" i="2"/>
  <c r="W608" i="2"/>
  <c r="V608" i="2"/>
  <c r="U608" i="2"/>
  <c r="T608" i="2"/>
  <c r="R608" i="2"/>
  <c r="S608" i="2" s="1"/>
  <c r="AD607" i="2"/>
  <c r="Z607" i="2"/>
  <c r="F608" i="8" s="1"/>
  <c r="Y607" i="2"/>
  <c r="X607" i="2"/>
  <c r="W607" i="2"/>
  <c r="V607" i="2"/>
  <c r="U607" i="2"/>
  <c r="T607" i="2"/>
  <c r="R607" i="2" s="1"/>
  <c r="S607" i="2" s="1"/>
  <c r="AD606" i="2"/>
  <c r="Y606" i="2"/>
  <c r="Z606" i="2" s="1"/>
  <c r="F607" i="8" s="1"/>
  <c r="X606" i="2"/>
  <c r="W606" i="2"/>
  <c r="V606" i="2"/>
  <c r="U606" i="2"/>
  <c r="T606" i="2"/>
  <c r="R606" i="2"/>
  <c r="S606" i="2" s="1"/>
  <c r="AD605" i="2"/>
  <c r="Z605" i="2"/>
  <c r="F606" i="8" s="1"/>
  <c r="Y605" i="2"/>
  <c r="X605" i="2"/>
  <c r="W605" i="2"/>
  <c r="V605" i="2"/>
  <c r="U605" i="2"/>
  <c r="T605" i="2"/>
  <c r="S605" i="2"/>
  <c r="R605" i="2"/>
  <c r="AD604" i="2"/>
  <c r="AB604" i="2"/>
  <c r="AC604" i="2" s="1"/>
  <c r="Z604" i="2"/>
  <c r="F605" i="8" s="1"/>
  <c r="Y604" i="2"/>
  <c r="X604" i="2"/>
  <c r="W604" i="2"/>
  <c r="V604" i="2"/>
  <c r="U604" i="2"/>
  <c r="T604" i="2"/>
  <c r="R604" i="2" s="1"/>
  <c r="S604" i="2" s="1"/>
  <c r="AD603" i="2"/>
  <c r="Y603" i="2"/>
  <c r="Z603" i="2" s="1"/>
  <c r="F604" i="8" s="1"/>
  <c r="X603" i="2"/>
  <c r="W603" i="2"/>
  <c r="V603" i="2"/>
  <c r="U603" i="2"/>
  <c r="T603" i="2"/>
  <c r="R603" i="2"/>
  <c r="S603" i="2" s="1"/>
  <c r="AD602" i="2"/>
  <c r="Z602" i="2"/>
  <c r="F603" i="8" s="1"/>
  <c r="Y602" i="2"/>
  <c r="X602" i="2"/>
  <c r="W602" i="2"/>
  <c r="V602" i="2"/>
  <c r="U602" i="2"/>
  <c r="T602" i="2"/>
  <c r="S602" i="2"/>
  <c r="R602" i="2"/>
  <c r="AD601" i="2"/>
  <c r="Y601" i="2"/>
  <c r="Z601" i="2" s="1"/>
  <c r="F602" i="8" s="1"/>
  <c r="X601" i="2"/>
  <c r="W601" i="2"/>
  <c r="V601" i="2"/>
  <c r="U601" i="2"/>
  <c r="T601" i="2"/>
  <c r="R601" i="2"/>
  <c r="S601" i="2" s="1"/>
  <c r="AD600" i="2"/>
  <c r="Z600" i="2"/>
  <c r="F601" i="8" s="1"/>
  <c r="Y600" i="2"/>
  <c r="X600" i="2"/>
  <c r="W600" i="2"/>
  <c r="V600" i="2"/>
  <c r="U600" i="2"/>
  <c r="T600" i="2"/>
  <c r="R600" i="2" s="1"/>
  <c r="S600" i="2" s="1"/>
  <c r="AD599" i="2"/>
  <c r="Y599" i="2"/>
  <c r="Z599" i="2" s="1"/>
  <c r="F600" i="8" s="1"/>
  <c r="X599" i="2"/>
  <c r="W599" i="2"/>
  <c r="V599" i="2"/>
  <c r="U599" i="2"/>
  <c r="T599" i="2"/>
  <c r="R599" i="2"/>
  <c r="S599" i="2" s="1"/>
  <c r="AD598" i="2"/>
  <c r="Z598" i="2"/>
  <c r="F599" i="8" s="1"/>
  <c r="Y598" i="2"/>
  <c r="X598" i="2"/>
  <c r="W598" i="2"/>
  <c r="V598" i="2"/>
  <c r="U598" i="2"/>
  <c r="T598" i="2"/>
  <c r="R598" i="2" s="1"/>
  <c r="S598" i="2" s="1"/>
  <c r="AD597" i="2"/>
  <c r="Y597" i="2"/>
  <c r="Z597" i="2" s="1"/>
  <c r="F598" i="8" s="1"/>
  <c r="X597" i="2"/>
  <c r="W597" i="2"/>
  <c r="V597" i="2"/>
  <c r="U597" i="2"/>
  <c r="T597" i="2"/>
  <c r="R597" i="2"/>
  <c r="S597" i="2" s="1"/>
  <c r="AD596" i="2"/>
  <c r="Z596" i="2"/>
  <c r="F597" i="8" s="1"/>
  <c r="Y596" i="2"/>
  <c r="X596" i="2"/>
  <c r="W596" i="2"/>
  <c r="V596" i="2"/>
  <c r="U596" i="2"/>
  <c r="T596" i="2"/>
  <c r="R596" i="2" s="1"/>
  <c r="S596" i="2" s="1"/>
  <c r="AD595" i="2"/>
  <c r="Y595" i="2"/>
  <c r="Z595" i="2" s="1"/>
  <c r="F596" i="8" s="1"/>
  <c r="X595" i="2"/>
  <c r="W595" i="2"/>
  <c r="V595" i="2"/>
  <c r="U595" i="2"/>
  <c r="T595" i="2"/>
  <c r="R595" i="2"/>
  <c r="S595" i="2" s="1"/>
  <c r="AD594" i="2"/>
  <c r="Z594" i="2"/>
  <c r="F595" i="8" s="1"/>
  <c r="Y594" i="2"/>
  <c r="X594" i="2"/>
  <c r="W594" i="2"/>
  <c r="V594" i="2"/>
  <c r="U594" i="2"/>
  <c r="T594" i="2"/>
  <c r="R594" i="2" s="1"/>
  <c r="S594" i="2" s="1"/>
  <c r="AD593" i="2"/>
  <c r="Y593" i="2"/>
  <c r="Z593" i="2" s="1"/>
  <c r="F594" i="8" s="1"/>
  <c r="X593" i="2"/>
  <c r="W593" i="2"/>
  <c r="V593" i="2"/>
  <c r="U593" i="2"/>
  <c r="T593" i="2"/>
  <c r="R593" i="2"/>
  <c r="S593" i="2" s="1"/>
  <c r="AD592" i="2"/>
  <c r="Z592" i="2"/>
  <c r="F593" i="8" s="1"/>
  <c r="Y592" i="2"/>
  <c r="X592" i="2"/>
  <c r="W592" i="2"/>
  <c r="V592" i="2"/>
  <c r="U592" i="2"/>
  <c r="T592" i="2"/>
  <c r="R592" i="2" s="1"/>
  <c r="S592" i="2" s="1"/>
  <c r="AD591" i="2"/>
  <c r="Y591" i="2"/>
  <c r="Z591" i="2" s="1"/>
  <c r="F592" i="8" s="1"/>
  <c r="X591" i="2"/>
  <c r="W591" i="2"/>
  <c r="V591" i="2"/>
  <c r="U591" i="2"/>
  <c r="T591" i="2"/>
  <c r="R591" i="2"/>
  <c r="S591" i="2" s="1"/>
  <c r="AD590" i="2"/>
  <c r="Z590" i="2"/>
  <c r="F591" i="8" s="1"/>
  <c r="Y590" i="2"/>
  <c r="X590" i="2"/>
  <c r="W590" i="2"/>
  <c r="V590" i="2"/>
  <c r="U590" i="2"/>
  <c r="T590" i="2"/>
  <c r="R590" i="2" s="1"/>
  <c r="S590" i="2" s="1"/>
  <c r="AD589" i="2"/>
  <c r="Y589" i="2"/>
  <c r="Z589" i="2" s="1"/>
  <c r="F590" i="8" s="1"/>
  <c r="X589" i="2"/>
  <c r="W589" i="2"/>
  <c r="V589" i="2"/>
  <c r="U589" i="2"/>
  <c r="T589" i="2"/>
  <c r="R589" i="2"/>
  <c r="S589" i="2" s="1"/>
  <c r="AD588" i="2"/>
  <c r="Z588" i="2"/>
  <c r="F589" i="8" s="1"/>
  <c r="Y588" i="2"/>
  <c r="X588" i="2"/>
  <c r="W588" i="2"/>
  <c r="V588" i="2"/>
  <c r="U588" i="2"/>
  <c r="T588" i="2"/>
  <c r="R588" i="2" s="1"/>
  <c r="S588" i="2" s="1"/>
  <c r="AD587" i="2"/>
  <c r="Y587" i="2"/>
  <c r="Z587" i="2" s="1"/>
  <c r="F588" i="8" s="1"/>
  <c r="X587" i="2"/>
  <c r="W587" i="2"/>
  <c r="V587" i="2"/>
  <c r="U587" i="2"/>
  <c r="T587" i="2"/>
  <c r="R587" i="2"/>
  <c r="S587" i="2" s="1"/>
  <c r="AD586" i="2"/>
  <c r="Z586" i="2"/>
  <c r="F587" i="8" s="1"/>
  <c r="Y586" i="2"/>
  <c r="X586" i="2"/>
  <c r="W586" i="2"/>
  <c r="V586" i="2"/>
  <c r="U586" i="2"/>
  <c r="T586" i="2"/>
  <c r="R586" i="2" s="1"/>
  <c r="S586" i="2" s="1"/>
  <c r="AD585" i="2"/>
  <c r="Y585" i="2"/>
  <c r="Z585" i="2" s="1"/>
  <c r="F586" i="8" s="1"/>
  <c r="X585" i="2"/>
  <c r="W585" i="2"/>
  <c r="V585" i="2"/>
  <c r="U585" i="2"/>
  <c r="T585" i="2"/>
  <c r="R585" i="2"/>
  <c r="S585" i="2" s="1"/>
  <c r="AD584" i="2"/>
  <c r="Z584" i="2"/>
  <c r="F585" i="8" s="1"/>
  <c r="Y584" i="2"/>
  <c r="X584" i="2"/>
  <c r="W584" i="2"/>
  <c r="V584" i="2"/>
  <c r="U584" i="2"/>
  <c r="T584" i="2"/>
  <c r="R584" i="2" s="1"/>
  <c r="S584" i="2" s="1"/>
  <c r="AD583" i="2"/>
  <c r="Y583" i="2"/>
  <c r="Z583" i="2" s="1"/>
  <c r="F584" i="8" s="1"/>
  <c r="X583" i="2"/>
  <c r="W583" i="2"/>
  <c r="V583" i="2"/>
  <c r="U583" i="2"/>
  <c r="T583" i="2"/>
  <c r="R583" i="2"/>
  <c r="S583" i="2" s="1"/>
  <c r="AD582" i="2"/>
  <c r="Z582" i="2"/>
  <c r="F583" i="8" s="1"/>
  <c r="Y582" i="2"/>
  <c r="X582" i="2"/>
  <c r="W582" i="2"/>
  <c r="V582" i="2"/>
  <c r="U582" i="2"/>
  <c r="T582" i="2"/>
  <c r="R582" i="2" s="1"/>
  <c r="S582" i="2" s="1"/>
  <c r="AD581" i="2"/>
  <c r="Y581" i="2"/>
  <c r="Z581" i="2" s="1"/>
  <c r="F582" i="8" s="1"/>
  <c r="X581" i="2"/>
  <c r="W581" i="2"/>
  <c r="V581" i="2"/>
  <c r="U581" i="2"/>
  <c r="T581" i="2"/>
  <c r="R581" i="2"/>
  <c r="S581" i="2" s="1"/>
  <c r="AD580" i="2"/>
  <c r="Z580" i="2"/>
  <c r="F581" i="8" s="1"/>
  <c r="Y580" i="2"/>
  <c r="X580" i="2"/>
  <c r="W580" i="2"/>
  <c r="V580" i="2"/>
  <c r="U580" i="2"/>
  <c r="T580" i="2"/>
  <c r="R580" i="2" s="1"/>
  <c r="S580" i="2" s="1"/>
  <c r="AD579" i="2"/>
  <c r="Y579" i="2"/>
  <c r="Z579" i="2" s="1"/>
  <c r="F580" i="8" s="1"/>
  <c r="X579" i="2"/>
  <c r="W579" i="2"/>
  <c r="V579" i="2"/>
  <c r="U579" i="2"/>
  <c r="T579" i="2"/>
  <c r="R579" i="2"/>
  <c r="S579" i="2" s="1"/>
  <c r="AD578" i="2"/>
  <c r="Z578" i="2"/>
  <c r="F579" i="8" s="1"/>
  <c r="Y578" i="2"/>
  <c r="X578" i="2"/>
  <c r="W578" i="2"/>
  <c r="V578" i="2"/>
  <c r="U578" i="2"/>
  <c r="T578" i="2"/>
  <c r="R578" i="2" s="1"/>
  <c r="S578" i="2" s="1"/>
  <c r="AD577" i="2"/>
  <c r="Y577" i="2"/>
  <c r="Z577" i="2" s="1"/>
  <c r="F578" i="8" s="1"/>
  <c r="X577" i="2"/>
  <c r="W577" i="2"/>
  <c r="V577" i="2"/>
  <c r="U577" i="2"/>
  <c r="T577" i="2"/>
  <c r="R577" i="2"/>
  <c r="S577" i="2" s="1"/>
  <c r="AD576" i="2"/>
  <c r="Z576" i="2"/>
  <c r="F577" i="8" s="1"/>
  <c r="Y576" i="2"/>
  <c r="X576" i="2"/>
  <c r="W576" i="2"/>
  <c r="V576" i="2"/>
  <c r="U576" i="2"/>
  <c r="T576" i="2"/>
  <c r="R576" i="2" s="1"/>
  <c r="S576" i="2" s="1"/>
  <c r="AD575" i="2"/>
  <c r="Y575" i="2"/>
  <c r="Z575" i="2" s="1"/>
  <c r="F576" i="8" s="1"/>
  <c r="X575" i="2"/>
  <c r="W575" i="2"/>
  <c r="V575" i="2"/>
  <c r="U575" i="2"/>
  <c r="T575" i="2"/>
  <c r="R575" i="2"/>
  <c r="S575" i="2" s="1"/>
  <c r="AD574" i="2"/>
  <c r="Z574" i="2"/>
  <c r="F575" i="8" s="1"/>
  <c r="Y574" i="2"/>
  <c r="X574" i="2"/>
  <c r="W574" i="2"/>
  <c r="V574" i="2"/>
  <c r="U574" i="2"/>
  <c r="T574" i="2"/>
  <c r="R574" i="2" s="1"/>
  <c r="S574" i="2" s="1"/>
  <c r="AD573" i="2"/>
  <c r="Y573" i="2"/>
  <c r="Z573" i="2" s="1"/>
  <c r="F574" i="8" s="1"/>
  <c r="X573" i="2"/>
  <c r="W573" i="2"/>
  <c r="V573" i="2"/>
  <c r="U573" i="2"/>
  <c r="T573" i="2"/>
  <c r="R573" i="2"/>
  <c r="S573" i="2" s="1"/>
  <c r="AD572" i="2"/>
  <c r="Z572" i="2"/>
  <c r="F573" i="8" s="1"/>
  <c r="Y572" i="2"/>
  <c r="X572" i="2"/>
  <c r="W572" i="2"/>
  <c r="V572" i="2"/>
  <c r="U572" i="2"/>
  <c r="T572" i="2"/>
  <c r="R572" i="2" s="1"/>
  <c r="S572" i="2" s="1"/>
  <c r="AD571" i="2"/>
  <c r="AC571" i="2"/>
  <c r="Z571" i="2"/>
  <c r="F572" i="8" s="1"/>
  <c r="Y571" i="2"/>
  <c r="X571" i="2"/>
  <c r="W571" i="2"/>
  <c r="V571" i="2"/>
  <c r="U571" i="2"/>
  <c r="T571" i="2"/>
  <c r="R571" i="2"/>
  <c r="S571" i="2" s="1"/>
  <c r="AD570" i="2"/>
  <c r="Y570" i="2"/>
  <c r="Z570" i="2" s="1"/>
  <c r="F571" i="8" s="1"/>
  <c r="X570" i="2"/>
  <c r="W570" i="2"/>
  <c r="V570" i="2"/>
  <c r="U570" i="2"/>
  <c r="T570" i="2"/>
  <c r="R570" i="2" s="1"/>
  <c r="S570" i="2" s="1"/>
  <c r="AD569" i="2"/>
  <c r="Z569" i="2"/>
  <c r="F570" i="8" s="1"/>
  <c r="Y569" i="2"/>
  <c r="X569" i="2"/>
  <c r="W569" i="2"/>
  <c r="V569" i="2"/>
  <c r="U569" i="2"/>
  <c r="T569" i="2"/>
  <c r="R569" i="2"/>
  <c r="S569" i="2" s="1"/>
  <c r="AD568" i="2"/>
  <c r="Y568" i="2"/>
  <c r="Z568" i="2" s="1"/>
  <c r="F569" i="8" s="1"/>
  <c r="X568" i="2"/>
  <c r="W568" i="2"/>
  <c r="V568" i="2"/>
  <c r="U568" i="2"/>
  <c r="T568" i="2"/>
  <c r="R568" i="2" s="1"/>
  <c r="S568" i="2" s="1"/>
  <c r="AD567" i="2"/>
  <c r="Z567" i="2"/>
  <c r="F568" i="8" s="1"/>
  <c r="Y567" i="2"/>
  <c r="X567" i="2"/>
  <c r="W567" i="2"/>
  <c r="V567" i="2"/>
  <c r="U567" i="2"/>
  <c r="T567" i="2"/>
  <c r="R567" i="2"/>
  <c r="S567" i="2" s="1"/>
  <c r="AD566" i="2"/>
  <c r="Y566" i="2"/>
  <c r="Z566" i="2" s="1"/>
  <c r="F567" i="8" s="1"/>
  <c r="X566" i="2"/>
  <c r="W566" i="2"/>
  <c r="V566" i="2"/>
  <c r="U566" i="2"/>
  <c r="T566" i="2"/>
  <c r="S566" i="2"/>
  <c r="R566" i="2"/>
  <c r="AD565" i="2"/>
  <c r="Z565" i="2"/>
  <c r="F566" i="8" s="1"/>
  <c r="Y565" i="2"/>
  <c r="X565" i="2"/>
  <c r="W565" i="2"/>
  <c r="V565" i="2"/>
  <c r="U565" i="2"/>
  <c r="T565" i="2"/>
  <c r="R565" i="2"/>
  <c r="S565" i="2" s="1"/>
  <c r="AD564" i="2"/>
  <c r="Y564" i="2"/>
  <c r="Z564" i="2" s="1"/>
  <c r="F565" i="8" s="1"/>
  <c r="X564" i="2"/>
  <c r="W564" i="2"/>
  <c r="V564" i="2"/>
  <c r="U564" i="2"/>
  <c r="T564" i="2"/>
  <c r="R564" i="2" s="1"/>
  <c r="S564" i="2" s="1"/>
  <c r="AD563" i="2"/>
  <c r="Z563" i="2"/>
  <c r="F564" i="8" s="1"/>
  <c r="Y563" i="2"/>
  <c r="X563" i="2"/>
  <c r="W563" i="2"/>
  <c r="V563" i="2"/>
  <c r="U563" i="2"/>
  <c r="T563" i="2"/>
  <c r="R563" i="2"/>
  <c r="S563" i="2" s="1"/>
  <c r="AD562" i="2"/>
  <c r="Y562" i="2"/>
  <c r="Z562" i="2" s="1"/>
  <c r="F563" i="8" s="1"/>
  <c r="X562" i="2"/>
  <c r="W562" i="2"/>
  <c r="V562" i="2"/>
  <c r="U562" i="2"/>
  <c r="T562" i="2"/>
  <c r="R562" i="2" s="1"/>
  <c r="S562" i="2" s="1"/>
  <c r="AD561" i="2"/>
  <c r="Z561" i="2"/>
  <c r="F562" i="8" s="1"/>
  <c r="Y561" i="2"/>
  <c r="X561" i="2"/>
  <c r="W561" i="2"/>
  <c r="V561" i="2"/>
  <c r="U561" i="2"/>
  <c r="T561" i="2"/>
  <c r="R561" i="2"/>
  <c r="S561" i="2" s="1"/>
  <c r="AD560" i="2"/>
  <c r="Y560" i="2"/>
  <c r="Z560" i="2" s="1"/>
  <c r="F561" i="8" s="1"/>
  <c r="X560" i="2"/>
  <c r="W560" i="2"/>
  <c r="V560" i="2"/>
  <c r="U560" i="2"/>
  <c r="T560" i="2"/>
  <c r="R560" i="2" s="1"/>
  <c r="S560" i="2" s="1"/>
  <c r="AD559" i="2"/>
  <c r="Z559" i="2"/>
  <c r="F560" i="8" s="1"/>
  <c r="Y559" i="2"/>
  <c r="X559" i="2"/>
  <c r="W559" i="2"/>
  <c r="V559" i="2"/>
  <c r="U559" i="2"/>
  <c r="T559" i="2"/>
  <c r="R559" i="2"/>
  <c r="S559" i="2" s="1"/>
  <c r="AD558" i="2"/>
  <c r="Y558" i="2"/>
  <c r="Z558" i="2" s="1"/>
  <c r="F559" i="8" s="1"/>
  <c r="X558" i="2"/>
  <c r="W558" i="2"/>
  <c r="V558" i="2"/>
  <c r="U558" i="2"/>
  <c r="T558" i="2"/>
  <c r="R558" i="2" s="1"/>
  <c r="S558" i="2" s="1"/>
  <c r="AD557" i="2"/>
  <c r="Z557" i="2"/>
  <c r="F558" i="8" s="1"/>
  <c r="Y557" i="2"/>
  <c r="X557" i="2"/>
  <c r="W557" i="2"/>
  <c r="V557" i="2"/>
  <c r="U557" i="2"/>
  <c r="T557" i="2"/>
  <c r="R557" i="2"/>
  <c r="S557" i="2" s="1"/>
  <c r="AD556" i="2"/>
  <c r="Y556" i="2"/>
  <c r="Z556" i="2" s="1"/>
  <c r="F557" i="8" s="1"/>
  <c r="X556" i="2"/>
  <c r="W556" i="2"/>
  <c r="V556" i="2"/>
  <c r="U556" i="2"/>
  <c r="T556" i="2"/>
  <c r="R556" i="2" s="1"/>
  <c r="S556" i="2" s="1"/>
  <c r="AD555" i="2"/>
  <c r="Z555" i="2"/>
  <c r="F556" i="8" s="1"/>
  <c r="Y555" i="2"/>
  <c r="X555" i="2"/>
  <c r="W555" i="2"/>
  <c r="V555" i="2"/>
  <c r="U555" i="2"/>
  <c r="T555" i="2"/>
  <c r="R555" i="2"/>
  <c r="S555" i="2" s="1"/>
  <c r="AD554" i="2"/>
  <c r="Y554" i="2"/>
  <c r="Z554" i="2" s="1"/>
  <c r="F555" i="8" s="1"/>
  <c r="X554" i="2"/>
  <c r="W554" i="2"/>
  <c r="V554" i="2"/>
  <c r="U554" i="2"/>
  <c r="T554" i="2"/>
  <c r="R554" i="2" s="1"/>
  <c r="S554" i="2" s="1"/>
  <c r="AD553" i="2"/>
  <c r="Z553" i="2"/>
  <c r="F554" i="8" s="1"/>
  <c r="Y553" i="2"/>
  <c r="X553" i="2"/>
  <c r="W553" i="2"/>
  <c r="V553" i="2"/>
  <c r="U553" i="2"/>
  <c r="T553" i="2"/>
  <c r="R553" i="2"/>
  <c r="S553" i="2" s="1"/>
  <c r="AD552" i="2"/>
  <c r="Y552" i="2"/>
  <c r="Z552" i="2" s="1"/>
  <c r="F553" i="8" s="1"/>
  <c r="X552" i="2"/>
  <c r="W552" i="2"/>
  <c r="V552" i="2"/>
  <c r="U552" i="2"/>
  <c r="T552" i="2"/>
  <c r="R552" i="2" s="1"/>
  <c r="S552" i="2" s="1"/>
  <c r="AD551" i="2"/>
  <c r="Z551" i="2"/>
  <c r="F552" i="8" s="1"/>
  <c r="Y551" i="2"/>
  <c r="X551" i="2"/>
  <c r="W551" i="2"/>
  <c r="V551" i="2"/>
  <c r="U551" i="2"/>
  <c r="T551" i="2"/>
  <c r="R551" i="2"/>
  <c r="S551" i="2" s="1"/>
  <c r="AD550" i="2"/>
  <c r="Y550" i="2"/>
  <c r="Z550" i="2" s="1"/>
  <c r="F551" i="8" s="1"/>
  <c r="X550" i="2"/>
  <c r="W550" i="2"/>
  <c r="V550" i="2"/>
  <c r="U550" i="2"/>
  <c r="T550" i="2"/>
  <c r="R550" i="2" s="1"/>
  <c r="S550" i="2" s="1"/>
  <c r="AD549" i="2"/>
  <c r="Z549" i="2"/>
  <c r="F550" i="8" s="1"/>
  <c r="Y549" i="2"/>
  <c r="X549" i="2"/>
  <c r="W549" i="2"/>
  <c r="V549" i="2"/>
  <c r="U549" i="2"/>
  <c r="T549" i="2"/>
  <c r="R549" i="2"/>
  <c r="S549" i="2" s="1"/>
  <c r="AD548" i="2"/>
  <c r="Y548" i="2"/>
  <c r="Z548" i="2" s="1"/>
  <c r="F549" i="8" s="1"/>
  <c r="X548" i="2"/>
  <c r="W548" i="2"/>
  <c r="V548" i="2"/>
  <c r="U548" i="2"/>
  <c r="T548" i="2"/>
  <c r="R548" i="2" s="1"/>
  <c r="S548" i="2" s="1"/>
  <c r="AD547" i="2"/>
  <c r="Z547" i="2"/>
  <c r="F548" i="8" s="1"/>
  <c r="Y547" i="2"/>
  <c r="X547" i="2"/>
  <c r="W547" i="2"/>
  <c r="V547" i="2"/>
  <c r="U547" i="2"/>
  <c r="T547" i="2"/>
  <c r="R547" i="2"/>
  <c r="S547" i="2" s="1"/>
  <c r="AD546" i="2"/>
  <c r="Y546" i="2"/>
  <c r="Z546" i="2" s="1"/>
  <c r="F547" i="8" s="1"/>
  <c r="X546" i="2"/>
  <c r="W546" i="2"/>
  <c r="V546" i="2"/>
  <c r="U546" i="2"/>
  <c r="T546" i="2"/>
  <c r="R546" i="2" s="1"/>
  <c r="S546" i="2" s="1"/>
  <c r="AD545" i="2"/>
  <c r="Z545" i="2"/>
  <c r="F546" i="8" s="1"/>
  <c r="Y545" i="2"/>
  <c r="X545" i="2"/>
  <c r="W545" i="2"/>
  <c r="V545" i="2"/>
  <c r="U545" i="2"/>
  <c r="T545" i="2"/>
  <c r="R545" i="2"/>
  <c r="S545" i="2" s="1"/>
  <c r="AD544" i="2"/>
  <c r="Y544" i="2"/>
  <c r="Z544" i="2" s="1"/>
  <c r="F545" i="8" s="1"/>
  <c r="X544" i="2"/>
  <c r="W544" i="2"/>
  <c r="V544" i="2"/>
  <c r="U544" i="2"/>
  <c r="T544" i="2"/>
  <c r="R544" i="2" s="1"/>
  <c r="S544" i="2" s="1"/>
  <c r="AD543" i="2"/>
  <c r="Z543" i="2"/>
  <c r="F544" i="8" s="1"/>
  <c r="Y543" i="2"/>
  <c r="X543" i="2"/>
  <c r="W543" i="2"/>
  <c r="V543" i="2"/>
  <c r="U543" i="2"/>
  <c r="T543" i="2"/>
  <c r="R543" i="2"/>
  <c r="S543" i="2" s="1"/>
  <c r="AD542" i="2"/>
  <c r="Y542" i="2"/>
  <c r="Z542" i="2" s="1"/>
  <c r="F543" i="8" s="1"/>
  <c r="X542" i="2"/>
  <c r="W542" i="2"/>
  <c r="V542" i="2"/>
  <c r="U542" i="2"/>
  <c r="T542" i="2"/>
  <c r="S542" i="2"/>
  <c r="R542" i="2"/>
  <c r="AD541" i="2"/>
  <c r="Z541" i="2"/>
  <c r="F542" i="8" s="1"/>
  <c r="Y541" i="2"/>
  <c r="X541" i="2"/>
  <c r="W541" i="2"/>
  <c r="V541" i="2"/>
  <c r="U541" i="2"/>
  <c r="T541" i="2"/>
  <c r="R541" i="2"/>
  <c r="S541" i="2" s="1"/>
  <c r="AD540" i="2"/>
  <c r="Y540" i="2"/>
  <c r="Z540" i="2" s="1"/>
  <c r="F541" i="8" s="1"/>
  <c r="X540" i="2"/>
  <c r="W540" i="2"/>
  <c r="V540" i="2"/>
  <c r="U540" i="2"/>
  <c r="T540" i="2"/>
  <c r="R540" i="2" s="1"/>
  <c r="S540" i="2" s="1"/>
  <c r="AD539" i="2"/>
  <c r="Z539" i="2"/>
  <c r="F540" i="8" s="1"/>
  <c r="Y539" i="2"/>
  <c r="X539" i="2"/>
  <c r="W539" i="2"/>
  <c r="V539" i="2"/>
  <c r="U539" i="2"/>
  <c r="T539" i="2"/>
  <c r="R539" i="2"/>
  <c r="S539" i="2" s="1"/>
  <c r="AD538" i="2"/>
  <c r="Y538" i="2"/>
  <c r="Z538" i="2" s="1"/>
  <c r="F539" i="8" s="1"/>
  <c r="X538" i="2"/>
  <c r="W538" i="2"/>
  <c r="V538" i="2"/>
  <c r="U538" i="2"/>
  <c r="T538" i="2"/>
  <c r="R538" i="2" s="1"/>
  <c r="S538" i="2" s="1"/>
  <c r="AD537" i="2"/>
  <c r="Z537" i="2"/>
  <c r="F538" i="8" s="1"/>
  <c r="Y537" i="2"/>
  <c r="X537" i="2"/>
  <c r="W537" i="2"/>
  <c r="V537" i="2"/>
  <c r="U537" i="2"/>
  <c r="T537" i="2"/>
  <c r="R537" i="2"/>
  <c r="S537" i="2" s="1"/>
  <c r="AD536" i="2"/>
  <c r="Y536" i="2"/>
  <c r="Z536" i="2" s="1"/>
  <c r="F537" i="8" s="1"/>
  <c r="X536" i="2"/>
  <c r="W536" i="2"/>
  <c r="V536" i="2"/>
  <c r="U536" i="2"/>
  <c r="T536" i="2"/>
  <c r="R536" i="2" s="1"/>
  <c r="S536" i="2" s="1"/>
  <c r="AD535" i="2"/>
  <c r="Z535" i="2"/>
  <c r="F536" i="8" s="1"/>
  <c r="Y535" i="2"/>
  <c r="X535" i="2"/>
  <c r="W535" i="2"/>
  <c r="V535" i="2"/>
  <c r="U535" i="2"/>
  <c r="T535" i="2"/>
  <c r="R535" i="2"/>
  <c r="S535" i="2" s="1"/>
  <c r="AD534" i="2"/>
  <c r="Y534" i="2"/>
  <c r="Z534" i="2" s="1"/>
  <c r="F535" i="8" s="1"/>
  <c r="X534" i="2"/>
  <c r="W534" i="2"/>
  <c r="V534" i="2"/>
  <c r="U534" i="2"/>
  <c r="T534" i="2"/>
  <c r="R534" i="2" s="1"/>
  <c r="S534" i="2" s="1"/>
  <c r="AD533" i="2"/>
  <c r="Z533" i="2"/>
  <c r="F534" i="8" s="1"/>
  <c r="Y533" i="2"/>
  <c r="X533" i="2"/>
  <c r="W533" i="2"/>
  <c r="V533" i="2"/>
  <c r="U533" i="2"/>
  <c r="T533" i="2"/>
  <c r="R533" i="2"/>
  <c r="S533" i="2" s="1"/>
  <c r="AD532" i="2"/>
  <c r="Y532" i="2"/>
  <c r="Z532" i="2" s="1"/>
  <c r="F533" i="8" s="1"/>
  <c r="X532" i="2"/>
  <c r="W532" i="2"/>
  <c r="V532" i="2"/>
  <c r="U532" i="2"/>
  <c r="T532" i="2"/>
  <c r="R532" i="2" s="1"/>
  <c r="S532" i="2" s="1"/>
  <c r="AD531" i="2"/>
  <c r="AC531" i="2"/>
  <c r="AB531" i="2"/>
  <c r="Y531" i="2"/>
  <c r="Z531" i="2" s="1"/>
  <c r="F532" i="8" s="1"/>
  <c r="X531" i="2"/>
  <c r="W531" i="2"/>
  <c r="V531" i="2"/>
  <c r="U531" i="2"/>
  <c r="T531" i="2"/>
  <c r="R531" i="2" s="1"/>
  <c r="S531" i="2" s="1"/>
  <c r="AD530" i="2"/>
  <c r="Z530" i="2"/>
  <c r="F531" i="8" s="1"/>
  <c r="Y530" i="2"/>
  <c r="X530" i="2"/>
  <c r="W530" i="2"/>
  <c r="V530" i="2"/>
  <c r="U530" i="2"/>
  <c r="T530" i="2"/>
  <c r="R530" i="2"/>
  <c r="S530" i="2" s="1"/>
  <c r="AD529" i="2"/>
  <c r="Y529" i="2"/>
  <c r="Z529" i="2" s="1"/>
  <c r="F530" i="8" s="1"/>
  <c r="X529" i="2"/>
  <c r="W529" i="2"/>
  <c r="V529" i="2"/>
  <c r="U529" i="2"/>
  <c r="T529" i="2"/>
  <c r="S529" i="2"/>
  <c r="R529" i="2"/>
  <c r="AD528" i="2"/>
  <c r="Z528" i="2"/>
  <c r="F529" i="8" s="1"/>
  <c r="Y528" i="2"/>
  <c r="X528" i="2"/>
  <c r="W528" i="2"/>
  <c r="V528" i="2"/>
  <c r="U528" i="2"/>
  <c r="T528" i="2"/>
  <c r="R528" i="2"/>
  <c r="S528" i="2" s="1"/>
  <c r="AD527" i="2"/>
  <c r="Y527" i="2"/>
  <c r="Z527" i="2" s="1"/>
  <c r="F528" i="8" s="1"/>
  <c r="X527" i="2"/>
  <c r="W527" i="2"/>
  <c r="V527" i="2"/>
  <c r="U527" i="2"/>
  <c r="T527" i="2"/>
  <c r="R527" i="2" s="1"/>
  <c r="S527" i="2" s="1"/>
  <c r="AD526" i="2"/>
  <c r="Z526" i="2"/>
  <c r="F527" i="8" s="1"/>
  <c r="Y526" i="2"/>
  <c r="X526" i="2"/>
  <c r="W526" i="2"/>
  <c r="V526" i="2"/>
  <c r="U526" i="2"/>
  <c r="T526" i="2"/>
  <c r="R526" i="2"/>
  <c r="S526" i="2" s="1"/>
  <c r="AD525" i="2"/>
  <c r="Y525" i="2"/>
  <c r="Z525" i="2" s="1"/>
  <c r="F526" i="8" s="1"/>
  <c r="X525" i="2"/>
  <c r="W525" i="2"/>
  <c r="V525" i="2"/>
  <c r="U525" i="2"/>
  <c r="T525" i="2"/>
  <c r="R525" i="2" s="1"/>
  <c r="S525" i="2" s="1"/>
  <c r="AD524" i="2"/>
  <c r="Z524" i="2"/>
  <c r="F525" i="8" s="1"/>
  <c r="Y524" i="2"/>
  <c r="X524" i="2"/>
  <c r="W524" i="2"/>
  <c r="V524" i="2"/>
  <c r="U524" i="2"/>
  <c r="T524" i="2"/>
  <c r="R524" i="2"/>
  <c r="S524" i="2" s="1"/>
  <c r="AD523" i="2"/>
  <c r="Y523" i="2"/>
  <c r="Z523" i="2" s="1"/>
  <c r="F524" i="8" s="1"/>
  <c r="X523" i="2"/>
  <c r="W523" i="2"/>
  <c r="V523" i="2"/>
  <c r="U523" i="2"/>
  <c r="T523" i="2"/>
  <c r="R523" i="2" s="1"/>
  <c r="S523" i="2" s="1"/>
  <c r="AD522" i="2"/>
  <c r="Z522" i="2"/>
  <c r="F523" i="8" s="1"/>
  <c r="Y522" i="2"/>
  <c r="X522" i="2"/>
  <c r="W522" i="2"/>
  <c r="V522" i="2"/>
  <c r="U522" i="2"/>
  <c r="T522" i="2"/>
  <c r="R522" i="2"/>
  <c r="S522" i="2" s="1"/>
  <c r="AD521" i="2"/>
  <c r="Y521" i="2"/>
  <c r="Z521" i="2" s="1"/>
  <c r="F522" i="8" s="1"/>
  <c r="X521" i="2"/>
  <c r="W521" i="2"/>
  <c r="V521" i="2"/>
  <c r="U521" i="2"/>
  <c r="T521" i="2"/>
  <c r="R521" i="2" s="1"/>
  <c r="S521" i="2" s="1"/>
  <c r="AD520" i="2"/>
  <c r="Z520" i="2"/>
  <c r="F521" i="8" s="1"/>
  <c r="Y520" i="2"/>
  <c r="X520" i="2"/>
  <c r="W520" i="2"/>
  <c r="V520" i="2"/>
  <c r="U520" i="2"/>
  <c r="T520" i="2"/>
  <c r="R520" i="2"/>
  <c r="S520" i="2" s="1"/>
  <c r="AD519" i="2"/>
  <c r="Y519" i="2"/>
  <c r="Z519" i="2" s="1"/>
  <c r="F520" i="8" s="1"/>
  <c r="X519" i="2"/>
  <c r="W519" i="2"/>
  <c r="V519" i="2"/>
  <c r="U519" i="2"/>
  <c r="T519" i="2"/>
  <c r="R519" i="2" s="1"/>
  <c r="S519" i="2" s="1"/>
  <c r="AD518" i="2"/>
  <c r="Z518" i="2"/>
  <c r="F519" i="8" s="1"/>
  <c r="Y518" i="2"/>
  <c r="X518" i="2"/>
  <c r="W518" i="2"/>
  <c r="V518" i="2"/>
  <c r="U518" i="2"/>
  <c r="T518" i="2"/>
  <c r="R518" i="2"/>
  <c r="S518" i="2" s="1"/>
  <c r="AD517" i="2"/>
  <c r="Y517" i="2"/>
  <c r="Z517" i="2" s="1"/>
  <c r="F518" i="8" s="1"/>
  <c r="X517" i="2"/>
  <c r="W517" i="2"/>
  <c r="V517" i="2"/>
  <c r="U517" i="2"/>
  <c r="T517" i="2"/>
  <c r="R517" i="2" s="1"/>
  <c r="S517" i="2" s="1"/>
  <c r="AD516" i="2"/>
  <c r="Z516" i="2"/>
  <c r="F517" i="8" s="1"/>
  <c r="Y516" i="2"/>
  <c r="X516" i="2"/>
  <c r="W516" i="2"/>
  <c r="V516" i="2"/>
  <c r="U516" i="2"/>
  <c r="T516" i="2"/>
  <c r="R516" i="2"/>
  <c r="S516" i="2" s="1"/>
  <c r="AD515" i="2"/>
  <c r="Y515" i="2"/>
  <c r="Z515" i="2" s="1"/>
  <c r="F516" i="8" s="1"/>
  <c r="X515" i="2"/>
  <c r="W515" i="2"/>
  <c r="V515" i="2"/>
  <c r="U515" i="2"/>
  <c r="T515" i="2"/>
  <c r="R515" i="2" s="1"/>
  <c r="S515" i="2" s="1"/>
  <c r="AD514" i="2"/>
  <c r="Z514" i="2"/>
  <c r="F515" i="8" s="1"/>
  <c r="Y514" i="2"/>
  <c r="X514" i="2"/>
  <c r="W514" i="2"/>
  <c r="V514" i="2"/>
  <c r="U514" i="2"/>
  <c r="T514" i="2"/>
  <c r="R514" i="2"/>
  <c r="S514" i="2" s="1"/>
  <c r="AD513" i="2"/>
  <c r="Y513" i="2"/>
  <c r="Z513" i="2" s="1"/>
  <c r="F514" i="8" s="1"/>
  <c r="X513" i="2"/>
  <c r="W513" i="2"/>
  <c r="V513" i="2"/>
  <c r="U513" i="2"/>
  <c r="T513" i="2"/>
  <c r="R513" i="2" s="1"/>
  <c r="S513" i="2" s="1"/>
  <c r="AD512" i="2"/>
  <c r="Z512" i="2"/>
  <c r="F513" i="8" s="1"/>
  <c r="Y512" i="2"/>
  <c r="X512" i="2"/>
  <c r="W512" i="2"/>
  <c r="V512" i="2"/>
  <c r="U512" i="2"/>
  <c r="T512" i="2"/>
  <c r="R512" i="2"/>
  <c r="S512" i="2" s="1"/>
  <c r="AD511" i="2"/>
  <c r="Y511" i="2"/>
  <c r="Z511" i="2" s="1"/>
  <c r="F512" i="8" s="1"/>
  <c r="X511" i="2"/>
  <c r="W511" i="2"/>
  <c r="V511" i="2"/>
  <c r="U511" i="2"/>
  <c r="T511" i="2"/>
  <c r="R511" i="2" s="1"/>
  <c r="S511" i="2" s="1"/>
  <c r="AD510" i="2"/>
  <c r="Z510" i="2"/>
  <c r="F511" i="8" s="1"/>
  <c r="Y510" i="2"/>
  <c r="X510" i="2"/>
  <c r="W510" i="2"/>
  <c r="V510" i="2"/>
  <c r="U510" i="2"/>
  <c r="T510" i="2"/>
  <c r="R510" i="2"/>
  <c r="S510" i="2" s="1"/>
  <c r="AD509" i="2"/>
  <c r="Y509" i="2"/>
  <c r="Z509" i="2" s="1"/>
  <c r="F510" i="8" s="1"/>
  <c r="X509" i="2"/>
  <c r="W509" i="2"/>
  <c r="V509" i="2"/>
  <c r="U509" i="2"/>
  <c r="T509" i="2"/>
  <c r="S509" i="2"/>
  <c r="R509" i="2"/>
  <c r="AD508" i="2"/>
  <c r="Z508" i="2"/>
  <c r="F509" i="8" s="1"/>
  <c r="Y508" i="2"/>
  <c r="X508" i="2"/>
  <c r="W508" i="2"/>
  <c r="V508" i="2"/>
  <c r="U508" i="2"/>
  <c r="T508" i="2"/>
  <c r="R508" i="2"/>
  <c r="S508" i="2" s="1"/>
  <c r="AD507" i="2"/>
  <c r="Y507" i="2"/>
  <c r="Z507" i="2" s="1"/>
  <c r="F508" i="8" s="1"/>
  <c r="X507" i="2"/>
  <c r="W507" i="2"/>
  <c r="V507" i="2"/>
  <c r="U507" i="2"/>
  <c r="T507" i="2"/>
  <c r="S507" i="2"/>
  <c r="R507" i="2"/>
  <c r="AD506" i="2"/>
  <c r="Z506" i="2"/>
  <c r="F507" i="8" s="1"/>
  <c r="Y506" i="2"/>
  <c r="X506" i="2"/>
  <c r="W506" i="2"/>
  <c r="V506" i="2"/>
  <c r="U506" i="2"/>
  <c r="T506" i="2"/>
  <c r="R506" i="2"/>
  <c r="S506" i="2" s="1"/>
  <c r="AD505" i="2"/>
  <c r="Y505" i="2"/>
  <c r="Z505" i="2" s="1"/>
  <c r="F506" i="8" s="1"/>
  <c r="X505" i="2"/>
  <c r="W505" i="2"/>
  <c r="V505" i="2"/>
  <c r="U505" i="2"/>
  <c r="T505" i="2"/>
  <c r="S505" i="2"/>
  <c r="R505" i="2"/>
  <c r="AD504" i="2"/>
  <c r="Z504" i="2"/>
  <c r="F505" i="8" s="1"/>
  <c r="Y504" i="2"/>
  <c r="X504" i="2"/>
  <c r="W504" i="2"/>
  <c r="V504" i="2"/>
  <c r="U504" i="2"/>
  <c r="T504" i="2"/>
  <c r="R504" i="2"/>
  <c r="S504" i="2" s="1"/>
  <c r="AD503" i="2"/>
  <c r="Y503" i="2"/>
  <c r="Z503" i="2" s="1"/>
  <c r="F504" i="8" s="1"/>
  <c r="X503" i="2"/>
  <c r="W503" i="2"/>
  <c r="V503" i="2"/>
  <c r="U503" i="2"/>
  <c r="T503" i="2"/>
  <c r="S503" i="2"/>
  <c r="R503" i="2"/>
  <c r="AD502" i="2"/>
  <c r="Z502" i="2"/>
  <c r="F503" i="8" s="1"/>
  <c r="Y502" i="2"/>
  <c r="X502" i="2"/>
  <c r="W502" i="2"/>
  <c r="V502" i="2"/>
  <c r="U502" i="2"/>
  <c r="T502" i="2"/>
  <c r="R502" i="2"/>
  <c r="S502" i="2" s="1"/>
  <c r="AD501" i="2"/>
  <c r="Y501" i="2"/>
  <c r="Z501" i="2" s="1"/>
  <c r="F502" i="8" s="1"/>
  <c r="X501" i="2"/>
  <c r="W501" i="2"/>
  <c r="V501" i="2"/>
  <c r="U501" i="2"/>
  <c r="T501" i="2"/>
  <c r="R501" i="2" s="1"/>
  <c r="S501" i="2" s="1"/>
  <c r="AD500" i="2"/>
  <c r="Z500" i="2"/>
  <c r="F501" i="8" s="1"/>
  <c r="Y500" i="2"/>
  <c r="X500" i="2"/>
  <c r="W500" i="2"/>
  <c r="V500" i="2"/>
  <c r="U500" i="2"/>
  <c r="T500" i="2"/>
  <c r="R500" i="2"/>
  <c r="S500" i="2" s="1"/>
  <c r="AD499" i="2"/>
  <c r="Y499" i="2"/>
  <c r="Z499" i="2" s="1"/>
  <c r="F500" i="8" s="1"/>
  <c r="X499" i="2"/>
  <c r="W499" i="2"/>
  <c r="V499" i="2"/>
  <c r="U499" i="2"/>
  <c r="T499" i="2"/>
  <c r="R499" i="2" s="1"/>
  <c r="S499" i="2" s="1"/>
  <c r="AD498" i="2"/>
  <c r="Z498" i="2"/>
  <c r="F499" i="8" s="1"/>
  <c r="Y498" i="2"/>
  <c r="X498" i="2"/>
  <c r="W498" i="2"/>
  <c r="V498" i="2"/>
  <c r="U498" i="2"/>
  <c r="T498" i="2"/>
  <c r="R498" i="2"/>
  <c r="S498" i="2" s="1"/>
  <c r="AD497" i="2"/>
  <c r="Y497" i="2"/>
  <c r="Z497" i="2" s="1"/>
  <c r="F498" i="8" s="1"/>
  <c r="X497" i="2"/>
  <c r="W497" i="2"/>
  <c r="V497" i="2"/>
  <c r="U497" i="2"/>
  <c r="T497" i="2"/>
  <c r="R497" i="2" s="1"/>
  <c r="S497" i="2" s="1"/>
  <c r="AD496" i="2"/>
  <c r="Z496" i="2"/>
  <c r="F497" i="8" s="1"/>
  <c r="Y496" i="2"/>
  <c r="X496" i="2"/>
  <c r="W496" i="2"/>
  <c r="V496" i="2"/>
  <c r="U496" i="2"/>
  <c r="T496" i="2"/>
  <c r="R496" i="2"/>
  <c r="S496" i="2" s="1"/>
  <c r="AD495" i="2"/>
  <c r="Y495" i="2"/>
  <c r="Z495" i="2" s="1"/>
  <c r="F496" i="8" s="1"/>
  <c r="X495" i="2"/>
  <c r="W495" i="2"/>
  <c r="V495" i="2"/>
  <c r="U495" i="2"/>
  <c r="T495" i="2"/>
  <c r="R495" i="2" s="1"/>
  <c r="S495" i="2" s="1"/>
  <c r="AD494" i="2"/>
  <c r="Z494" i="2"/>
  <c r="F495" i="8" s="1"/>
  <c r="Y494" i="2"/>
  <c r="X494" i="2"/>
  <c r="W494" i="2"/>
  <c r="V494" i="2"/>
  <c r="U494" i="2"/>
  <c r="T494" i="2"/>
  <c r="R494" i="2"/>
  <c r="S494" i="2" s="1"/>
  <c r="AD493" i="2"/>
  <c r="Y493" i="2"/>
  <c r="Z493" i="2" s="1"/>
  <c r="F494" i="8" s="1"/>
  <c r="X493" i="2"/>
  <c r="W493" i="2"/>
  <c r="V493" i="2"/>
  <c r="U493" i="2"/>
  <c r="T493" i="2"/>
  <c r="R493" i="2" s="1"/>
  <c r="S493" i="2" s="1"/>
  <c r="AD492" i="2"/>
  <c r="Z492" i="2"/>
  <c r="F493" i="8" s="1"/>
  <c r="Y492" i="2"/>
  <c r="X492" i="2"/>
  <c r="W492" i="2"/>
  <c r="V492" i="2"/>
  <c r="U492" i="2"/>
  <c r="T492" i="2"/>
  <c r="R492" i="2"/>
  <c r="S492" i="2" s="1"/>
  <c r="AD491" i="2"/>
  <c r="Y491" i="2"/>
  <c r="Z491" i="2" s="1"/>
  <c r="F492" i="8" s="1"/>
  <c r="X491" i="2"/>
  <c r="W491" i="2"/>
  <c r="V491" i="2"/>
  <c r="U491" i="2"/>
  <c r="T491" i="2"/>
  <c r="R491" i="2" s="1"/>
  <c r="S491" i="2" s="1"/>
  <c r="AD490" i="2"/>
  <c r="Z490" i="2"/>
  <c r="F491" i="8" s="1"/>
  <c r="Y490" i="2"/>
  <c r="X490" i="2"/>
  <c r="W490" i="2"/>
  <c r="V490" i="2"/>
  <c r="U490" i="2"/>
  <c r="T490" i="2"/>
  <c r="R490" i="2"/>
  <c r="S490" i="2" s="1"/>
  <c r="AD489" i="2"/>
  <c r="Y489" i="2"/>
  <c r="Z489" i="2" s="1"/>
  <c r="X489" i="2"/>
  <c r="W489" i="2"/>
  <c r="V489" i="2"/>
  <c r="U489" i="2"/>
  <c r="T489" i="2"/>
  <c r="R489" i="2"/>
  <c r="S489" i="2" s="1"/>
  <c r="AD488" i="2"/>
  <c r="Z488" i="2"/>
  <c r="F489" i="8" s="1"/>
  <c r="Y488" i="2"/>
  <c r="X488" i="2"/>
  <c r="W488" i="2"/>
  <c r="V488" i="2"/>
  <c r="U488" i="2"/>
  <c r="T488" i="2"/>
  <c r="R488" i="2" s="1"/>
  <c r="S488" i="2" s="1"/>
  <c r="AD487" i="2"/>
  <c r="Y487" i="2"/>
  <c r="Z487" i="2" s="1"/>
  <c r="F488" i="8" s="1"/>
  <c r="X487" i="2"/>
  <c r="W487" i="2"/>
  <c r="V487" i="2"/>
  <c r="U487" i="2"/>
  <c r="T487" i="2"/>
  <c r="R487" i="2"/>
  <c r="S487" i="2" s="1"/>
  <c r="AD486" i="2"/>
  <c r="Z486" i="2"/>
  <c r="F487" i="8" s="1"/>
  <c r="Y486" i="2"/>
  <c r="X486" i="2"/>
  <c r="W486" i="2"/>
  <c r="V486" i="2"/>
  <c r="U486" i="2"/>
  <c r="T486" i="2"/>
  <c r="R486" i="2" s="1"/>
  <c r="S486" i="2"/>
  <c r="AD485" i="2"/>
  <c r="Y485" i="2"/>
  <c r="Z485" i="2" s="1"/>
  <c r="F486" i="8" s="1"/>
  <c r="X485" i="2"/>
  <c r="W485" i="2"/>
  <c r="V485" i="2"/>
  <c r="U485" i="2"/>
  <c r="T485" i="2"/>
  <c r="R485" i="2"/>
  <c r="S485" i="2" s="1"/>
  <c r="AD484" i="2"/>
  <c r="Z484" i="2"/>
  <c r="F485" i="8" s="1"/>
  <c r="Y484" i="2"/>
  <c r="X484" i="2"/>
  <c r="W484" i="2"/>
  <c r="V484" i="2"/>
  <c r="U484" i="2"/>
  <c r="T484" i="2"/>
  <c r="R484" i="2" s="1"/>
  <c r="S484" i="2"/>
  <c r="AD483" i="2"/>
  <c r="Y483" i="2"/>
  <c r="Z483" i="2" s="1"/>
  <c r="F484" i="8" s="1"/>
  <c r="X483" i="2"/>
  <c r="W483" i="2"/>
  <c r="V483" i="2"/>
  <c r="U483" i="2"/>
  <c r="T483" i="2"/>
  <c r="R483" i="2"/>
  <c r="S483" i="2" s="1"/>
  <c r="AD482" i="2"/>
  <c r="Z482" i="2"/>
  <c r="F483" i="8" s="1"/>
  <c r="Y482" i="2"/>
  <c r="X482" i="2"/>
  <c r="W482" i="2"/>
  <c r="V482" i="2"/>
  <c r="U482" i="2"/>
  <c r="T482" i="2"/>
  <c r="R482" i="2" s="1"/>
  <c r="S482" i="2" s="1"/>
  <c r="AD481" i="2"/>
  <c r="Y481" i="2"/>
  <c r="Z481" i="2" s="1"/>
  <c r="F482" i="8" s="1"/>
  <c r="X481" i="2"/>
  <c r="W481" i="2"/>
  <c r="V481" i="2"/>
  <c r="U481" i="2"/>
  <c r="T481" i="2"/>
  <c r="R481" i="2"/>
  <c r="S481" i="2" s="1"/>
  <c r="AD480" i="2"/>
  <c r="Z480" i="2"/>
  <c r="F481" i="8" s="1"/>
  <c r="Y480" i="2"/>
  <c r="X480" i="2"/>
  <c r="W480" i="2"/>
  <c r="V480" i="2"/>
  <c r="U480" i="2"/>
  <c r="T480" i="2"/>
  <c r="R480" i="2" s="1"/>
  <c r="S480" i="2" s="1"/>
  <c r="AD479" i="2"/>
  <c r="Y479" i="2"/>
  <c r="Z479" i="2" s="1"/>
  <c r="F480" i="8" s="1"/>
  <c r="X479" i="2"/>
  <c r="W479" i="2"/>
  <c r="V479" i="2"/>
  <c r="U479" i="2"/>
  <c r="T479" i="2"/>
  <c r="R479" i="2"/>
  <c r="S479" i="2" s="1"/>
  <c r="AD478" i="2"/>
  <c r="Z478" i="2"/>
  <c r="F479" i="8" s="1"/>
  <c r="Y478" i="2"/>
  <c r="X478" i="2"/>
  <c r="W478" i="2"/>
  <c r="V478" i="2"/>
  <c r="U478" i="2"/>
  <c r="T478" i="2"/>
  <c r="S478" i="2"/>
  <c r="R478" i="2"/>
  <c r="AD477" i="2"/>
  <c r="Y477" i="2"/>
  <c r="Z477" i="2" s="1"/>
  <c r="F478" i="8" s="1"/>
  <c r="X477" i="2"/>
  <c r="W477" i="2"/>
  <c r="V477" i="2"/>
  <c r="U477" i="2"/>
  <c r="T477" i="2"/>
  <c r="R477" i="2"/>
  <c r="S477" i="2" s="1"/>
  <c r="AD476" i="2"/>
  <c r="Z476" i="2"/>
  <c r="F477" i="8" s="1"/>
  <c r="Y476" i="2"/>
  <c r="X476" i="2"/>
  <c r="W476" i="2"/>
  <c r="V476" i="2"/>
  <c r="U476" i="2"/>
  <c r="T476" i="2"/>
  <c r="R476" i="2" s="1"/>
  <c r="S476" i="2" s="1"/>
  <c r="AD475" i="2"/>
  <c r="Y475" i="2"/>
  <c r="Z475" i="2" s="1"/>
  <c r="F476" i="8" s="1"/>
  <c r="X475" i="2"/>
  <c r="W475" i="2"/>
  <c r="V475" i="2"/>
  <c r="U475" i="2"/>
  <c r="T475" i="2"/>
  <c r="R475" i="2"/>
  <c r="S475" i="2" s="1"/>
  <c r="AD474" i="2"/>
  <c r="Z474" i="2"/>
  <c r="F475" i="8" s="1"/>
  <c r="Y474" i="2"/>
  <c r="X474" i="2"/>
  <c r="W474" i="2"/>
  <c r="V474" i="2"/>
  <c r="U474" i="2"/>
  <c r="T474" i="2"/>
  <c r="S474" i="2"/>
  <c r="R474" i="2"/>
  <c r="AD473" i="2"/>
  <c r="Y473" i="2"/>
  <c r="Z473" i="2" s="1"/>
  <c r="F474" i="8" s="1"/>
  <c r="X473" i="2"/>
  <c r="W473" i="2"/>
  <c r="V473" i="2"/>
  <c r="U473" i="2"/>
  <c r="T473" i="2"/>
  <c r="R473" i="2"/>
  <c r="S473" i="2" s="1"/>
  <c r="AD472" i="2"/>
  <c r="Z472" i="2"/>
  <c r="F473" i="8" s="1"/>
  <c r="Y472" i="2"/>
  <c r="X472" i="2"/>
  <c r="W472" i="2"/>
  <c r="V472" i="2"/>
  <c r="U472" i="2"/>
  <c r="T472" i="2"/>
  <c r="R472" i="2" s="1"/>
  <c r="S472" i="2"/>
  <c r="AD471" i="2"/>
  <c r="Y471" i="2"/>
  <c r="Z471" i="2" s="1"/>
  <c r="F472" i="8" s="1"/>
  <c r="X471" i="2"/>
  <c r="W471" i="2"/>
  <c r="V471" i="2"/>
  <c r="U471" i="2"/>
  <c r="T471" i="2"/>
  <c r="R471" i="2"/>
  <c r="S471" i="2" s="1"/>
  <c r="AD470" i="2"/>
  <c r="Z470" i="2"/>
  <c r="F471" i="8" s="1"/>
  <c r="Y470" i="2"/>
  <c r="X470" i="2"/>
  <c r="W470" i="2"/>
  <c r="V470" i="2"/>
  <c r="U470" i="2"/>
  <c r="T470" i="2"/>
  <c r="R470" i="2" s="1"/>
  <c r="S470" i="2" s="1"/>
  <c r="AD469" i="2"/>
  <c r="Y469" i="2"/>
  <c r="Z469" i="2" s="1"/>
  <c r="F470" i="8" s="1"/>
  <c r="X469" i="2"/>
  <c r="W469" i="2"/>
  <c r="V469" i="2"/>
  <c r="U469" i="2"/>
  <c r="T469" i="2"/>
  <c r="R469" i="2"/>
  <c r="S469" i="2" s="1"/>
  <c r="AD468" i="2"/>
  <c r="AB468" i="2"/>
  <c r="Y468" i="2"/>
  <c r="X468" i="2"/>
  <c r="W468" i="2"/>
  <c r="V468" i="2"/>
  <c r="U468" i="2"/>
  <c r="T468" i="2"/>
  <c r="R468" i="2"/>
  <c r="S468" i="2" s="1"/>
  <c r="AD467" i="2"/>
  <c r="Z467" i="2"/>
  <c r="F468" i="8" s="1"/>
  <c r="Y467" i="2"/>
  <c r="X467" i="2"/>
  <c r="W467" i="2"/>
  <c r="V467" i="2"/>
  <c r="U467" i="2"/>
  <c r="T467" i="2"/>
  <c r="R467" i="2" s="1"/>
  <c r="S467" i="2"/>
  <c r="AD466" i="2"/>
  <c r="Y466" i="2"/>
  <c r="Z466" i="2" s="1"/>
  <c r="F467" i="8" s="1"/>
  <c r="X466" i="2"/>
  <c r="W466" i="2"/>
  <c r="V466" i="2"/>
  <c r="U466" i="2"/>
  <c r="T466" i="2"/>
  <c r="R466" i="2"/>
  <c r="S466" i="2" s="1"/>
  <c r="AD465" i="2"/>
  <c r="Z465" i="2"/>
  <c r="F466" i="8" s="1"/>
  <c r="Y465" i="2"/>
  <c r="X465" i="2"/>
  <c r="W465" i="2"/>
  <c r="V465" i="2"/>
  <c r="U465" i="2"/>
  <c r="T465" i="2"/>
  <c r="S465" i="2"/>
  <c r="R465" i="2"/>
  <c r="AD464" i="2"/>
  <c r="Y464" i="2"/>
  <c r="Z464" i="2" s="1"/>
  <c r="F465" i="8" s="1"/>
  <c r="X464" i="2"/>
  <c r="W464" i="2"/>
  <c r="V464" i="2"/>
  <c r="U464" i="2"/>
  <c r="T464" i="2"/>
  <c r="R464" i="2"/>
  <c r="AD463" i="2"/>
  <c r="Z463" i="2"/>
  <c r="F464" i="8" s="1"/>
  <c r="Y463" i="2"/>
  <c r="X463" i="2"/>
  <c r="W463" i="2"/>
  <c r="V463" i="2"/>
  <c r="U463" i="2"/>
  <c r="T463" i="2"/>
  <c r="R463" i="2"/>
  <c r="AD462" i="2"/>
  <c r="Z462" i="2"/>
  <c r="F463" i="8" s="1"/>
  <c r="Y462" i="2"/>
  <c r="X462" i="2"/>
  <c r="W462" i="2"/>
  <c r="V462" i="2"/>
  <c r="U462" i="2"/>
  <c r="T462" i="2"/>
  <c r="R462" i="2"/>
  <c r="AD461" i="2"/>
  <c r="Y461" i="2"/>
  <c r="Z461" i="2" s="1"/>
  <c r="F462" i="8" s="1"/>
  <c r="X461" i="2"/>
  <c r="W461" i="2"/>
  <c r="V461" i="2"/>
  <c r="U461" i="2"/>
  <c r="T461" i="2"/>
  <c r="R461" i="2"/>
  <c r="AD460" i="2"/>
  <c r="Y460" i="2"/>
  <c r="Z460" i="2" s="1"/>
  <c r="F461" i="8" s="1"/>
  <c r="X460" i="2"/>
  <c r="W460" i="2"/>
  <c r="V460" i="2"/>
  <c r="U460" i="2"/>
  <c r="T460" i="2"/>
  <c r="R460" i="2" s="1"/>
  <c r="AD459" i="2"/>
  <c r="Z459" i="2"/>
  <c r="F460" i="8" s="1"/>
  <c r="Y459" i="2"/>
  <c r="X459" i="2"/>
  <c r="W459" i="2"/>
  <c r="V459" i="2"/>
  <c r="U459" i="2"/>
  <c r="T459" i="2"/>
  <c r="R459" i="2"/>
  <c r="AD458" i="2"/>
  <c r="AA458" i="2"/>
  <c r="AB458" i="2" s="1"/>
  <c r="Z458" i="2"/>
  <c r="F459" i="8" s="1"/>
  <c r="Y458" i="2"/>
  <c r="X458" i="2"/>
  <c r="W458" i="2"/>
  <c r="V458" i="2"/>
  <c r="U458" i="2"/>
  <c r="T458" i="2"/>
  <c r="R458" i="2"/>
  <c r="AD457" i="2"/>
  <c r="Z457" i="2"/>
  <c r="F458" i="8" s="1"/>
  <c r="Y457" i="2"/>
  <c r="X457" i="2"/>
  <c r="W457" i="2"/>
  <c r="V457" i="2"/>
  <c r="U457" i="2"/>
  <c r="T457" i="2"/>
  <c r="R457" i="2"/>
  <c r="AD456" i="2"/>
  <c r="Y456" i="2"/>
  <c r="Z456" i="2" s="1"/>
  <c r="F457" i="8" s="1"/>
  <c r="X456" i="2"/>
  <c r="W456" i="2"/>
  <c r="V456" i="2"/>
  <c r="U456" i="2"/>
  <c r="T456" i="2"/>
  <c r="R456" i="2" s="1"/>
  <c r="AD455" i="2"/>
  <c r="Y455" i="2"/>
  <c r="Z455" i="2" s="1"/>
  <c r="F456" i="8" s="1"/>
  <c r="X455" i="2"/>
  <c r="W455" i="2"/>
  <c r="V455" i="2"/>
  <c r="U455" i="2"/>
  <c r="T455" i="2"/>
  <c r="R455" i="2" s="1"/>
  <c r="AD454" i="2"/>
  <c r="Z454" i="2"/>
  <c r="F455" i="8" s="1"/>
  <c r="Y454" i="2"/>
  <c r="X454" i="2"/>
  <c r="W454" i="2"/>
  <c r="V454" i="2"/>
  <c r="U454" i="2"/>
  <c r="T454" i="2"/>
  <c r="R454" i="2"/>
  <c r="AD453" i="2"/>
  <c r="Z453" i="2"/>
  <c r="F454" i="8" s="1"/>
  <c r="Y453" i="2"/>
  <c r="X453" i="2"/>
  <c r="W453" i="2"/>
  <c r="V453" i="2"/>
  <c r="U453" i="2"/>
  <c r="T453" i="2"/>
  <c r="R453" i="2"/>
  <c r="AD452" i="2"/>
  <c r="Y452" i="2"/>
  <c r="Z452" i="2" s="1"/>
  <c r="F453" i="8" s="1"/>
  <c r="X452" i="2"/>
  <c r="W452" i="2"/>
  <c r="V452" i="2"/>
  <c r="U452" i="2"/>
  <c r="T452" i="2"/>
  <c r="R452" i="2" s="1"/>
  <c r="AD451" i="2"/>
  <c r="Y451" i="2"/>
  <c r="Z451" i="2" s="1"/>
  <c r="F452" i="8" s="1"/>
  <c r="X451" i="2"/>
  <c r="W451" i="2"/>
  <c r="V451" i="2"/>
  <c r="U451" i="2"/>
  <c r="T451" i="2"/>
  <c r="R451" i="2" s="1"/>
  <c r="AD450" i="2"/>
  <c r="Z450" i="2"/>
  <c r="F451" i="8" s="1"/>
  <c r="Y450" i="2"/>
  <c r="X450" i="2"/>
  <c r="W450" i="2"/>
  <c r="V450" i="2"/>
  <c r="U450" i="2"/>
  <c r="T450" i="2"/>
  <c r="R450" i="2"/>
  <c r="AD449" i="2"/>
  <c r="Z449" i="2"/>
  <c r="F450" i="8" s="1"/>
  <c r="Y449" i="2"/>
  <c r="X449" i="2"/>
  <c r="W449" i="2"/>
  <c r="V449" i="2"/>
  <c r="U449" i="2"/>
  <c r="T449" i="2"/>
  <c r="R449" i="2"/>
  <c r="AD448" i="2"/>
  <c r="Y448" i="2"/>
  <c r="Z448" i="2" s="1"/>
  <c r="F449" i="8" s="1"/>
  <c r="X448" i="2"/>
  <c r="W448" i="2"/>
  <c r="V448" i="2"/>
  <c r="U448" i="2"/>
  <c r="T448" i="2"/>
  <c r="R448" i="2" s="1"/>
  <c r="AD447" i="2"/>
  <c r="Y447" i="2"/>
  <c r="Z447" i="2" s="1"/>
  <c r="F448" i="8" s="1"/>
  <c r="X447" i="2"/>
  <c r="W447" i="2"/>
  <c r="V447" i="2"/>
  <c r="U447" i="2"/>
  <c r="T447" i="2"/>
  <c r="R447" i="2"/>
  <c r="AD446" i="2"/>
  <c r="Z446" i="2"/>
  <c r="F447" i="8" s="1"/>
  <c r="Y446" i="2"/>
  <c r="X446" i="2"/>
  <c r="W446" i="2"/>
  <c r="V446" i="2"/>
  <c r="U446" i="2"/>
  <c r="T446" i="2"/>
  <c r="R446" i="2"/>
  <c r="AD445" i="2"/>
  <c r="Z445" i="2"/>
  <c r="F446" i="8" s="1"/>
  <c r="Y445" i="2"/>
  <c r="X445" i="2"/>
  <c r="W445" i="2"/>
  <c r="V445" i="2"/>
  <c r="U445" i="2"/>
  <c r="T445" i="2"/>
  <c r="R445" i="2"/>
  <c r="AD444" i="2"/>
  <c r="Y444" i="2"/>
  <c r="Z444" i="2" s="1"/>
  <c r="F445" i="8" s="1"/>
  <c r="X444" i="2"/>
  <c r="W444" i="2"/>
  <c r="V444" i="2"/>
  <c r="U444" i="2"/>
  <c r="T444" i="2"/>
  <c r="R444" i="2" s="1"/>
  <c r="AD443" i="2"/>
  <c r="Y443" i="2"/>
  <c r="Z443" i="2" s="1"/>
  <c r="F444" i="8" s="1"/>
  <c r="X443" i="2"/>
  <c r="W443" i="2"/>
  <c r="V443" i="2"/>
  <c r="U443" i="2"/>
  <c r="T443" i="2"/>
  <c r="R443" i="2" s="1"/>
  <c r="AD442" i="2"/>
  <c r="Z442" i="2"/>
  <c r="F443" i="8" s="1"/>
  <c r="Y442" i="2"/>
  <c r="X442" i="2"/>
  <c r="W442" i="2"/>
  <c r="V442" i="2"/>
  <c r="U442" i="2"/>
  <c r="T442" i="2"/>
  <c r="R442" i="2"/>
  <c r="AD441" i="2"/>
  <c r="Z441" i="2"/>
  <c r="F442" i="8" s="1"/>
  <c r="Y441" i="2"/>
  <c r="X441" i="2"/>
  <c r="W441" i="2"/>
  <c r="V441" i="2"/>
  <c r="U441" i="2"/>
  <c r="T441" i="2"/>
  <c r="R441" i="2"/>
  <c r="AD440" i="2"/>
  <c r="Y440" i="2"/>
  <c r="Z440" i="2" s="1"/>
  <c r="F441" i="8" s="1"/>
  <c r="X440" i="2"/>
  <c r="W440" i="2"/>
  <c r="V440" i="2"/>
  <c r="U440" i="2"/>
  <c r="T440" i="2"/>
  <c r="R440" i="2" s="1"/>
  <c r="AD439" i="2"/>
  <c r="Y439" i="2"/>
  <c r="Z439" i="2" s="1"/>
  <c r="F440" i="8" s="1"/>
  <c r="X439" i="2"/>
  <c r="W439" i="2"/>
  <c r="V439" i="2"/>
  <c r="U439" i="2"/>
  <c r="T439" i="2"/>
  <c r="R439" i="2" s="1"/>
  <c r="AD438" i="2"/>
  <c r="Z438" i="2"/>
  <c r="F439" i="8" s="1"/>
  <c r="Y438" i="2"/>
  <c r="X438" i="2"/>
  <c r="W438" i="2"/>
  <c r="V438" i="2"/>
  <c r="U438" i="2"/>
  <c r="T438" i="2"/>
  <c r="R438" i="2"/>
  <c r="AD437" i="2"/>
  <c r="Z437" i="2"/>
  <c r="F438" i="8" s="1"/>
  <c r="Y437" i="2"/>
  <c r="X437" i="2"/>
  <c r="W437" i="2"/>
  <c r="V437" i="2"/>
  <c r="U437" i="2"/>
  <c r="T437" i="2"/>
  <c r="R437" i="2"/>
  <c r="AD436" i="2"/>
  <c r="Y436" i="2"/>
  <c r="Z436" i="2" s="1"/>
  <c r="F437" i="8" s="1"/>
  <c r="X436" i="2"/>
  <c r="W436" i="2"/>
  <c r="V436" i="2"/>
  <c r="U436" i="2"/>
  <c r="T436" i="2"/>
  <c r="R436" i="2" s="1"/>
  <c r="AD435" i="2"/>
  <c r="Y435" i="2"/>
  <c r="Z435" i="2" s="1"/>
  <c r="F436" i="8" s="1"/>
  <c r="X435" i="2"/>
  <c r="W435" i="2"/>
  <c r="V435" i="2"/>
  <c r="U435" i="2"/>
  <c r="T435" i="2"/>
  <c r="R435" i="2" s="1"/>
  <c r="AD434" i="2"/>
  <c r="Z434" i="2"/>
  <c r="F435" i="8" s="1"/>
  <c r="Y434" i="2"/>
  <c r="X434" i="2"/>
  <c r="W434" i="2"/>
  <c r="V434" i="2"/>
  <c r="U434" i="2"/>
  <c r="T434" i="2"/>
  <c r="R434" i="2"/>
  <c r="AD433" i="2"/>
  <c r="Z433" i="2"/>
  <c r="F434" i="8" s="1"/>
  <c r="Y433" i="2"/>
  <c r="X433" i="2"/>
  <c r="W433" i="2"/>
  <c r="V433" i="2"/>
  <c r="U433" i="2"/>
  <c r="T433" i="2"/>
  <c r="R433" i="2"/>
  <c r="AD432" i="2"/>
  <c r="Y432" i="2"/>
  <c r="Z432" i="2" s="1"/>
  <c r="F433" i="8" s="1"/>
  <c r="X432" i="2"/>
  <c r="W432" i="2"/>
  <c r="V432" i="2"/>
  <c r="U432" i="2"/>
  <c r="T432" i="2"/>
  <c r="R432" i="2" s="1"/>
  <c r="AD431" i="2"/>
  <c r="Y431" i="2"/>
  <c r="Z431" i="2" s="1"/>
  <c r="F432" i="8" s="1"/>
  <c r="X431" i="2"/>
  <c r="W431" i="2"/>
  <c r="V431" i="2"/>
  <c r="U431" i="2"/>
  <c r="T431" i="2"/>
  <c r="R431" i="2" s="1"/>
  <c r="AD430" i="2"/>
  <c r="Z430" i="2"/>
  <c r="F431" i="8" s="1"/>
  <c r="Y430" i="2"/>
  <c r="X430" i="2"/>
  <c r="W430" i="2"/>
  <c r="V430" i="2"/>
  <c r="U430" i="2"/>
  <c r="T430" i="2"/>
  <c r="R430" i="2"/>
  <c r="AD429" i="2"/>
  <c r="Z429" i="2"/>
  <c r="F430" i="8" s="1"/>
  <c r="Y429" i="2"/>
  <c r="X429" i="2"/>
  <c r="W429" i="2"/>
  <c r="V429" i="2"/>
  <c r="U429" i="2"/>
  <c r="T429" i="2"/>
  <c r="R429" i="2"/>
  <c r="AD428" i="2"/>
  <c r="Y428" i="2"/>
  <c r="Z428" i="2" s="1"/>
  <c r="F429" i="8" s="1"/>
  <c r="X428" i="2"/>
  <c r="W428" i="2"/>
  <c r="V428" i="2"/>
  <c r="U428" i="2"/>
  <c r="T428" i="2"/>
  <c r="R428" i="2" s="1"/>
  <c r="AD427" i="2"/>
  <c r="Y427" i="2"/>
  <c r="Z427" i="2" s="1"/>
  <c r="F428" i="8" s="1"/>
  <c r="X427" i="2"/>
  <c r="W427" i="2"/>
  <c r="V427" i="2"/>
  <c r="U427" i="2"/>
  <c r="T427" i="2"/>
  <c r="R427" i="2" s="1"/>
  <c r="AD426" i="2"/>
  <c r="Z426" i="2"/>
  <c r="F427" i="8" s="1"/>
  <c r="Y426" i="2"/>
  <c r="X426" i="2"/>
  <c r="W426" i="2"/>
  <c r="V426" i="2"/>
  <c r="U426" i="2"/>
  <c r="T426" i="2"/>
  <c r="R426" i="2"/>
  <c r="AD425" i="2"/>
  <c r="Z425" i="2"/>
  <c r="F426" i="8" s="1"/>
  <c r="Y425" i="2"/>
  <c r="X425" i="2"/>
  <c r="W425" i="2"/>
  <c r="V425" i="2"/>
  <c r="U425" i="2"/>
  <c r="T425" i="2"/>
  <c r="R425" i="2"/>
  <c r="AD424" i="2"/>
  <c r="Y424" i="2"/>
  <c r="Z424" i="2" s="1"/>
  <c r="F425" i="8" s="1"/>
  <c r="X424" i="2"/>
  <c r="W424" i="2"/>
  <c r="V424" i="2"/>
  <c r="U424" i="2"/>
  <c r="T424" i="2"/>
  <c r="R424" i="2" s="1"/>
  <c r="AD423" i="2"/>
  <c r="Y423" i="2"/>
  <c r="Z423" i="2" s="1"/>
  <c r="F424" i="8" s="1"/>
  <c r="X423" i="2"/>
  <c r="W423" i="2"/>
  <c r="V423" i="2"/>
  <c r="U423" i="2"/>
  <c r="T423" i="2"/>
  <c r="R423" i="2" s="1"/>
  <c r="AD422" i="2"/>
  <c r="AC422" i="2"/>
  <c r="AB422" i="2"/>
  <c r="Y422" i="2"/>
  <c r="Z422" i="2" s="1"/>
  <c r="F423" i="8" s="1"/>
  <c r="X422" i="2"/>
  <c r="W422" i="2"/>
  <c r="V422" i="2"/>
  <c r="U422" i="2"/>
  <c r="T422" i="2"/>
  <c r="R422" i="2" s="1"/>
  <c r="AD421" i="2"/>
  <c r="Y421" i="2"/>
  <c r="Z421" i="2" s="1"/>
  <c r="F422" i="8" s="1"/>
  <c r="X421" i="2"/>
  <c r="W421" i="2"/>
  <c r="V421" i="2"/>
  <c r="U421" i="2"/>
  <c r="T421" i="2"/>
  <c r="R421" i="2" s="1"/>
  <c r="AD420" i="2"/>
  <c r="Z420" i="2"/>
  <c r="F421" i="8" s="1"/>
  <c r="Y420" i="2"/>
  <c r="X420" i="2"/>
  <c r="W420" i="2"/>
  <c r="V420" i="2"/>
  <c r="U420" i="2"/>
  <c r="T420" i="2"/>
  <c r="R420" i="2"/>
  <c r="AD419" i="2"/>
  <c r="Z419" i="2"/>
  <c r="F420" i="8" s="1"/>
  <c r="Y419" i="2"/>
  <c r="X419" i="2"/>
  <c r="W419" i="2"/>
  <c r="V419" i="2"/>
  <c r="U419" i="2"/>
  <c r="T419" i="2"/>
  <c r="R419" i="2"/>
  <c r="AD418" i="2"/>
  <c r="Y418" i="2"/>
  <c r="Z418" i="2" s="1"/>
  <c r="F419" i="8" s="1"/>
  <c r="X418" i="2"/>
  <c r="W418" i="2"/>
  <c r="V418" i="2"/>
  <c r="U418" i="2"/>
  <c r="T418" i="2"/>
  <c r="R418" i="2" s="1"/>
  <c r="AD417" i="2"/>
  <c r="Y417" i="2"/>
  <c r="Z417" i="2" s="1"/>
  <c r="F418" i="8" s="1"/>
  <c r="X417" i="2"/>
  <c r="W417" i="2"/>
  <c r="V417" i="2"/>
  <c r="U417" i="2"/>
  <c r="T417" i="2"/>
  <c r="R417" i="2" s="1"/>
  <c r="AD416" i="2"/>
  <c r="Z416" i="2"/>
  <c r="F417" i="8" s="1"/>
  <c r="Y416" i="2"/>
  <c r="X416" i="2"/>
  <c r="W416" i="2"/>
  <c r="V416" i="2"/>
  <c r="U416" i="2"/>
  <c r="T416" i="2"/>
  <c r="R416" i="2"/>
  <c r="AD415" i="2"/>
  <c r="Z415" i="2"/>
  <c r="F416" i="8" s="1"/>
  <c r="Y415" i="2"/>
  <c r="X415" i="2"/>
  <c r="W415" i="2"/>
  <c r="V415" i="2"/>
  <c r="U415" i="2"/>
  <c r="T415" i="2"/>
  <c r="R415" i="2"/>
  <c r="AD414" i="2"/>
  <c r="Y414" i="2"/>
  <c r="Z414" i="2" s="1"/>
  <c r="F415" i="8" s="1"/>
  <c r="X414" i="2"/>
  <c r="W414" i="2"/>
  <c r="V414" i="2"/>
  <c r="U414" i="2"/>
  <c r="T414" i="2"/>
  <c r="R414" i="2" s="1"/>
  <c r="AD413" i="2"/>
  <c r="Y413" i="2"/>
  <c r="Z413" i="2" s="1"/>
  <c r="F414" i="8" s="1"/>
  <c r="X413" i="2"/>
  <c r="W413" i="2"/>
  <c r="V413" i="2"/>
  <c r="U413" i="2"/>
  <c r="T413" i="2"/>
  <c r="R413" i="2" s="1"/>
  <c r="AD412" i="2"/>
  <c r="Z412" i="2"/>
  <c r="F413" i="8" s="1"/>
  <c r="Y412" i="2"/>
  <c r="X412" i="2"/>
  <c r="W412" i="2"/>
  <c r="V412" i="2"/>
  <c r="U412" i="2"/>
  <c r="T412" i="2"/>
  <c r="R412" i="2"/>
  <c r="AD411" i="2"/>
  <c r="Z411" i="2"/>
  <c r="F412" i="8" s="1"/>
  <c r="Y411" i="2"/>
  <c r="X411" i="2"/>
  <c r="W411" i="2"/>
  <c r="V411" i="2"/>
  <c r="U411" i="2"/>
  <c r="T411" i="2"/>
  <c r="R411" i="2"/>
  <c r="AD410" i="2"/>
  <c r="Y410" i="2"/>
  <c r="Z410" i="2" s="1"/>
  <c r="F411" i="8" s="1"/>
  <c r="X410" i="2"/>
  <c r="W410" i="2"/>
  <c r="V410" i="2"/>
  <c r="U410" i="2"/>
  <c r="T410" i="2"/>
  <c r="R410" i="2"/>
  <c r="AD409" i="2"/>
  <c r="Y409" i="2"/>
  <c r="Z409" i="2" s="1"/>
  <c r="F410" i="8" s="1"/>
  <c r="X409" i="2"/>
  <c r="W409" i="2"/>
  <c r="V409" i="2"/>
  <c r="U409" i="2"/>
  <c r="T409" i="2"/>
  <c r="R409" i="2" s="1"/>
  <c r="AD408" i="2"/>
  <c r="Z408" i="2"/>
  <c r="F409" i="8" s="1"/>
  <c r="Y408" i="2"/>
  <c r="X408" i="2"/>
  <c r="W408" i="2"/>
  <c r="V408" i="2"/>
  <c r="U408" i="2"/>
  <c r="T408" i="2"/>
  <c r="R408" i="2"/>
  <c r="AD407" i="2"/>
  <c r="Z407" i="2"/>
  <c r="F408" i="8" s="1"/>
  <c r="Y407" i="2"/>
  <c r="X407" i="2"/>
  <c r="W407" i="2"/>
  <c r="V407" i="2"/>
  <c r="U407" i="2"/>
  <c r="T407" i="2"/>
  <c r="R407" i="2"/>
  <c r="AD406" i="2"/>
  <c r="Y406" i="2"/>
  <c r="Z406" i="2" s="1"/>
  <c r="F407" i="8" s="1"/>
  <c r="X406" i="2"/>
  <c r="W406" i="2"/>
  <c r="V406" i="2"/>
  <c r="U406" i="2"/>
  <c r="T406" i="2"/>
  <c r="R406" i="2" s="1"/>
  <c r="AD405" i="2"/>
  <c r="Y405" i="2"/>
  <c r="Z405" i="2" s="1"/>
  <c r="F406" i="8" s="1"/>
  <c r="X405" i="2"/>
  <c r="W405" i="2"/>
  <c r="V405" i="2"/>
  <c r="U405" i="2"/>
  <c r="T405" i="2"/>
  <c r="R405" i="2" s="1"/>
  <c r="AD404" i="2"/>
  <c r="Z404" i="2"/>
  <c r="F405" i="8" s="1"/>
  <c r="Y404" i="2"/>
  <c r="X404" i="2"/>
  <c r="W404" i="2"/>
  <c r="V404" i="2"/>
  <c r="U404" i="2"/>
  <c r="T404" i="2"/>
  <c r="R404" i="2"/>
  <c r="AD403" i="2"/>
  <c r="Z403" i="2"/>
  <c r="F404" i="8" s="1"/>
  <c r="Y403" i="2"/>
  <c r="X403" i="2"/>
  <c r="W403" i="2"/>
  <c r="V403" i="2"/>
  <c r="U403" i="2"/>
  <c r="T403" i="2"/>
  <c r="R403" i="2"/>
  <c r="AD402" i="2"/>
  <c r="Y402" i="2"/>
  <c r="Z402" i="2" s="1"/>
  <c r="F403" i="8" s="1"/>
  <c r="X402" i="2"/>
  <c r="W402" i="2"/>
  <c r="V402" i="2"/>
  <c r="U402" i="2"/>
  <c r="T402" i="2"/>
  <c r="R402" i="2" s="1"/>
  <c r="AD401" i="2"/>
  <c r="Y401" i="2"/>
  <c r="Z401" i="2" s="1"/>
  <c r="F402" i="8" s="1"/>
  <c r="X401" i="2"/>
  <c r="W401" i="2"/>
  <c r="V401" i="2"/>
  <c r="U401" i="2"/>
  <c r="T401" i="2"/>
  <c r="R401" i="2" s="1"/>
  <c r="AD400" i="2"/>
  <c r="Z400" i="2"/>
  <c r="F401" i="8" s="1"/>
  <c r="Y400" i="2"/>
  <c r="X400" i="2"/>
  <c r="W400" i="2"/>
  <c r="V400" i="2"/>
  <c r="U400" i="2"/>
  <c r="T400" i="2"/>
  <c r="R400" i="2"/>
  <c r="AD399" i="2"/>
  <c r="Z399" i="2"/>
  <c r="F400" i="8" s="1"/>
  <c r="Y399" i="2"/>
  <c r="X399" i="2"/>
  <c r="W399" i="2"/>
  <c r="V399" i="2"/>
  <c r="U399" i="2"/>
  <c r="T399" i="2"/>
  <c r="R399" i="2"/>
  <c r="AD398" i="2"/>
  <c r="Y398" i="2"/>
  <c r="Z398" i="2" s="1"/>
  <c r="F399" i="8" s="1"/>
  <c r="X398" i="2"/>
  <c r="W398" i="2"/>
  <c r="V398" i="2"/>
  <c r="U398" i="2"/>
  <c r="T398" i="2"/>
  <c r="R398" i="2" s="1"/>
  <c r="AD397" i="2"/>
  <c r="Y397" i="2"/>
  <c r="Z397" i="2" s="1"/>
  <c r="F398" i="8" s="1"/>
  <c r="X397" i="2"/>
  <c r="W397" i="2"/>
  <c r="V397" i="2"/>
  <c r="U397" i="2"/>
  <c r="T397" i="2"/>
  <c r="R397" i="2" s="1"/>
  <c r="AD396" i="2"/>
  <c r="Z396" i="2"/>
  <c r="F397" i="8" s="1"/>
  <c r="Y396" i="2"/>
  <c r="X396" i="2"/>
  <c r="W396" i="2"/>
  <c r="V396" i="2"/>
  <c r="U396" i="2"/>
  <c r="T396" i="2"/>
  <c r="R396" i="2"/>
  <c r="AD395" i="2"/>
  <c r="Z395" i="2"/>
  <c r="F396" i="8" s="1"/>
  <c r="Y395" i="2"/>
  <c r="X395" i="2"/>
  <c r="W395" i="2"/>
  <c r="V395" i="2"/>
  <c r="U395" i="2"/>
  <c r="T395" i="2"/>
  <c r="R395" i="2"/>
  <c r="AD394" i="2"/>
  <c r="Y394" i="2"/>
  <c r="Z394" i="2" s="1"/>
  <c r="F395" i="8" s="1"/>
  <c r="X394" i="2"/>
  <c r="W394" i="2"/>
  <c r="V394" i="2"/>
  <c r="U394" i="2"/>
  <c r="T394" i="2"/>
  <c r="R394" i="2" s="1"/>
  <c r="AD393" i="2"/>
  <c r="Y393" i="2"/>
  <c r="Z393" i="2" s="1"/>
  <c r="F394" i="8" s="1"/>
  <c r="X393" i="2"/>
  <c r="W393" i="2"/>
  <c r="V393" i="2"/>
  <c r="U393" i="2"/>
  <c r="T393" i="2"/>
  <c r="R393" i="2"/>
  <c r="AD392" i="2"/>
  <c r="Z392" i="2"/>
  <c r="F393" i="8" s="1"/>
  <c r="Y392" i="2"/>
  <c r="X392" i="2"/>
  <c r="W392" i="2"/>
  <c r="V392" i="2"/>
  <c r="U392" i="2"/>
  <c r="T392" i="2"/>
  <c r="R392" i="2"/>
  <c r="AD391" i="2"/>
  <c r="Z391" i="2"/>
  <c r="F392" i="8" s="1"/>
  <c r="Y391" i="2"/>
  <c r="X391" i="2"/>
  <c r="W391" i="2"/>
  <c r="V391" i="2"/>
  <c r="U391" i="2"/>
  <c r="T391" i="2"/>
  <c r="R391" i="2"/>
  <c r="AD390" i="2"/>
  <c r="Y390" i="2"/>
  <c r="Z390" i="2" s="1"/>
  <c r="F391" i="8" s="1"/>
  <c r="X390" i="2"/>
  <c r="W390" i="2"/>
  <c r="V390" i="2"/>
  <c r="U390" i="2"/>
  <c r="T390" i="2"/>
  <c r="R390" i="2" s="1"/>
  <c r="AD389" i="2"/>
  <c r="Y389" i="2"/>
  <c r="Z389" i="2" s="1"/>
  <c r="F390" i="8" s="1"/>
  <c r="X389" i="2"/>
  <c r="W389" i="2"/>
  <c r="V389" i="2"/>
  <c r="U389" i="2"/>
  <c r="T389" i="2"/>
  <c r="R389" i="2" s="1"/>
  <c r="AD388" i="2"/>
  <c r="Z388" i="2"/>
  <c r="F389" i="8" s="1"/>
  <c r="Y388" i="2"/>
  <c r="X388" i="2"/>
  <c r="W388" i="2"/>
  <c r="V388" i="2"/>
  <c r="U388" i="2"/>
  <c r="T388" i="2"/>
  <c r="R388" i="2"/>
  <c r="AD387" i="2"/>
  <c r="Z387" i="2"/>
  <c r="F388" i="8" s="1"/>
  <c r="Y387" i="2"/>
  <c r="X387" i="2"/>
  <c r="W387" i="2"/>
  <c r="V387" i="2"/>
  <c r="U387" i="2"/>
  <c r="T387" i="2"/>
  <c r="R387" i="2"/>
  <c r="AD386" i="2"/>
  <c r="Y386" i="2"/>
  <c r="Z386" i="2" s="1"/>
  <c r="F387" i="8" s="1"/>
  <c r="X386" i="2"/>
  <c r="W386" i="2"/>
  <c r="V386" i="2"/>
  <c r="U386" i="2"/>
  <c r="T386" i="2"/>
  <c r="R386" i="2"/>
  <c r="AD385" i="2"/>
  <c r="Y385" i="2"/>
  <c r="Z385" i="2" s="1"/>
  <c r="F386" i="8" s="1"/>
  <c r="X385" i="2"/>
  <c r="W385" i="2"/>
  <c r="V385" i="2"/>
  <c r="U385" i="2"/>
  <c r="T385" i="2"/>
  <c r="R385" i="2" s="1"/>
  <c r="AD384" i="2"/>
  <c r="Z384" i="2"/>
  <c r="F385" i="8" s="1"/>
  <c r="Y384" i="2"/>
  <c r="X384" i="2"/>
  <c r="W384" i="2"/>
  <c r="V384" i="2"/>
  <c r="U384" i="2"/>
  <c r="T384" i="2"/>
  <c r="R384" i="2"/>
  <c r="AD383" i="2"/>
  <c r="Z383" i="2"/>
  <c r="F384" i="8" s="1"/>
  <c r="Y383" i="2"/>
  <c r="X383" i="2"/>
  <c r="W383" i="2"/>
  <c r="V383" i="2"/>
  <c r="U383" i="2"/>
  <c r="T383" i="2"/>
  <c r="R383" i="2"/>
  <c r="AD382" i="2"/>
  <c r="Y382" i="2"/>
  <c r="Z382" i="2" s="1"/>
  <c r="F383" i="8" s="1"/>
  <c r="X382" i="2"/>
  <c r="W382" i="2"/>
  <c r="V382" i="2"/>
  <c r="U382" i="2"/>
  <c r="T382" i="2"/>
  <c r="R382" i="2" s="1"/>
  <c r="AD381" i="2"/>
  <c r="Y381" i="2"/>
  <c r="Z381" i="2" s="1"/>
  <c r="F382" i="8" s="1"/>
  <c r="X381" i="2"/>
  <c r="W381" i="2"/>
  <c r="V381" i="2"/>
  <c r="U381" i="2"/>
  <c r="T381" i="2"/>
  <c r="R381" i="2" s="1"/>
  <c r="AD380" i="2"/>
  <c r="Z380" i="2"/>
  <c r="F381" i="8" s="1"/>
  <c r="Y380" i="2"/>
  <c r="X380" i="2"/>
  <c r="W380" i="2"/>
  <c r="V380" i="2"/>
  <c r="U380" i="2"/>
  <c r="T380" i="2"/>
  <c r="R380" i="2"/>
  <c r="AD379" i="2"/>
  <c r="Z379" i="2"/>
  <c r="F380" i="8" s="1"/>
  <c r="Y379" i="2"/>
  <c r="X379" i="2"/>
  <c r="W379" i="2"/>
  <c r="V379" i="2"/>
  <c r="U379" i="2"/>
  <c r="T379" i="2"/>
  <c r="R379" i="2"/>
  <c r="AD378" i="2"/>
  <c r="Y378" i="2"/>
  <c r="Z378" i="2" s="1"/>
  <c r="F379" i="8" s="1"/>
  <c r="X378" i="2"/>
  <c r="W378" i="2"/>
  <c r="V378" i="2"/>
  <c r="U378" i="2"/>
  <c r="T378" i="2"/>
  <c r="R378" i="2" s="1"/>
  <c r="AD377" i="2"/>
  <c r="Y377" i="2"/>
  <c r="Z377" i="2" s="1"/>
  <c r="F378" i="8" s="1"/>
  <c r="X377" i="2"/>
  <c r="W377" i="2"/>
  <c r="V377" i="2"/>
  <c r="U377" i="2"/>
  <c r="T377" i="2"/>
  <c r="R377" i="2" s="1"/>
  <c r="AD376" i="2"/>
  <c r="Z376" i="2"/>
  <c r="F377" i="8" s="1"/>
  <c r="Y376" i="2"/>
  <c r="X376" i="2"/>
  <c r="W376" i="2"/>
  <c r="V376" i="2"/>
  <c r="U376" i="2"/>
  <c r="T376" i="2"/>
  <c r="R376" i="2"/>
  <c r="AD375" i="2"/>
  <c r="Z375" i="2"/>
  <c r="F376" i="8" s="1"/>
  <c r="Y375" i="2"/>
  <c r="X375" i="2"/>
  <c r="W375" i="2"/>
  <c r="V375" i="2"/>
  <c r="U375" i="2"/>
  <c r="T375" i="2"/>
  <c r="R375" i="2"/>
  <c r="AD374" i="2"/>
  <c r="Y374" i="2"/>
  <c r="Z374" i="2" s="1"/>
  <c r="F375" i="8" s="1"/>
  <c r="X374" i="2"/>
  <c r="W374" i="2"/>
  <c r="V374" i="2"/>
  <c r="U374" i="2"/>
  <c r="T374" i="2"/>
  <c r="R374" i="2" s="1"/>
  <c r="AD373" i="2"/>
  <c r="Y373" i="2"/>
  <c r="Z373" i="2" s="1"/>
  <c r="F374" i="8" s="1"/>
  <c r="X373" i="2"/>
  <c r="W373" i="2"/>
  <c r="V373" i="2"/>
  <c r="U373" i="2"/>
  <c r="T373" i="2"/>
  <c r="R373" i="2" s="1"/>
  <c r="AD372" i="2"/>
  <c r="Z372" i="2"/>
  <c r="F373" i="8" s="1"/>
  <c r="Y372" i="2"/>
  <c r="X372" i="2"/>
  <c r="W372" i="2"/>
  <c r="V372" i="2"/>
  <c r="U372" i="2"/>
  <c r="T372" i="2"/>
  <c r="R372" i="2"/>
  <c r="AD371" i="2"/>
  <c r="Z371" i="2"/>
  <c r="F372" i="8" s="1"/>
  <c r="Y371" i="2"/>
  <c r="X371" i="2"/>
  <c r="W371" i="2"/>
  <c r="V371" i="2"/>
  <c r="U371" i="2"/>
  <c r="T371" i="2"/>
  <c r="R371" i="2"/>
  <c r="AD370" i="2"/>
  <c r="Y370" i="2"/>
  <c r="Z370" i="2" s="1"/>
  <c r="F371" i="8" s="1"/>
  <c r="X370" i="2"/>
  <c r="W370" i="2"/>
  <c r="V370" i="2"/>
  <c r="U370" i="2"/>
  <c r="T370" i="2"/>
  <c r="R370" i="2" s="1"/>
  <c r="AD369" i="2"/>
  <c r="Y369" i="2"/>
  <c r="Z369" i="2" s="1"/>
  <c r="F370" i="8" s="1"/>
  <c r="X369" i="2"/>
  <c r="W369" i="2"/>
  <c r="V369" i="2"/>
  <c r="U369" i="2"/>
  <c r="T369" i="2"/>
  <c r="R369" i="2" s="1"/>
  <c r="AD368" i="2"/>
  <c r="Z368" i="2"/>
  <c r="F369" i="8" s="1"/>
  <c r="Y368" i="2"/>
  <c r="X368" i="2"/>
  <c r="W368" i="2"/>
  <c r="V368" i="2"/>
  <c r="U368" i="2"/>
  <c r="T368" i="2"/>
  <c r="R368" i="2"/>
  <c r="AD367" i="2"/>
  <c r="Z367" i="2"/>
  <c r="F368" i="8" s="1"/>
  <c r="Y367" i="2"/>
  <c r="X367" i="2"/>
  <c r="W367" i="2"/>
  <c r="V367" i="2"/>
  <c r="U367" i="2"/>
  <c r="T367" i="2"/>
  <c r="R367" i="2"/>
  <c r="AD366" i="2"/>
  <c r="Y366" i="2"/>
  <c r="Z366" i="2" s="1"/>
  <c r="F367" i="8" s="1"/>
  <c r="X366" i="2"/>
  <c r="W366" i="2"/>
  <c r="V366" i="2"/>
  <c r="U366" i="2"/>
  <c r="T366" i="2"/>
  <c r="R366" i="2"/>
  <c r="AD365" i="2"/>
  <c r="Y365" i="2"/>
  <c r="Z365" i="2" s="1"/>
  <c r="F366" i="8" s="1"/>
  <c r="X365" i="2"/>
  <c r="W365" i="2"/>
  <c r="V365" i="2"/>
  <c r="U365" i="2"/>
  <c r="T365" i="2"/>
  <c r="R365" i="2"/>
  <c r="AD364" i="2"/>
  <c r="Z364" i="2"/>
  <c r="F365" i="8" s="1"/>
  <c r="Y364" i="2"/>
  <c r="X364" i="2"/>
  <c r="W364" i="2"/>
  <c r="V364" i="2"/>
  <c r="U364" i="2"/>
  <c r="T364" i="2"/>
  <c r="R364" i="2"/>
  <c r="AD363" i="2"/>
  <c r="Z363" i="2"/>
  <c r="F364" i="8" s="1"/>
  <c r="Y363" i="2"/>
  <c r="X363" i="2"/>
  <c r="W363" i="2"/>
  <c r="V363" i="2"/>
  <c r="U363" i="2"/>
  <c r="T363" i="2"/>
  <c r="R363" i="2"/>
  <c r="AD362" i="2"/>
  <c r="Y362" i="2"/>
  <c r="Z362" i="2" s="1"/>
  <c r="F363" i="8" s="1"/>
  <c r="X362" i="2"/>
  <c r="W362" i="2"/>
  <c r="V362" i="2"/>
  <c r="U362" i="2"/>
  <c r="T362" i="2"/>
  <c r="R362" i="2" s="1"/>
  <c r="AD361" i="2"/>
  <c r="Y361" i="2"/>
  <c r="Z361" i="2" s="1"/>
  <c r="F362" i="8" s="1"/>
  <c r="X361" i="2"/>
  <c r="W361" i="2"/>
  <c r="V361" i="2"/>
  <c r="U361" i="2"/>
  <c r="T361" i="2"/>
  <c r="R361" i="2"/>
  <c r="AD360" i="2"/>
  <c r="Z360" i="2"/>
  <c r="F361" i="8" s="1"/>
  <c r="Y360" i="2"/>
  <c r="X360" i="2"/>
  <c r="W360" i="2"/>
  <c r="V360" i="2"/>
  <c r="U360" i="2"/>
  <c r="T360" i="2"/>
  <c r="R360" i="2"/>
  <c r="AD359" i="2"/>
  <c r="Z359" i="2"/>
  <c r="F360" i="8" s="1"/>
  <c r="Y359" i="2"/>
  <c r="X359" i="2"/>
  <c r="W359" i="2"/>
  <c r="V359" i="2"/>
  <c r="U359" i="2"/>
  <c r="T359" i="2"/>
  <c r="R359" i="2"/>
  <c r="AD358" i="2"/>
  <c r="Y358" i="2"/>
  <c r="Z358" i="2" s="1"/>
  <c r="F359" i="8" s="1"/>
  <c r="X358" i="2"/>
  <c r="W358" i="2"/>
  <c r="V358" i="2"/>
  <c r="U358" i="2"/>
  <c r="T358" i="2"/>
  <c r="R358" i="2" s="1"/>
  <c r="AD357" i="2"/>
  <c r="Y357" i="2"/>
  <c r="Z357" i="2" s="1"/>
  <c r="F358" i="8" s="1"/>
  <c r="X357" i="2"/>
  <c r="W357" i="2"/>
  <c r="V357" i="2"/>
  <c r="U357" i="2"/>
  <c r="T357" i="2"/>
  <c r="R357" i="2" s="1"/>
  <c r="AD356" i="2"/>
  <c r="Z356" i="2"/>
  <c r="F357" i="8" s="1"/>
  <c r="Y356" i="2"/>
  <c r="X356" i="2"/>
  <c r="W356" i="2"/>
  <c r="V356" i="2"/>
  <c r="U356" i="2"/>
  <c r="T356" i="2"/>
  <c r="R356" i="2"/>
  <c r="AD355" i="2"/>
  <c r="Z355" i="2"/>
  <c r="F356" i="8" s="1"/>
  <c r="Y355" i="2"/>
  <c r="X355" i="2"/>
  <c r="W355" i="2"/>
  <c r="V355" i="2"/>
  <c r="U355" i="2"/>
  <c r="T355" i="2"/>
  <c r="R355" i="2"/>
  <c r="AD354" i="2"/>
  <c r="Y354" i="2"/>
  <c r="Z354" i="2" s="1"/>
  <c r="F355" i="8" s="1"/>
  <c r="X354" i="2"/>
  <c r="W354" i="2"/>
  <c r="V354" i="2"/>
  <c r="U354" i="2"/>
  <c r="T354" i="2"/>
  <c r="R354" i="2"/>
  <c r="AD353" i="2"/>
  <c r="Y353" i="2"/>
  <c r="Z353" i="2" s="1"/>
  <c r="F354" i="8" s="1"/>
  <c r="X353" i="2"/>
  <c r="W353" i="2"/>
  <c r="V353" i="2"/>
  <c r="U353" i="2"/>
  <c r="T353" i="2"/>
  <c r="R353" i="2"/>
  <c r="AD352" i="2"/>
  <c r="Z352" i="2"/>
  <c r="F353" i="8" s="1"/>
  <c r="Y352" i="2"/>
  <c r="X352" i="2"/>
  <c r="W352" i="2"/>
  <c r="V352" i="2"/>
  <c r="U352" i="2"/>
  <c r="T352" i="2"/>
  <c r="R352" i="2"/>
  <c r="AD351" i="2"/>
  <c r="Z351" i="2"/>
  <c r="F352" i="8" s="1"/>
  <c r="Y351" i="2"/>
  <c r="X351" i="2"/>
  <c r="W351" i="2"/>
  <c r="V351" i="2"/>
  <c r="U351" i="2"/>
  <c r="T351" i="2"/>
  <c r="R351" i="2"/>
  <c r="AD350" i="2"/>
  <c r="Y350" i="2"/>
  <c r="Z350" i="2" s="1"/>
  <c r="F351" i="8" s="1"/>
  <c r="X350" i="2"/>
  <c r="W350" i="2"/>
  <c r="V350" i="2"/>
  <c r="U350" i="2"/>
  <c r="T350" i="2"/>
  <c r="R350" i="2" s="1"/>
  <c r="AD349" i="2"/>
  <c r="Y349" i="2"/>
  <c r="Z349" i="2" s="1"/>
  <c r="F350" i="8" s="1"/>
  <c r="X349" i="2"/>
  <c r="W349" i="2"/>
  <c r="V349" i="2"/>
  <c r="U349" i="2"/>
  <c r="T349" i="2"/>
  <c r="R349" i="2" s="1"/>
  <c r="AD348" i="2"/>
  <c r="Z348" i="2"/>
  <c r="F349" i="8" s="1"/>
  <c r="Y348" i="2"/>
  <c r="X348" i="2"/>
  <c r="W348" i="2"/>
  <c r="V348" i="2"/>
  <c r="U348" i="2"/>
  <c r="T348" i="2"/>
  <c r="R348" i="2"/>
  <c r="AD347" i="2"/>
  <c r="Z347" i="2"/>
  <c r="F348" i="8" s="1"/>
  <c r="Y347" i="2"/>
  <c r="X347" i="2"/>
  <c r="W347" i="2"/>
  <c r="V347" i="2"/>
  <c r="U347" i="2"/>
  <c r="T347" i="2"/>
  <c r="R347" i="2"/>
  <c r="AD346" i="2"/>
  <c r="Y346" i="2"/>
  <c r="Z346" i="2" s="1"/>
  <c r="F347" i="8" s="1"/>
  <c r="X346" i="2"/>
  <c r="W346" i="2"/>
  <c r="V346" i="2"/>
  <c r="U346" i="2"/>
  <c r="T346" i="2"/>
  <c r="R346" i="2" s="1"/>
  <c r="AD345" i="2"/>
  <c r="Y345" i="2"/>
  <c r="Z345" i="2" s="1"/>
  <c r="F346" i="8" s="1"/>
  <c r="X345" i="2"/>
  <c r="W345" i="2"/>
  <c r="V345" i="2"/>
  <c r="U345" i="2"/>
  <c r="T345" i="2"/>
  <c r="R345" i="2" s="1"/>
  <c r="AD344" i="2"/>
  <c r="Z344" i="2"/>
  <c r="F345" i="8" s="1"/>
  <c r="Y344" i="2"/>
  <c r="X344" i="2"/>
  <c r="W344" i="2"/>
  <c r="V344" i="2"/>
  <c r="U344" i="2"/>
  <c r="T344" i="2"/>
  <c r="R344" i="2"/>
  <c r="AD343" i="2"/>
  <c r="Z343" i="2"/>
  <c r="F344" i="8" s="1"/>
  <c r="Y343" i="2"/>
  <c r="X343" i="2"/>
  <c r="W343" i="2"/>
  <c r="V343" i="2"/>
  <c r="U343" i="2"/>
  <c r="T343" i="2"/>
  <c r="R343" i="2"/>
  <c r="AD342" i="2"/>
  <c r="Y342" i="2"/>
  <c r="Z342" i="2" s="1"/>
  <c r="F343" i="8" s="1"/>
  <c r="X342" i="2"/>
  <c r="W342" i="2"/>
  <c r="V342" i="2"/>
  <c r="U342" i="2"/>
  <c r="T342" i="2"/>
  <c r="R342" i="2" s="1"/>
  <c r="AD341" i="2"/>
  <c r="Y341" i="2"/>
  <c r="Z341" i="2" s="1"/>
  <c r="F342" i="8" s="1"/>
  <c r="X341" i="2"/>
  <c r="W341" i="2"/>
  <c r="V341" i="2"/>
  <c r="U341" i="2"/>
  <c r="T341" i="2"/>
  <c r="R341" i="2" s="1"/>
  <c r="AD340" i="2"/>
  <c r="Z340" i="2"/>
  <c r="F341" i="8" s="1"/>
  <c r="Y340" i="2"/>
  <c r="X340" i="2"/>
  <c r="W340" i="2"/>
  <c r="V340" i="2"/>
  <c r="U340" i="2"/>
  <c r="T340" i="2"/>
  <c r="R340" i="2"/>
  <c r="AD339" i="2"/>
  <c r="Z339" i="2"/>
  <c r="F340" i="8" s="1"/>
  <c r="Y339" i="2"/>
  <c r="X339" i="2"/>
  <c r="W339" i="2"/>
  <c r="V339" i="2"/>
  <c r="U339" i="2"/>
  <c r="T339" i="2"/>
  <c r="R339" i="2"/>
  <c r="AD338" i="2"/>
  <c r="Y338" i="2"/>
  <c r="Z338" i="2" s="1"/>
  <c r="F339" i="8" s="1"/>
  <c r="X338" i="2"/>
  <c r="W338" i="2"/>
  <c r="V338" i="2"/>
  <c r="U338" i="2"/>
  <c r="T338" i="2"/>
  <c r="R338" i="2" s="1"/>
  <c r="AD337" i="2"/>
  <c r="Y337" i="2"/>
  <c r="Z337" i="2" s="1"/>
  <c r="F338" i="8" s="1"/>
  <c r="X337" i="2"/>
  <c r="W337" i="2"/>
  <c r="V337" i="2"/>
  <c r="U337" i="2"/>
  <c r="T337" i="2"/>
  <c r="R337" i="2" s="1"/>
  <c r="AD336" i="2"/>
  <c r="Z336" i="2"/>
  <c r="F337" i="8" s="1"/>
  <c r="Y336" i="2"/>
  <c r="X336" i="2"/>
  <c r="W336" i="2"/>
  <c r="V336" i="2"/>
  <c r="U336" i="2"/>
  <c r="T336" i="2"/>
  <c r="R336" i="2"/>
  <c r="AD335" i="2"/>
  <c r="Z335" i="2"/>
  <c r="F336" i="8" s="1"/>
  <c r="Y335" i="2"/>
  <c r="X335" i="2"/>
  <c r="W335" i="2"/>
  <c r="V335" i="2"/>
  <c r="U335" i="2"/>
  <c r="T335" i="2"/>
  <c r="R335" i="2"/>
  <c r="AD334" i="2"/>
  <c r="Y334" i="2"/>
  <c r="Z334" i="2" s="1"/>
  <c r="F335" i="8" s="1"/>
  <c r="X334" i="2"/>
  <c r="W334" i="2"/>
  <c r="V334" i="2"/>
  <c r="U334" i="2"/>
  <c r="T334" i="2"/>
  <c r="R334" i="2" s="1"/>
  <c r="AD333" i="2"/>
  <c r="Y333" i="2"/>
  <c r="Z333" i="2" s="1"/>
  <c r="F334" i="8" s="1"/>
  <c r="X333" i="2"/>
  <c r="W333" i="2"/>
  <c r="V333" i="2"/>
  <c r="U333" i="2"/>
  <c r="T333" i="2"/>
  <c r="R333" i="2" s="1"/>
  <c r="AD332" i="2"/>
  <c r="Z332" i="2"/>
  <c r="F333" i="8" s="1"/>
  <c r="Y332" i="2"/>
  <c r="X332" i="2"/>
  <c r="W332" i="2"/>
  <c r="V332" i="2"/>
  <c r="U332" i="2"/>
  <c r="T332" i="2"/>
  <c r="R332" i="2"/>
  <c r="AD331" i="2"/>
  <c r="Z331" i="2"/>
  <c r="F332" i="8" s="1"/>
  <c r="Y331" i="2"/>
  <c r="X331" i="2"/>
  <c r="W331" i="2"/>
  <c r="V331" i="2"/>
  <c r="U331" i="2"/>
  <c r="T331" i="2"/>
  <c r="R331" i="2"/>
  <c r="AD330" i="2"/>
  <c r="Y330" i="2"/>
  <c r="Z330" i="2" s="1"/>
  <c r="F331" i="8" s="1"/>
  <c r="X330" i="2"/>
  <c r="W330" i="2"/>
  <c r="V330" i="2"/>
  <c r="U330" i="2"/>
  <c r="T330" i="2"/>
  <c r="R330" i="2" s="1"/>
  <c r="AD329" i="2"/>
  <c r="Y329" i="2"/>
  <c r="Z329" i="2" s="1"/>
  <c r="F330" i="8" s="1"/>
  <c r="X329" i="2"/>
  <c r="W329" i="2"/>
  <c r="V329" i="2"/>
  <c r="U329" i="2"/>
  <c r="T329" i="2"/>
  <c r="R329" i="2"/>
  <c r="AD328" i="2"/>
  <c r="Z328" i="2"/>
  <c r="F329" i="8" s="1"/>
  <c r="Y328" i="2"/>
  <c r="X328" i="2"/>
  <c r="W328" i="2"/>
  <c r="V328" i="2"/>
  <c r="U328" i="2"/>
  <c r="T328" i="2"/>
  <c r="R328" i="2"/>
  <c r="AD327" i="2"/>
  <c r="Z327" i="2"/>
  <c r="F328" i="8" s="1"/>
  <c r="Y327" i="2"/>
  <c r="X327" i="2"/>
  <c r="W327" i="2"/>
  <c r="V327" i="2"/>
  <c r="U327" i="2"/>
  <c r="T327" i="2"/>
  <c r="R327" i="2"/>
  <c r="AD326" i="2"/>
  <c r="Y326" i="2"/>
  <c r="Z326" i="2" s="1"/>
  <c r="F327" i="8" s="1"/>
  <c r="X326" i="2"/>
  <c r="W326" i="2"/>
  <c r="V326" i="2"/>
  <c r="U326" i="2"/>
  <c r="T326" i="2"/>
  <c r="R326" i="2" s="1"/>
  <c r="AD325" i="2"/>
  <c r="Y325" i="2"/>
  <c r="Z325" i="2" s="1"/>
  <c r="F326" i="8" s="1"/>
  <c r="X325" i="2"/>
  <c r="W325" i="2"/>
  <c r="V325" i="2"/>
  <c r="U325" i="2"/>
  <c r="T325" i="2"/>
  <c r="R325" i="2" s="1"/>
  <c r="AD324" i="2"/>
  <c r="Z324" i="2"/>
  <c r="F325" i="8" s="1"/>
  <c r="Y324" i="2"/>
  <c r="X324" i="2"/>
  <c r="W324" i="2"/>
  <c r="V324" i="2"/>
  <c r="U324" i="2"/>
  <c r="T324" i="2"/>
  <c r="R324" i="2"/>
  <c r="AD323" i="2"/>
  <c r="Z323" i="2"/>
  <c r="F324" i="8" s="1"/>
  <c r="Y323" i="2"/>
  <c r="X323" i="2"/>
  <c r="W323" i="2"/>
  <c r="V323" i="2"/>
  <c r="U323" i="2"/>
  <c r="T323" i="2"/>
  <c r="R323" i="2"/>
  <c r="AD322" i="2"/>
  <c r="Y322" i="2"/>
  <c r="Z322" i="2" s="1"/>
  <c r="F323" i="8" s="1"/>
  <c r="X322" i="2"/>
  <c r="W322" i="2"/>
  <c r="V322" i="2"/>
  <c r="U322" i="2"/>
  <c r="T322" i="2"/>
  <c r="R322" i="2" s="1"/>
  <c r="AD321" i="2"/>
  <c r="Y321" i="2"/>
  <c r="Z321" i="2" s="1"/>
  <c r="F322" i="8" s="1"/>
  <c r="X321" i="2"/>
  <c r="W321" i="2"/>
  <c r="V321" i="2"/>
  <c r="U321" i="2"/>
  <c r="T321" i="2"/>
  <c r="R321" i="2" s="1"/>
  <c r="AD320" i="2"/>
  <c r="Z320" i="2"/>
  <c r="F321" i="8" s="1"/>
  <c r="Y320" i="2"/>
  <c r="X320" i="2"/>
  <c r="W320" i="2"/>
  <c r="V320" i="2"/>
  <c r="U320" i="2"/>
  <c r="T320" i="2"/>
  <c r="R320" i="2"/>
  <c r="AD319" i="2"/>
  <c r="Z319" i="2"/>
  <c r="F320" i="8" s="1"/>
  <c r="Y319" i="2"/>
  <c r="X319" i="2"/>
  <c r="W319" i="2"/>
  <c r="V319" i="2"/>
  <c r="U319" i="2"/>
  <c r="T319" i="2"/>
  <c r="R319" i="2"/>
  <c r="AD318" i="2"/>
  <c r="Y318" i="2"/>
  <c r="Z318" i="2" s="1"/>
  <c r="F319" i="8" s="1"/>
  <c r="X318" i="2"/>
  <c r="W318" i="2"/>
  <c r="V318" i="2"/>
  <c r="U318" i="2"/>
  <c r="T318" i="2"/>
  <c r="R318" i="2"/>
  <c r="AD317" i="2"/>
  <c r="Y317" i="2"/>
  <c r="Z317" i="2" s="1"/>
  <c r="F318" i="8" s="1"/>
  <c r="X317" i="2"/>
  <c r="W317" i="2"/>
  <c r="V317" i="2"/>
  <c r="U317" i="2"/>
  <c r="T317" i="2"/>
  <c r="R317" i="2"/>
  <c r="AD316" i="2"/>
  <c r="Z316" i="2"/>
  <c r="F317" i="8" s="1"/>
  <c r="Y316" i="2"/>
  <c r="X316" i="2"/>
  <c r="W316" i="2"/>
  <c r="V316" i="2"/>
  <c r="U316" i="2"/>
  <c r="T316" i="2"/>
  <c r="R316" i="2"/>
  <c r="AD315" i="2"/>
  <c r="Z315" i="2"/>
  <c r="F316" i="8" s="1"/>
  <c r="Y315" i="2"/>
  <c r="X315" i="2"/>
  <c r="W315" i="2"/>
  <c r="V315" i="2"/>
  <c r="U315" i="2"/>
  <c r="T315" i="2"/>
  <c r="R315" i="2"/>
  <c r="AD314" i="2"/>
  <c r="Y314" i="2"/>
  <c r="Z314" i="2" s="1"/>
  <c r="F315" i="8" s="1"/>
  <c r="X314" i="2"/>
  <c r="W314" i="2"/>
  <c r="V314" i="2"/>
  <c r="U314" i="2"/>
  <c r="T314" i="2"/>
  <c r="R314" i="2"/>
  <c r="AD313" i="2"/>
  <c r="Y313" i="2"/>
  <c r="Z313" i="2" s="1"/>
  <c r="F314" i="8" s="1"/>
  <c r="X313" i="2"/>
  <c r="W313" i="2"/>
  <c r="V313" i="2"/>
  <c r="U313" i="2"/>
  <c r="T313" i="2"/>
  <c r="R313" i="2"/>
  <c r="AD312" i="2"/>
  <c r="Z312" i="2"/>
  <c r="F313" i="8" s="1"/>
  <c r="Y312" i="2"/>
  <c r="X312" i="2"/>
  <c r="W312" i="2"/>
  <c r="V312" i="2"/>
  <c r="U312" i="2"/>
  <c r="T312" i="2"/>
  <c r="R312" i="2"/>
  <c r="AD311" i="2"/>
  <c r="Z311" i="2"/>
  <c r="F312" i="8" s="1"/>
  <c r="Y311" i="2"/>
  <c r="X311" i="2"/>
  <c r="W311" i="2"/>
  <c r="V311" i="2"/>
  <c r="U311" i="2"/>
  <c r="T311" i="2"/>
  <c r="R311" i="2"/>
  <c r="AD310" i="2"/>
  <c r="Y310" i="2"/>
  <c r="Z310" i="2" s="1"/>
  <c r="F311" i="8" s="1"/>
  <c r="X310" i="2"/>
  <c r="W310" i="2"/>
  <c r="V310" i="2"/>
  <c r="U310" i="2"/>
  <c r="T310" i="2"/>
  <c r="R310" i="2" s="1"/>
  <c r="AD309" i="2"/>
  <c r="Y309" i="2"/>
  <c r="Z309" i="2" s="1"/>
  <c r="F310" i="8" s="1"/>
  <c r="X309" i="2"/>
  <c r="W309" i="2"/>
  <c r="V309" i="2"/>
  <c r="U309" i="2"/>
  <c r="T309" i="2"/>
  <c r="R309" i="2" s="1"/>
  <c r="AD308" i="2"/>
  <c r="Z308" i="2"/>
  <c r="F309" i="8" s="1"/>
  <c r="Y308" i="2"/>
  <c r="X308" i="2"/>
  <c r="W308" i="2"/>
  <c r="V308" i="2"/>
  <c r="U308" i="2"/>
  <c r="T308" i="2"/>
  <c r="R308" i="2"/>
  <c r="AD307" i="2"/>
  <c r="Z307" i="2"/>
  <c r="F308" i="8" s="1"/>
  <c r="Y307" i="2"/>
  <c r="X307" i="2"/>
  <c r="W307" i="2"/>
  <c r="V307" i="2"/>
  <c r="U307" i="2"/>
  <c r="T307" i="2"/>
  <c r="R307" i="2"/>
  <c r="AD306" i="2"/>
  <c r="Y306" i="2"/>
  <c r="Z306" i="2" s="1"/>
  <c r="F307" i="8" s="1"/>
  <c r="X306" i="2"/>
  <c r="W306" i="2"/>
  <c r="V306" i="2"/>
  <c r="U306" i="2"/>
  <c r="T306" i="2"/>
  <c r="R306" i="2"/>
  <c r="AD305" i="2"/>
  <c r="Y305" i="2"/>
  <c r="Z305" i="2" s="1"/>
  <c r="F306" i="8" s="1"/>
  <c r="X305" i="2"/>
  <c r="W305" i="2"/>
  <c r="V305" i="2"/>
  <c r="U305" i="2"/>
  <c r="T305" i="2"/>
  <c r="R305" i="2" s="1"/>
  <c r="AD304" i="2"/>
  <c r="Z304" i="2"/>
  <c r="F305" i="8" s="1"/>
  <c r="Y304" i="2"/>
  <c r="X304" i="2"/>
  <c r="W304" i="2"/>
  <c r="V304" i="2"/>
  <c r="U304" i="2"/>
  <c r="T304" i="2"/>
  <c r="R304" i="2"/>
  <c r="AD303" i="2"/>
  <c r="Z303" i="2"/>
  <c r="F304" i="8" s="1"/>
  <c r="Y303" i="2"/>
  <c r="X303" i="2"/>
  <c r="W303" i="2"/>
  <c r="V303" i="2"/>
  <c r="U303" i="2"/>
  <c r="T303" i="2"/>
  <c r="R303" i="2"/>
  <c r="AD302" i="2"/>
  <c r="Y302" i="2"/>
  <c r="Z302" i="2" s="1"/>
  <c r="F303" i="8" s="1"/>
  <c r="X302" i="2"/>
  <c r="W302" i="2"/>
  <c r="V302" i="2"/>
  <c r="U302" i="2"/>
  <c r="T302" i="2"/>
  <c r="R302" i="2" s="1"/>
  <c r="AD301" i="2"/>
  <c r="Y301" i="2"/>
  <c r="Z301" i="2" s="1"/>
  <c r="F302" i="8" s="1"/>
  <c r="X301" i="2"/>
  <c r="W301" i="2"/>
  <c r="V301" i="2"/>
  <c r="U301" i="2"/>
  <c r="T301" i="2"/>
  <c r="R301" i="2" s="1"/>
  <c r="AD300" i="2"/>
  <c r="Z300" i="2"/>
  <c r="F301" i="8" s="1"/>
  <c r="Y300" i="2"/>
  <c r="X300" i="2"/>
  <c r="W300" i="2"/>
  <c r="V300" i="2"/>
  <c r="U300" i="2"/>
  <c r="T300" i="2"/>
  <c r="R300" i="2"/>
  <c r="AD299" i="2"/>
  <c r="Z299" i="2"/>
  <c r="F300" i="8" s="1"/>
  <c r="Y299" i="2"/>
  <c r="X299" i="2"/>
  <c r="W299" i="2"/>
  <c r="V299" i="2"/>
  <c r="U299" i="2"/>
  <c r="T299" i="2"/>
  <c r="R299" i="2"/>
  <c r="AD298" i="2"/>
  <c r="Y298" i="2"/>
  <c r="Z298" i="2" s="1"/>
  <c r="F299" i="8" s="1"/>
  <c r="X298" i="2"/>
  <c r="W298" i="2"/>
  <c r="V298" i="2"/>
  <c r="U298" i="2"/>
  <c r="T298" i="2"/>
  <c r="R298" i="2" s="1"/>
  <c r="AD297" i="2"/>
  <c r="Y297" i="2"/>
  <c r="Z297" i="2" s="1"/>
  <c r="F298" i="8" s="1"/>
  <c r="X297" i="2"/>
  <c r="W297" i="2"/>
  <c r="V297" i="2"/>
  <c r="U297" i="2"/>
  <c r="T297" i="2"/>
  <c r="R297" i="2"/>
  <c r="AD296" i="2"/>
  <c r="Z296" i="2"/>
  <c r="F297" i="8" s="1"/>
  <c r="Y296" i="2"/>
  <c r="X296" i="2"/>
  <c r="W296" i="2"/>
  <c r="V296" i="2"/>
  <c r="U296" i="2"/>
  <c r="T296" i="2"/>
  <c r="R296" i="2"/>
  <c r="AD295" i="2"/>
  <c r="Z295" i="2"/>
  <c r="F296" i="8" s="1"/>
  <c r="Y295" i="2"/>
  <c r="X295" i="2"/>
  <c r="W295" i="2"/>
  <c r="V295" i="2"/>
  <c r="U295" i="2"/>
  <c r="T295" i="2"/>
  <c r="R295" i="2"/>
  <c r="AD294" i="2"/>
  <c r="Y294" i="2"/>
  <c r="Z294" i="2" s="1"/>
  <c r="F295" i="8" s="1"/>
  <c r="X294" i="2"/>
  <c r="W294" i="2"/>
  <c r="V294" i="2"/>
  <c r="U294" i="2"/>
  <c r="T294" i="2"/>
  <c r="R294" i="2" s="1"/>
  <c r="AD293" i="2"/>
  <c r="Y293" i="2"/>
  <c r="Z293" i="2" s="1"/>
  <c r="F294" i="8" s="1"/>
  <c r="X293" i="2"/>
  <c r="W293" i="2"/>
  <c r="V293" i="2"/>
  <c r="U293" i="2"/>
  <c r="T293" i="2"/>
  <c r="R293" i="2" s="1"/>
  <c r="AD292" i="2"/>
  <c r="Z292" i="2"/>
  <c r="F293" i="8" s="1"/>
  <c r="Y292" i="2"/>
  <c r="X292" i="2"/>
  <c r="W292" i="2"/>
  <c r="V292" i="2"/>
  <c r="U292" i="2"/>
  <c r="T292" i="2"/>
  <c r="R292" i="2"/>
  <c r="AD291" i="2"/>
  <c r="Z291" i="2"/>
  <c r="F292" i="8" s="1"/>
  <c r="Y291" i="2"/>
  <c r="X291" i="2"/>
  <c r="W291" i="2"/>
  <c r="V291" i="2"/>
  <c r="U291" i="2"/>
  <c r="T291" i="2"/>
  <c r="R291" i="2"/>
  <c r="AD290" i="2"/>
  <c r="Y290" i="2"/>
  <c r="Z290" i="2" s="1"/>
  <c r="F291" i="8" s="1"/>
  <c r="X290" i="2"/>
  <c r="W290" i="2"/>
  <c r="V290" i="2"/>
  <c r="U290" i="2"/>
  <c r="T290" i="2"/>
  <c r="R290" i="2" s="1"/>
  <c r="AD289" i="2"/>
  <c r="Y289" i="2"/>
  <c r="Z289" i="2" s="1"/>
  <c r="F290" i="8" s="1"/>
  <c r="X289" i="2"/>
  <c r="W289" i="2"/>
  <c r="V289" i="2"/>
  <c r="U289" i="2"/>
  <c r="T289" i="2"/>
  <c r="R289" i="2" s="1"/>
  <c r="AD288" i="2"/>
  <c r="Z288" i="2"/>
  <c r="F289" i="8" s="1"/>
  <c r="Y288" i="2"/>
  <c r="X288" i="2"/>
  <c r="W288" i="2"/>
  <c r="V288" i="2"/>
  <c r="U288" i="2"/>
  <c r="T288" i="2"/>
  <c r="R288" i="2"/>
  <c r="AD287" i="2"/>
  <c r="Z287" i="2"/>
  <c r="F288" i="8" s="1"/>
  <c r="Y287" i="2"/>
  <c r="X287" i="2"/>
  <c r="W287" i="2"/>
  <c r="V287" i="2"/>
  <c r="U287" i="2"/>
  <c r="T287" i="2"/>
  <c r="R287" i="2"/>
  <c r="AD286" i="2"/>
  <c r="Y286" i="2"/>
  <c r="Z286" i="2" s="1"/>
  <c r="F287" i="8" s="1"/>
  <c r="X286" i="2"/>
  <c r="W286" i="2"/>
  <c r="V286" i="2"/>
  <c r="U286" i="2"/>
  <c r="T286" i="2"/>
  <c r="R286" i="2" s="1"/>
  <c r="AD285" i="2"/>
  <c r="Y285" i="2"/>
  <c r="Z285" i="2" s="1"/>
  <c r="F286" i="8" s="1"/>
  <c r="X285" i="2"/>
  <c r="W285" i="2"/>
  <c r="V285" i="2"/>
  <c r="U285" i="2"/>
  <c r="T285" i="2"/>
  <c r="R285" i="2" s="1"/>
  <c r="AD284" i="2"/>
  <c r="Z284" i="2"/>
  <c r="F285" i="8" s="1"/>
  <c r="Y284" i="2"/>
  <c r="X284" i="2"/>
  <c r="W284" i="2"/>
  <c r="V284" i="2"/>
  <c r="U284" i="2"/>
  <c r="T284" i="2"/>
  <c r="R284" i="2"/>
  <c r="AD283" i="2"/>
  <c r="Z283" i="2"/>
  <c r="F284" i="8" s="1"/>
  <c r="Y283" i="2"/>
  <c r="X283" i="2"/>
  <c r="W283" i="2"/>
  <c r="V283" i="2"/>
  <c r="U283" i="2"/>
  <c r="T283" i="2"/>
  <c r="R283" i="2"/>
  <c r="AD282" i="2"/>
  <c r="Y282" i="2"/>
  <c r="Z282" i="2" s="1"/>
  <c r="F283" i="8" s="1"/>
  <c r="X282" i="2"/>
  <c r="W282" i="2"/>
  <c r="V282" i="2"/>
  <c r="U282" i="2"/>
  <c r="T282" i="2"/>
  <c r="R282" i="2" s="1"/>
  <c r="AD281" i="2"/>
  <c r="Y281" i="2"/>
  <c r="Z281" i="2" s="1"/>
  <c r="F282" i="8" s="1"/>
  <c r="X281" i="2"/>
  <c r="W281" i="2"/>
  <c r="V281" i="2"/>
  <c r="U281" i="2"/>
  <c r="T281" i="2"/>
  <c r="R281" i="2"/>
  <c r="AD280" i="2"/>
  <c r="Z280" i="2"/>
  <c r="F281" i="8" s="1"/>
  <c r="Y280" i="2"/>
  <c r="X280" i="2"/>
  <c r="W280" i="2"/>
  <c r="V280" i="2"/>
  <c r="U280" i="2"/>
  <c r="T280" i="2"/>
  <c r="R280" i="2"/>
  <c r="AD279" i="2"/>
  <c r="Z279" i="2"/>
  <c r="F280" i="8" s="1"/>
  <c r="Y279" i="2"/>
  <c r="X279" i="2"/>
  <c r="W279" i="2"/>
  <c r="V279" i="2"/>
  <c r="U279" i="2"/>
  <c r="T279" i="2"/>
  <c r="R279" i="2"/>
  <c r="AD278" i="2"/>
  <c r="Y278" i="2"/>
  <c r="Z278" i="2" s="1"/>
  <c r="F279" i="8" s="1"/>
  <c r="X278" i="2"/>
  <c r="W278" i="2"/>
  <c r="V278" i="2"/>
  <c r="U278" i="2"/>
  <c r="T278" i="2"/>
  <c r="R278" i="2" s="1"/>
  <c r="AD277" i="2"/>
  <c r="Y277" i="2"/>
  <c r="Z277" i="2" s="1"/>
  <c r="F278" i="8" s="1"/>
  <c r="X277" i="2"/>
  <c r="W277" i="2"/>
  <c r="V277" i="2"/>
  <c r="U277" i="2"/>
  <c r="T277" i="2"/>
  <c r="R277" i="2" s="1"/>
  <c r="AD276" i="2"/>
  <c r="Z276" i="2"/>
  <c r="F277" i="8" s="1"/>
  <c r="Y276" i="2"/>
  <c r="X276" i="2"/>
  <c r="W276" i="2"/>
  <c r="V276" i="2"/>
  <c r="U276" i="2"/>
  <c r="T276" i="2"/>
  <c r="R276" i="2"/>
  <c r="AD275" i="2"/>
  <c r="Z275" i="2"/>
  <c r="F276" i="8" s="1"/>
  <c r="Y275" i="2"/>
  <c r="X275" i="2"/>
  <c r="W275" i="2"/>
  <c r="V275" i="2"/>
  <c r="U275" i="2"/>
  <c r="T275" i="2"/>
  <c r="R275" i="2"/>
  <c r="AD274" i="2"/>
  <c r="Y274" i="2"/>
  <c r="Z274" i="2" s="1"/>
  <c r="F275" i="8" s="1"/>
  <c r="X274" i="2"/>
  <c r="W274" i="2"/>
  <c r="V274" i="2"/>
  <c r="U274" i="2"/>
  <c r="T274" i="2"/>
  <c r="R274" i="2" s="1"/>
  <c r="AD273" i="2"/>
  <c r="Y273" i="2"/>
  <c r="Z273" i="2" s="1"/>
  <c r="F274" i="8" s="1"/>
  <c r="X273" i="2"/>
  <c r="W273" i="2"/>
  <c r="V273" i="2"/>
  <c r="U273" i="2"/>
  <c r="T273" i="2"/>
  <c r="R273" i="2" s="1"/>
  <c r="AD272" i="2"/>
  <c r="Z272" i="2"/>
  <c r="F273" i="8" s="1"/>
  <c r="Y272" i="2"/>
  <c r="X272" i="2"/>
  <c r="W272" i="2"/>
  <c r="V272" i="2"/>
  <c r="U272" i="2"/>
  <c r="T272" i="2"/>
  <c r="R272" i="2"/>
  <c r="AD271" i="2"/>
  <c r="Z271" i="2"/>
  <c r="F272" i="8" s="1"/>
  <c r="Y271" i="2"/>
  <c r="X271" i="2"/>
  <c r="W271" i="2"/>
  <c r="V271" i="2"/>
  <c r="U271" i="2"/>
  <c r="T271" i="2"/>
  <c r="R271" i="2"/>
  <c r="AD270" i="2"/>
  <c r="Y270" i="2"/>
  <c r="Z270" i="2" s="1"/>
  <c r="F271" i="8" s="1"/>
  <c r="X270" i="2"/>
  <c r="W270" i="2"/>
  <c r="V270" i="2"/>
  <c r="U270" i="2"/>
  <c r="T270" i="2"/>
  <c r="R270" i="2"/>
  <c r="AD269" i="2"/>
  <c r="Y269" i="2"/>
  <c r="Z269" i="2" s="1"/>
  <c r="F270" i="8" s="1"/>
  <c r="X269" i="2"/>
  <c r="W269" i="2"/>
  <c r="V269" i="2"/>
  <c r="U269" i="2"/>
  <c r="T269" i="2"/>
  <c r="R269" i="2" s="1"/>
  <c r="AD268" i="2"/>
  <c r="Z268" i="2"/>
  <c r="F269" i="8" s="1"/>
  <c r="Y268" i="2"/>
  <c r="X268" i="2"/>
  <c r="W268" i="2"/>
  <c r="V268" i="2"/>
  <c r="U268" i="2"/>
  <c r="T268" i="2"/>
  <c r="R268" i="2"/>
  <c r="AD267" i="2"/>
  <c r="Z267" i="2"/>
  <c r="F268" i="8" s="1"/>
  <c r="Y267" i="2"/>
  <c r="X267" i="2"/>
  <c r="W267" i="2"/>
  <c r="V267" i="2"/>
  <c r="U267" i="2"/>
  <c r="T267" i="2"/>
  <c r="R267" i="2"/>
  <c r="AD266" i="2"/>
  <c r="Y266" i="2"/>
  <c r="Z266" i="2" s="1"/>
  <c r="F267" i="8" s="1"/>
  <c r="X266" i="2"/>
  <c r="W266" i="2"/>
  <c r="V266" i="2"/>
  <c r="U266" i="2"/>
  <c r="T266" i="2"/>
  <c r="R266" i="2" s="1"/>
  <c r="AD265" i="2"/>
  <c r="Y265" i="2"/>
  <c r="Z265" i="2" s="1"/>
  <c r="F266" i="8" s="1"/>
  <c r="X265" i="2"/>
  <c r="W265" i="2"/>
  <c r="V265" i="2"/>
  <c r="U265" i="2"/>
  <c r="T265" i="2"/>
  <c r="R265" i="2" s="1"/>
  <c r="AD264" i="2"/>
  <c r="Z264" i="2"/>
  <c r="F265" i="8" s="1"/>
  <c r="Y264" i="2"/>
  <c r="X264" i="2"/>
  <c r="W264" i="2"/>
  <c r="V264" i="2"/>
  <c r="U264" i="2"/>
  <c r="T264" i="2"/>
  <c r="R264" i="2"/>
  <c r="AD263" i="2"/>
  <c r="Z263" i="2"/>
  <c r="F264" i="8" s="1"/>
  <c r="Y263" i="2"/>
  <c r="X263" i="2"/>
  <c r="W263" i="2"/>
  <c r="V263" i="2"/>
  <c r="U263" i="2"/>
  <c r="T263" i="2"/>
  <c r="R263" i="2"/>
  <c r="AD262" i="2"/>
  <c r="Y262" i="2"/>
  <c r="Z262" i="2" s="1"/>
  <c r="F263" i="8" s="1"/>
  <c r="X262" i="2"/>
  <c r="W262" i="2"/>
  <c r="V262" i="2"/>
  <c r="U262" i="2"/>
  <c r="T262" i="2"/>
  <c r="R262" i="2" s="1"/>
  <c r="AD261" i="2"/>
  <c r="Y261" i="2"/>
  <c r="Z261" i="2" s="1"/>
  <c r="F262" i="8" s="1"/>
  <c r="X261" i="2"/>
  <c r="W261" i="2"/>
  <c r="V261" i="2"/>
  <c r="U261" i="2"/>
  <c r="T261" i="2"/>
  <c r="R261" i="2" s="1"/>
  <c r="AD260" i="2"/>
  <c r="Z260" i="2"/>
  <c r="F261" i="8" s="1"/>
  <c r="Y260" i="2"/>
  <c r="X260" i="2"/>
  <c r="W260" i="2"/>
  <c r="V260" i="2"/>
  <c r="U260" i="2"/>
  <c r="T260" i="2"/>
  <c r="R260" i="2"/>
  <c r="AD259" i="2"/>
  <c r="Z259" i="2"/>
  <c r="F260" i="8" s="1"/>
  <c r="Y259" i="2"/>
  <c r="X259" i="2"/>
  <c r="W259" i="2"/>
  <c r="V259" i="2"/>
  <c r="U259" i="2"/>
  <c r="T259" i="2"/>
  <c r="R259" i="2"/>
  <c r="AD258" i="2"/>
  <c r="Y258" i="2"/>
  <c r="Z258" i="2" s="1"/>
  <c r="F259" i="8" s="1"/>
  <c r="X258" i="2"/>
  <c r="W258" i="2"/>
  <c r="V258" i="2"/>
  <c r="U258" i="2"/>
  <c r="T258" i="2"/>
  <c r="R258" i="2"/>
  <c r="AD257" i="2"/>
  <c r="Y257" i="2"/>
  <c r="Z257" i="2" s="1"/>
  <c r="F258" i="8" s="1"/>
  <c r="X257" i="2"/>
  <c r="W257" i="2"/>
  <c r="V257" i="2"/>
  <c r="U257" i="2"/>
  <c r="T257" i="2"/>
  <c r="R257" i="2"/>
  <c r="AD256" i="2"/>
  <c r="Z256" i="2"/>
  <c r="F257" i="8" s="1"/>
  <c r="Y256" i="2"/>
  <c r="X256" i="2"/>
  <c r="W256" i="2"/>
  <c r="V256" i="2"/>
  <c r="U256" i="2"/>
  <c r="T256" i="2"/>
  <c r="R256" i="2"/>
  <c r="AD255" i="2"/>
  <c r="Z255" i="2"/>
  <c r="F256" i="8" s="1"/>
  <c r="Y255" i="2"/>
  <c r="X255" i="2"/>
  <c r="W255" i="2"/>
  <c r="V255" i="2"/>
  <c r="U255" i="2"/>
  <c r="T255" i="2"/>
  <c r="R255" i="2"/>
  <c r="AD254" i="2"/>
  <c r="Y254" i="2"/>
  <c r="Z254" i="2" s="1"/>
  <c r="F255" i="8" s="1"/>
  <c r="X254" i="2"/>
  <c r="W254" i="2"/>
  <c r="V254" i="2"/>
  <c r="U254" i="2"/>
  <c r="T254" i="2"/>
  <c r="R254" i="2" s="1"/>
  <c r="AD253" i="2"/>
  <c r="Y253" i="2"/>
  <c r="Z253" i="2" s="1"/>
  <c r="F254" i="8" s="1"/>
  <c r="X253" i="2"/>
  <c r="W253" i="2"/>
  <c r="V253" i="2"/>
  <c r="U253" i="2"/>
  <c r="T253" i="2"/>
  <c r="R253" i="2" s="1"/>
  <c r="AD252" i="2"/>
  <c r="Z252" i="2"/>
  <c r="F253" i="8" s="1"/>
  <c r="Y252" i="2"/>
  <c r="X252" i="2"/>
  <c r="W252" i="2"/>
  <c r="V252" i="2"/>
  <c r="U252" i="2"/>
  <c r="T252" i="2"/>
  <c r="R252" i="2"/>
  <c r="AD251" i="2"/>
  <c r="Z251" i="2"/>
  <c r="F252" i="8" s="1"/>
  <c r="Y251" i="2"/>
  <c r="X251" i="2"/>
  <c r="W251" i="2"/>
  <c r="V251" i="2"/>
  <c r="U251" i="2"/>
  <c r="T251" i="2"/>
  <c r="R251" i="2"/>
  <c r="AD250" i="2"/>
  <c r="Y250" i="2"/>
  <c r="Z250" i="2" s="1"/>
  <c r="F251" i="8" s="1"/>
  <c r="X250" i="2"/>
  <c r="W250" i="2"/>
  <c r="V250" i="2"/>
  <c r="U250" i="2"/>
  <c r="T250" i="2"/>
  <c r="R250" i="2" s="1"/>
  <c r="AD249" i="2"/>
  <c r="Y249" i="2"/>
  <c r="Z249" i="2" s="1"/>
  <c r="F250" i="8" s="1"/>
  <c r="X249" i="2"/>
  <c r="W249" i="2"/>
  <c r="V249" i="2"/>
  <c r="U249" i="2"/>
  <c r="T249" i="2"/>
  <c r="R249" i="2" s="1"/>
  <c r="AD248" i="2"/>
  <c r="Z248" i="2"/>
  <c r="F249" i="8" s="1"/>
  <c r="Y248" i="2"/>
  <c r="X248" i="2"/>
  <c r="W248" i="2"/>
  <c r="V248" i="2"/>
  <c r="U248" i="2"/>
  <c r="T248" i="2"/>
  <c r="R248" i="2"/>
  <c r="AD247" i="2"/>
  <c r="Z247" i="2"/>
  <c r="F248" i="8" s="1"/>
  <c r="Y247" i="2"/>
  <c r="X247" i="2"/>
  <c r="W247" i="2"/>
  <c r="V247" i="2"/>
  <c r="U247" i="2"/>
  <c r="T247" i="2"/>
  <c r="R247" i="2"/>
  <c r="AD246" i="2"/>
  <c r="Y246" i="2"/>
  <c r="Z246" i="2" s="1"/>
  <c r="F247" i="8" s="1"/>
  <c r="X246" i="2"/>
  <c r="W246" i="2"/>
  <c r="V246" i="2"/>
  <c r="U246" i="2"/>
  <c r="T246" i="2"/>
  <c r="R246" i="2"/>
  <c r="AD245" i="2"/>
  <c r="Y245" i="2"/>
  <c r="Z245" i="2" s="1"/>
  <c r="F246" i="8" s="1"/>
  <c r="X245" i="2"/>
  <c r="W245" i="2"/>
  <c r="V245" i="2"/>
  <c r="U245" i="2"/>
  <c r="T245" i="2"/>
  <c r="R245" i="2" s="1"/>
  <c r="AD244" i="2"/>
  <c r="Z244" i="2"/>
  <c r="F245" i="8" s="1"/>
  <c r="Y244" i="2"/>
  <c r="X244" i="2"/>
  <c r="W244" i="2"/>
  <c r="V244" i="2"/>
  <c r="U244" i="2"/>
  <c r="T244" i="2"/>
  <c r="R244" i="2"/>
  <c r="AD243" i="2"/>
  <c r="Z243" i="2"/>
  <c r="F244" i="8" s="1"/>
  <c r="Y243" i="2"/>
  <c r="X243" i="2"/>
  <c r="W243" i="2"/>
  <c r="V243" i="2"/>
  <c r="U243" i="2"/>
  <c r="T243" i="2"/>
  <c r="R243" i="2"/>
  <c r="AD242" i="2"/>
  <c r="Y242" i="2"/>
  <c r="Z242" i="2" s="1"/>
  <c r="F243" i="8" s="1"/>
  <c r="X242" i="2"/>
  <c r="W242" i="2"/>
  <c r="V242" i="2"/>
  <c r="U242" i="2"/>
  <c r="T242" i="2"/>
  <c r="R242" i="2"/>
  <c r="AD241" i="2"/>
  <c r="Y241" i="2"/>
  <c r="Z241" i="2" s="1"/>
  <c r="F242" i="8" s="1"/>
  <c r="X241" i="2"/>
  <c r="W241" i="2"/>
  <c r="V241" i="2"/>
  <c r="U241" i="2"/>
  <c r="T241" i="2"/>
  <c r="R241" i="2"/>
  <c r="AD240" i="2"/>
  <c r="Z240" i="2"/>
  <c r="F241" i="8" s="1"/>
  <c r="Y240" i="2"/>
  <c r="X240" i="2"/>
  <c r="W240" i="2"/>
  <c r="V240" i="2"/>
  <c r="U240" i="2"/>
  <c r="T240" i="2"/>
  <c r="R240" i="2"/>
  <c r="AD239" i="2"/>
  <c r="Z239" i="2"/>
  <c r="F240" i="8" s="1"/>
  <c r="Y239" i="2"/>
  <c r="X239" i="2"/>
  <c r="W239" i="2"/>
  <c r="V239" i="2"/>
  <c r="U239" i="2"/>
  <c r="T239" i="2"/>
  <c r="R239" i="2"/>
  <c r="AD238" i="2"/>
  <c r="Y238" i="2"/>
  <c r="Z238" i="2" s="1"/>
  <c r="F239" i="8" s="1"/>
  <c r="X238" i="2"/>
  <c r="W238" i="2"/>
  <c r="V238" i="2"/>
  <c r="U238" i="2"/>
  <c r="T238" i="2"/>
  <c r="R238" i="2" s="1"/>
  <c r="AD237" i="2"/>
  <c r="Y237" i="2"/>
  <c r="Z237" i="2" s="1"/>
  <c r="F238" i="8" s="1"/>
  <c r="X237" i="2"/>
  <c r="W237" i="2"/>
  <c r="V237" i="2"/>
  <c r="U237" i="2"/>
  <c r="T237" i="2"/>
  <c r="R237" i="2" s="1"/>
  <c r="AD236" i="2"/>
  <c r="Z236" i="2"/>
  <c r="F237" i="8" s="1"/>
  <c r="Y236" i="2"/>
  <c r="X236" i="2"/>
  <c r="W236" i="2"/>
  <c r="V236" i="2"/>
  <c r="U236" i="2"/>
  <c r="T236" i="2"/>
  <c r="R236" i="2"/>
  <c r="AD235" i="2"/>
  <c r="Z235" i="2"/>
  <c r="F236" i="8" s="1"/>
  <c r="Y235" i="2"/>
  <c r="X235" i="2"/>
  <c r="W235" i="2"/>
  <c r="V235" i="2"/>
  <c r="U235" i="2"/>
  <c r="T235" i="2"/>
  <c r="R235" i="2"/>
  <c r="AD234" i="2"/>
  <c r="Y234" i="2"/>
  <c r="Z234" i="2" s="1"/>
  <c r="F235" i="8" s="1"/>
  <c r="X234" i="2"/>
  <c r="W234" i="2"/>
  <c r="V234" i="2"/>
  <c r="U234" i="2"/>
  <c r="T234" i="2"/>
  <c r="R234" i="2" s="1"/>
  <c r="AD233" i="2"/>
  <c r="Y233" i="2"/>
  <c r="Z233" i="2" s="1"/>
  <c r="F234" i="8" s="1"/>
  <c r="X233" i="2"/>
  <c r="W233" i="2"/>
  <c r="V233" i="2"/>
  <c r="U233" i="2"/>
  <c r="T233" i="2"/>
  <c r="R233" i="2" s="1"/>
  <c r="AD232" i="2"/>
  <c r="Z232" i="2"/>
  <c r="F233" i="8" s="1"/>
  <c r="Y232" i="2"/>
  <c r="X232" i="2"/>
  <c r="W232" i="2"/>
  <c r="V232" i="2"/>
  <c r="U232" i="2"/>
  <c r="T232" i="2"/>
  <c r="R232" i="2"/>
  <c r="AD231" i="2"/>
  <c r="Z231" i="2"/>
  <c r="F232" i="8" s="1"/>
  <c r="Y231" i="2"/>
  <c r="X231" i="2"/>
  <c r="W231" i="2"/>
  <c r="V231" i="2"/>
  <c r="U231" i="2"/>
  <c r="T231" i="2"/>
  <c r="R231" i="2"/>
  <c r="AD230" i="2"/>
  <c r="Y230" i="2"/>
  <c r="Z230" i="2" s="1"/>
  <c r="F231" i="8" s="1"/>
  <c r="X230" i="2"/>
  <c r="W230" i="2"/>
  <c r="V230" i="2"/>
  <c r="U230" i="2"/>
  <c r="T230" i="2"/>
  <c r="R230" i="2" s="1"/>
  <c r="AD229" i="2"/>
  <c r="Y229" i="2"/>
  <c r="Z229" i="2" s="1"/>
  <c r="F230" i="8" s="1"/>
  <c r="X229" i="2"/>
  <c r="W229" i="2"/>
  <c r="V229" i="2"/>
  <c r="U229" i="2"/>
  <c r="T229" i="2"/>
  <c r="R229" i="2" s="1"/>
  <c r="AD228" i="2"/>
  <c r="Z228" i="2"/>
  <c r="F229" i="8" s="1"/>
  <c r="Y228" i="2"/>
  <c r="X228" i="2"/>
  <c r="W228" i="2"/>
  <c r="V228" i="2"/>
  <c r="U228" i="2"/>
  <c r="T228" i="2"/>
  <c r="R228" i="2"/>
  <c r="AD227" i="2"/>
  <c r="Z227" i="2"/>
  <c r="F228" i="8" s="1"/>
  <c r="Y227" i="2"/>
  <c r="X227" i="2"/>
  <c r="W227" i="2"/>
  <c r="V227" i="2"/>
  <c r="U227" i="2"/>
  <c r="T227" i="2"/>
  <c r="R227" i="2"/>
  <c r="AD226" i="2"/>
  <c r="Y226" i="2"/>
  <c r="Z226" i="2" s="1"/>
  <c r="F227" i="8" s="1"/>
  <c r="X226" i="2"/>
  <c r="W226" i="2"/>
  <c r="V226" i="2"/>
  <c r="U226" i="2"/>
  <c r="T226" i="2"/>
  <c r="R226" i="2" s="1"/>
  <c r="AD225" i="2"/>
  <c r="Y225" i="2"/>
  <c r="Z225" i="2" s="1"/>
  <c r="F226" i="8" s="1"/>
  <c r="X225" i="2"/>
  <c r="W225" i="2"/>
  <c r="V225" i="2"/>
  <c r="U225" i="2"/>
  <c r="T225" i="2"/>
  <c r="R225" i="2" s="1"/>
  <c r="AD224" i="2"/>
  <c r="Z224" i="2"/>
  <c r="F225" i="8" s="1"/>
  <c r="Y224" i="2"/>
  <c r="X224" i="2"/>
  <c r="W224" i="2"/>
  <c r="V224" i="2"/>
  <c r="U224" i="2"/>
  <c r="T224" i="2"/>
  <c r="R224" i="2"/>
  <c r="AD223" i="2"/>
  <c r="Z223" i="2"/>
  <c r="F224" i="8" s="1"/>
  <c r="Y223" i="2"/>
  <c r="X223" i="2"/>
  <c r="W223" i="2"/>
  <c r="V223" i="2"/>
  <c r="U223" i="2"/>
  <c r="T223" i="2"/>
  <c r="R223" i="2"/>
  <c r="AD222" i="2"/>
  <c r="Y222" i="2"/>
  <c r="Z222" i="2" s="1"/>
  <c r="F223" i="8" s="1"/>
  <c r="X222" i="2"/>
  <c r="W222" i="2"/>
  <c r="V222" i="2"/>
  <c r="U222" i="2"/>
  <c r="T222" i="2"/>
  <c r="R222" i="2" s="1"/>
  <c r="AD221" i="2"/>
  <c r="Y221" i="2"/>
  <c r="Z221" i="2" s="1"/>
  <c r="F222" i="8" s="1"/>
  <c r="X221" i="2"/>
  <c r="W221" i="2"/>
  <c r="V221" i="2"/>
  <c r="U221" i="2"/>
  <c r="T221" i="2"/>
  <c r="R221" i="2" s="1"/>
  <c r="AD220" i="2"/>
  <c r="Z220" i="2"/>
  <c r="F221" i="8" s="1"/>
  <c r="Y220" i="2"/>
  <c r="X220" i="2"/>
  <c r="W220" i="2"/>
  <c r="V220" i="2"/>
  <c r="U220" i="2"/>
  <c r="T220" i="2"/>
  <c r="R220" i="2"/>
  <c r="AD219" i="2"/>
  <c r="Z219" i="2"/>
  <c r="F220" i="8" s="1"/>
  <c r="Y219" i="2"/>
  <c r="X219" i="2"/>
  <c r="W219" i="2"/>
  <c r="V219" i="2"/>
  <c r="U219" i="2"/>
  <c r="T219" i="2"/>
  <c r="R219" i="2"/>
  <c r="AD218" i="2"/>
  <c r="Y218" i="2"/>
  <c r="Z218" i="2" s="1"/>
  <c r="F219" i="8" s="1"/>
  <c r="X218" i="2"/>
  <c r="W218" i="2"/>
  <c r="V218" i="2"/>
  <c r="U218" i="2"/>
  <c r="T218" i="2"/>
  <c r="R218" i="2" s="1"/>
  <c r="AD217" i="2"/>
  <c r="Y217" i="2"/>
  <c r="Z217" i="2" s="1"/>
  <c r="F218" i="8" s="1"/>
  <c r="O218" i="8" s="1"/>
  <c r="X217" i="2"/>
  <c r="W217" i="2"/>
  <c r="V217" i="2"/>
  <c r="U217" i="2"/>
  <c r="T217" i="2"/>
  <c r="R217" i="2" s="1"/>
  <c r="AD216" i="2"/>
  <c r="Z216" i="2"/>
  <c r="F217" i="8" s="1"/>
  <c r="O217" i="8" s="1"/>
  <c r="Y216" i="2"/>
  <c r="X216" i="2"/>
  <c r="W216" i="2"/>
  <c r="V216" i="2"/>
  <c r="U216" i="2"/>
  <c r="T216" i="2"/>
  <c r="R216" i="2"/>
  <c r="AD215" i="2"/>
  <c r="Z215" i="2"/>
  <c r="F216" i="8" s="1"/>
  <c r="O216" i="8" s="1"/>
  <c r="Y215" i="2"/>
  <c r="X215" i="2"/>
  <c r="W215" i="2"/>
  <c r="V215" i="2"/>
  <c r="U215" i="2"/>
  <c r="T215" i="2"/>
  <c r="R215" i="2"/>
  <c r="AD214" i="2"/>
  <c r="Y214" i="2"/>
  <c r="Z214" i="2" s="1"/>
  <c r="F215" i="8" s="1"/>
  <c r="O215" i="8" s="1"/>
  <c r="X214" i="2"/>
  <c r="W214" i="2"/>
  <c r="V214" i="2"/>
  <c r="U214" i="2"/>
  <c r="T214" i="2"/>
  <c r="R214" i="2"/>
  <c r="AD213" i="2"/>
  <c r="Y213" i="2"/>
  <c r="Z213" i="2" s="1"/>
  <c r="F214" i="8" s="1"/>
  <c r="O214" i="8" s="1"/>
  <c r="X213" i="2"/>
  <c r="W213" i="2"/>
  <c r="V213" i="2"/>
  <c r="U213" i="2"/>
  <c r="T213" i="2"/>
  <c r="R213" i="2" s="1"/>
  <c r="AD212" i="2"/>
  <c r="Z212" i="2"/>
  <c r="F213" i="8" s="1"/>
  <c r="Y212" i="2"/>
  <c r="X212" i="2"/>
  <c r="W212" i="2"/>
  <c r="V212" i="2"/>
  <c r="U212" i="2"/>
  <c r="T212" i="2"/>
  <c r="R212" i="2"/>
  <c r="AD211" i="2"/>
  <c r="Z211" i="2"/>
  <c r="F212" i="8" s="1"/>
  <c r="Y211" i="2"/>
  <c r="X211" i="2"/>
  <c r="W211" i="2"/>
  <c r="V211" i="2"/>
  <c r="U211" i="2"/>
  <c r="T211" i="2"/>
  <c r="R211" i="2"/>
  <c r="AD210" i="2"/>
  <c r="Y210" i="2"/>
  <c r="Z210" i="2" s="1"/>
  <c r="F211" i="8" s="1"/>
  <c r="X210" i="2"/>
  <c r="W210" i="2"/>
  <c r="V210" i="2"/>
  <c r="U210" i="2"/>
  <c r="T210" i="2"/>
  <c r="R210" i="2" s="1"/>
  <c r="AD209" i="2"/>
  <c r="Y209" i="2"/>
  <c r="Z209" i="2" s="1"/>
  <c r="F210" i="8" s="1"/>
  <c r="X209" i="2"/>
  <c r="W209" i="2"/>
  <c r="V209" i="2"/>
  <c r="U209" i="2"/>
  <c r="T209" i="2"/>
  <c r="R209" i="2" s="1"/>
  <c r="AD208" i="2"/>
  <c r="Z208" i="2"/>
  <c r="F209" i="8" s="1"/>
  <c r="Y208" i="2"/>
  <c r="X208" i="2"/>
  <c r="W208" i="2"/>
  <c r="V208" i="2"/>
  <c r="U208" i="2"/>
  <c r="T208" i="2"/>
  <c r="R208" i="2"/>
  <c r="AD207" i="2"/>
  <c r="Z207" i="2"/>
  <c r="F208" i="8" s="1"/>
  <c r="Y207" i="2"/>
  <c r="X207" i="2"/>
  <c r="W207" i="2"/>
  <c r="V207" i="2"/>
  <c r="U207" i="2"/>
  <c r="T207" i="2"/>
  <c r="R207" i="2"/>
  <c r="AD206" i="2"/>
  <c r="Y206" i="2"/>
  <c r="Z206" i="2" s="1"/>
  <c r="F207" i="8" s="1"/>
  <c r="X206" i="2"/>
  <c r="W206" i="2"/>
  <c r="V206" i="2"/>
  <c r="U206" i="2"/>
  <c r="T206" i="2"/>
  <c r="R206" i="2" s="1"/>
  <c r="AD205" i="2"/>
  <c r="Y205" i="2"/>
  <c r="Z205" i="2" s="1"/>
  <c r="F206" i="8" s="1"/>
  <c r="X205" i="2"/>
  <c r="W205" i="2"/>
  <c r="V205" i="2"/>
  <c r="U205" i="2"/>
  <c r="T205" i="2"/>
  <c r="R205" i="2" s="1"/>
  <c r="AD204" i="2"/>
  <c r="Z204" i="2"/>
  <c r="F205" i="8" s="1"/>
  <c r="Y204" i="2"/>
  <c r="X204" i="2"/>
  <c r="W204" i="2"/>
  <c r="V204" i="2"/>
  <c r="U204" i="2"/>
  <c r="T204" i="2"/>
  <c r="R204" i="2"/>
  <c r="AD203" i="2"/>
  <c r="Z203" i="2"/>
  <c r="F204" i="8" s="1"/>
  <c r="Y203" i="2"/>
  <c r="X203" i="2"/>
  <c r="W203" i="2"/>
  <c r="V203" i="2"/>
  <c r="U203" i="2"/>
  <c r="T203" i="2"/>
  <c r="R203" i="2"/>
  <c r="AD202" i="2"/>
  <c r="Y202" i="2"/>
  <c r="Z202" i="2" s="1"/>
  <c r="F203" i="8" s="1"/>
  <c r="X202" i="2"/>
  <c r="W202" i="2"/>
  <c r="V202" i="2"/>
  <c r="U202" i="2"/>
  <c r="T202" i="2"/>
  <c r="R202" i="2" s="1"/>
  <c r="AD201" i="2"/>
  <c r="Y201" i="2"/>
  <c r="Z201" i="2" s="1"/>
  <c r="F202" i="8" s="1"/>
  <c r="X201" i="2"/>
  <c r="W201" i="2"/>
  <c r="V201" i="2"/>
  <c r="U201" i="2"/>
  <c r="T201" i="2"/>
  <c r="R201" i="2"/>
  <c r="AD200" i="2"/>
  <c r="Z200" i="2"/>
  <c r="F201" i="8" s="1"/>
  <c r="Y200" i="2"/>
  <c r="X200" i="2"/>
  <c r="W200" i="2"/>
  <c r="V200" i="2"/>
  <c r="U200" i="2"/>
  <c r="T200" i="2"/>
  <c r="R200" i="2"/>
  <c r="AD199" i="2"/>
  <c r="Z199" i="2"/>
  <c r="F200" i="8" s="1"/>
  <c r="Y199" i="2"/>
  <c r="X199" i="2"/>
  <c r="W199" i="2"/>
  <c r="V199" i="2"/>
  <c r="U199" i="2"/>
  <c r="T199" i="2"/>
  <c r="R199" i="2"/>
  <c r="AD198" i="2"/>
  <c r="Y198" i="2"/>
  <c r="Z198" i="2" s="1"/>
  <c r="F199" i="8" s="1"/>
  <c r="X198" i="2"/>
  <c r="W198" i="2"/>
  <c r="V198" i="2"/>
  <c r="U198" i="2"/>
  <c r="T198" i="2"/>
  <c r="R198" i="2" s="1"/>
  <c r="AD197" i="2"/>
  <c r="Y197" i="2"/>
  <c r="Z197" i="2" s="1"/>
  <c r="F198" i="8" s="1"/>
  <c r="X197" i="2"/>
  <c r="W197" i="2"/>
  <c r="V197" i="2"/>
  <c r="U197" i="2"/>
  <c r="T197" i="2"/>
  <c r="R197" i="2" s="1"/>
  <c r="AD196" i="2"/>
  <c r="Z196" i="2"/>
  <c r="F197" i="8" s="1"/>
  <c r="Y196" i="2"/>
  <c r="X196" i="2"/>
  <c r="W196" i="2"/>
  <c r="V196" i="2"/>
  <c r="U196" i="2"/>
  <c r="T196" i="2"/>
  <c r="R196" i="2"/>
  <c r="AD195" i="2"/>
  <c r="Z195" i="2"/>
  <c r="F196" i="8" s="1"/>
  <c r="Y195" i="2"/>
  <c r="X195" i="2"/>
  <c r="W195" i="2"/>
  <c r="V195" i="2"/>
  <c r="U195" i="2"/>
  <c r="T195" i="2"/>
  <c r="R195" i="2"/>
  <c r="AD194" i="2"/>
  <c r="Y194" i="2"/>
  <c r="Z194" i="2" s="1"/>
  <c r="F195" i="8" s="1"/>
  <c r="X194" i="2"/>
  <c r="W194" i="2"/>
  <c r="V194" i="2"/>
  <c r="U194" i="2"/>
  <c r="T194" i="2"/>
  <c r="R194" i="2" s="1"/>
  <c r="AD193" i="2"/>
  <c r="Y193" i="2"/>
  <c r="Z193" i="2" s="1"/>
  <c r="F194" i="8" s="1"/>
  <c r="X193" i="2"/>
  <c r="W193" i="2"/>
  <c r="V193" i="2"/>
  <c r="U193" i="2"/>
  <c r="T193" i="2"/>
  <c r="R193" i="2" s="1"/>
  <c r="AD192" i="2"/>
  <c r="Z192" i="2"/>
  <c r="F193" i="8" s="1"/>
  <c r="O193" i="8" s="1"/>
  <c r="Y192" i="2"/>
  <c r="X192" i="2"/>
  <c r="W192" i="2"/>
  <c r="V192" i="2"/>
  <c r="U192" i="2"/>
  <c r="T192" i="2"/>
  <c r="R192" i="2"/>
  <c r="AD191" i="2"/>
  <c r="Z191" i="2"/>
  <c r="F192" i="8" s="1"/>
  <c r="Y191" i="2"/>
  <c r="X191" i="2"/>
  <c r="W191" i="2"/>
  <c r="V191" i="2"/>
  <c r="U191" i="2"/>
  <c r="T191" i="2"/>
  <c r="R191" i="2"/>
  <c r="AD190" i="2"/>
  <c r="Y190" i="2"/>
  <c r="Z190" i="2" s="1"/>
  <c r="F191" i="8" s="1"/>
  <c r="X190" i="2"/>
  <c r="W190" i="2"/>
  <c r="V190" i="2"/>
  <c r="U190" i="2"/>
  <c r="T190" i="2"/>
  <c r="R190" i="2" s="1"/>
  <c r="AD189" i="2"/>
  <c r="Y189" i="2"/>
  <c r="Z189" i="2" s="1"/>
  <c r="F190" i="8" s="1"/>
  <c r="X189" i="2"/>
  <c r="W189" i="2"/>
  <c r="V189" i="2"/>
  <c r="U189" i="2"/>
  <c r="T189" i="2"/>
  <c r="R189" i="2" s="1"/>
  <c r="AD188" i="2"/>
  <c r="Z188" i="2"/>
  <c r="F189" i="8" s="1"/>
  <c r="Y188" i="2"/>
  <c r="X188" i="2"/>
  <c r="W188" i="2"/>
  <c r="V188" i="2"/>
  <c r="U188" i="2"/>
  <c r="T188" i="2"/>
  <c r="R188" i="2"/>
  <c r="AD187" i="2"/>
  <c r="Z187" i="2"/>
  <c r="F188" i="8" s="1"/>
  <c r="O188" i="8" s="1"/>
  <c r="Y187" i="2"/>
  <c r="X187" i="2"/>
  <c r="W187" i="2"/>
  <c r="V187" i="2"/>
  <c r="U187" i="2"/>
  <c r="T187" i="2"/>
  <c r="R187" i="2"/>
  <c r="AD186" i="2"/>
  <c r="Y186" i="2"/>
  <c r="Z186" i="2" s="1"/>
  <c r="F187" i="8" s="1"/>
  <c r="O187" i="8" s="1"/>
  <c r="X186" i="2"/>
  <c r="W186" i="2"/>
  <c r="V186" i="2"/>
  <c r="U186" i="2"/>
  <c r="T186" i="2"/>
  <c r="R186" i="2" s="1"/>
  <c r="AD185" i="2"/>
  <c r="Y185" i="2"/>
  <c r="Z185" i="2" s="1"/>
  <c r="F186" i="8" s="1"/>
  <c r="X185" i="2"/>
  <c r="W185" i="2"/>
  <c r="V185" i="2"/>
  <c r="U185" i="2"/>
  <c r="T185" i="2"/>
  <c r="R185" i="2" s="1"/>
  <c r="AD184" i="2"/>
  <c r="Z184" i="2"/>
  <c r="F185" i="8" s="1"/>
  <c r="Y184" i="2"/>
  <c r="X184" i="2"/>
  <c r="W184" i="2"/>
  <c r="V184" i="2"/>
  <c r="U184" i="2"/>
  <c r="T184" i="2"/>
  <c r="R184" i="2"/>
  <c r="AD183" i="2"/>
  <c r="Z183" i="2"/>
  <c r="F184" i="8" s="1"/>
  <c r="Y183" i="2"/>
  <c r="X183" i="2"/>
  <c r="W183" i="2"/>
  <c r="V183" i="2"/>
  <c r="U183" i="2"/>
  <c r="T183" i="2"/>
  <c r="R183" i="2"/>
  <c r="AD182" i="2"/>
  <c r="Y182" i="2"/>
  <c r="Z182" i="2" s="1"/>
  <c r="F183" i="8" s="1"/>
  <c r="O183" i="8" s="1"/>
  <c r="X182" i="2"/>
  <c r="W182" i="2"/>
  <c r="V182" i="2"/>
  <c r="U182" i="2"/>
  <c r="T182" i="2"/>
  <c r="R182" i="2"/>
  <c r="AD181" i="2"/>
  <c r="Y181" i="2"/>
  <c r="Z181" i="2" s="1"/>
  <c r="F182" i="8" s="1"/>
  <c r="O182" i="8" s="1"/>
  <c r="X181" i="2"/>
  <c r="W181" i="2"/>
  <c r="V181" i="2"/>
  <c r="U181" i="2"/>
  <c r="T181" i="2"/>
  <c r="R181" i="2"/>
  <c r="AD180" i="2"/>
  <c r="Z180" i="2"/>
  <c r="F181" i="8" s="1"/>
  <c r="O181" i="8" s="1"/>
  <c r="Y180" i="2"/>
  <c r="X180" i="2"/>
  <c r="W180" i="2"/>
  <c r="V180" i="2"/>
  <c r="U180" i="2"/>
  <c r="T180" i="2"/>
  <c r="R180" i="2"/>
  <c r="AD179" i="2"/>
  <c r="Z179" i="2"/>
  <c r="F180" i="8" s="1"/>
  <c r="O180" i="8" s="1"/>
  <c r="Y179" i="2"/>
  <c r="X179" i="2"/>
  <c r="W179" i="2"/>
  <c r="V179" i="2"/>
  <c r="U179" i="2"/>
  <c r="T179" i="2"/>
  <c r="R179" i="2"/>
  <c r="AD178" i="2"/>
  <c r="Y178" i="2"/>
  <c r="Z178" i="2" s="1"/>
  <c r="F179" i="8" s="1"/>
  <c r="O179" i="8" s="1"/>
  <c r="X178" i="2"/>
  <c r="W178" i="2"/>
  <c r="V178" i="2"/>
  <c r="U178" i="2"/>
  <c r="T178" i="2"/>
  <c r="R178" i="2" s="1"/>
  <c r="AD177" i="2"/>
  <c r="Y177" i="2"/>
  <c r="Z177" i="2" s="1"/>
  <c r="F178" i="8" s="1"/>
  <c r="O178" i="8" s="1"/>
  <c r="X177" i="2"/>
  <c r="W177" i="2"/>
  <c r="V177" i="2"/>
  <c r="U177" i="2"/>
  <c r="T177" i="2"/>
  <c r="R177" i="2" s="1"/>
  <c r="AD176" i="2"/>
  <c r="Z176" i="2"/>
  <c r="F177" i="8" s="1"/>
  <c r="O177" i="8" s="1"/>
  <c r="Y176" i="2"/>
  <c r="X176" i="2"/>
  <c r="W176" i="2"/>
  <c r="V176" i="2"/>
  <c r="U176" i="2"/>
  <c r="T176" i="2"/>
  <c r="R176" i="2"/>
  <c r="AD175" i="2"/>
  <c r="Z175" i="2"/>
  <c r="F176" i="8" s="1"/>
  <c r="O176" i="8" s="1"/>
  <c r="Y175" i="2"/>
  <c r="X175" i="2"/>
  <c r="W175" i="2"/>
  <c r="V175" i="2"/>
  <c r="U175" i="2"/>
  <c r="T175" i="2"/>
  <c r="R175" i="2"/>
  <c r="AD174" i="2"/>
  <c r="Y174" i="2"/>
  <c r="Z174" i="2" s="1"/>
  <c r="F175" i="8" s="1"/>
  <c r="O175" i="8" s="1"/>
  <c r="X174" i="2"/>
  <c r="W174" i="2"/>
  <c r="V174" i="2"/>
  <c r="U174" i="2"/>
  <c r="T174" i="2"/>
  <c r="R174" i="2" s="1"/>
  <c r="AD173" i="2"/>
  <c r="Y173" i="2"/>
  <c r="Z173" i="2" s="1"/>
  <c r="F174" i="8" s="1"/>
  <c r="O174" i="8" s="1"/>
  <c r="X173" i="2"/>
  <c r="W173" i="2"/>
  <c r="V173" i="2"/>
  <c r="U173" i="2"/>
  <c r="T173" i="2"/>
  <c r="R173" i="2" s="1"/>
  <c r="AD172" i="2"/>
  <c r="Z172" i="2"/>
  <c r="F173" i="8" s="1"/>
  <c r="O173" i="8" s="1"/>
  <c r="Y172" i="2"/>
  <c r="X172" i="2"/>
  <c r="W172" i="2"/>
  <c r="V172" i="2"/>
  <c r="U172" i="2"/>
  <c r="T172" i="2"/>
  <c r="R172" i="2"/>
  <c r="AD171" i="2"/>
  <c r="Z171" i="2"/>
  <c r="F172" i="8" s="1"/>
  <c r="O172" i="8" s="1"/>
  <c r="Y171" i="2"/>
  <c r="X171" i="2"/>
  <c r="W171" i="2"/>
  <c r="V171" i="2"/>
  <c r="U171" i="2"/>
  <c r="T171" i="2"/>
  <c r="R171" i="2"/>
  <c r="AD170" i="2"/>
  <c r="Y170" i="2"/>
  <c r="Z170" i="2" s="1"/>
  <c r="F171" i="8" s="1"/>
  <c r="O171" i="8" s="1"/>
  <c r="X170" i="2"/>
  <c r="W170" i="2"/>
  <c r="V170" i="2"/>
  <c r="U170" i="2"/>
  <c r="T170" i="2"/>
  <c r="R170" i="2" s="1"/>
  <c r="AD169" i="2"/>
  <c r="Y169" i="2"/>
  <c r="Z169" i="2" s="1"/>
  <c r="F170" i="8" s="1"/>
  <c r="O170" i="8" s="1"/>
  <c r="X169" i="2"/>
  <c r="W169" i="2"/>
  <c r="V169" i="2"/>
  <c r="U169" i="2"/>
  <c r="T169" i="2"/>
  <c r="R169" i="2" s="1"/>
  <c r="AD168" i="2"/>
  <c r="Z168" i="2"/>
  <c r="F169" i="8" s="1"/>
  <c r="O169" i="8" s="1"/>
  <c r="Y168" i="2"/>
  <c r="X168" i="2"/>
  <c r="W168" i="2"/>
  <c r="V168" i="2"/>
  <c r="U168" i="2"/>
  <c r="T168" i="2"/>
  <c r="R168" i="2"/>
  <c r="AD167" i="2"/>
  <c r="Z167" i="2"/>
  <c r="F168" i="8" s="1"/>
  <c r="O168" i="8" s="1"/>
  <c r="Y167" i="2"/>
  <c r="X167" i="2"/>
  <c r="W167" i="2"/>
  <c r="V167" i="2"/>
  <c r="U167" i="2"/>
  <c r="T167" i="2"/>
  <c r="R167" i="2"/>
  <c r="AD166" i="2"/>
  <c r="Y166" i="2"/>
  <c r="Z166" i="2" s="1"/>
  <c r="F167" i="8" s="1"/>
  <c r="O167" i="8" s="1"/>
  <c r="X166" i="2"/>
  <c r="W166" i="2"/>
  <c r="V166" i="2"/>
  <c r="U166" i="2"/>
  <c r="T166" i="2"/>
  <c r="R166" i="2" s="1"/>
  <c r="AD165" i="2"/>
  <c r="Y165" i="2"/>
  <c r="Z165" i="2" s="1"/>
  <c r="F166" i="8" s="1"/>
  <c r="O166" i="8" s="1"/>
  <c r="X165" i="2"/>
  <c r="W165" i="2"/>
  <c r="V165" i="2"/>
  <c r="U165" i="2"/>
  <c r="T165" i="2"/>
  <c r="R165" i="2"/>
  <c r="AD164" i="2"/>
  <c r="Z164" i="2"/>
  <c r="F165" i="8" s="1"/>
  <c r="Y164" i="2"/>
  <c r="X164" i="2"/>
  <c r="W164" i="2"/>
  <c r="V164" i="2"/>
  <c r="U164" i="2"/>
  <c r="T164" i="2"/>
  <c r="R164" i="2"/>
  <c r="AD163" i="2"/>
  <c r="Z163" i="2"/>
  <c r="F164" i="8" s="1"/>
  <c r="Y163" i="2"/>
  <c r="X163" i="2"/>
  <c r="W163" i="2"/>
  <c r="V163" i="2"/>
  <c r="U163" i="2"/>
  <c r="T163" i="2"/>
  <c r="R163" i="2"/>
  <c r="AD162" i="2"/>
  <c r="Y162" i="2"/>
  <c r="Z162" i="2" s="1"/>
  <c r="F163" i="8" s="1"/>
  <c r="X162" i="2"/>
  <c r="W162" i="2"/>
  <c r="V162" i="2"/>
  <c r="U162" i="2"/>
  <c r="T162" i="2"/>
  <c r="R162" i="2" s="1"/>
  <c r="AD161" i="2"/>
  <c r="Y161" i="2"/>
  <c r="Z161" i="2" s="1"/>
  <c r="F162" i="8" s="1"/>
  <c r="X161" i="2"/>
  <c r="W161" i="2"/>
  <c r="V161" i="2"/>
  <c r="U161" i="2"/>
  <c r="T161" i="2"/>
  <c r="R161" i="2" s="1"/>
  <c r="AD160" i="2"/>
  <c r="Z160" i="2"/>
  <c r="F161" i="8" s="1"/>
  <c r="Y160" i="2"/>
  <c r="X160" i="2"/>
  <c r="W160" i="2"/>
  <c r="V160" i="2"/>
  <c r="U160" i="2"/>
  <c r="T160" i="2"/>
  <c r="R160" i="2"/>
  <c r="AD159" i="2"/>
  <c r="Z159" i="2"/>
  <c r="F160" i="8" s="1"/>
  <c r="Y159" i="2"/>
  <c r="X159" i="2"/>
  <c r="W159" i="2"/>
  <c r="V159" i="2"/>
  <c r="U159" i="2"/>
  <c r="T159" i="2"/>
  <c r="R159" i="2"/>
  <c r="AD158" i="2"/>
  <c r="Y158" i="2"/>
  <c r="Z158" i="2" s="1"/>
  <c r="F159" i="8" s="1"/>
  <c r="X158" i="2"/>
  <c r="W158" i="2"/>
  <c r="V158" i="2"/>
  <c r="U158" i="2"/>
  <c r="T158" i="2"/>
  <c r="R158" i="2" s="1"/>
  <c r="AD157" i="2"/>
  <c r="Y157" i="2"/>
  <c r="Z157" i="2" s="1"/>
  <c r="F158" i="8" s="1"/>
  <c r="X157" i="2"/>
  <c r="W157" i="2"/>
  <c r="V157" i="2"/>
  <c r="U157" i="2"/>
  <c r="T157" i="2"/>
  <c r="R157" i="2" s="1"/>
  <c r="AD156" i="2"/>
  <c r="Z156" i="2"/>
  <c r="F157" i="8" s="1"/>
  <c r="Y156" i="2"/>
  <c r="X156" i="2"/>
  <c r="W156" i="2"/>
  <c r="V156" i="2"/>
  <c r="U156" i="2"/>
  <c r="T156" i="2"/>
  <c r="R156" i="2"/>
  <c r="AD155" i="2"/>
  <c r="Z155" i="2"/>
  <c r="F156" i="8" s="1"/>
  <c r="Y155" i="2"/>
  <c r="X155" i="2"/>
  <c r="W155" i="2"/>
  <c r="V155" i="2"/>
  <c r="U155" i="2"/>
  <c r="T155" i="2"/>
  <c r="R155" i="2"/>
  <c r="AD154" i="2"/>
  <c r="Y154" i="2"/>
  <c r="Z154" i="2" s="1"/>
  <c r="F155" i="8" s="1"/>
  <c r="X154" i="2"/>
  <c r="W154" i="2"/>
  <c r="V154" i="2"/>
  <c r="U154" i="2"/>
  <c r="T154" i="2"/>
  <c r="R154" i="2" s="1"/>
  <c r="AD153" i="2"/>
  <c r="Y153" i="2"/>
  <c r="Z153" i="2" s="1"/>
  <c r="F154" i="8" s="1"/>
  <c r="X153" i="2"/>
  <c r="W153" i="2"/>
  <c r="V153" i="2"/>
  <c r="U153" i="2"/>
  <c r="T153" i="2"/>
  <c r="R153" i="2" s="1"/>
  <c r="AD152" i="2"/>
  <c r="Z152" i="2"/>
  <c r="F153" i="8" s="1"/>
  <c r="Y152" i="2"/>
  <c r="X152" i="2"/>
  <c r="W152" i="2"/>
  <c r="V152" i="2"/>
  <c r="U152" i="2"/>
  <c r="T152" i="2"/>
  <c r="R152" i="2"/>
  <c r="AD151" i="2"/>
  <c r="Z151" i="2"/>
  <c r="F152" i="8" s="1"/>
  <c r="Y151" i="2"/>
  <c r="X151" i="2"/>
  <c r="W151" i="2"/>
  <c r="V151" i="2"/>
  <c r="U151" i="2"/>
  <c r="T151" i="2"/>
  <c r="R151" i="2"/>
  <c r="AD150" i="2"/>
  <c r="Y150" i="2"/>
  <c r="Z150" i="2" s="1"/>
  <c r="F151" i="8" s="1"/>
  <c r="X150" i="2"/>
  <c r="W150" i="2"/>
  <c r="V150" i="2"/>
  <c r="U150" i="2"/>
  <c r="T150" i="2"/>
  <c r="R150" i="2" s="1"/>
  <c r="AD149" i="2"/>
  <c r="Y149" i="2"/>
  <c r="Z149" i="2" s="1"/>
  <c r="F150" i="8" s="1"/>
  <c r="X149" i="2"/>
  <c r="W149" i="2"/>
  <c r="V149" i="2"/>
  <c r="U149" i="2"/>
  <c r="T149" i="2"/>
  <c r="R149" i="2" s="1"/>
  <c r="AD148" i="2"/>
  <c r="Z148" i="2"/>
  <c r="F149" i="8" s="1"/>
  <c r="Y148" i="2"/>
  <c r="X148" i="2"/>
  <c r="W148" i="2"/>
  <c r="V148" i="2"/>
  <c r="U148" i="2"/>
  <c r="T148" i="2"/>
  <c r="R148" i="2"/>
  <c r="AD147" i="2"/>
  <c r="Z147" i="2"/>
  <c r="F148" i="8" s="1"/>
  <c r="Y147" i="2"/>
  <c r="X147" i="2"/>
  <c r="W147" i="2"/>
  <c r="V147" i="2"/>
  <c r="U147" i="2"/>
  <c r="T147" i="2"/>
  <c r="R147" i="2"/>
  <c r="AD146" i="2"/>
  <c r="Y146" i="2"/>
  <c r="Z146" i="2" s="1"/>
  <c r="F147" i="8" s="1"/>
  <c r="X146" i="2"/>
  <c r="W146" i="2"/>
  <c r="V146" i="2"/>
  <c r="U146" i="2"/>
  <c r="T146" i="2"/>
  <c r="R146" i="2" s="1"/>
  <c r="AD145" i="2"/>
  <c r="Y145" i="2"/>
  <c r="Z145" i="2" s="1"/>
  <c r="F146" i="8" s="1"/>
  <c r="X145" i="2"/>
  <c r="W145" i="2"/>
  <c r="V145" i="2"/>
  <c r="U145" i="2"/>
  <c r="T145" i="2"/>
  <c r="R145" i="2" s="1"/>
  <c r="AD144" i="2"/>
  <c r="Z144" i="2"/>
  <c r="F145" i="8" s="1"/>
  <c r="Y144" i="2"/>
  <c r="X144" i="2"/>
  <c r="W144" i="2"/>
  <c r="V144" i="2"/>
  <c r="U144" i="2"/>
  <c r="T144" i="2"/>
  <c r="R144" i="2"/>
  <c r="AD143" i="2"/>
  <c r="Z143" i="2"/>
  <c r="F144" i="8" s="1"/>
  <c r="Y143" i="2"/>
  <c r="X143" i="2"/>
  <c r="W143" i="2"/>
  <c r="V143" i="2"/>
  <c r="U143" i="2"/>
  <c r="T143" i="2"/>
  <c r="R143" i="2"/>
  <c r="AD142" i="2"/>
  <c r="Y142" i="2"/>
  <c r="Z142" i="2" s="1"/>
  <c r="F143" i="8" s="1"/>
  <c r="X142" i="2"/>
  <c r="W142" i="2"/>
  <c r="V142" i="2"/>
  <c r="U142" i="2"/>
  <c r="T142" i="2"/>
  <c r="R142" i="2" s="1"/>
  <c r="AD141" i="2"/>
  <c r="Y141" i="2"/>
  <c r="Z141" i="2" s="1"/>
  <c r="F142" i="8" s="1"/>
  <c r="X141" i="2"/>
  <c r="W141" i="2"/>
  <c r="V141" i="2"/>
  <c r="U141" i="2"/>
  <c r="T141" i="2"/>
  <c r="R141" i="2" s="1"/>
  <c r="AD140" i="2"/>
  <c r="Z140" i="2"/>
  <c r="F141" i="8" s="1"/>
  <c r="Y140" i="2"/>
  <c r="X140" i="2"/>
  <c r="W140" i="2"/>
  <c r="V140" i="2"/>
  <c r="U140" i="2"/>
  <c r="T140" i="2"/>
  <c r="R140" i="2"/>
  <c r="AD139" i="2"/>
  <c r="Z139" i="2"/>
  <c r="F140" i="8" s="1"/>
  <c r="Y139" i="2"/>
  <c r="X139" i="2"/>
  <c r="W139" i="2"/>
  <c r="V139" i="2"/>
  <c r="U139" i="2"/>
  <c r="T139" i="2"/>
  <c r="R139" i="2"/>
  <c r="AD138" i="2"/>
  <c r="Y138" i="2"/>
  <c r="Z138" i="2" s="1"/>
  <c r="F139" i="8" s="1"/>
  <c r="X138" i="2"/>
  <c r="W138" i="2"/>
  <c r="V138" i="2"/>
  <c r="U138" i="2"/>
  <c r="T138" i="2"/>
  <c r="R138" i="2"/>
  <c r="AD137" i="2"/>
  <c r="Y137" i="2"/>
  <c r="Z137" i="2" s="1"/>
  <c r="F138" i="8" s="1"/>
  <c r="X137" i="2"/>
  <c r="W137" i="2"/>
  <c r="V137" i="2"/>
  <c r="U137" i="2"/>
  <c r="T137" i="2"/>
  <c r="R137" i="2"/>
  <c r="AD136" i="2"/>
  <c r="Z136" i="2"/>
  <c r="F137" i="8" s="1"/>
  <c r="Y136" i="2"/>
  <c r="X136" i="2"/>
  <c r="W136" i="2"/>
  <c r="V136" i="2"/>
  <c r="U136" i="2"/>
  <c r="T136" i="2"/>
  <c r="R136" i="2"/>
  <c r="AD135" i="2"/>
  <c r="Z135" i="2"/>
  <c r="F136" i="8" s="1"/>
  <c r="Y135" i="2"/>
  <c r="X135" i="2"/>
  <c r="W135" i="2"/>
  <c r="V135" i="2"/>
  <c r="U135" i="2"/>
  <c r="T135" i="2"/>
  <c r="R135" i="2"/>
  <c r="AD134" i="2"/>
  <c r="Y134" i="2"/>
  <c r="Z134" i="2" s="1"/>
  <c r="F135" i="8" s="1"/>
  <c r="X134" i="2"/>
  <c r="W134" i="2"/>
  <c r="V134" i="2"/>
  <c r="U134" i="2"/>
  <c r="T134" i="2"/>
  <c r="R134" i="2"/>
  <c r="AD133" i="2"/>
  <c r="Y133" i="2"/>
  <c r="Z133" i="2" s="1"/>
  <c r="F134" i="8" s="1"/>
  <c r="X133" i="2"/>
  <c r="W133" i="2"/>
  <c r="V133" i="2"/>
  <c r="U133" i="2"/>
  <c r="T133" i="2"/>
  <c r="R133" i="2" s="1"/>
  <c r="AD132" i="2"/>
  <c r="Z132" i="2"/>
  <c r="F133" i="8" s="1"/>
  <c r="Y132" i="2"/>
  <c r="X132" i="2"/>
  <c r="W132" i="2"/>
  <c r="V132" i="2"/>
  <c r="U132" i="2"/>
  <c r="T132" i="2"/>
  <c r="R132" i="2"/>
  <c r="AD131" i="2"/>
  <c r="Z131" i="2"/>
  <c r="F132" i="8" s="1"/>
  <c r="Y131" i="2"/>
  <c r="X131" i="2"/>
  <c r="W131" i="2"/>
  <c r="V131" i="2"/>
  <c r="U131" i="2"/>
  <c r="T131" i="2"/>
  <c r="R131" i="2"/>
  <c r="AD130" i="2"/>
  <c r="Y130" i="2"/>
  <c r="Z130" i="2" s="1"/>
  <c r="F131" i="8" s="1"/>
  <c r="X130" i="2"/>
  <c r="W130" i="2"/>
  <c r="V130" i="2"/>
  <c r="U130" i="2"/>
  <c r="T130" i="2"/>
  <c r="R130" i="2" s="1"/>
  <c r="AD129" i="2"/>
  <c r="Y129" i="2"/>
  <c r="Z129" i="2" s="1"/>
  <c r="F130" i="8" s="1"/>
  <c r="X129" i="2"/>
  <c r="W129" i="2"/>
  <c r="V129" i="2"/>
  <c r="U129" i="2"/>
  <c r="T129" i="2"/>
  <c r="R129" i="2" s="1"/>
  <c r="AD128" i="2"/>
  <c r="Z128" i="2"/>
  <c r="F129" i="8" s="1"/>
  <c r="Y128" i="2"/>
  <c r="X128" i="2"/>
  <c r="W128" i="2"/>
  <c r="V128" i="2"/>
  <c r="U128" i="2"/>
  <c r="T128" i="2"/>
  <c r="R128" i="2"/>
  <c r="AD127" i="2"/>
  <c r="Z127" i="2"/>
  <c r="F128" i="8" s="1"/>
  <c r="Y127" i="2"/>
  <c r="X127" i="2"/>
  <c r="W127" i="2"/>
  <c r="V127" i="2"/>
  <c r="U127" i="2"/>
  <c r="T127" i="2"/>
  <c r="R127" i="2"/>
  <c r="AD126" i="2"/>
  <c r="Y126" i="2"/>
  <c r="Z126" i="2" s="1"/>
  <c r="F127" i="8" s="1"/>
  <c r="X126" i="2"/>
  <c r="W126" i="2"/>
  <c r="V126" i="2"/>
  <c r="U126" i="2"/>
  <c r="T126" i="2"/>
  <c r="R126" i="2"/>
  <c r="AD125" i="2"/>
  <c r="Y125" i="2"/>
  <c r="Z125" i="2" s="1"/>
  <c r="F126" i="8" s="1"/>
  <c r="X125" i="2"/>
  <c r="W125" i="2"/>
  <c r="V125" i="2"/>
  <c r="U125" i="2"/>
  <c r="T125" i="2"/>
  <c r="R125" i="2"/>
  <c r="AD124" i="2"/>
  <c r="Z124" i="2"/>
  <c r="F125" i="8" s="1"/>
  <c r="Y124" i="2"/>
  <c r="X124" i="2"/>
  <c r="W124" i="2"/>
  <c r="V124" i="2"/>
  <c r="U124" i="2"/>
  <c r="T124" i="2"/>
  <c r="R124" i="2"/>
  <c r="AD123" i="2"/>
  <c r="Z123" i="2"/>
  <c r="F124" i="8" s="1"/>
  <c r="Y123" i="2"/>
  <c r="X123" i="2"/>
  <c r="W123" i="2"/>
  <c r="V123" i="2"/>
  <c r="U123" i="2"/>
  <c r="T123" i="2"/>
  <c r="R123" i="2"/>
  <c r="AD122" i="2"/>
  <c r="Y122" i="2"/>
  <c r="Z122" i="2" s="1"/>
  <c r="F123" i="8" s="1"/>
  <c r="X122" i="2"/>
  <c r="W122" i="2"/>
  <c r="V122" i="2"/>
  <c r="U122" i="2"/>
  <c r="T122" i="2"/>
  <c r="R122" i="2" s="1"/>
  <c r="AD121" i="2"/>
  <c r="Y121" i="2"/>
  <c r="Z121" i="2" s="1"/>
  <c r="F122" i="8" s="1"/>
  <c r="X121" i="2"/>
  <c r="W121" i="2"/>
  <c r="V121" i="2"/>
  <c r="U121" i="2"/>
  <c r="T121" i="2"/>
  <c r="R121" i="2"/>
  <c r="AD120" i="2"/>
  <c r="Z120" i="2"/>
  <c r="F121" i="8" s="1"/>
  <c r="Y120" i="2"/>
  <c r="X120" i="2"/>
  <c r="W120" i="2"/>
  <c r="V120" i="2"/>
  <c r="U120" i="2"/>
  <c r="T120" i="2"/>
  <c r="R120" i="2"/>
  <c r="AD119" i="2"/>
  <c r="Z119" i="2"/>
  <c r="F120" i="8" s="1"/>
  <c r="Y119" i="2"/>
  <c r="X119" i="2"/>
  <c r="W119" i="2"/>
  <c r="V119" i="2"/>
  <c r="U119" i="2"/>
  <c r="T119" i="2"/>
  <c r="R119" i="2"/>
  <c r="AD118" i="2"/>
  <c r="Y118" i="2"/>
  <c r="Z118" i="2" s="1"/>
  <c r="F119" i="8" s="1"/>
  <c r="X118" i="2"/>
  <c r="W118" i="2"/>
  <c r="V118" i="2"/>
  <c r="U118" i="2"/>
  <c r="T118" i="2"/>
  <c r="R118" i="2" s="1"/>
  <c r="AD117" i="2"/>
  <c r="Y117" i="2"/>
  <c r="Z117" i="2" s="1"/>
  <c r="F118" i="8" s="1"/>
  <c r="X117" i="2"/>
  <c r="W117" i="2"/>
  <c r="V117" i="2"/>
  <c r="U117" i="2"/>
  <c r="T117" i="2"/>
  <c r="R117" i="2" s="1"/>
  <c r="AD116" i="2"/>
  <c r="Z116" i="2"/>
  <c r="F117" i="8" s="1"/>
  <c r="Y116" i="2"/>
  <c r="X116" i="2"/>
  <c r="W116" i="2"/>
  <c r="V116" i="2"/>
  <c r="U116" i="2"/>
  <c r="T116" i="2"/>
  <c r="R116" i="2"/>
  <c r="AD115" i="2"/>
  <c r="Z115" i="2"/>
  <c r="F116" i="8" s="1"/>
  <c r="Y115" i="2"/>
  <c r="X115" i="2"/>
  <c r="W115" i="2"/>
  <c r="V115" i="2"/>
  <c r="U115" i="2"/>
  <c r="T115" i="2"/>
  <c r="R115" i="2"/>
  <c r="AD114" i="2"/>
  <c r="Y114" i="2"/>
  <c r="Z114" i="2" s="1"/>
  <c r="F115" i="8" s="1"/>
  <c r="X114" i="2"/>
  <c r="W114" i="2"/>
  <c r="V114" i="2"/>
  <c r="U114" i="2"/>
  <c r="T114" i="2"/>
  <c r="R114" i="2" s="1"/>
  <c r="AD113" i="2"/>
  <c r="Y113" i="2"/>
  <c r="Z113" i="2" s="1"/>
  <c r="F114" i="8" s="1"/>
  <c r="X113" i="2"/>
  <c r="W113" i="2"/>
  <c r="V113" i="2"/>
  <c r="U113" i="2"/>
  <c r="T113" i="2"/>
  <c r="R113" i="2" s="1"/>
  <c r="AD112" i="2"/>
  <c r="Z112" i="2"/>
  <c r="F113" i="8" s="1"/>
  <c r="Y112" i="2"/>
  <c r="X112" i="2"/>
  <c r="W112" i="2"/>
  <c r="V112" i="2"/>
  <c r="U112" i="2"/>
  <c r="T112" i="2"/>
  <c r="R112" i="2"/>
  <c r="AD111" i="2"/>
  <c r="Z111" i="2"/>
  <c r="F112" i="8" s="1"/>
  <c r="Y111" i="2"/>
  <c r="X111" i="2"/>
  <c r="W111" i="2"/>
  <c r="V111" i="2"/>
  <c r="U111" i="2"/>
  <c r="T111" i="2"/>
  <c r="R111" i="2"/>
  <c r="AD110" i="2"/>
  <c r="Y110" i="2"/>
  <c r="Z110" i="2" s="1"/>
  <c r="F111" i="8" s="1"/>
  <c r="X110" i="2"/>
  <c r="W110" i="2"/>
  <c r="V110" i="2"/>
  <c r="U110" i="2"/>
  <c r="T110" i="2"/>
  <c r="R110" i="2" s="1"/>
  <c r="AD109" i="2"/>
  <c r="Y109" i="2"/>
  <c r="Z109" i="2" s="1"/>
  <c r="F110" i="8" s="1"/>
  <c r="X109" i="2"/>
  <c r="W109" i="2"/>
  <c r="V109" i="2"/>
  <c r="U109" i="2"/>
  <c r="T109" i="2"/>
  <c r="R109" i="2" s="1"/>
  <c r="AD108" i="2"/>
  <c r="Z108" i="2"/>
  <c r="F109" i="8" s="1"/>
  <c r="Y108" i="2"/>
  <c r="X108" i="2"/>
  <c r="W108" i="2"/>
  <c r="V108" i="2"/>
  <c r="U108" i="2"/>
  <c r="T108" i="2"/>
  <c r="R108" i="2"/>
  <c r="AD107" i="2"/>
  <c r="Z107" i="2"/>
  <c r="F108" i="8" s="1"/>
  <c r="Y107" i="2"/>
  <c r="X107" i="2"/>
  <c r="W107" i="2"/>
  <c r="V107" i="2"/>
  <c r="U107" i="2"/>
  <c r="T107" i="2"/>
  <c r="R107" i="2"/>
  <c r="AD106" i="2"/>
  <c r="Y106" i="2"/>
  <c r="Z106" i="2" s="1"/>
  <c r="F107" i="8" s="1"/>
  <c r="X106" i="2"/>
  <c r="W106" i="2"/>
  <c r="V106" i="2"/>
  <c r="U106" i="2"/>
  <c r="T106" i="2"/>
  <c r="R106" i="2" s="1"/>
  <c r="AD105" i="2"/>
  <c r="Y105" i="2"/>
  <c r="Z105" i="2" s="1"/>
  <c r="F106" i="8" s="1"/>
  <c r="X105" i="2"/>
  <c r="W105" i="2"/>
  <c r="V105" i="2"/>
  <c r="U105" i="2"/>
  <c r="T105" i="2"/>
  <c r="R105" i="2" s="1"/>
  <c r="AD104" i="2"/>
  <c r="Z104" i="2"/>
  <c r="F105" i="8" s="1"/>
  <c r="Y104" i="2"/>
  <c r="X104" i="2"/>
  <c r="W104" i="2"/>
  <c r="V104" i="2"/>
  <c r="U104" i="2"/>
  <c r="T104" i="2"/>
  <c r="R104" i="2"/>
  <c r="AD103" i="2"/>
  <c r="Z103" i="2"/>
  <c r="F104" i="8" s="1"/>
  <c r="Y103" i="2"/>
  <c r="X103" i="2"/>
  <c r="W103" i="2"/>
  <c r="V103" i="2"/>
  <c r="U103" i="2"/>
  <c r="T103" i="2"/>
  <c r="R103" i="2"/>
  <c r="AD102" i="2"/>
  <c r="Y102" i="2"/>
  <c r="Z102" i="2" s="1"/>
  <c r="F103" i="8" s="1"/>
  <c r="X102" i="2"/>
  <c r="W102" i="2"/>
  <c r="V102" i="2"/>
  <c r="U102" i="2"/>
  <c r="T102" i="2"/>
  <c r="R102" i="2"/>
  <c r="AD101" i="2"/>
  <c r="Y101" i="2"/>
  <c r="Z101" i="2" s="1"/>
  <c r="F102" i="8" s="1"/>
  <c r="X101" i="2"/>
  <c r="W101" i="2"/>
  <c r="V101" i="2"/>
  <c r="U101" i="2"/>
  <c r="T101" i="2"/>
  <c r="R101" i="2" s="1"/>
  <c r="AD100" i="2"/>
  <c r="Z100" i="2"/>
  <c r="F101" i="8" s="1"/>
  <c r="Y100" i="2"/>
  <c r="X100" i="2"/>
  <c r="W100" i="2"/>
  <c r="V100" i="2"/>
  <c r="U100" i="2"/>
  <c r="T100" i="2"/>
  <c r="R100" i="2"/>
  <c r="AD99" i="2"/>
  <c r="Z99" i="2"/>
  <c r="F100" i="8" s="1"/>
  <c r="Y99" i="2"/>
  <c r="X99" i="2"/>
  <c r="W99" i="2"/>
  <c r="V99" i="2"/>
  <c r="U99" i="2"/>
  <c r="T99" i="2"/>
  <c r="R99" i="2"/>
  <c r="AD98" i="2"/>
  <c r="Y98" i="2"/>
  <c r="Z98" i="2" s="1"/>
  <c r="F99" i="8" s="1"/>
  <c r="X98" i="2"/>
  <c r="W98" i="2"/>
  <c r="V98" i="2"/>
  <c r="U98" i="2"/>
  <c r="T98" i="2"/>
  <c r="R98" i="2"/>
  <c r="AD97" i="2"/>
  <c r="Y97" i="2"/>
  <c r="Z97" i="2" s="1"/>
  <c r="F98" i="8" s="1"/>
  <c r="X97" i="2"/>
  <c r="W97" i="2"/>
  <c r="V97" i="2"/>
  <c r="U97" i="2"/>
  <c r="T97" i="2"/>
  <c r="R97" i="2"/>
  <c r="AD96" i="2"/>
  <c r="Z96" i="2"/>
  <c r="F97" i="8" s="1"/>
  <c r="Y96" i="2"/>
  <c r="X96" i="2"/>
  <c r="W96" i="2"/>
  <c r="V96" i="2"/>
  <c r="U96" i="2"/>
  <c r="T96" i="2"/>
  <c r="R96" i="2"/>
  <c r="AD95" i="2"/>
  <c r="Z95" i="2"/>
  <c r="F96" i="8" s="1"/>
  <c r="Y95" i="2"/>
  <c r="X95" i="2"/>
  <c r="W95" i="2"/>
  <c r="V95" i="2"/>
  <c r="U95" i="2"/>
  <c r="T95" i="2"/>
  <c r="R95" i="2"/>
  <c r="AD94" i="2"/>
  <c r="Y94" i="2"/>
  <c r="Z94" i="2" s="1"/>
  <c r="F95" i="8" s="1"/>
  <c r="X94" i="2"/>
  <c r="W94" i="2"/>
  <c r="V94" i="2"/>
  <c r="U94" i="2"/>
  <c r="T94" i="2"/>
  <c r="R94" i="2"/>
  <c r="AD93" i="2"/>
  <c r="Y93" i="2"/>
  <c r="Z93" i="2" s="1"/>
  <c r="F94" i="8" s="1"/>
  <c r="X93" i="2"/>
  <c r="W93" i="2"/>
  <c r="V93" i="2"/>
  <c r="U93" i="2"/>
  <c r="T93" i="2"/>
  <c r="R93" i="2" s="1"/>
  <c r="AD92" i="2"/>
  <c r="Z92" i="2"/>
  <c r="F93" i="8" s="1"/>
  <c r="Y92" i="2"/>
  <c r="X92" i="2"/>
  <c r="W92" i="2"/>
  <c r="V92" i="2"/>
  <c r="U92" i="2"/>
  <c r="T92" i="2"/>
  <c r="R92" i="2"/>
  <c r="AD91" i="2"/>
  <c r="Z91" i="2"/>
  <c r="F92" i="8" s="1"/>
  <c r="Y91" i="2"/>
  <c r="X91" i="2"/>
  <c r="W91" i="2"/>
  <c r="V91" i="2"/>
  <c r="U91" i="2"/>
  <c r="T91" i="2"/>
  <c r="R91" i="2"/>
  <c r="AD90" i="2"/>
  <c r="Y90" i="2"/>
  <c r="Z90" i="2" s="1"/>
  <c r="F91" i="8" s="1"/>
  <c r="X90" i="2"/>
  <c r="W90" i="2"/>
  <c r="V90" i="2"/>
  <c r="U90" i="2"/>
  <c r="T90" i="2"/>
  <c r="R90" i="2" s="1"/>
  <c r="AD89" i="2"/>
  <c r="Y89" i="2"/>
  <c r="Z89" i="2" s="1"/>
  <c r="F90" i="8" s="1"/>
  <c r="X89" i="2"/>
  <c r="W89" i="2"/>
  <c r="V89" i="2"/>
  <c r="U89" i="2"/>
  <c r="T89" i="2"/>
  <c r="R89" i="2"/>
  <c r="AD88" i="2"/>
  <c r="Z88" i="2"/>
  <c r="F89" i="8" s="1"/>
  <c r="Y88" i="2"/>
  <c r="X88" i="2"/>
  <c r="W88" i="2"/>
  <c r="V88" i="2"/>
  <c r="U88" i="2"/>
  <c r="T88" i="2"/>
  <c r="R88" i="2"/>
  <c r="AD87" i="2"/>
  <c r="Z87" i="2"/>
  <c r="F88" i="8" s="1"/>
  <c r="Y87" i="2"/>
  <c r="X87" i="2"/>
  <c r="W87" i="2"/>
  <c r="V87" i="2"/>
  <c r="U87" i="2"/>
  <c r="T87" i="2"/>
  <c r="R87" i="2"/>
  <c r="AD86" i="2"/>
  <c r="Y86" i="2"/>
  <c r="Z86" i="2" s="1"/>
  <c r="F87" i="8" s="1"/>
  <c r="X86" i="2"/>
  <c r="W86" i="2"/>
  <c r="V86" i="2"/>
  <c r="U86" i="2"/>
  <c r="T86" i="2"/>
  <c r="R86" i="2" s="1"/>
  <c r="AD85" i="2"/>
  <c r="Y85" i="2"/>
  <c r="Z85" i="2" s="1"/>
  <c r="F86" i="8" s="1"/>
  <c r="X85" i="2"/>
  <c r="W85" i="2"/>
  <c r="V85" i="2"/>
  <c r="U85" i="2"/>
  <c r="T85" i="2"/>
  <c r="R85" i="2"/>
  <c r="AD84" i="2"/>
  <c r="Z84" i="2"/>
  <c r="F85" i="8" s="1"/>
  <c r="Y84" i="2"/>
  <c r="X84" i="2"/>
  <c r="W84" i="2"/>
  <c r="V84" i="2"/>
  <c r="U84" i="2"/>
  <c r="T84" i="2"/>
  <c r="R84" i="2"/>
  <c r="AD83" i="2"/>
  <c r="Z83" i="2"/>
  <c r="F84" i="8" s="1"/>
  <c r="Y83" i="2"/>
  <c r="X83" i="2"/>
  <c r="W83" i="2"/>
  <c r="V83" i="2"/>
  <c r="U83" i="2"/>
  <c r="T83" i="2"/>
  <c r="R83" i="2"/>
  <c r="AD82" i="2"/>
  <c r="Y82" i="2"/>
  <c r="Z82" i="2" s="1"/>
  <c r="F83" i="8" s="1"/>
  <c r="X82" i="2"/>
  <c r="W82" i="2"/>
  <c r="V82" i="2"/>
  <c r="U82" i="2"/>
  <c r="T82" i="2"/>
  <c r="R82" i="2" s="1"/>
  <c r="AD81" i="2"/>
  <c r="Y81" i="2"/>
  <c r="Z81" i="2" s="1"/>
  <c r="F82" i="8" s="1"/>
  <c r="X81" i="2"/>
  <c r="W81" i="2"/>
  <c r="V81" i="2"/>
  <c r="U81" i="2"/>
  <c r="T81" i="2"/>
  <c r="R81" i="2"/>
  <c r="AD80" i="2"/>
  <c r="Z80" i="2"/>
  <c r="F81" i="8" s="1"/>
  <c r="Y80" i="2"/>
  <c r="X80" i="2"/>
  <c r="W80" i="2"/>
  <c r="V80" i="2"/>
  <c r="U80" i="2"/>
  <c r="T80" i="2"/>
  <c r="R80" i="2"/>
  <c r="AD79" i="2"/>
  <c r="Z79" i="2"/>
  <c r="F80" i="8" s="1"/>
  <c r="Y79" i="2"/>
  <c r="X79" i="2"/>
  <c r="W79" i="2"/>
  <c r="V79" i="2"/>
  <c r="U79" i="2"/>
  <c r="T79" i="2"/>
  <c r="R79" i="2"/>
  <c r="AD78" i="2"/>
  <c r="Y78" i="2"/>
  <c r="Z78" i="2" s="1"/>
  <c r="F79" i="8" s="1"/>
  <c r="X78" i="2"/>
  <c r="W78" i="2"/>
  <c r="V78" i="2"/>
  <c r="U78" i="2"/>
  <c r="T78" i="2"/>
  <c r="R78" i="2" s="1"/>
  <c r="AD77" i="2"/>
  <c r="Y77" i="2"/>
  <c r="Z77" i="2" s="1"/>
  <c r="F78" i="8" s="1"/>
  <c r="X77" i="2"/>
  <c r="W77" i="2"/>
  <c r="V77" i="2"/>
  <c r="U77" i="2"/>
  <c r="T77" i="2"/>
  <c r="R77" i="2" s="1"/>
  <c r="AD76" i="2"/>
  <c r="Z76" i="2"/>
  <c r="F77" i="8" s="1"/>
  <c r="Y76" i="2"/>
  <c r="X76" i="2"/>
  <c r="W76" i="2"/>
  <c r="V76" i="2"/>
  <c r="U76" i="2"/>
  <c r="T76" i="2"/>
  <c r="R76" i="2"/>
  <c r="AD75" i="2"/>
  <c r="Z75" i="2"/>
  <c r="F76" i="8" s="1"/>
  <c r="Y75" i="2"/>
  <c r="X75" i="2"/>
  <c r="W75" i="2"/>
  <c r="V75" i="2"/>
  <c r="U75" i="2"/>
  <c r="T75" i="2"/>
  <c r="R75" i="2"/>
  <c r="AD74" i="2"/>
  <c r="Y74" i="2"/>
  <c r="Z74" i="2" s="1"/>
  <c r="F75" i="8" s="1"/>
  <c r="X74" i="2"/>
  <c r="W74" i="2"/>
  <c r="V74" i="2"/>
  <c r="U74" i="2"/>
  <c r="T74" i="2"/>
  <c r="R74" i="2" s="1"/>
  <c r="AD73" i="2"/>
  <c r="Y73" i="2"/>
  <c r="Z73" i="2" s="1"/>
  <c r="F74" i="8" s="1"/>
  <c r="X73" i="2"/>
  <c r="W73" i="2"/>
  <c r="V73" i="2"/>
  <c r="U73" i="2"/>
  <c r="T73" i="2"/>
  <c r="R73" i="2" s="1"/>
  <c r="AD72" i="2"/>
  <c r="Z72" i="2"/>
  <c r="F73" i="8" s="1"/>
  <c r="Y72" i="2"/>
  <c r="X72" i="2"/>
  <c r="W72" i="2"/>
  <c r="V72" i="2"/>
  <c r="U72" i="2"/>
  <c r="T72" i="2"/>
  <c r="R72" i="2"/>
  <c r="AD71" i="2"/>
  <c r="Z71" i="2"/>
  <c r="F72" i="8" s="1"/>
  <c r="Y71" i="2"/>
  <c r="X71" i="2"/>
  <c r="W71" i="2"/>
  <c r="V71" i="2"/>
  <c r="U71" i="2"/>
  <c r="T71" i="2"/>
  <c r="R71" i="2"/>
  <c r="AD70" i="2"/>
  <c r="Y70" i="2"/>
  <c r="Z70" i="2" s="1"/>
  <c r="F71" i="8" s="1"/>
  <c r="X70" i="2"/>
  <c r="W70" i="2"/>
  <c r="V70" i="2"/>
  <c r="U70" i="2"/>
  <c r="T70" i="2"/>
  <c r="R70" i="2" s="1"/>
  <c r="AD69" i="2"/>
  <c r="Y69" i="2"/>
  <c r="Z69" i="2" s="1"/>
  <c r="F70" i="8" s="1"/>
  <c r="X69" i="2"/>
  <c r="W69" i="2"/>
  <c r="V69" i="2"/>
  <c r="U69" i="2"/>
  <c r="T69" i="2"/>
  <c r="R69" i="2" s="1"/>
  <c r="AD68" i="2"/>
  <c r="Z68" i="2"/>
  <c r="F69" i="8" s="1"/>
  <c r="Y68" i="2"/>
  <c r="X68" i="2"/>
  <c r="W68" i="2"/>
  <c r="V68" i="2"/>
  <c r="U68" i="2"/>
  <c r="T68" i="2"/>
  <c r="R68" i="2"/>
  <c r="AD67" i="2"/>
  <c r="Z67" i="2"/>
  <c r="F68" i="8" s="1"/>
  <c r="Y67" i="2"/>
  <c r="X67" i="2"/>
  <c r="W67" i="2"/>
  <c r="V67" i="2"/>
  <c r="U67" i="2"/>
  <c r="T67" i="2"/>
  <c r="R67" i="2"/>
  <c r="AD66" i="2"/>
  <c r="Y66" i="2"/>
  <c r="Z66" i="2" s="1"/>
  <c r="F67" i="8" s="1"/>
  <c r="X66" i="2"/>
  <c r="W66" i="2"/>
  <c r="V66" i="2"/>
  <c r="U66" i="2"/>
  <c r="T66" i="2"/>
  <c r="R66" i="2"/>
  <c r="AD65" i="2"/>
  <c r="Y65" i="2"/>
  <c r="Z65" i="2" s="1"/>
  <c r="F66" i="8" s="1"/>
  <c r="X65" i="2"/>
  <c r="W65" i="2"/>
  <c r="V65" i="2"/>
  <c r="U65" i="2"/>
  <c r="T65" i="2"/>
  <c r="R65" i="2"/>
  <c r="AD64" i="2"/>
  <c r="Z64" i="2"/>
  <c r="F65" i="8" s="1"/>
  <c r="Y64" i="2"/>
  <c r="X64" i="2"/>
  <c r="W64" i="2"/>
  <c r="V64" i="2"/>
  <c r="U64" i="2"/>
  <c r="T64" i="2"/>
  <c r="R64" i="2"/>
  <c r="AD63" i="2"/>
  <c r="Z63" i="2"/>
  <c r="F64" i="8" s="1"/>
  <c r="Y63" i="2"/>
  <c r="X63" i="2"/>
  <c r="W63" i="2"/>
  <c r="V63" i="2"/>
  <c r="U63" i="2"/>
  <c r="T63" i="2"/>
  <c r="R63" i="2"/>
  <c r="AD62" i="2"/>
  <c r="Y62" i="2"/>
  <c r="Z62" i="2" s="1"/>
  <c r="F63" i="8" s="1"/>
  <c r="X62" i="2"/>
  <c r="W62" i="2"/>
  <c r="V62" i="2"/>
  <c r="U62" i="2"/>
  <c r="T62" i="2"/>
  <c r="R62" i="2" s="1"/>
  <c r="AD61" i="2"/>
  <c r="Y61" i="2"/>
  <c r="Z61" i="2" s="1"/>
  <c r="F62" i="8" s="1"/>
  <c r="X61" i="2"/>
  <c r="W61" i="2"/>
  <c r="V61" i="2"/>
  <c r="U61" i="2"/>
  <c r="T61" i="2"/>
  <c r="R61" i="2" s="1"/>
  <c r="AD60" i="2"/>
  <c r="Z60" i="2"/>
  <c r="F61" i="8" s="1"/>
  <c r="Y60" i="2"/>
  <c r="X60" i="2"/>
  <c r="W60" i="2"/>
  <c r="V60" i="2"/>
  <c r="U60" i="2"/>
  <c r="T60" i="2"/>
  <c r="R60" i="2"/>
  <c r="AD59" i="2"/>
  <c r="Z59" i="2"/>
  <c r="F60" i="8" s="1"/>
  <c r="Y59" i="2"/>
  <c r="X59" i="2"/>
  <c r="W59" i="2"/>
  <c r="V59" i="2"/>
  <c r="U59" i="2"/>
  <c r="T59" i="2"/>
  <c r="R59" i="2"/>
  <c r="AD58" i="2"/>
  <c r="Y58" i="2"/>
  <c r="Z58" i="2" s="1"/>
  <c r="F59" i="8" s="1"/>
  <c r="X58" i="2"/>
  <c r="W58" i="2"/>
  <c r="V58" i="2"/>
  <c r="U58" i="2"/>
  <c r="T58" i="2"/>
  <c r="R58" i="2"/>
  <c r="AD57" i="2"/>
  <c r="Y57" i="2"/>
  <c r="Z57" i="2" s="1"/>
  <c r="F58" i="8" s="1"/>
  <c r="X57" i="2"/>
  <c r="W57" i="2"/>
  <c r="V57" i="2"/>
  <c r="U57" i="2"/>
  <c r="T57" i="2"/>
  <c r="R57" i="2"/>
  <c r="AD56" i="2"/>
  <c r="Z56" i="2"/>
  <c r="F57" i="8" s="1"/>
  <c r="Y56" i="2"/>
  <c r="X56" i="2"/>
  <c r="W56" i="2"/>
  <c r="V56" i="2"/>
  <c r="U56" i="2"/>
  <c r="T56" i="2"/>
  <c r="R56" i="2"/>
  <c r="AD55" i="2"/>
  <c r="Z55" i="2"/>
  <c r="F56" i="8" s="1"/>
  <c r="Y55" i="2"/>
  <c r="X55" i="2"/>
  <c r="W55" i="2"/>
  <c r="V55" i="2"/>
  <c r="U55" i="2"/>
  <c r="T55" i="2"/>
  <c r="R55" i="2"/>
  <c r="AD54" i="2"/>
  <c r="Y54" i="2"/>
  <c r="Z54" i="2" s="1"/>
  <c r="F55" i="8" s="1"/>
  <c r="X54" i="2"/>
  <c r="W54" i="2"/>
  <c r="V54" i="2"/>
  <c r="U54" i="2"/>
  <c r="T54" i="2"/>
  <c r="R54" i="2"/>
  <c r="AD53" i="2"/>
  <c r="Y53" i="2"/>
  <c r="Z53" i="2" s="1"/>
  <c r="F54" i="8" s="1"/>
  <c r="X53" i="2"/>
  <c r="W53" i="2"/>
  <c r="V53" i="2"/>
  <c r="U53" i="2"/>
  <c r="T53" i="2"/>
  <c r="R53" i="2" s="1"/>
  <c r="AD52" i="2"/>
  <c r="Z52" i="2"/>
  <c r="F53" i="8" s="1"/>
  <c r="Y52" i="2"/>
  <c r="X52" i="2"/>
  <c r="W52" i="2"/>
  <c r="V52" i="2"/>
  <c r="U52" i="2"/>
  <c r="T52" i="2"/>
  <c r="R52" i="2"/>
  <c r="AD51" i="2"/>
  <c r="Z51" i="2"/>
  <c r="F52" i="8" s="1"/>
  <c r="Y51" i="2"/>
  <c r="X51" i="2"/>
  <c r="W51" i="2"/>
  <c r="V51" i="2"/>
  <c r="U51" i="2"/>
  <c r="T51" i="2"/>
  <c r="R51" i="2"/>
  <c r="AD50" i="2"/>
  <c r="Y50" i="2"/>
  <c r="Z50" i="2" s="1"/>
  <c r="F51" i="8" s="1"/>
  <c r="X50" i="2"/>
  <c r="W50" i="2"/>
  <c r="V50" i="2"/>
  <c r="U50" i="2"/>
  <c r="T50" i="2"/>
  <c r="R50" i="2" s="1"/>
  <c r="AD49" i="2"/>
  <c r="Y49" i="2"/>
  <c r="Z49" i="2" s="1"/>
  <c r="F50" i="8" s="1"/>
  <c r="X49" i="2"/>
  <c r="W49" i="2"/>
  <c r="V49" i="2"/>
  <c r="U49" i="2"/>
  <c r="T49" i="2"/>
  <c r="R49" i="2" s="1"/>
  <c r="AD48" i="2"/>
  <c r="Z48" i="2"/>
  <c r="F49" i="8" s="1"/>
  <c r="Y48" i="2"/>
  <c r="X48" i="2"/>
  <c r="W48" i="2"/>
  <c r="V48" i="2"/>
  <c r="U48" i="2"/>
  <c r="T48" i="2"/>
  <c r="R48" i="2"/>
  <c r="AD47" i="2"/>
  <c r="Z47" i="2"/>
  <c r="F48" i="8" s="1"/>
  <c r="Y47" i="2"/>
  <c r="X47" i="2"/>
  <c r="W47" i="2"/>
  <c r="V47" i="2"/>
  <c r="U47" i="2"/>
  <c r="T47" i="2"/>
  <c r="R47" i="2"/>
  <c r="AD46" i="2"/>
  <c r="Y46" i="2"/>
  <c r="Z46" i="2" s="1"/>
  <c r="F47" i="8" s="1"/>
  <c r="X46" i="2"/>
  <c r="W46" i="2"/>
  <c r="V46" i="2"/>
  <c r="U46" i="2"/>
  <c r="T46" i="2"/>
  <c r="R46" i="2" s="1"/>
  <c r="AD45" i="2"/>
  <c r="Y45" i="2"/>
  <c r="Z45" i="2" s="1"/>
  <c r="F46" i="8" s="1"/>
  <c r="X45" i="2"/>
  <c r="W45" i="2"/>
  <c r="V45" i="2"/>
  <c r="U45" i="2"/>
  <c r="T45" i="2"/>
  <c r="R45" i="2" s="1"/>
  <c r="AD44" i="2"/>
  <c r="Z44" i="2"/>
  <c r="F45" i="8" s="1"/>
  <c r="Y44" i="2"/>
  <c r="X44" i="2"/>
  <c r="W44" i="2"/>
  <c r="V44" i="2"/>
  <c r="U44" i="2"/>
  <c r="T44" i="2"/>
  <c r="R44" i="2"/>
  <c r="AD43" i="2"/>
  <c r="Z43" i="2"/>
  <c r="F44" i="8" s="1"/>
  <c r="Y43" i="2"/>
  <c r="X43" i="2"/>
  <c r="W43" i="2"/>
  <c r="V43" i="2"/>
  <c r="U43" i="2"/>
  <c r="T43" i="2"/>
  <c r="R43" i="2"/>
  <c r="AD42" i="2"/>
  <c r="Y42" i="2"/>
  <c r="Z42" i="2" s="1"/>
  <c r="F43" i="8" s="1"/>
  <c r="X42" i="2"/>
  <c r="W42" i="2"/>
  <c r="V42" i="2"/>
  <c r="U42" i="2"/>
  <c r="T42" i="2"/>
  <c r="R42" i="2"/>
  <c r="AD41" i="2"/>
  <c r="Y41" i="2"/>
  <c r="Z41" i="2" s="1"/>
  <c r="F42" i="8" s="1"/>
  <c r="X41" i="2"/>
  <c r="W41" i="2"/>
  <c r="V41" i="2"/>
  <c r="U41" i="2"/>
  <c r="T41" i="2"/>
  <c r="R41" i="2"/>
  <c r="AD40" i="2"/>
  <c r="Z40" i="2"/>
  <c r="F41" i="8" s="1"/>
  <c r="Y40" i="2"/>
  <c r="X40" i="2"/>
  <c r="W40" i="2"/>
  <c r="V40" i="2"/>
  <c r="U40" i="2"/>
  <c r="T40" i="2"/>
  <c r="R40" i="2"/>
  <c r="AD39" i="2"/>
  <c r="Z39" i="2"/>
  <c r="F40" i="8" s="1"/>
  <c r="Y39" i="2"/>
  <c r="X39" i="2"/>
  <c r="W39" i="2"/>
  <c r="V39" i="2"/>
  <c r="U39" i="2"/>
  <c r="T39" i="2"/>
  <c r="R39" i="2"/>
  <c r="AD38" i="2"/>
  <c r="Y38" i="2"/>
  <c r="Z38" i="2" s="1"/>
  <c r="F39" i="8" s="1"/>
  <c r="X38" i="2"/>
  <c r="W38" i="2"/>
  <c r="V38" i="2"/>
  <c r="U38" i="2"/>
  <c r="T38" i="2"/>
  <c r="R38" i="2" s="1"/>
  <c r="AD37" i="2"/>
  <c r="Y37" i="2"/>
  <c r="Z37" i="2" s="1"/>
  <c r="F38" i="8" s="1"/>
  <c r="X37" i="2"/>
  <c r="W37" i="2"/>
  <c r="V37" i="2"/>
  <c r="U37" i="2"/>
  <c r="T37" i="2"/>
  <c r="R37" i="2" s="1"/>
  <c r="AD36" i="2"/>
  <c r="Z36" i="2"/>
  <c r="F37" i="8" s="1"/>
  <c r="Y36" i="2"/>
  <c r="X36" i="2"/>
  <c r="W36" i="2"/>
  <c r="V36" i="2"/>
  <c r="U36" i="2"/>
  <c r="T36" i="2"/>
  <c r="R36" i="2"/>
  <c r="AD35" i="2"/>
  <c r="Z35" i="2"/>
  <c r="F36" i="8" s="1"/>
  <c r="Y35" i="2"/>
  <c r="X35" i="2"/>
  <c r="W35" i="2"/>
  <c r="V35" i="2"/>
  <c r="U35" i="2"/>
  <c r="T35" i="2"/>
  <c r="R35" i="2"/>
  <c r="AD34" i="2"/>
  <c r="Y34" i="2"/>
  <c r="Z34" i="2" s="1"/>
  <c r="F35" i="8" s="1"/>
  <c r="X34" i="2"/>
  <c r="W34" i="2"/>
  <c r="V34" i="2"/>
  <c r="U34" i="2"/>
  <c r="T34" i="2"/>
  <c r="R34" i="2"/>
  <c r="AD33" i="2"/>
  <c r="Y33" i="2"/>
  <c r="Z33" i="2" s="1"/>
  <c r="F34" i="8" s="1"/>
  <c r="X33" i="2"/>
  <c r="W33" i="2"/>
  <c r="V33" i="2"/>
  <c r="U33" i="2"/>
  <c r="T33" i="2"/>
  <c r="R33" i="2"/>
  <c r="AD32" i="2"/>
  <c r="Z32" i="2"/>
  <c r="F33" i="8" s="1"/>
  <c r="Y32" i="2"/>
  <c r="X32" i="2"/>
  <c r="W32" i="2"/>
  <c r="V32" i="2"/>
  <c r="U32" i="2"/>
  <c r="T32" i="2"/>
  <c r="R32" i="2"/>
  <c r="AD31" i="2"/>
  <c r="Z31" i="2"/>
  <c r="F32" i="8" s="1"/>
  <c r="Y31" i="2"/>
  <c r="X31" i="2"/>
  <c r="W31" i="2"/>
  <c r="V31" i="2"/>
  <c r="U31" i="2"/>
  <c r="T31" i="2"/>
  <c r="R31" i="2"/>
  <c r="AD30" i="2"/>
  <c r="Y30" i="2"/>
  <c r="Z30" i="2" s="1"/>
  <c r="F31" i="8" s="1"/>
  <c r="X30" i="2"/>
  <c r="W30" i="2"/>
  <c r="V30" i="2"/>
  <c r="U30" i="2"/>
  <c r="T30" i="2"/>
  <c r="R30" i="2"/>
  <c r="AD29" i="2"/>
  <c r="Y29" i="2"/>
  <c r="Z29" i="2" s="1"/>
  <c r="F30" i="8" s="1"/>
  <c r="X29" i="2"/>
  <c r="W29" i="2"/>
  <c r="V29" i="2"/>
  <c r="U29" i="2"/>
  <c r="T29" i="2"/>
  <c r="R29" i="2"/>
  <c r="AD28" i="2"/>
  <c r="Z28" i="2"/>
  <c r="F29" i="8" s="1"/>
  <c r="Y28" i="2"/>
  <c r="X28" i="2"/>
  <c r="W28" i="2"/>
  <c r="V28" i="2"/>
  <c r="U28" i="2"/>
  <c r="T28" i="2"/>
  <c r="R28" i="2"/>
  <c r="AD27" i="2"/>
  <c r="Z27" i="2"/>
  <c r="F28" i="8" s="1"/>
  <c r="Y27" i="2"/>
  <c r="X27" i="2"/>
  <c r="W27" i="2"/>
  <c r="V27" i="2"/>
  <c r="U27" i="2"/>
  <c r="T27" i="2"/>
  <c r="R27" i="2"/>
  <c r="AD26" i="2"/>
  <c r="Y26" i="2"/>
  <c r="Z26" i="2" s="1"/>
  <c r="F27" i="8" s="1"/>
  <c r="X26" i="2"/>
  <c r="W26" i="2"/>
  <c r="V26" i="2"/>
  <c r="U26" i="2"/>
  <c r="T26" i="2"/>
  <c r="R26" i="2"/>
  <c r="AD25" i="2"/>
  <c r="Y25" i="2"/>
  <c r="Z25" i="2" s="1"/>
  <c r="F26" i="8" s="1"/>
  <c r="X25" i="2"/>
  <c r="W25" i="2"/>
  <c r="V25" i="2"/>
  <c r="U25" i="2"/>
  <c r="T25" i="2"/>
  <c r="R25" i="2" s="1"/>
  <c r="AD24" i="2"/>
  <c r="Z24" i="2"/>
  <c r="F25" i="8" s="1"/>
  <c r="Y24" i="2"/>
  <c r="X24" i="2"/>
  <c r="W24" i="2"/>
  <c r="V24" i="2"/>
  <c r="U24" i="2"/>
  <c r="T24" i="2"/>
  <c r="R24" i="2"/>
  <c r="AD23" i="2"/>
  <c r="Z23" i="2"/>
  <c r="F24" i="8" s="1"/>
  <c r="Y23" i="2"/>
  <c r="X23" i="2"/>
  <c r="W23" i="2"/>
  <c r="V23" i="2"/>
  <c r="U23" i="2"/>
  <c r="T23" i="2"/>
  <c r="R23" i="2"/>
  <c r="AD22" i="2"/>
  <c r="Y22" i="2"/>
  <c r="Z22" i="2" s="1"/>
  <c r="F23" i="8" s="1"/>
  <c r="X22" i="2"/>
  <c r="W22" i="2"/>
  <c r="V22" i="2"/>
  <c r="U22" i="2"/>
  <c r="T22" i="2"/>
  <c r="R22" i="2" s="1"/>
  <c r="AD21" i="2"/>
  <c r="Y21" i="2"/>
  <c r="Z21" i="2" s="1"/>
  <c r="F22" i="8" s="1"/>
  <c r="X21" i="2"/>
  <c r="W21" i="2"/>
  <c r="V21" i="2"/>
  <c r="U21" i="2"/>
  <c r="T21" i="2"/>
  <c r="R21" i="2" s="1"/>
  <c r="AD20" i="2"/>
  <c r="Z20" i="2"/>
  <c r="F21" i="8" s="1"/>
  <c r="Y20" i="2"/>
  <c r="X20" i="2"/>
  <c r="W20" i="2"/>
  <c r="V20" i="2"/>
  <c r="U20" i="2"/>
  <c r="T20" i="2"/>
  <c r="R20" i="2"/>
  <c r="AD19" i="2"/>
  <c r="Z19" i="2"/>
  <c r="F20" i="8" s="1"/>
  <c r="Y19" i="2"/>
  <c r="X19" i="2"/>
  <c r="W19" i="2"/>
  <c r="V19" i="2"/>
  <c r="U19" i="2"/>
  <c r="T19" i="2"/>
  <c r="R19" i="2"/>
  <c r="AD18" i="2"/>
  <c r="Y18" i="2"/>
  <c r="Z18" i="2" s="1"/>
  <c r="F19" i="8" s="1"/>
  <c r="X18" i="2"/>
  <c r="W18" i="2"/>
  <c r="V18" i="2"/>
  <c r="U18" i="2"/>
  <c r="T18" i="2"/>
  <c r="R18" i="2" s="1"/>
  <c r="AD17" i="2"/>
  <c r="Y17" i="2"/>
  <c r="Z17" i="2" s="1"/>
  <c r="F18" i="8" s="1"/>
  <c r="X17" i="2"/>
  <c r="W17" i="2"/>
  <c r="V17" i="2"/>
  <c r="U17" i="2"/>
  <c r="T17" i="2"/>
  <c r="R17" i="2" s="1"/>
  <c r="AD16" i="2"/>
  <c r="Z16" i="2"/>
  <c r="F17" i="8" s="1"/>
  <c r="Y16" i="2"/>
  <c r="X16" i="2"/>
  <c r="W16" i="2"/>
  <c r="V16" i="2"/>
  <c r="U16" i="2"/>
  <c r="T16" i="2"/>
  <c r="R16" i="2"/>
  <c r="AD15" i="2"/>
  <c r="Z15" i="2"/>
  <c r="F16" i="8" s="1"/>
  <c r="Y15" i="2"/>
  <c r="X15" i="2"/>
  <c r="W15" i="2"/>
  <c r="V15" i="2"/>
  <c r="U15" i="2"/>
  <c r="T15" i="2"/>
  <c r="R15" i="2"/>
  <c r="AD14" i="2"/>
  <c r="Y14" i="2"/>
  <c r="Z14" i="2" s="1"/>
  <c r="F15" i="8" s="1"/>
  <c r="X14" i="2"/>
  <c r="W14" i="2"/>
  <c r="V14" i="2"/>
  <c r="U14" i="2"/>
  <c r="T14" i="2"/>
  <c r="R14" i="2"/>
  <c r="AD13" i="2"/>
  <c r="Y13" i="2"/>
  <c r="Z13" i="2" s="1"/>
  <c r="F14" i="8" s="1"/>
  <c r="X13" i="2"/>
  <c r="W13" i="2"/>
  <c r="V13" i="2"/>
  <c r="U13" i="2"/>
  <c r="T13" i="2"/>
  <c r="R13" i="2" s="1"/>
  <c r="AD12" i="2"/>
  <c r="Z12" i="2"/>
  <c r="F13" i="8" s="1"/>
  <c r="Y12" i="2"/>
  <c r="X12" i="2"/>
  <c r="W12" i="2"/>
  <c r="V12" i="2"/>
  <c r="U12" i="2"/>
  <c r="T12" i="2"/>
  <c r="R12" i="2"/>
  <c r="AD11" i="2"/>
  <c r="Z11" i="2"/>
  <c r="F12" i="8" s="1"/>
  <c r="Y11" i="2"/>
  <c r="X11" i="2"/>
  <c r="W11" i="2"/>
  <c r="V11" i="2"/>
  <c r="U11" i="2"/>
  <c r="T11" i="2"/>
  <c r="R11" i="2"/>
  <c r="AD10" i="2"/>
  <c r="Y10" i="2"/>
  <c r="Z10" i="2" s="1"/>
  <c r="F11" i="8" s="1"/>
  <c r="X10" i="2"/>
  <c r="W10" i="2"/>
  <c r="V10" i="2"/>
  <c r="U10" i="2"/>
  <c r="T10" i="2"/>
  <c r="R10" i="2" s="1"/>
  <c r="AD9" i="2"/>
  <c r="Y9" i="2"/>
  <c r="Z9" i="2" s="1"/>
  <c r="F10" i="8" s="1"/>
  <c r="X9" i="2"/>
  <c r="W9" i="2"/>
  <c r="V9" i="2"/>
  <c r="U9" i="2"/>
  <c r="T9" i="2"/>
  <c r="R9" i="2" s="1"/>
  <c r="AD8" i="2"/>
  <c r="Z8" i="2"/>
  <c r="F9" i="8" s="1"/>
  <c r="Y8" i="2"/>
  <c r="X8" i="2"/>
  <c r="W8" i="2"/>
  <c r="V8" i="2"/>
  <c r="U8" i="2"/>
  <c r="T8" i="2"/>
  <c r="R8" i="2"/>
  <c r="AD7" i="2"/>
  <c r="Z7" i="2"/>
  <c r="F8" i="8" s="1"/>
  <c r="Y7" i="2"/>
  <c r="X7" i="2"/>
  <c r="W7" i="2"/>
  <c r="V7" i="2"/>
  <c r="U7" i="2"/>
  <c r="T7" i="2"/>
  <c r="R7" i="2"/>
  <c r="AD6" i="2"/>
  <c r="Y6" i="2"/>
  <c r="Z6" i="2" s="1"/>
  <c r="F7" i="8" s="1"/>
  <c r="X6" i="2"/>
  <c r="W6" i="2"/>
  <c r="V6" i="2"/>
  <c r="U6" i="2"/>
  <c r="T6" i="2"/>
  <c r="R6" i="2" s="1"/>
  <c r="AD5" i="2"/>
  <c r="Y5" i="2"/>
  <c r="Z5" i="2" s="1"/>
  <c r="F6" i="8" s="1"/>
  <c r="X5" i="2"/>
  <c r="W5" i="2"/>
  <c r="V5" i="2"/>
  <c r="U5" i="2"/>
  <c r="T5" i="2"/>
  <c r="R5" i="2" s="1"/>
  <c r="AD4" i="2"/>
  <c r="Z4" i="2"/>
  <c r="F5" i="8" s="1"/>
  <c r="Y4" i="2"/>
  <c r="X4" i="2"/>
  <c r="W4" i="2"/>
  <c r="V4" i="2"/>
  <c r="U4" i="2"/>
  <c r="T4" i="2"/>
  <c r="R4" i="2"/>
  <c r="AD3" i="2"/>
  <c r="Z3" i="2"/>
  <c r="F4" i="8" s="1"/>
  <c r="Y3" i="2"/>
  <c r="X3" i="2"/>
  <c r="W3" i="2"/>
  <c r="V3" i="2"/>
  <c r="U3" i="2"/>
  <c r="T3" i="2"/>
  <c r="R3" i="2"/>
  <c r="AD2" i="2"/>
  <c r="Y2" i="2"/>
  <c r="Z2" i="2" s="1"/>
  <c r="F3" i="8" s="1"/>
  <c r="X2" i="2"/>
  <c r="W2" i="2"/>
  <c r="V2" i="2"/>
  <c r="U2" i="2"/>
  <c r="T2" i="2"/>
  <c r="R2" i="2" s="1"/>
  <c r="AK961" i="1"/>
  <c r="AL961" i="1" s="1"/>
  <c r="AJ961" i="1"/>
  <c r="AI961" i="1"/>
  <c r="AH961" i="1"/>
  <c r="AG961" i="1"/>
  <c r="AF961" i="1"/>
  <c r="AD961" i="1" s="1"/>
  <c r="AE961" i="1" s="1"/>
  <c r="AK960" i="1"/>
  <c r="AL960" i="1" s="1"/>
  <c r="AJ960" i="1"/>
  <c r="AI960" i="1"/>
  <c r="AH960" i="1"/>
  <c r="AG960" i="1"/>
  <c r="AF960" i="1"/>
  <c r="AD960" i="1"/>
  <c r="AE960" i="1" s="1"/>
  <c r="AL959" i="1"/>
  <c r="AK959" i="1"/>
  <c r="AJ959" i="1"/>
  <c r="AI959" i="1"/>
  <c r="AH959" i="1"/>
  <c r="AG959" i="1"/>
  <c r="AF959" i="1"/>
  <c r="AD959" i="1"/>
  <c r="AE959" i="1" s="1"/>
  <c r="AL958" i="1"/>
  <c r="AK958" i="1"/>
  <c r="AJ958" i="1"/>
  <c r="AI958" i="1"/>
  <c r="AH958" i="1"/>
  <c r="AG958" i="1"/>
  <c r="AF958" i="1"/>
  <c r="AD958" i="1" s="1"/>
  <c r="AE958" i="1"/>
  <c r="AK957" i="1"/>
  <c r="AL957" i="1" s="1"/>
  <c r="AJ957" i="1"/>
  <c r="AI957" i="1"/>
  <c r="AH957" i="1"/>
  <c r="AG957" i="1"/>
  <c r="AF957" i="1"/>
  <c r="AD957" i="1" s="1"/>
  <c r="AE957" i="1" s="1"/>
  <c r="AK956" i="1"/>
  <c r="AL956" i="1" s="1"/>
  <c r="AJ956" i="1"/>
  <c r="AI956" i="1"/>
  <c r="AH956" i="1"/>
  <c r="AG956" i="1"/>
  <c r="AF956" i="1"/>
  <c r="AD956" i="1"/>
  <c r="AE956" i="1" s="1"/>
  <c r="AK955" i="1"/>
  <c r="AL955" i="1" s="1"/>
  <c r="AJ955" i="1"/>
  <c r="AI955" i="1"/>
  <c r="AH955" i="1"/>
  <c r="AG955" i="1"/>
  <c r="AF955" i="1"/>
  <c r="AD955" i="1"/>
  <c r="AE955" i="1" s="1"/>
  <c r="AK954" i="1"/>
  <c r="AL954" i="1" s="1"/>
  <c r="AJ954" i="1"/>
  <c r="AI954" i="1"/>
  <c r="AH954" i="1"/>
  <c r="AG954" i="1"/>
  <c r="AF954" i="1"/>
  <c r="AD954" i="1" s="1"/>
  <c r="AE954" i="1" s="1"/>
  <c r="AK953" i="1"/>
  <c r="AL953" i="1" s="1"/>
  <c r="AJ953" i="1"/>
  <c r="AI953" i="1"/>
  <c r="AH953" i="1"/>
  <c r="AG953" i="1"/>
  <c r="AF953" i="1"/>
  <c r="AD953" i="1" s="1"/>
  <c r="AE953" i="1" s="1"/>
  <c r="AK952" i="1"/>
  <c r="AL952" i="1" s="1"/>
  <c r="AJ952" i="1"/>
  <c r="AI952" i="1"/>
  <c r="AH952" i="1"/>
  <c r="AG952" i="1"/>
  <c r="AF952" i="1"/>
  <c r="AD952" i="1"/>
  <c r="AE952" i="1" s="1"/>
  <c r="AK951" i="1"/>
  <c r="AL951" i="1" s="1"/>
  <c r="AJ951" i="1"/>
  <c r="AI951" i="1"/>
  <c r="AH951" i="1"/>
  <c r="AG951" i="1"/>
  <c r="AF951" i="1"/>
  <c r="AD951" i="1" s="1"/>
  <c r="AE951" i="1" s="1"/>
  <c r="AK950" i="1"/>
  <c r="AL950" i="1" s="1"/>
  <c r="AJ950" i="1"/>
  <c r="AI950" i="1"/>
  <c r="AH950" i="1"/>
  <c r="AG950" i="1"/>
  <c r="AF950" i="1"/>
  <c r="AD950" i="1" s="1"/>
  <c r="AE950" i="1"/>
  <c r="AK949" i="1"/>
  <c r="AL949" i="1" s="1"/>
  <c r="AJ949" i="1"/>
  <c r="AI949" i="1"/>
  <c r="AH949" i="1"/>
  <c r="AG949" i="1"/>
  <c r="AF949" i="1"/>
  <c r="AD949" i="1" s="1"/>
  <c r="AE949" i="1" s="1"/>
  <c r="AK948" i="1"/>
  <c r="AL948" i="1" s="1"/>
  <c r="AJ948" i="1"/>
  <c r="AI948" i="1"/>
  <c r="AH948" i="1"/>
  <c r="AG948" i="1"/>
  <c r="AF948" i="1"/>
  <c r="AD948" i="1" s="1"/>
  <c r="AE948" i="1" s="1"/>
  <c r="AK947" i="1"/>
  <c r="AL947" i="1" s="1"/>
  <c r="AJ947" i="1"/>
  <c r="AI947" i="1"/>
  <c r="AH947" i="1"/>
  <c r="AG947" i="1"/>
  <c r="AF947" i="1"/>
  <c r="AD947" i="1" s="1"/>
  <c r="AE947" i="1" s="1"/>
  <c r="AK946" i="1"/>
  <c r="AO946" i="1" s="1"/>
  <c r="AJ946" i="1"/>
  <c r="AI946" i="1"/>
  <c r="AH946" i="1"/>
  <c r="AG946" i="1"/>
  <c r="AF946" i="1"/>
  <c r="AD946" i="1" s="1"/>
  <c r="AE946" i="1" s="1"/>
  <c r="AK945" i="1"/>
  <c r="AL945" i="1" s="1"/>
  <c r="AJ945" i="1"/>
  <c r="AI945" i="1"/>
  <c r="AH945" i="1"/>
  <c r="AG945" i="1"/>
  <c r="AF945" i="1"/>
  <c r="AD945" i="1" s="1"/>
  <c r="AE945" i="1" s="1"/>
  <c r="AK944" i="1"/>
  <c r="AL944" i="1" s="1"/>
  <c r="AJ944" i="1"/>
  <c r="AI944" i="1"/>
  <c r="AH944" i="1"/>
  <c r="AG944" i="1"/>
  <c r="AF944" i="1"/>
  <c r="AD944" i="1" s="1"/>
  <c r="AE944" i="1"/>
  <c r="AK943" i="1"/>
  <c r="AL943" i="1" s="1"/>
  <c r="AJ943" i="1"/>
  <c r="AI943" i="1"/>
  <c r="AH943" i="1"/>
  <c r="AG943" i="1"/>
  <c r="AF943" i="1"/>
  <c r="AD943" i="1" s="1"/>
  <c r="AE943" i="1" s="1"/>
  <c r="AK942" i="1"/>
  <c r="AL942" i="1" s="1"/>
  <c r="AJ942" i="1"/>
  <c r="AI942" i="1"/>
  <c r="AH942" i="1"/>
  <c r="AG942" i="1"/>
  <c r="AF942" i="1"/>
  <c r="AD942" i="1" s="1"/>
  <c r="AE942" i="1" s="1"/>
  <c r="AK941" i="1"/>
  <c r="AL941" i="1" s="1"/>
  <c r="AJ941" i="1"/>
  <c r="AI941" i="1"/>
  <c r="AH941" i="1"/>
  <c r="AG941" i="1"/>
  <c r="AF941" i="1"/>
  <c r="AD941" i="1"/>
  <c r="AE941" i="1" s="1"/>
  <c r="AK940" i="1"/>
  <c r="AL940" i="1" s="1"/>
  <c r="AJ940" i="1"/>
  <c r="AI940" i="1"/>
  <c r="AH940" i="1"/>
  <c r="AG940" i="1"/>
  <c r="AF940" i="1"/>
  <c r="AD940" i="1" s="1"/>
  <c r="AE940" i="1" s="1"/>
  <c r="AK939" i="1"/>
  <c r="AL939" i="1" s="1"/>
  <c r="AJ939" i="1"/>
  <c r="AI939" i="1"/>
  <c r="AH939" i="1"/>
  <c r="AG939" i="1"/>
  <c r="AF939" i="1"/>
  <c r="AD939" i="1" s="1"/>
  <c r="AE939" i="1" s="1"/>
  <c r="AL938" i="1"/>
  <c r="AK938" i="1"/>
  <c r="AJ938" i="1"/>
  <c r="AI938" i="1"/>
  <c r="AH938" i="1"/>
  <c r="AG938" i="1"/>
  <c r="AF938" i="1"/>
  <c r="AD938" i="1" s="1"/>
  <c r="AE938" i="1" s="1"/>
  <c r="AL937" i="1"/>
  <c r="AK937" i="1"/>
  <c r="AJ937" i="1"/>
  <c r="AI937" i="1"/>
  <c r="AH937" i="1"/>
  <c r="AG937" i="1"/>
  <c r="AF937" i="1"/>
  <c r="AD937" i="1" s="1"/>
  <c r="AE937" i="1" s="1"/>
  <c r="AL936" i="1"/>
  <c r="AK936" i="1"/>
  <c r="AJ936" i="1"/>
  <c r="AI936" i="1"/>
  <c r="AH936" i="1"/>
  <c r="AG936" i="1"/>
  <c r="AF936" i="1"/>
  <c r="AD936" i="1" s="1"/>
  <c r="AE936" i="1" s="1"/>
  <c r="AK935" i="1"/>
  <c r="AL935" i="1" s="1"/>
  <c r="AJ935" i="1"/>
  <c r="AI935" i="1"/>
  <c r="AH935" i="1"/>
  <c r="AG935" i="1"/>
  <c r="AF935" i="1"/>
  <c r="AD935" i="1" s="1"/>
  <c r="AE935" i="1" s="1"/>
  <c r="AK934" i="1"/>
  <c r="AL934" i="1" s="1"/>
  <c r="AJ934" i="1"/>
  <c r="AI934" i="1"/>
  <c r="AH934" i="1"/>
  <c r="AG934" i="1"/>
  <c r="AF934" i="1"/>
  <c r="AD934" i="1"/>
  <c r="AE934" i="1" s="1"/>
  <c r="AK933" i="1"/>
  <c r="AL933" i="1" s="1"/>
  <c r="AJ933" i="1"/>
  <c r="AI933" i="1"/>
  <c r="AH933" i="1"/>
  <c r="AG933" i="1"/>
  <c r="AF933" i="1"/>
  <c r="AD933" i="1" s="1"/>
  <c r="AE933" i="1" s="1"/>
  <c r="AK932" i="1"/>
  <c r="AL932" i="1" s="1"/>
  <c r="AJ932" i="1"/>
  <c r="AI932" i="1"/>
  <c r="AH932" i="1"/>
  <c r="AG932" i="1"/>
  <c r="AF932" i="1"/>
  <c r="AD932" i="1" s="1"/>
  <c r="AE932" i="1" s="1"/>
  <c r="AK931" i="1"/>
  <c r="AL931" i="1" s="1"/>
  <c r="AJ931" i="1"/>
  <c r="AI931" i="1"/>
  <c r="AH931" i="1"/>
  <c r="AG931" i="1"/>
  <c r="AF931" i="1"/>
  <c r="AD931" i="1" s="1"/>
  <c r="AE931" i="1" s="1"/>
  <c r="AK930" i="1"/>
  <c r="AL930" i="1" s="1"/>
  <c r="AJ930" i="1"/>
  <c r="AI930" i="1"/>
  <c r="AH930" i="1"/>
  <c r="AG930" i="1"/>
  <c r="AF930" i="1"/>
  <c r="AD930" i="1"/>
  <c r="AE930" i="1" s="1"/>
  <c r="AK929" i="1"/>
  <c r="AL929" i="1" s="1"/>
  <c r="AJ929" i="1"/>
  <c r="AI929" i="1"/>
  <c r="AH929" i="1"/>
  <c r="AG929" i="1"/>
  <c r="AF929" i="1"/>
  <c r="AD929" i="1"/>
  <c r="AE929" i="1" s="1"/>
  <c r="AK928" i="1"/>
  <c r="AL928" i="1" s="1"/>
  <c r="AJ928" i="1"/>
  <c r="AI928" i="1"/>
  <c r="AH928" i="1"/>
  <c r="AG928" i="1"/>
  <c r="AF928" i="1"/>
  <c r="AD928" i="1" s="1"/>
  <c r="AE928" i="1"/>
  <c r="AK927" i="1"/>
  <c r="AL927" i="1" s="1"/>
  <c r="AJ927" i="1"/>
  <c r="AI927" i="1"/>
  <c r="AH927" i="1"/>
  <c r="AG927" i="1"/>
  <c r="AF927" i="1"/>
  <c r="AD927" i="1" s="1"/>
  <c r="AE927" i="1" s="1"/>
  <c r="AK926" i="1"/>
  <c r="AL926" i="1" s="1"/>
  <c r="AJ926" i="1"/>
  <c r="AI926" i="1"/>
  <c r="AH926" i="1"/>
  <c r="AG926" i="1"/>
  <c r="AF926" i="1"/>
  <c r="AD926" i="1"/>
  <c r="AE926" i="1" s="1"/>
  <c r="AL925" i="1"/>
  <c r="AK925" i="1"/>
  <c r="AJ925" i="1"/>
  <c r="AI925" i="1"/>
  <c r="AH925" i="1"/>
  <c r="AG925" i="1"/>
  <c r="AF925" i="1"/>
  <c r="AD925" i="1"/>
  <c r="AE925" i="1" s="1"/>
  <c r="AK924" i="1"/>
  <c r="AL924" i="1" s="1"/>
  <c r="AJ924" i="1"/>
  <c r="AI924" i="1"/>
  <c r="AH924" i="1"/>
  <c r="AG924" i="1"/>
  <c r="AF924" i="1"/>
  <c r="AD924" i="1" s="1"/>
  <c r="AE924" i="1" s="1"/>
  <c r="AK923" i="1"/>
  <c r="AL923" i="1" s="1"/>
  <c r="AJ923" i="1"/>
  <c r="AI923" i="1"/>
  <c r="AH923" i="1"/>
  <c r="AG923" i="1"/>
  <c r="AF923" i="1"/>
  <c r="AD923" i="1" s="1"/>
  <c r="AE923" i="1" s="1"/>
  <c r="AK922" i="1"/>
  <c r="AL922" i="1" s="1"/>
  <c r="AJ922" i="1"/>
  <c r="AI922" i="1"/>
  <c r="AH922" i="1"/>
  <c r="AG922" i="1"/>
  <c r="AF922" i="1"/>
  <c r="AD922" i="1" s="1"/>
  <c r="AE922" i="1" s="1"/>
  <c r="AL921" i="1"/>
  <c r="AK921" i="1"/>
  <c r="AJ921" i="1"/>
  <c r="AI921" i="1"/>
  <c r="AH921" i="1"/>
  <c r="AG921" i="1"/>
  <c r="AF921" i="1"/>
  <c r="AD921" i="1" s="1"/>
  <c r="AE921" i="1" s="1"/>
  <c r="AK920" i="1"/>
  <c r="AL920" i="1" s="1"/>
  <c r="AJ920" i="1"/>
  <c r="AI920" i="1"/>
  <c r="AH920" i="1"/>
  <c r="AG920" i="1"/>
  <c r="AF920" i="1"/>
  <c r="AD920" i="1" s="1"/>
  <c r="AE920" i="1" s="1"/>
  <c r="AK919" i="1"/>
  <c r="AL919" i="1" s="1"/>
  <c r="AJ919" i="1"/>
  <c r="AI919" i="1"/>
  <c r="AH919" i="1"/>
  <c r="AG919" i="1"/>
  <c r="AF919" i="1"/>
  <c r="AD919" i="1" s="1"/>
  <c r="AE919" i="1" s="1"/>
  <c r="AK918" i="1"/>
  <c r="AL918" i="1" s="1"/>
  <c r="AJ918" i="1"/>
  <c r="AI918" i="1"/>
  <c r="AH918" i="1"/>
  <c r="AG918" i="1"/>
  <c r="AF918" i="1"/>
  <c r="AD918" i="1"/>
  <c r="AE918" i="1" s="1"/>
  <c r="AK917" i="1"/>
  <c r="AL917" i="1" s="1"/>
  <c r="AJ917" i="1"/>
  <c r="AI917" i="1"/>
  <c r="AH917" i="1"/>
  <c r="AG917" i="1"/>
  <c r="AF917" i="1"/>
  <c r="AD917" i="1"/>
  <c r="AE917" i="1" s="1"/>
  <c r="AL916" i="1"/>
  <c r="AK916" i="1"/>
  <c r="AJ916" i="1"/>
  <c r="AI916" i="1"/>
  <c r="AH916" i="1"/>
  <c r="AG916" i="1"/>
  <c r="AF916" i="1"/>
  <c r="AD916" i="1" s="1"/>
  <c r="AE916" i="1" s="1"/>
  <c r="AK915" i="1"/>
  <c r="AL915" i="1" s="1"/>
  <c r="AJ915" i="1"/>
  <c r="AI915" i="1"/>
  <c r="AH915" i="1"/>
  <c r="AG915" i="1"/>
  <c r="AF915" i="1"/>
  <c r="AD915" i="1" s="1"/>
  <c r="AE915" i="1" s="1"/>
  <c r="AK914" i="1"/>
  <c r="AL914" i="1" s="1"/>
  <c r="AJ914" i="1"/>
  <c r="AI914" i="1"/>
  <c r="AH914" i="1"/>
  <c r="AG914" i="1"/>
  <c r="AF914" i="1"/>
  <c r="AD914" i="1"/>
  <c r="AE914" i="1" s="1"/>
  <c r="AK913" i="1"/>
  <c r="AL913" i="1" s="1"/>
  <c r="AJ913" i="1"/>
  <c r="AI913" i="1"/>
  <c r="AH913" i="1"/>
  <c r="AG913" i="1"/>
  <c r="AF913" i="1"/>
  <c r="AD913" i="1"/>
  <c r="AE913" i="1" s="1"/>
  <c r="AK912" i="1"/>
  <c r="AL912" i="1" s="1"/>
  <c r="AJ912" i="1"/>
  <c r="AI912" i="1"/>
  <c r="AH912" i="1"/>
  <c r="AG912" i="1"/>
  <c r="AF912" i="1"/>
  <c r="AD912" i="1" s="1"/>
  <c r="AE912" i="1" s="1"/>
  <c r="AK911" i="1"/>
  <c r="AL911" i="1" s="1"/>
  <c r="AJ911" i="1"/>
  <c r="AI911" i="1"/>
  <c r="AH911" i="1"/>
  <c r="AG911" i="1"/>
  <c r="AF911" i="1"/>
  <c r="AD911" i="1" s="1"/>
  <c r="AE911" i="1" s="1"/>
  <c r="AK910" i="1"/>
  <c r="AL910" i="1" s="1"/>
  <c r="AJ910" i="1"/>
  <c r="AI910" i="1"/>
  <c r="AH910" i="1"/>
  <c r="AG910" i="1"/>
  <c r="AF910" i="1"/>
  <c r="AD910" i="1" s="1"/>
  <c r="AE910" i="1" s="1"/>
  <c r="AK909" i="1"/>
  <c r="AL909" i="1" s="1"/>
  <c r="AJ909" i="1"/>
  <c r="AI909" i="1"/>
  <c r="AH909" i="1"/>
  <c r="AG909" i="1"/>
  <c r="AF909" i="1"/>
  <c r="AD909" i="1" s="1"/>
  <c r="AE909" i="1" s="1"/>
  <c r="AK908" i="1"/>
  <c r="AL908" i="1" s="1"/>
  <c r="AJ908" i="1"/>
  <c r="AI908" i="1"/>
  <c r="AH908" i="1"/>
  <c r="AG908" i="1"/>
  <c r="AF908" i="1"/>
  <c r="AD908" i="1" s="1"/>
  <c r="AE908" i="1" s="1"/>
  <c r="AK907" i="1"/>
  <c r="AL907" i="1" s="1"/>
  <c r="AJ907" i="1"/>
  <c r="AI907" i="1"/>
  <c r="AH907" i="1"/>
  <c r="AG907" i="1"/>
  <c r="AF907" i="1"/>
  <c r="AD907" i="1" s="1"/>
  <c r="AE907" i="1" s="1"/>
  <c r="AL906" i="1"/>
  <c r="AK906" i="1"/>
  <c r="AJ906" i="1"/>
  <c r="AI906" i="1"/>
  <c r="AH906" i="1"/>
  <c r="AG906" i="1"/>
  <c r="AF906" i="1"/>
  <c r="AD906" i="1"/>
  <c r="AE906" i="1" s="1"/>
  <c r="AL905" i="1"/>
  <c r="AK905" i="1"/>
  <c r="AJ905" i="1"/>
  <c r="AI905" i="1"/>
  <c r="AH905" i="1"/>
  <c r="AG905" i="1"/>
  <c r="AF905" i="1"/>
  <c r="AD905" i="1"/>
  <c r="AE905" i="1" s="1"/>
  <c r="AL904" i="1"/>
  <c r="AK904" i="1"/>
  <c r="AJ904" i="1"/>
  <c r="AI904" i="1"/>
  <c r="AH904" i="1"/>
  <c r="AG904" i="1"/>
  <c r="AF904" i="1"/>
  <c r="AD904" i="1" s="1"/>
  <c r="AE904" i="1"/>
  <c r="AK903" i="1"/>
  <c r="AL903" i="1" s="1"/>
  <c r="AJ903" i="1"/>
  <c r="AI903" i="1"/>
  <c r="AH903" i="1"/>
  <c r="AG903" i="1"/>
  <c r="AF903" i="1"/>
  <c r="AD903" i="1" s="1"/>
  <c r="AE903" i="1" s="1"/>
  <c r="AK902" i="1"/>
  <c r="AL902" i="1" s="1"/>
  <c r="AJ902" i="1"/>
  <c r="AI902" i="1"/>
  <c r="AH902" i="1"/>
  <c r="AG902" i="1"/>
  <c r="AF902" i="1"/>
  <c r="AD902" i="1"/>
  <c r="AE902" i="1" s="1"/>
  <c r="AK901" i="1"/>
  <c r="AL901" i="1" s="1"/>
  <c r="AJ901" i="1"/>
  <c r="AI901" i="1"/>
  <c r="AH901" i="1"/>
  <c r="AG901" i="1"/>
  <c r="AF901" i="1"/>
  <c r="AD901" i="1" s="1"/>
  <c r="AE901" i="1"/>
  <c r="AK900" i="1"/>
  <c r="AL900" i="1" s="1"/>
  <c r="AJ900" i="1"/>
  <c r="AI900" i="1"/>
  <c r="AH900" i="1"/>
  <c r="AG900" i="1"/>
  <c r="AF900" i="1"/>
  <c r="AD900" i="1" s="1"/>
  <c r="AE900" i="1" s="1"/>
  <c r="AK899" i="1"/>
  <c r="AL899" i="1" s="1"/>
  <c r="AJ899" i="1"/>
  <c r="AI899" i="1"/>
  <c r="AH899" i="1"/>
  <c r="AG899" i="1"/>
  <c r="AF899" i="1"/>
  <c r="AD899" i="1" s="1"/>
  <c r="AE899" i="1" s="1"/>
  <c r="AL898" i="1"/>
  <c r="AK898" i="1"/>
  <c r="AJ898" i="1"/>
  <c r="AI898" i="1"/>
  <c r="AH898" i="1"/>
  <c r="AG898" i="1"/>
  <c r="AF898" i="1"/>
  <c r="AD898" i="1"/>
  <c r="AE898" i="1" s="1"/>
  <c r="AL897" i="1"/>
  <c r="AK897" i="1"/>
  <c r="AJ897" i="1"/>
  <c r="AI897" i="1"/>
  <c r="AH897" i="1"/>
  <c r="AG897" i="1"/>
  <c r="AF897" i="1"/>
  <c r="AD897" i="1"/>
  <c r="AE897" i="1" s="1"/>
  <c r="AL896" i="1"/>
  <c r="AK896" i="1"/>
  <c r="AJ896" i="1"/>
  <c r="AI896" i="1"/>
  <c r="AH896" i="1"/>
  <c r="AG896" i="1"/>
  <c r="AF896" i="1"/>
  <c r="AD896" i="1" s="1"/>
  <c r="AE896" i="1"/>
  <c r="AK895" i="1"/>
  <c r="AL895" i="1" s="1"/>
  <c r="AJ895" i="1"/>
  <c r="AI895" i="1"/>
  <c r="AH895" i="1"/>
  <c r="AG895" i="1"/>
  <c r="AF895" i="1"/>
  <c r="AD895" i="1" s="1"/>
  <c r="AE895" i="1" s="1"/>
  <c r="AK894" i="1"/>
  <c r="AL894" i="1" s="1"/>
  <c r="AJ894" i="1"/>
  <c r="AI894" i="1"/>
  <c r="AH894" i="1"/>
  <c r="AG894" i="1"/>
  <c r="AF894" i="1"/>
  <c r="AD894" i="1"/>
  <c r="AE894" i="1" s="1"/>
  <c r="AL893" i="1"/>
  <c r="AK893" i="1"/>
  <c r="AJ893" i="1"/>
  <c r="AI893" i="1"/>
  <c r="AH893" i="1"/>
  <c r="AG893" i="1"/>
  <c r="AF893" i="1"/>
  <c r="AD893" i="1" s="1"/>
  <c r="AE893" i="1"/>
  <c r="AK892" i="1"/>
  <c r="AL892" i="1" s="1"/>
  <c r="AJ892" i="1"/>
  <c r="AI892" i="1"/>
  <c r="AH892" i="1"/>
  <c r="AG892" i="1"/>
  <c r="AF892" i="1"/>
  <c r="AD892" i="1" s="1"/>
  <c r="AE892" i="1" s="1"/>
  <c r="AK891" i="1"/>
  <c r="AL891" i="1" s="1"/>
  <c r="AJ891" i="1"/>
  <c r="AI891" i="1"/>
  <c r="AH891" i="1"/>
  <c r="AG891" i="1"/>
  <c r="AF891" i="1"/>
  <c r="AD891" i="1" s="1"/>
  <c r="AE891" i="1" s="1"/>
  <c r="AK890" i="1"/>
  <c r="AL890" i="1" s="1"/>
  <c r="AJ890" i="1"/>
  <c r="AI890" i="1"/>
  <c r="AH890" i="1"/>
  <c r="AG890" i="1"/>
  <c r="AF890" i="1"/>
  <c r="AD890" i="1" s="1"/>
  <c r="AE890" i="1" s="1"/>
  <c r="AK889" i="1"/>
  <c r="AL889" i="1" s="1"/>
  <c r="AJ889" i="1"/>
  <c r="AI889" i="1"/>
  <c r="AH889" i="1"/>
  <c r="AG889" i="1"/>
  <c r="AF889" i="1"/>
  <c r="AD889" i="1" s="1"/>
  <c r="AE889" i="1" s="1"/>
  <c r="AK888" i="1"/>
  <c r="AL888" i="1" s="1"/>
  <c r="AJ888" i="1"/>
  <c r="AI888" i="1"/>
  <c r="AH888" i="1"/>
  <c r="AG888" i="1"/>
  <c r="AF888" i="1"/>
  <c r="AD888" i="1" s="1"/>
  <c r="AE888" i="1" s="1"/>
  <c r="AK887" i="1"/>
  <c r="AL887" i="1" s="1"/>
  <c r="AJ887" i="1"/>
  <c r="AI887" i="1"/>
  <c r="AH887" i="1"/>
  <c r="AG887" i="1"/>
  <c r="AF887" i="1"/>
  <c r="AD887" i="1"/>
  <c r="AE887" i="1" s="1"/>
  <c r="AK886" i="1"/>
  <c r="AL886" i="1" s="1"/>
  <c r="AJ886" i="1"/>
  <c r="AI886" i="1"/>
  <c r="AH886" i="1"/>
  <c r="AG886" i="1"/>
  <c r="AF886" i="1"/>
  <c r="AE886" i="1"/>
  <c r="AD886" i="1"/>
  <c r="AL885" i="1"/>
  <c r="AK885" i="1"/>
  <c r="AJ885" i="1"/>
  <c r="AI885" i="1"/>
  <c r="AH885" i="1"/>
  <c r="AG885" i="1"/>
  <c r="AF885" i="1"/>
  <c r="AD885" i="1" s="1"/>
  <c r="AE885" i="1" s="1"/>
  <c r="AK884" i="1"/>
  <c r="AL884" i="1" s="1"/>
  <c r="AJ884" i="1"/>
  <c r="AI884" i="1"/>
  <c r="AH884" i="1"/>
  <c r="AG884" i="1"/>
  <c r="AF884" i="1"/>
  <c r="AD884" i="1" s="1"/>
  <c r="AE884" i="1" s="1"/>
  <c r="AK883" i="1"/>
  <c r="AL883" i="1" s="1"/>
  <c r="AJ883" i="1"/>
  <c r="AI883" i="1"/>
  <c r="AH883" i="1"/>
  <c r="AG883" i="1"/>
  <c r="AF883" i="1"/>
  <c r="AD883" i="1" s="1"/>
  <c r="AE883" i="1" s="1"/>
  <c r="AK882" i="1"/>
  <c r="AL882" i="1" s="1"/>
  <c r="AJ882" i="1"/>
  <c r="AI882" i="1"/>
  <c r="AH882" i="1"/>
  <c r="AG882" i="1"/>
  <c r="AF882" i="1"/>
  <c r="AD882" i="1"/>
  <c r="AE882" i="1" s="1"/>
  <c r="AK881" i="1"/>
  <c r="AL881" i="1" s="1"/>
  <c r="AJ881" i="1"/>
  <c r="AI881" i="1"/>
  <c r="AH881" i="1"/>
  <c r="AG881" i="1"/>
  <c r="AF881" i="1"/>
  <c r="AD881" i="1" s="1"/>
  <c r="AE881" i="1"/>
  <c r="AK880" i="1"/>
  <c r="AL880" i="1" s="1"/>
  <c r="AJ880" i="1"/>
  <c r="AI880" i="1"/>
  <c r="AH880" i="1"/>
  <c r="AG880" i="1"/>
  <c r="AF880" i="1"/>
  <c r="AD880" i="1" s="1"/>
  <c r="AE880" i="1" s="1"/>
  <c r="AK879" i="1"/>
  <c r="AL879" i="1" s="1"/>
  <c r="AJ879" i="1"/>
  <c r="AI879" i="1"/>
  <c r="AH879" i="1"/>
  <c r="AG879" i="1"/>
  <c r="AF879" i="1"/>
  <c r="AD879" i="1" s="1"/>
  <c r="AE879" i="1" s="1"/>
  <c r="AL878" i="1"/>
  <c r="AK878" i="1"/>
  <c r="AJ878" i="1"/>
  <c r="AI878" i="1"/>
  <c r="AH878" i="1"/>
  <c r="AG878" i="1"/>
  <c r="AF878" i="1"/>
  <c r="AD878" i="1"/>
  <c r="AE878" i="1" s="1"/>
  <c r="AL877" i="1"/>
  <c r="AK877" i="1"/>
  <c r="AJ877" i="1"/>
  <c r="AI877" i="1"/>
  <c r="AH877" i="1"/>
  <c r="AG877" i="1"/>
  <c r="AF877" i="1"/>
  <c r="AD877" i="1" s="1"/>
  <c r="AE877" i="1" s="1"/>
  <c r="AK876" i="1"/>
  <c r="AL876" i="1" s="1"/>
  <c r="AJ876" i="1"/>
  <c r="AI876" i="1"/>
  <c r="AH876" i="1"/>
  <c r="AG876" i="1"/>
  <c r="AF876" i="1"/>
  <c r="AD876" i="1" s="1"/>
  <c r="AE876" i="1" s="1"/>
  <c r="AL875" i="1"/>
  <c r="AK875" i="1"/>
  <c r="AJ875" i="1"/>
  <c r="AI875" i="1"/>
  <c r="AH875" i="1"/>
  <c r="AG875" i="1"/>
  <c r="AF875" i="1"/>
  <c r="AD875" i="1"/>
  <c r="AE875" i="1" s="1"/>
  <c r="AL874" i="1"/>
  <c r="AK874" i="1"/>
  <c r="AJ874" i="1"/>
  <c r="AI874" i="1"/>
  <c r="AH874" i="1"/>
  <c r="AG874" i="1"/>
  <c r="AF874" i="1"/>
  <c r="AD874" i="1"/>
  <c r="AE874" i="1" s="1"/>
  <c r="AL873" i="1"/>
  <c r="AK873" i="1"/>
  <c r="AJ873" i="1"/>
  <c r="AI873" i="1"/>
  <c r="AH873" i="1"/>
  <c r="AG873" i="1"/>
  <c r="AF873" i="1"/>
  <c r="AD873" i="1" s="1"/>
  <c r="AE873" i="1"/>
  <c r="AK872" i="1"/>
  <c r="AL872" i="1" s="1"/>
  <c r="AJ872" i="1"/>
  <c r="AI872" i="1"/>
  <c r="AH872" i="1"/>
  <c r="AG872" i="1"/>
  <c r="AF872" i="1"/>
  <c r="AD872" i="1" s="1"/>
  <c r="AE872" i="1" s="1"/>
  <c r="AK871" i="1"/>
  <c r="AL871" i="1" s="1"/>
  <c r="AJ871" i="1"/>
  <c r="AI871" i="1"/>
  <c r="AH871" i="1"/>
  <c r="AG871" i="1"/>
  <c r="AF871" i="1"/>
  <c r="AD871" i="1" s="1"/>
  <c r="AE871" i="1" s="1"/>
  <c r="AK870" i="1"/>
  <c r="AL870" i="1" s="1"/>
  <c r="AJ870" i="1"/>
  <c r="AI870" i="1"/>
  <c r="AH870" i="1"/>
  <c r="AG870" i="1"/>
  <c r="AF870" i="1"/>
  <c r="AD870" i="1" s="1"/>
  <c r="AE870" i="1"/>
  <c r="AK869" i="1"/>
  <c r="AL869" i="1" s="1"/>
  <c r="AJ869" i="1"/>
  <c r="AI869" i="1"/>
  <c r="AH869" i="1"/>
  <c r="AG869" i="1"/>
  <c r="AF869" i="1"/>
  <c r="AD869" i="1" s="1"/>
  <c r="AE869" i="1" s="1"/>
  <c r="AK868" i="1"/>
  <c r="AL868" i="1" s="1"/>
  <c r="AJ868" i="1"/>
  <c r="AI868" i="1"/>
  <c r="AH868" i="1"/>
  <c r="AG868" i="1"/>
  <c r="AF868" i="1"/>
  <c r="AD868" i="1" s="1"/>
  <c r="AE868" i="1" s="1"/>
  <c r="AK867" i="1"/>
  <c r="AL867" i="1" s="1"/>
  <c r="AJ867" i="1"/>
  <c r="AI867" i="1"/>
  <c r="AH867" i="1"/>
  <c r="AG867" i="1"/>
  <c r="AF867" i="1"/>
  <c r="AD867" i="1"/>
  <c r="AE867" i="1" s="1"/>
  <c r="AK866" i="1"/>
  <c r="AL866" i="1" s="1"/>
  <c r="AJ866" i="1"/>
  <c r="AI866" i="1"/>
  <c r="AH866" i="1"/>
  <c r="AG866" i="1"/>
  <c r="AF866" i="1"/>
  <c r="AD866" i="1"/>
  <c r="AE866" i="1" s="1"/>
  <c r="AK865" i="1"/>
  <c r="AL865" i="1" s="1"/>
  <c r="AJ865" i="1"/>
  <c r="AI865" i="1"/>
  <c r="AH865" i="1"/>
  <c r="AG865" i="1"/>
  <c r="AF865" i="1"/>
  <c r="AD865" i="1" s="1"/>
  <c r="AE865" i="1"/>
  <c r="AK864" i="1"/>
  <c r="AL864" i="1" s="1"/>
  <c r="AJ864" i="1"/>
  <c r="AI864" i="1"/>
  <c r="AH864" i="1"/>
  <c r="AG864" i="1"/>
  <c r="AF864" i="1"/>
  <c r="AD864" i="1" s="1"/>
  <c r="AE864" i="1" s="1"/>
  <c r="AK863" i="1"/>
  <c r="AL863" i="1" s="1"/>
  <c r="AJ863" i="1"/>
  <c r="AI863" i="1"/>
  <c r="AH863" i="1"/>
  <c r="AG863" i="1"/>
  <c r="AF863" i="1"/>
  <c r="AD863" i="1"/>
  <c r="AE863" i="1" s="1"/>
  <c r="AL862" i="1"/>
  <c r="AK862" i="1"/>
  <c r="AJ862" i="1"/>
  <c r="AI862" i="1"/>
  <c r="AH862" i="1"/>
  <c r="AG862" i="1"/>
  <c r="AF862" i="1"/>
  <c r="AD862" i="1"/>
  <c r="AE862" i="1" s="1"/>
  <c r="AK861" i="1"/>
  <c r="AL861" i="1" s="1"/>
  <c r="AJ861" i="1"/>
  <c r="AI861" i="1"/>
  <c r="AH861" i="1"/>
  <c r="AG861" i="1"/>
  <c r="AF861" i="1"/>
  <c r="AD861" i="1" s="1"/>
  <c r="AE861" i="1" s="1"/>
  <c r="AK860" i="1"/>
  <c r="AL860" i="1" s="1"/>
  <c r="AJ860" i="1"/>
  <c r="AI860" i="1"/>
  <c r="AH860" i="1"/>
  <c r="AG860" i="1"/>
  <c r="AF860" i="1"/>
  <c r="AD860" i="1" s="1"/>
  <c r="AE860" i="1" s="1"/>
  <c r="AL859" i="1"/>
  <c r="AK859" i="1"/>
  <c r="AJ859" i="1"/>
  <c r="AI859" i="1"/>
  <c r="AH859" i="1"/>
  <c r="AG859" i="1"/>
  <c r="AF859" i="1"/>
  <c r="AD859" i="1" s="1"/>
  <c r="AE859" i="1" s="1"/>
  <c r="AK858" i="1"/>
  <c r="AL858" i="1" s="1"/>
  <c r="AJ858" i="1"/>
  <c r="AI858" i="1"/>
  <c r="AH858" i="1"/>
  <c r="AG858" i="1"/>
  <c r="AF858" i="1"/>
  <c r="AD858" i="1" s="1"/>
  <c r="AE858" i="1" s="1"/>
  <c r="AK857" i="1"/>
  <c r="AL857" i="1" s="1"/>
  <c r="AJ857" i="1"/>
  <c r="AI857" i="1"/>
  <c r="AH857" i="1"/>
  <c r="AG857" i="1"/>
  <c r="AF857" i="1"/>
  <c r="AD857" i="1" s="1"/>
  <c r="AE857" i="1" s="1"/>
  <c r="AK856" i="1"/>
  <c r="AL856" i="1" s="1"/>
  <c r="AJ856" i="1"/>
  <c r="AI856" i="1"/>
  <c r="AH856" i="1"/>
  <c r="AG856" i="1"/>
  <c r="AF856" i="1"/>
  <c r="AD856" i="1" s="1"/>
  <c r="AE856" i="1" s="1"/>
  <c r="AK855" i="1"/>
  <c r="AL855" i="1" s="1"/>
  <c r="AJ855" i="1"/>
  <c r="AI855" i="1"/>
  <c r="AH855" i="1"/>
  <c r="AG855" i="1"/>
  <c r="AF855" i="1"/>
  <c r="AD855" i="1"/>
  <c r="AE855" i="1" s="1"/>
  <c r="AK854" i="1"/>
  <c r="AL854" i="1" s="1"/>
  <c r="AJ854" i="1"/>
  <c r="AI854" i="1"/>
  <c r="AH854" i="1"/>
  <c r="AG854" i="1"/>
  <c r="AF854" i="1"/>
  <c r="AD854" i="1"/>
  <c r="AE854" i="1" s="1"/>
  <c r="AL853" i="1"/>
  <c r="AK853" i="1"/>
  <c r="AJ853" i="1"/>
  <c r="AI853" i="1"/>
  <c r="AH853" i="1"/>
  <c r="AG853" i="1"/>
  <c r="AF853" i="1"/>
  <c r="AD853" i="1" s="1"/>
  <c r="AE853" i="1" s="1"/>
  <c r="AK852" i="1"/>
  <c r="AL852" i="1" s="1"/>
  <c r="AJ852" i="1"/>
  <c r="AI852" i="1"/>
  <c r="AH852" i="1"/>
  <c r="AG852" i="1"/>
  <c r="AF852" i="1"/>
  <c r="AD852" i="1" s="1"/>
  <c r="AE852" i="1" s="1"/>
  <c r="AK851" i="1"/>
  <c r="AL851" i="1" s="1"/>
  <c r="AJ851" i="1"/>
  <c r="AI851" i="1"/>
  <c r="AH851" i="1"/>
  <c r="AG851" i="1"/>
  <c r="AF851" i="1"/>
  <c r="AD851" i="1"/>
  <c r="AE851" i="1" s="1"/>
  <c r="AK850" i="1"/>
  <c r="AL850" i="1" s="1"/>
  <c r="AJ850" i="1"/>
  <c r="AI850" i="1"/>
  <c r="AH850" i="1"/>
  <c r="AG850" i="1"/>
  <c r="AF850" i="1"/>
  <c r="AD850" i="1" s="1"/>
  <c r="AE850" i="1" s="1"/>
  <c r="AK849" i="1"/>
  <c r="AL849" i="1" s="1"/>
  <c r="AJ849" i="1"/>
  <c r="AI849" i="1"/>
  <c r="AH849" i="1"/>
  <c r="AG849" i="1"/>
  <c r="AF849" i="1"/>
  <c r="AD849" i="1" s="1"/>
  <c r="AE849" i="1"/>
  <c r="AK848" i="1"/>
  <c r="AL848" i="1" s="1"/>
  <c r="AJ848" i="1"/>
  <c r="AI848" i="1"/>
  <c r="AH848" i="1"/>
  <c r="AG848" i="1"/>
  <c r="AF848" i="1"/>
  <c r="AD848" i="1" s="1"/>
  <c r="AE848" i="1" s="1"/>
  <c r="AK847" i="1"/>
  <c r="AL847" i="1" s="1"/>
  <c r="AJ847" i="1"/>
  <c r="AI847" i="1"/>
  <c r="AH847" i="1"/>
  <c r="AG847" i="1"/>
  <c r="AF847" i="1"/>
  <c r="AD847" i="1" s="1"/>
  <c r="AE847" i="1" s="1"/>
  <c r="AK846" i="1"/>
  <c r="AL846" i="1" s="1"/>
  <c r="AJ846" i="1"/>
  <c r="AI846" i="1"/>
  <c r="AH846" i="1"/>
  <c r="AG846" i="1"/>
  <c r="AF846" i="1"/>
  <c r="AD846" i="1"/>
  <c r="AE846" i="1" s="1"/>
  <c r="AB846" i="1"/>
  <c r="AK845" i="1"/>
  <c r="AJ845" i="1"/>
  <c r="AI845" i="1"/>
  <c r="AH845" i="1"/>
  <c r="AG845" i="1"/>
  <c r="AF845" i="1"/>
  <c r="AD845" i="1" s="1"/>
  <c r="AE845" i="1" s="1"/>
  <c r="AB845" i="1"/>
  <c r="AK844" i="1"/>
  <c r="AL844" i="1" s="1"/>
  <c r="AJ844" i="1"/>
  <c r="AI844" i="1"/>
  <c r="AH844" i="1"/>
  <c r="AG844" i="1"/>
  <c r="AF844" i="1"/>
  <c r="AD844" i="1"/>
  <c r="AE844" i="1" s="1"/>
  <c r="AB844" i="1"/>
  <c r="AK843" i="1"/>
  <c r="AJ843" i="1"/>
  <c r="AI843" i="1"/>
  <c r="AH843" i="1"/>
  <c r="AG843" i="1"/>
  <c r="AF843" i="1"/>
  <c r="AD843" i="1" s="1"/>
  <c r="AE843" i="1" s="1"/>
  <c r="AB843" i="1"/>
  <c r="AK842" i="1"/>
  <c r="AL842" i="1" s="1"/>
  <c r="AJ842" i="1"/>
  <c r="AI842" i="1"/>
  <c r="AH842" i="1"/>
  <c r="AG842" i="1"/>
  <c r="AF842" i="1"/>
  <c r="AE842" i="1"/>
  <c r="AD842" i="1"/>
  <c r="AB842" i="1"/>
  <c r="AK841" i="1"/>
  <c r="AL841" i="1" s="1"/>
  <c r="AJ841" i="1"/>
  <c r="AI841" i="1"/>
  <c r="AH841" i="1"/>
  <c r="AG841" i="1"/>
  <c r="AF841" i="1"/>
  <c r="AD841" i="1" s="1"/>
  <c r="AE841" i="1" s="1"/>
  <c r="AK840" i="1"/>
  <c r="AL840" i="1" s="1"/>
  <c r="AJ840" i="1"/>
  <c r="AI840" i="1"/>
  <c r="AH840" i="1"/>
  <c r="AG840" i="1"/>
  <c r="AF840" i="1"/>
  <c r="AD840" i="1" s="1"/>
  <c r="AE840" i="1" s="1"/>
  <c r="AK839" i="1"/>
  <c r="AL839" i="1" s="1"/>
  <c r="E840" i="8" s="1"/>
  <c r="J840" i="8" s="1"/>
  <c r="AJ839" i="1"/>
  <c r="AI839" i="1"/>
  <c r="AH839" i="1"/>
  <c r="AG839" i="1"/>
  <c r="AF839" i="1"/>
  <c r="D840" i="8" s="1"/>
  <c r="AD839" i="1"/>
  <c r="AE839" i="1" s="1"/>
  <c r="AK838" i="1"/>
  <c r="AL838" i="1" s="1"/>
  <c r="E839" i="8" s="1"/>
  <c r="J839" i="8" s="1"/>
  <c r="AJ838" i="1"/>
  <c r="AI838" i="1"/>
  <c r="AH838" i="1"/>
  <c r="AG838" i="1"/>
  <c r="AF838" i="1"/>
  <c r="AK837" i="1"/>
  <c r="AL837" i="1" s="1"/>
  <c r="E838" i="8" s="1"/>
  <c r="J838" i="8" s="1"/>
  <c r="AJ837" i="1"/>
  <c r="AI837" i="1"/>
  <c r="AH837" i="1"/>
  <c r="AG837" i="1"/>
  <c r="AF837" i="1"/>
  <c r="AL836" i="1"/>
  <c r="E837" i="8" s="1"/>
  <c r="AK836" i="1"/>
  <c r="AJ836" i="1"/>
  <c r="AI836" i="1"/>
  <c r="AH836" i="1"/>
  <c r="AG836" i="1"/>
  <c r="AF836" i="1"/>
  <c r="D837" i="8" s="1"/>
  <c r="AD836" i="1"/>
  <c r="AE836" i="1" s="1"/>
  <c r="AL835" i="1"/>
  <c r="E836" i="8" s="1"/>
  <c r="J836" i="8" s="1"/>
  <c r="AK835" i="1"/>
  <c r="AJ835" i="1"/>
  <c r="AI835" i="1"/>
  <c r="AH835" i="1"/>
  <c r="AG835" i="1"/>
  <c r="AF835" i="1"/>
  <c r="D836" i="8" s="1"/>
  <c r="AD835" i="1"/>
  <c r="AE835" i="1" s="1"/>
  <c r="AK834" i="1"/>
  <c r="AJ834" i="1"/>
  <c r="AI834" i="1"/>
  <c r="AH834" i="1"/>
  <c r="AG834" i="1"/>
  <c r="AF834" i="1"/>
  <c r="AK833" i="1"/>
  <c r="AL833" i="1" s="1"/>
  <c r="E834" i="8" s="1"/>
  <c r="J834" i="8" s="1"/>
  <c r="AJ833" i="1"/>
  <c r="AI833" i="1"/>
  <c r="AH833" i="1"/>
  <c r="AG833" i="1"/>
  <c r="AF833" i="1"/>
  <c r="AK832" i="1"/>
  <c r="AL832" i="1" s="1"/>
  <c r="E833" i="8" s="1"/>
  <c r="AJ832" i="1"/>
  <c r="AI832" i="1"/>
  <c r="AH832" i="1"/>
  <c r="AG832" i="1"/>
  <c r="AF832" i="1"/>
  <c r="AK831" i="1"/>
  <c r="AL831" i="1" s="1"/>
  <c r="E832" i="8" s="1"/>
  <c r="J832" i="8" s="1"/>
  <c r="AJ831" i="1"/>
  <c r="AI831" i="1"/>
  <c r="AH831" i="1"/>
  <c r="AG831" i="1"/>
  <c r="AF831" i="1"/>
  <c r="AK830" i="1"/>
  <c r="AL830" i="1" s="1"/>
  <c r="E831" i="8" s="1"/>
  <c r="J831" i="8" s="1"/>
  <c r="AJ830" i="1"/>
  <c r="AI830" i="1"/>
  <c r="AH830" i="1"/>
  <c r="AG830" i="1"/>
  <c r="AF830" i="1"/>
  <c r="AL829" i="1"/>
  <c r="E830" i="8" s="1"/>
  <c r="J830" i="8" s="1"/>
  <c r="AK829" i="1"/>
  <c r="AJ829" i="1"/>
  <c r="AI829" i="1"/>
  <c r="AH829" i="1"/>
  <c r="AG829" i="1"/>
  <c r="AF829" i="1"/>
  <c r="D830" i="8" s="1"/>
  <c r="AD829" i="1"/>
  <c r="AE829" i="1" s="1"/>
  <c r="AL828" i="1"/>
  <c r="E829" i="8" s="1"/>
  <c r="AK828" i="1"/>
  <c r="AJ828" i="1"/>
  <c r="AI828" i="1"/>
  <c r="AH828" i="1"/>
  <c r="AG828" i="1"/>
  <c r="AF828" i="1"/>
  <c r="AK827" i="1"/>
  <c r="AL827" i="1" s="1"/>
  <c r="E828" i="8" s="1"/>
  <c r="AJ827" i="1"/>
  <c r="AI827" i="1"/>
  <c r="AH827" i="1"/>
  <c r="AG827" i="1"/>
  <c r="AF827" i="1"/>
  <c r="AL826" i="1"/>
  <c r="E827" i="8" s="1"/>
  <c r="J827" i="8" s="1"/>
  <c r="AK826" i="1"/>
  <c r="AJ826" i="1"/>
  <c r="AI826" i="1"/>
  <c r="AH826" i="1"/>
  <c r="AG826" i="1"/>
  <c r="AF826" i="1"/>
  <c r="D827" i="8" s="1"/>
  <c r="AD826" i="1"/>
  <c r="AE826" i="1" s="1"/>
  <c r="AL825" i="1"/>
  <c r="E826" i="8" s="1"/>
  <c r="J826" i="8" s="1"/>
  <c r="AK825" i="1"/>
  <c r="AJ825" i="1"/>
  <c r="AI825" i="1"/>
  <c r="AH825" i="1"/>
  <c r="AG825" i="1"/>
  <c r="AF825" i="1"/>
  <c r="D826" i="8" s="1"/>
  <c r="AD825" i="1"/>
  <c r="AE825" i="1" s="1"/>
  <c r="AL824" i="1"/>
  <c r="E825" i="8" s="1"/>
  <c r="AK824" i="1"/>
  <c r="AJ824" i="1"/>
  <c r="AI824" i="1"/>
  <c r="AH824" i="1"/>
  <c r="AG824" i="1"/>
  <c r="AF824" i="1"/>
  <c r="AK823" i="1"/>
  <c r="AL823" i="1" s="1"/>
  <c r="E824" i="8" s="1"/>
  <c r="J824" i="8" s="1"/>
  <c r="AJ823" i="1"/>
  <c r="AI823" i="1"/>
  <c r="AH823" i="1"/>
  <c r="AG823" i="1"/>
  <c r="AF823" i="1"/>
  <c r="AK822" i="1"/>
  <c r="AL822" i="1" s="1"/>
  <c r="E823" i="8" s="1"/>
  <c r="J823" i="8" s="1"/>
  <c r="AJ822" i="1"/>
  <c r="AI822" i="1"/>
  <c r="AH822" i="1"/>
  <c r="AG822" i="1"/>
  <c r="AF822" i="1"/>
  <c r="D823" i="8" s="1"/>
  <c r="AD822" i="1"/>
  <c r="AE822" i="1" s="1"/>
  <c r="AL821" i="1"/>
  <c r="E822" i="8" s="1"/>
  <c r="J822" i="8" s="1"/>
  <c r="AK821" i="1"/>
  <c r="AJ821" i="1"/>
  <c r="AI821" i="1"/>
  <c r="AH821" i="1"/>
  <c r="AG821" i="1"/>
  <c r="AF821" i="1"/>
  <c r="D822" i="8" s="1"/>
  <c r="AK820" i="1"/>
  <c r="AL820" i="1" s="1"/>
  <c r="E821" i="8" s="1"/>
  <c r="AJ820" i="1"/>
  <c r="AI820" i="1"/>
  <c r="AH820" i="1"/>
  <c r="AG820" i="1"/>
  <c r="AF820" i="1"/>
  <c r="AK819" i="1"/>
  <c r="AL819" i="1" s="1"/>
  <c r="E820" i="8" s="1"/>
  <c r="J820" i="8" s="1"/>
  <c r="AJ819" i="1"/>
  <c r="AI819" i="1"/>
  <c r="AH819" i="1"/>
  <c r="AG819" i="1"/>
  <c r="AF819" i="1"/>
  <c r="AK818" i="1"/>
  <c r="AL818" i="1" s="1"/>
  <c r="E819" i="8" s="1"/>
  <c r="J819" i="8" s="1"/>
  <c r="AJ818" i="1"/>
  <c r="AI818" i="1"/>
  <c r="AH818" i="1"/>
  <c r="AG818" i="1"/>
  <c r="AF818" i="1"/>
  <c r="AK817" i="1"/>
  <c r="AL817" i="1" s="1"/>
  <c r="E818" i="8" s="1"/>
  <c r="J818" i="8" s="1"/>
  <c r="AJ817" i="1"/>
  <c r="AI817" i="1"/>
  <c r="AH817" i="1"/>
  <c r="AG817" i="1"/>
  <c r="AF817" i="1"/>
  <c r="AL816" i="1"/>
  <c r="E817" i="8" s="1"/>
  <c r="AK816" i="1"/>
  <c r="AJ816" i="1"/>
  <c r="AI816" i="1"/>
  <c r="AH816" i="1"/>
  <c r="AG816" i="1"/>
  <c r="AF816" i="1"/>
  <c r="AK815" i="1"/>
  <c r="AL815" i="1" s="1"/>
  <c r="E816" i="8" s="1"/>
  <c r="J816" i="8" s="1"/>
  <c r="AJ815" i="1"/>
  <c r="AI815" i="1"/>
  <c r="AH815" i="1"/>
  <c r="AG815" i="1"/>
  <c r="AF815" i="1"/>
  <c r="AK814" i="1"/>
  <c r="AL814" i="1" s="1"/>
  <c r="E815" i="8" s="1"/>
  <c r="AJ814" i="1"/>
  <c r="AI814" i="1"/>
  <c r="AH814" i="1"/>
  <c r="AG814" i="1"/>
  <c r="AF814" i="1"/>
  <c r="AK813" i="1"/>
  <c r="AL813" i="1" s="1"/>
  <c r="E814" i="8" s="1"/>
  <c r="J814" i="8" s="1"/>
  <c r="AJ813" i="1"/>
  <c r="AI813" i="1"/>
  <c r="AH813" i="1"/>
  <c r="AG813" i="1"/>
  <c r="AF813" i="1"/>
  <c r="D814" i="8" s="1"/>
  <c r="AD813" i="1"/>
  <c r="AE813" i="1" s="1"/>
  <c r="AK812" i="1"/>
  <c r="AL812" i="1" s="1"/>
  <c r="E813" i="8" s="1"/>
  <c r="AJ812" i="1"/>
  <c r="AI812" i="1"/>
  <c r="AH812" i="1"/>
  <c r="AG812" i="1"/>
  <c r="AF812" i="1"/>
  <c r="AK811" i="1"/>
  <c r="AL811" i="1" s="1"/>
  <c r="E812" i="8" s="1"/>
  <c r="J812" i="8" s="1"/>
  <c r="AJ811" i="1"/>
  <c r="AI811" i="1"/>
  <c r="AH811" i="1"/>
  <c r="AG811" i="1"/>
  <c r="AF811" i="1"/>
  <c r="AO810" i="1"/>
  <c r="AK810" i="1"/>
  <c r="AL810" i="1" s="1"/>
  <c r="E811" i="8" s="1"/>
  <c r="AJ810" i="1"/>
  <c r="AI810" i="1"/>
  <c r="AH810" i="1"/>
  <c r="AG810" i="1"/>
  <c r="AF810" i="1"/>
  <c r="AL809" i="1"/>
  <c r="E810" i="8" s="1"/>
  <c r="J810" i="8" s="1"/>
  <c r="AK809" i="1"/>
  <c r="AJ809" i="1"/>
  <c r="AI809" i="1"/>
  <c r="AH809" i="1"/>
  <c r="AG809" i="1"/>
  <c r="AF809" i="1"/>
  <c r="AK808" i="1"/>
  <c r="AL808" i="1" s="1"/>
  <c r="E809" i="8" s="1"/>
  <c r="J809" i="8" s="1"/>
  <c r="AJ808" i="1"/>
  <c r="AI808" i="1"/>
  <c r="AH808" i="1"/>
  <c r="AG808" i="1"/>
  <c r="AF808" i="1"/>
  <c r="AK807" i="1"/>
  <c r="AL807" i="1" s="1"/>
  <c r="E808" i="8" s="1"/>
  <c r="J808" i="8" s="1"/>
  <c r="AJ807" i="1"/>
  <c r="AI807" i="1"/>
  <c r="AH807" i="1"/>
  <c r="AG807" i="1"/>
  <c r="AF807" i="1"/>
  <c r="D808" i="8" s="1"/>
  <c r="AD807" i="1"/>
  <c r="AE807" i="1" s="1"/>
  <c r="AK806" i="1"/>
  <c r="AL806" i="1" s="1"/>
  <c r="E807" i="8" s="1"/>
  <c r="AJ806" i="1"/>
  <c r="AI806" i="1"/>
  <c r="AH806" i="1"/>
  <c r="AG806" i="1"/>
  <c r="AF806" i="1"/>
  <c r="D807" i="8" s="1"/>
  <c r="AD806" i="1"/>
  <c r="AE806" i="1" s="1"/>
  <c r="AK805" i="1"/>
  <c r="AL805" i="1" s="1"/>
  <c r="E806" i="8" s="1"/>
  <c r="J806" i="8" s="1"/>
  <c r="AJ805" i="1"/>
  <c r="AI805" i="1"/>
  <c r="AH805" i="1"/>
  <c r="AG805" i="1"/>
  <c r="AF805" i="1"/>
  <c r="AK804" i="1"/>
  <c r="AL804" i="1" s="1"/>
  <c r="E805" i="8" s="1"/>
  <c r="J805" i="8" s="1"/>
  <c r="AJ804" i="1"/>
  <c r="AI804" i="1"/>
  <c r="AH804" i="1"/>
  <c r="AG804" i="1"/>
  <c r="AF804" i="1"/>
  <c r="AK803" i="1"/>
  <c r="AL803" i="1" s="1"/>
  <c r="E804" i="8" s="1"/>
  <c r="J804" i="8" s="1"/>
  <c r="AJ803" i="1"/>
  <c r="AI803" i="1"/>
  <c r="AH803" i="1"/>
  <c r="AG803" i="1"/>
  <c r="AF803" i="1"/>
  <c r="D804" i="8" s="1"/>
  <c r="AD803" i="1"/>
  <c r="AE803" i="1" s="1"/>
  <c r="AK802" i="1"/>
  <c r="AL802" i="1" s="1"/>
  <c r="E803" i="8" s="1"/>
  <c r="AJ802" i="1"/>
  <c r="AI802" i="1"/>
  <c r="AH802" i="1"/>
  <c r="AG802" i="1"/>
  <c r="AF802" i="1"/>
  <c r="D803" i="8" s="1"/>
  <c r="AE802" i="1"/>
  <c r="AD802" i="1"/>
  <c r="AL801" i="1"/>
  <c r="E802" i="8" s="1"/>
  <c r="J802" i="8" s="1"/>
  <c r="AK801" i="1"/>
  <c r="AJ801" i="1"/>
  <c r="AI801" i="1"/>
  <c r="AH801" i="1"/>
  <c r="AG801" i="1"/>
  <c r="AF801" i="1"/>
  <c r="AK800" i="1"/>
  <c r="AL800" i="1" s="1"/>
  <c r="E801" i="8" s="1"/>
  <c r="J801" i="8" s="1"/>
  <c r="AJ800" i="1"/>
  <c r="AI800" i="1"/>
  <c r="AH800" i="1"/>
  <c r="AG800" i="1"/>
  <c r="AF800" i="1"/>
  <c r="AK799" i="1"/>
  <c r="AL799" i="1" s="1"/>
  <c r="E800" i="8" s="1"/>
  <c r="J800" i="8" s="1"/>
  <c r="AJ799" i="1"/>
  <c r="AI799" i="1"/>
  <c r="AH799" i="1"/>
  <c r="AG799" i="1"/>
  <c r="AF799" i="1"/>
  <c r="AK798" i="1"/>
  <c r="AL798" i="1" s="1"/>
  <c r="E799" i="8" s="1"/>
  <c r="AJ798" i="1"/>
  <c r="AI798" i="1"/>
  <c r="AH798" i="1"/>
  <c r="AG798" i="1"/>
  <c r="AF798" i="1"/>
  <c r="AK797" i="1"/>
  <c r="AL797" i="1" s="1"/>
  <c r="E798" i="8" s="1"/>
  <c r="J798" i="8" s="1"/>
  <c r="AJ797" i="1"/>
  <c r="AI797" i="1"/>
  <c r="AH797" i="1"/>
  <c r="AG797" i="1"/>
  <c r="AF797" i="1"/>
  <c r="AK796" i="1"/>
  <c r="AL796" i="1" s="1"/>
  <c r="E797" i="8" s="1"/>
  <c r="AJ796" i="1"/>
  <c r="AI796" i="1"/>
  <c r="AH796" i="1"/>
  <c r="AG796" i="1"/>
  <c r="AF796" i="1"/>
  <c r="D797" i="8" s="1"/>
  <c r="AD796" i="1"/>
  <c r="AE796" i="1" s="1"/>
  <c r="AK795" i="1"/>
  <c r="AL795" i="1" s="1"/>
  <c r="E796" i="8" s="1"/>
  <c r="J796" i="8" s="1"/>
  <c r="AJ795" i="1"/>
  <c r="AI795" i="1"/>
  <c r="AH795" i="1"/>
  <c r="AG795" i="1"/>
  <c r="AF795" i="1"/>
  <c r="D796" i="8" s="1"/>
  <c r="AD795" i="1"/>
  <c r="AE795" i="1" s="1"/>
  <c r="AK794" i="1"/>
  <c r="AJ794" i="1"/>
  <c r="AI794" i="1"/>
  <c r="AH794" i="1"/>
  <c r="AG794" i="1"/>
  <c r="AF794" i="1"/>
  <c r="AK793" i="1"/>
  <c r="AL793" i="1" s="1"/>
  <c r="E794" i="8" s="1"/>
  <c r="J794" i="8" s="1"/>
  <c r="AJ793" i="1"/>
  <c r="AI793" i="1"/>
  <c r="AH793" i="1"/>
  <c r="AG793" i="1"/>
  <c r="AF793" i="1"/>
  <c r="AL792" i="1"/>
  <c r="E793" i="8" s="1"/>
  <c r="J793" i="8" s="1"/>
  <c r="AK792" i="1"/>
  <c r="AJ792" i="1"/>
  <c r="AI792" i="1"/>
  <c r="AH792" i="1"/>
  <c r="AG792" i="1"/>
  <c r="AF792" i="1"/>
  <c r="D793" i="8" s="1"/>
  <c r="AD792" i="1"/>
  <c r="AE792" i="1" s="1"/>
  <c r="AL791" i="1"/>
  <c r="E792" i="8" s="1"/>
  <c r="J792" i="8" s="1"/>
  <c r="AK791" i="1"/>
  <c r="AJ791" i="1"/>
  <c r="AI791" i="1"/>
  <c r="AH791" i="1"/>
  <c r="AG791" i="1"/>
  <c r="AF791" i="1"/>
  <c r="AK790" i="1"/>
  <c r="AL790" i="1" s="1"/>
  <c r="E791" i="8" s="1"/>
  <c r="AJ790" i="1"/>
  <c r="AI790" i="1"/>
  <c r="AH790" i="1"/>
  <c r="AG790" i="1"/>
  <c r="AF790" i="1"/>
  <c r="AL789" i="1"/>
  <c r="E790" i="8" s="1"/>
  <c r="J790" i="8" s="1"/>
  <c r="AK789" i="1"/>
  <c r="AJ789" i="1"/>
  <c r="AI789" i="1"/>
  <c r="AH789" i="1"/>
  <c r="AG789" i="1"/>
  <c r="AF789" i="1"/>
  <c r="D790" i="8" s="1"/>
  <c r="AD789" i="1"/>
  <c r="AE789" i="1" s="1"/>
  <c r="AL788" i="1"/>
  <c r="E789" i="8" s="1"/>
  <c r="J789" i="8" s="1"/>
  <c r="AK788" i="1"/>
  <c r="AJ788" i="1"/>
  <c r="AI788" i="1"/>
  <c r="AH788" i="1"/>
  <c r="AG788" i="1"/>
  <c r="AF788" i="1"/>
  <c r="D789" i="8" s="1"/>
  <c r="AD788" i="1"/>
  <c r="AE788" i="1" s="1"/>
  <c r="AL787" i="1"/>
  <c r="E788" i="8" s="1"/>
  <c r="J788" i="8" s="1"/>
  <c r="AK787" i="1"/>
  <c r="AJ787" i="1"/>
  <c r="AI787" i="1"/>
  <c r="AH787" i="1"/>
  <c r="AG787" i="1"/>
  <c r="AF787" i="1"/>
  <c r="AK786" i="1"/>
  <c r="AL786" i="1" s="1"/>
  <c r="E787" i="8" s="1"/>
  <c r="AJ786" i="1"/>
  <c r="AI786" i="1"/>
  <c r="AH786" i="1"/>
  <c r="AG786" i="1"/>
  <c r="AF786" i="1"/>
  <c r="AK785" i="1"/>
  <c r="AL785" i="1" s="1"/>
  <c r="E786" i="8" s="1"/>
  <c r="J786" i="8" s="1"/>
  <c r="AJ785" i="1"/>
  <c r="AI785" i="1"/>
  <c r="AH785" i="1"/>
  <c r="AG785" i="1"/>
  <c r="AF785" i="1"/>
  <c r="D786" i="8" s="1"/>
  <c r="AD785" i="1"/>
  <c r="AE785" i="1" s="1"/>
  <c r="AL784" i="1"/>
  <c r="E785" i="8" s="1"/>
  <c r="J785" i="8" s="1"/>
  <c r="AK784" i="1"/>
  <c r="AJ784" i="1"/>
  <c r="AI784" i="1"/>
  <c r="AH784" i="1"/>
  <c r="AG784" i="1"/>
  <c r="AF784" i="1"/>
  <c r="D785" i="8" s="1"/>
  <c r="AD784" i="1"/>
  <c r="AE784" i="1" s="1"/>
  <c r="AL783" i="1"/>
  <c r="E784" i="8" s="1"/>
  <c r="J784" i="8" s="1"/>
  <c r="AK783" i="1"/>
  <c r="AJ783" i="1"/>
  <c r="AI783" i="1"/>
  <c r="AH783" i="1"/>
  <c r="AG783" i="1"/>
  <c r="AF783" i="1"/>
  <c r="AK782" i="1"/>
  <c r="AL782" i="1" s="1"/>
  <c r="E783" i="8" s="1"/>
  <c r="AJ782" i="1"/>
  <c r="AI782" i="1"/>
  <c r="AH782" i="1"/>
  <c r="AG782" i="1"/>
  <c r="AF782" i="1"/>
  <c r="AK781" i="1"/>
  <c r="AL781" i="1" s="1"/>
  <c r="E782" i="8" s="1"/>
  <c r="J782" i="8" s="1"/>
  <c r="AJ781" i="1"/>
  <c r="AI781" i="1"/>
  <c r="AH781" i="1"/>
  <c r="AG781" i="1"/>
  <c r="AF781" i="1"/>
  <c r="D782" i="8" s="1"/>
  <c r="AD781" i="1"/>
  <c r="AE781" i="1" s="1"/>
  <c r="AL780" i="1"/>
  <c r="E781" i="8" s="1"/>
  <c r="J781" i="8" s="1"/>
  <c r="AK780" i="1"/>
  <c r="AJ780" i="1"/>
  <c r="AI780" i="1"/>
  <c r="AH780" i="1"/>
  <c r="AG780" i="1"/>
  <c r="AF780" i="1"/>
  <c r="D781" i="8" s="1"/>
  <c r="AD780" i="1"/>
  <c r="AE780" i="1" s="1"/>
  <c r="AL779" i="1"/>
  <c r="E780" i="8" s="1"/>
  <c r="J780" i="8" s="1"/>
  <c r="AK779" i="1"/>
  <c r="AJ779" i="1"/>
  <c r="AI779" i="1"/>
  <c r="AH779" i="1"/>
  <c r="AG779" i="1"/>
  <c r="AF779" i="1"/>
  <c r="AK778" i="1"/>
  <c r="AL778" i="1" s="1"/>
  <c r="E779" i="8" s="1"/>
  <c r="AJ778" i="1"/>
  <c r="AI778" i="1"/>
  <c r="AH778" i="1"/>
  <c r="AG778" i="1"/>
  <c r="AF778" i="1"/>
  <c r="AK777" i="1"/>
  <c r="AL777" i="1" s="1"/>
  <c r="E778" i="8" s="1"/>
  <c r="J778" i="8" s="1"/>
  <c r="AJ777" i="1"/>
  <c r="AI777" i="1"/>
  <c r="AH777" i="1"/>
  <c r="AG777" i="1"/>
  <c r="AF777" i="1"/>
  <c r="D778" i="8" s="1"/>
  <c r="AD777" i="1"/>
  <c r="AE777" i="1" s="1"/>
  <c r="AL776" i="1"/>
  <c r="E777" i="8" s="1"/>
  <c r="J777" i="8" s="1"/>
  <c r="AK776" i="1"/>
  <c r="AJ776" i="1"/>
  <c r="AI776" i="1"/>
  <c r="AH776" i="1"/>
  <c r="AG776" i="1"/>
  <c r="AF776" i="1"/>
  <c r="D777" i="8" s="1"/>
  <c r="AK775" i="1"/>
  <c r="AL775" i="1" s="1"/>
  <c r="E776" i="8" s="1"/>
  <c r="J776" i="8" s="1"/>
  <c r="AJ775" i="1"/>
  <c r="AI775" i="1"/>
  <c r="AH775" i="1"/>
  <c r="AG775" i="1"/>
  <c r="AF775" i="1"/>
  <c r="AK774" i="1"/>
  <c r="AL774" i="1" s="1"/>
  <c r="E775" i="8" s="1"/>
  <c r="AJ774" i="1"/>
  <c r="AI774" i="1"/>
  <c r="AH774" i="1"/>
  <c r="AG774" i="1"/>
  <c r="AF774" i="1"/>
  <c r="AK773" i="1"/>
  <c r="AL773" i="1" s="1"/>
  <c r="E774" i="8" s="1"/>
  <c r="J774" i="8" s="1"/>
  <c r="AJ773" i="1"/>
  <c r="AI773" i="1"/>
  <c r="AH773" i="1"/>
  <c r="AG773" i="1"/>
  <c r="AF773" i="1"/>
  <c r="AK772" i="1"/>
  <c r="AL772" i="1" s="1"/>
  <c r="E773" i="8" s="1"/>
  <c r="J773" i="8" s="1"/>
  <c r="AJ772" i="1"/>
  <c r="AI772" i="1"/>
  <c r="AH772" i="1"/>
  <c r="AG772" i="1"/>
  <c r="AF772" i="1"/>
  <c r="AL771" i="1"/>
  <c r="E772" i="8" s="1"/>
  <c r="J772" i="8" s="1"/>
  <c r="AK771" i="1"/>
  <c r="AJ771" i="1"/>
  <c r="AI771" i="1"/>
  <c r="AH771" i="1"/>
  <c r="AG771" i="1"/>
  <c r="AF771" i="1"/>
  <c r="AK770" i="1"/>
  <c r="AL770" i="1" s="1"/>
  <c r="E771" i="8" s="1"/>
  <c r="AJ770" i="1"/>
  <c r="AI770" i="1"/>
  <c r="AH770" i="1"/>
  <c r="AG770" i="1"/>
  <c r="AF770" i="1"/>
  <c r="AK769" i="1"/>
  <c r="AL769" i="1" s="1"/>
  <c r="E770" i="8" s="1"/>
  <c r="J770" i="8" s="1"/>
  <c r="AJ769" i="1"/>
  <c r="AI769" i="1"/>
  <c r="AH769" i="1"/>
  <c r="AG769" i="1"/>
  <c r="AF769" i="1"/>
  <c r="AK768" i="1"/>
  <c r="AL768" i="1" s="1"/>
  <c r="E769" i="8" s="1"/>
  <c r="J769" i="8" s="1"/>
  <c r="AJ768" i="1"/>
  <c r="AI768" i="1"/>
  <c r="AH768" i="1"/>
  <c r="AG768" i="1"/>
  <c r="AF768" i="1"/>
  <c r="AK767" i="1"/>
  <c r="AL767" i="1" s="1"/>
  <c r="E768" i="8" s="1"/>
  <c r="J768" i="8" s="1"/>
  <c r="AJ767" i="1"/>
  <c r="AI767" i="1"/>
  <c r="AH767" i="1"/>
  <c r="AG767" i="1"/>
  <c r="AF767" i="1"/>
  <c r="AK766" i="1"/>
  <c r="AL766" i="1" s="1"/>
  <c r="E767" i="8" s="1"/>
  <c r="AJ766" i="1"/>
  <c r="AI766" i="1"/>
  <c r="AH766" i="1"/>
  <c r="AG766" i="1"/>
  <c r="AF766" i="1"/>
  <c r="AK765" i="1"/>
  <c r="AL765" i="1" s="1"/>
  <c r="E766" i="8" s="1"/>
  <c r="J766" i="8" s="1"/>
  <c r="AJ765" i="1"/>
  <c r="AI765" i="1"/>
  <c r="AH765" i="1"/>
  <c r="AG765" i="1"/>
  <c r="AF765" i="1"/>
  <c r="AK764" i="1"/>
  <c r="AL764" i="1" s="1"/>
  <c r="E765" i="8" s="1"/>
  <c r="J765" i="8" s="1"/>
  <c r="AJ764" i="1"/>
  <c r="AI764" i="1"/>
  <c r="AH764" i="1"/>
  <c r="AG764" i="1"/>
  <c r="AF764" i="1"/>
  <c r="AL763" i="1"/>
  <c r="E764" i="8" s="1"/>
  <c r="J764" i="8" s="1"/>
  <c r="AK763" i="1"/>
  <c r="AJ763" i="1"/>
  <c r="AI763" i="1"/>
  <c r="AH763" i="1"/>
  <c r="AG763" i="1"/>
  <c r="AF763" i="1"/>
  <c r="AK762" i="1"/>
  <c r="AL762" i="1" s="1"/>
  <c r="E763" i="8" s="1"/>
  <c r="AJ762" i="1"/>
  <c r="AI762" i="1"/>
  <c r="AH762" i="1"/>
  <c r="AG762" i="1"/>
  <c r="AF762" i="1"/>
  <c r="AK761" i="1"/>
  <c r="AL761" i="1" s="1"/>
  <c r="E762" i="8" s="1"/>
  <c r="AJ761" i="1"/>
  <c r="AI761" i="1"/>
  <c r="AH761" i="1"/>
  <c r="AG761" i="1"/>
  <c r="AF761" i="1"/>
  <c r="AK760" i="1"/>
  <c r="AL760" i="1" s="1"/>
  <c r="E761" i="8" s="1"/>
  <c r="J761" i="8" s="1"/>
  <c r="AJ760" i="1"/>
  <c r="AI760" i="1"/>
  <c r="AH760" i="1"/>
  <c r="AG760" i="1"/>
  <c r="AF760" i="1"/>
  <c r="AK759" i="1"/>
  <c r="AL759" i="1" s="1"/>
  <c r="E760" i="8" s="1"/>
  <c r="J760" i="8" s="1"/>
  <c r="AJ759" i="1"/>
  <c r="AI759" i="1"/>
  <c r="AH759" i="1"/>
  <c r="AG759" i="1"/>
  <c r="AF759" i="1"/>
  <c r="D760" i="8" s="1"/>
  <c r="AK758" i="1"/>
  <c r="AL758" i="1" s="1"/>
  <c r="E759" i="8" s="1"/>
  <c r="AJ758" i="1"/>
  <c r="AI758" i="1"/>
  <c r="AH758" i="1"/>
  <c r="AG758" i="1"/>
  <c r="AF758" i="1"/>
  <c r="AK757" i="1"/>
  <c r="AL757" i="1" s="1"/>
  <c r="E758" i="8" s="1"/>
  <c r="J758" i="8" s="1"/>
  <c r="AJ757" i="1"/>
  <c r="AI757" i="1"/>
  <c r="AH757" i="1"/>
  <c r="AG757" i="1"/>
  <c r="AF757" i="1"/>
  <c r="D758" i="8" s="1"/>
  <c r="AK756" i="1"/>
  <c r="AL756" i="1" s="1"/>
  <c r="E757" i="8" s="1"/>
  <c r="J757" i="8" s="1"/>
  <c r="AJ756" i="1"/>
  <c r="AI756" i="1"/>
  <c r="AH756" i="1"/>
  <c r="AG756" i="1"/>
  <c r="AF756" i="1"/>
  <c r="D757" i="8" s="1"/>
  <c r="AD756" i="1"/>
  <c r="AE756" i="1" s="1"/>
  <c r="AL755" i="1"/>
  <c r="E756" i="8" s="1"/>
  <c r="J756" i="8" s="1"/>
  <c r="AK755" i="1"/>
  <c r="AJ755" i="1"/>
  <c r="AI755" i="1"/>
  <c r="AH755" i="1"/>
  <c r="AG755" i="1"/>
  <c r="AF755" i="1"/>
  <c r="D756" i="8" s="1"/>
  <c r="AD755" i="1"/>
  <c r="AE755" i="1" s="1"/>
  <c r="AK754" i="1"/>
  <c r="AL754" i="1" s="1"/>
  <c r="E755" i="8" s="1"/>
  <c r="AJ754" i="1"/>
  <c r="AI754" i="1"/>
  <c r="AH754" i="1"/>
  <c r="AG754" i="1"/>
  <c r="AF754" i="1"/>
  <c r="AK753" i="1"/>
  <c r="AL753" i="1" s="1"/>
  <c r="E754" i="8" s="1"/>
  <c r="J754" i="8" s="1"/>
  <c r="AJ753" i="1"/>
  <c r="AI753" i="1"/>
  <c r="AH753" i="1"/>
  <c r="AG753" i="1"/>
  <c r="AF753" i="1"/>
  <c r="D754" i="8" s="1"/>
  <c r="AK752" i="1"/>
  <c r="AL752" i="1" s="1"/>
  <c r="E753" i="8" s="1"/>
  <c r="J753" i="8" s="1"/>
  <c r="AJ752" i="1"/>
  <c r="AI752" i="1"/>
  <c r="AH752" i="1"/>
  <c r="AG752" i="1"/>
  <c r="AF752" i="1"/>
  <c r="D753" i="8" s="1"/>
  <c r="AD752" i="1"/>
  <c r="AE752" i="1" s="1"/>
  <c r="AL751" i="1"/>
  <c r="E752" i="8" s="1"/>
  <c r="J752" i="8" s="1"/>
  <c r="AK751" i="1"/>
  <c r="AJ751" i="1"/>
  <c r="AI751" i="1"/>
  <c r="AH751" i="1"/>
  <c r="AG751" i="1"/>
  <c r="AF751" i="1"/>
  <c r="D752" i="8" s="1"/>
  <c r="AD751" i="1"/>
  <c r="AE751" i="1" s="1"/>
  <c r="AK750" i="1"/>
  <c r="AL750" i="1" s="1"/>
  <c r="E751" i="8" s="1"/>
  <c r="AJ750" i="1"/>
  <c r="AI750" i="1"/>
  <c r="AH750" i="1"/>
  <c r="AG750" i="1"/>
  <c r="AF750" i="1"/>
  <c r="AK749" i="1"/>
  <c r="AL749" i="1" s="1"/>
  <c r="E750" i="8" s="1"/>
  <c r="J750" i="8" s="1"/>
  <c r="AJ749" i="1"/>
  <c r="AI749" i="1"/>
  <c r="AH749" i="1"/>
  <c r="AG749" i="1"/>
  <c r="AF749" i="1"/>
  <c r="AK748" i="1"/>
  <c r="AL748" i="1" s="1"/>
  <c r="E749" i="8" s="1"/>
  <c r="J749" i="8" s="1"/>
  <c r="AJ748" i="1"/>
  <c r="AI748" i="1"/>
  <c r="AH748" i="1"/>
  <c r="AG748" i="1"/>
  <c r="AF748" i="1"/>
  <c r="AL747" i="1"/>
  <c r="E748" i="8" s="1"/>
  <c r="J748" i="8" s="1"/>
  <c r="AK747" i="1"/>
  <c r="AJ747" i="1"/>
  <c r="AI747" i="1"/>
  <c r="AH747" i="1"/>
  <c r="AG747" i="1"/>
  <c r="AF747" i="1"/>
  <c r="D748" i="8" s="1"/>
  <c r="AK746" i="1"/>
  <c r="AL746" i="1" s="1"/>
  <c r="E747" i="8" s="1"/>
  <c r="AJ746" i="1"/>
  <c r="AI746" i="1"/>
  <c r="AH746" i="1"/>
  <c r="AG746" i="1"/>
  <c r="AF746" i="1"/>
  <c r="AK745" i="1"/>
  <c r="AL745" i="1" s="1"/>
  <c r="E746" i="8" s="1"/>
  <c r="J746" i="8" s="1"/>
  <c r="AJ745" i="1"/>
  <c r="AI745" i="1"/>
  <c r="AH745" i="1"/>
  <c r="AG745" i="1"/>
  <c r="AF745" i="1"/>
  <c r="AK744" i="1"/>
  <c r="AL744" i="1" s="1"/>
  <c r="E745" i="8" s="1"/>
  <c r="J745" i="8" s="1"/>
  <c r="AJ744" i="1"/>
  <c r="AI744" i="1"/>
  <c r="AH744" i="1"/>
  <c r="AG744" i="1"/>
  <c r="AF744" i="1"/>
  <c r="AK743" i="1"/>
  <c r="AL743" i="1" s="1"/>
  <c r="E744" i="8" s="1"/>
  <c r="J744" i="8" s="1"/>
  <c r="AJ743" i="1"/>
  <c r="AI743" i="1"/>
  <c r="AH743" i="1"/>
  <c r="AG743" i="1"/>
  <c r="AF743" i="1"/>
  <c r="D744" i="8" s="1"/>
  <c r="AK742" i="1"/>
  <c r="AL742" i="1" s="1"/>
  <c r="E743" i="8" s="1"/>
  <c r="AJ742" i="1"/>
  <c r="AI742" i="1"/>
  <c r="AH742" i="1"/>
  <c r="AG742" i="1"/>
  <c r="AF742" i="1"/>
  <c r="AK741" i="1"/>
  <c r="AL741" i="1" s="1"/>
  <c r="E742" i="8" s="1"/>
  <c r="J742" i="8" s="1"/>
  <c r="AJ741" i="1"/>
  <c r="AI741" i="1"/>
  <c r="AH741" i="1"/>
  <c r="AG741" i="1"/>
  <c r="AF741" i="1"/>
  <c r="D742" i="8" s="1"/>
  <c r="AK740" i="1"/>
  <c r="AL740" i="1" s="1"/>
  <c r="E741" i="8" s="1"/>
  <c r="J741" i="8" s="1"/>
  <c r="AJ740" i="1"/>
  <c r="AI740" i="1"/>
  <c r="AH740" i="1"/>
  <c r="AG740" i="1"/>
  <c r="AF740" i="1"/>
  <c r="D741" i="8" s="1"/>
  <c r="AD740" i="1"/>
  <c r="AE740" i="1" s="1"/>
  <c r="AL739" i="1"/>
  <c r="E740" i="8" s="1"/>
  <c r="J740" i="8" s="1"/>
  <c r="AK739" i="1"/>
  <c r="AJ739" i="1"/>
  <c r="AI739" i="1"/>
  <c r="AH739" i="1"/>
  <c r="AG739" i="1"/>
  <c r="AF739" i="1"/>
  <c r="D740" i="8" s="1"/>
  <c r="AD739" i="1"/>
  <c r="AE739" i="1" s="1"/>
  <c r="AK738" i="1"/>
  <c r="AL738" i="1" s="1"/>
  <c r="E739" i="8" s="1"/>
  <c r="AJ738" i="1"/>
  <c r="AI738" i="1"/>
  <c r="AH738" i="1"/>
  <c r="AG738" i="1"/>
  <c r="AF738" i="1"/>
  <c r="AK737" i="1"/>
  <c r="AL737" i="1" s="1"/>
  <c r="E738" i="8" s="1"/>
  <c r="J738" i="8" s="1"/>
  <c r="AJ737" i="1"/>
  <c r="AI737" i="1"/>
  <c r="AH737" i="1"/>
  <c r="AG737" i="1"/>
  <c r="AF737" i="1"/>
  <c r="D738" i="8" s="1"/>
  <c r="AK736" i="1"/>
  <c r="AL736" i="1" s="1"/>
  <c r="E737" i="8" s="1"/>
  <c r="J737" i="8" s="1"/>
  <c r="AJ736" i="1"/>
  <c r="AI736" i="1"/>
  <c r="AH736" i="1"/>
  <c r="AG736" i="1"/>
  <c r="AF736" i="1"/>
  <c r="D737" i="8" s="1"/>
  <c r="AD736" i="1"/>
  <c r="AE736" i="1" s="1"/>
  <c r="AL735" i="1"/>
  <c r="E736" i="8" s="1"/>
  <c r="J736" i="8" s="1"/>
  <c r="AK735" i="1"/>
  <c r="AJ735" i="1"/>
  <c r="AI735" i="1"/>
  <c r="AH735" i="1"/>
  <c r="AG735" i="1"/>
  <c r="AF735" i="1"/>
  <c r="D736" i="8" s="1"/>
  <c r="AD735" i="1"/>
  <c r="AE735" i="1" s="1"/>
  <c r="AK734" i="1"/>
  <c r="AL734" i="1" s="1"/>
  <c r="E735" i="8" s="1"/>
  <c r="AJ734" i="1"/>
  <c r="AI734" i="1"/>
  <c r="AH734" i="1"/>
  <c r="AG734" i="1"/>
  <c r="AF734" i="1"/>
  <c r="AK733" i="1"/>
  <c r="AL733" i="1" s="1"/>
  <c r="E734" i="8" s="1"/>
  <c r="J734" i="8" s="1"/>
  <c r="AJ733" i="1"/>
  <c r="AI733" i="1"/>
  <c r="AH733" i="1"/>
  <c r="AG733" i="1"/>
  <c r="AF733" i="1"/>
  <c r="AK732" i="1"/>
  <c r="AL732" i="1" s="1"/>
  <c r="E733" i="8" s="1"/>
  <c r="J733" i="8" s="1"/>
  <c r="AJ732" i="1"/>
  <c r="AI732" i="1"/>
  <c r="AH732" i="1"/>
  <c r="AG732" i="1"/>
  <c r="AF732" i="1"/>
  <c r="AL731" i="1"/>
  <c r="E732" i="8" s="1"/>
  <c r="J732" i="8" s="1"/>
  <c r="AK731" i="1"/>
  <c r="AJ731" i="1"/>
  <c r="AI731" i="1"/>
  <c r="AH731" i="1"/>
  <c r="AG731" i="1"/>
  <c r="AF731" i="1"/>
  <c r="D732" i="8" s="1"/>
  <c r="AK730" i="1"/>
  <c r="AL730" i="1" s="1"/>
  <c r="E731" i="8" s="1"/>
  <c r="AJ730" i="1"/>
  <c r="AI730" i="1"/>
  <c r="AH730" i="1"/>
  <c r="AG730" i="1"/>
  <c r="AF730" i="1"/>
  <c r="AK729" i="1"/>
  <c r="AL729" i="1" s="1"/>
  <c r="E730" i="8" s="1"/>
  <c r="J730" i="8" s="1"/>
  <c r="AJ729" i="1"/>
  <c r="AI729" i="1"/>
  <c r="AH729" i="1"/>
  <c r="AG729" i="1"/>
  <c r="AF729" i="1"/>
  <c r="AK728" i="1"/>
  <c r="AL728" i="1" s="1"/>
  <c r="E729" i="8" s="1"/>
  <c r="J729" i="8" s="1"/>
  <c r="AJ728" i="1"/>
  <c r="AI728" i="1"/>
  <c r="AH728" i="1"/>
  <c r="AG728" i="1"/>
  <c r="AF728" i="1"/>
  <c r="AK727" i="1"/>
  <c r="AL727" i="1" s="1"/>
  <c r="E728" i="8" s="1"/>
  <c r="J728" i="8" s="1"/>
  <c r="AJ727" i="1"/>
  <c r="AI727" i="1"/>
  <c r="AH727" i="1"/>
  <c r="AG727" i="1"/>
  <c r="AF727" i="1"/>
  <c r="D728" i="8" s="1"/>
  <c r="AK726" i="1"/>
  <c r="AL726" i="1" s="1"/>
  <c r="E727" i="8" s="1"/>
  <c r="AJ726" i="1"/>
  <c r="AI726" i="1"/>
  <c r="AH726" i="1"/>
  <c r="AG726" i="1"/>
  <c r="AF726" i="1"/>
  <c r="AK725" i="1"/>
  <c r="AL725" i="1" s="1"/>
  <c r="E726" i="8" s="1"/>
  <c r="J726" i="8" s="1"/>
  <c r="AJ725" i="1"/>
  <c r="AI725" i="1"/>
  <c r="AH725" i="1"/>
  <c r="AG725" i="1"/>
  <c r="AF725" i="1"/>
  <c r="D726" i="8" s="1"/>
  <c r="AK724" i="1"/>
  <c r="AL724" i="1" s="1"/>
  <c r="E725" i="8" s="1"/>
  <c r="J725" i="8" s="1"/>
  <c r="AJ724" i="1"/>
  <c r="AI724" i="1"/>
  <c r="AH724" i="1"/>
  <c r="AG724" i="1"/>
  <c r="AF724" i="1"/>
  <c r="D725" i="8" s="1"/>
  <c r="AD724" i="1"/>
  <c r="AE724" i="1" s="1"/>
  <c r="AL723" i="1"/>
  <c r="E724" i="8" s="1"/>
  <c r="J724" i="8" s="1"/>
  <c r="AK723" i="1"/>
  <c r="AJ723" i="1"/>
  <c r="AI723" i="1"/>
  <c r="AH723" i="1"/>
  <c r="AG723" i="1"/>
  <c r="AF723" i="1"/>
  <c r="D724" i="8" s="1"/>
  <c r="AD723" i="1"/>
  <c r="AE723" i="1" s="1"/>
  <c r="AK722" i="1"/>
  <c r="AL722" i="1" s="1"/>
  <c r="E723" i="8" s="1"/>
  <c r="AJ722" i="1"/>
  <c r="AI722" i="1"/>
  <c r="AH722" i="1"/>
  <c r="AG722" i="1"/>
  <c r="AF722" i="1"/>
  <c r="AK721" i="1"/>
  <c r="AL721" i="1" s="1"/>
  <c r="E722" i="8" s="1"/>
  <c r="J722" i="8" s="1"/>
  <c r="AJ721" i="1"/>
  <c r="AI721" i="1"/>
  <c r="AH721" i="1"/>
  <c r="AG721" i="1"/>
  <c r="AF721" i="1"/>
  <c r="D722" i="8" s="1"/>
  <c r="AK720" i="1"/>
  <c r="AL720" i="1" s="1"/>
  <c r="E721" i="8" s="1"/>
  <c r="J721" i="8" s="1"/>
  <c r="AJ720" i="1"/>
  <c r="AI720" i="1"/>
  <c r="AH720" i="1"/>
  <c r="AG720" i="1"/>
  <c r="AF720" i="1"/>
  <c r="D721" i="8" s="1"/>
  <c r="AD720" i="1"/>
  <c r="AE720" i="1" s="1"/>
  <c r="AL719" i="1"/>
  <c r="E720" i="8" s="1"/>
  <c r="J720" i="8" s="1"/>
  <c r="AK719" i="1"/>
  <c r="AJ719" i="1"/>
  <c r="AI719" i="1"/>
  <c r="AH719" i="1"/>
  <c r="AG719" i="1"/>
  <c r="AF719" i="1"/>
  <c r="D720" i="8" s="1"/>
  <c r="AD719" i="1"/>
  <c r="AE719" i="1" s="1"/>
  <c r="AK718" i="1"/>
  <c r="AL718" i="1" s="1"/>
  <c r="E719" i="8" s="1"/>
  <c r="AJ718" i="1"/>
  <c r="AI718" i="1"/>
  <c r="AH718" i="1"/>
  <c r="AG718" i="1"/>
  <c r="AF718" i="1"/>
  <c r="AK717" i="1"/>
  <c r="AL717" i="1" s="1"/>
  <c r="E718" i="8" s="1"/>
  <c r="J718" i="8" s="1"/>
  <c r="AJ717" i="1"/>
  <c r="AI717" i="1"/>
  <c r="AH717" i="1"/>
  <c r="AG717" i="1"/>
  <c r="AF717" i="1"/>
  <c r="AK716" i="1"/>
  <c r="AL716" i="1" s="1"/>
  <c r="E717" i="8" s="1"/>
  <c r="J717" i="8" s="1"/>
  <c r="AJ716" i="1"/>
  <c r="AI716" i="1"/>
  <c r="AH716" i="1"/>
  <c r="AG716" i="1"/>
  <c r="AF716" i="1"/>
  <c r="AL715" i="1"/>
  <c r="E716" i="8" s="1"/>
  <c r="J716" i="8" s="1"/>
  <c r="AK715" i="1"/>
  <c r="AJ715" i="1"/>
  <c r="AI715" i="1"/>
  <c r="AH715" i="1"/>
  <c r="AG715" i="1"/>
  <c r="AF715" i="1"/>
  <c r="D716" i="8" s="1"/>
  <c r="AK714" i="1"/>
  <c r="AL714" i="1" s="1"/>
  <c r="E715" i="8" s="1"/>
  <c r="J715" i="8" s="1"/>
  <c r="AJ714" i="1"/>
  <c r="AI714" i="1"/>
  <c r="AH714" i="1"/>
  <c r="AG714" i="1"/>
  <c r="AF714" i="1"/>
  <c r="AK713" i="1"/>
  <c r="AL713" i="1" s="1"/>
  <c r="E714" i="8" s="1"/>
  <c r="J714" i="8" s="1"/>
  <c r="AJ713" i="1"/>
  <c r="AI713" i="1"/>
  <c r="AH713" i="1"/>
  <c r="AG713" i="1"/>
  <c r="AF713" i="1"/>
  <c r="AO712" i="1"/>
  <c r="AL712" i="1"/>
  <c r="E713" i="8" s="1"/>
  <c r="AK712" i="1"/>
  <c r="AJ712" i="1"/>
  <c r="AI712" i="1"/>
  <c r="AH712" i="1"/>
  <c r="AG712" i="1"/>
  <c r="AF712" i="1"/>
  <c r="D713" i="8" s="1"/>
  <c r="AK711" i="1"/>
  <c r="AL711" i="1" s="1"/>
  <c r="E712" i="8" s="1"/>
  <c r="AJ711" i="1"/>
  <c r="AI711" i="1"/>
  <c r="AH711" i="1"/>
  <c r="AG711" i="1"/>
  <c r="AF711" i="1"/>
  <c r="AK710" i="1"/>
  <c r="AL710" i="1" s="1"/>
  <c r="E711" i="8" s="1"/>
  <c r="J711" i="8" s="1"/>
  <c r="AJ710" i="1"/>
  <c r="AI710" i="1"/>
  <c r="AH710" i="1"/>
  <c r="AG710" i="1"/>
  <c r="AF710" i="1"/>
  <c r="D711" i="8" s="1"/>
  <c r="AK709" i="1"/>
  <c r="AL709" i="1" s="1"/>
  <c r="E710" i="8" s="1"/>
  <c r="J710" i="8" s="1"/>
  <c r="AJ709" i="1"/>
  <c r="AI709" i="1"/>
  <c r="AH709" i="1"/>
  <c r="AG709" i="1"/>
  <c r="AF709" i="1"/>
  <c r="AK708" i="1"/>
  <c r="AL708" i="1" s="1"/>
  <c r="E709" i="8" s="1"/>
  <c r="AJ708" i="1"/>
  <c r="AI708" i="1"/>
  <c r="AH708" i="1"/>
  <c r="AG708" i="1"/>
  <c r="AF708" i="1"/>
  <c r="D709" i="8" s="1"/>
  <c r="AD708" i="1"/>
  <c r="AE708" i="1" s="1"/>
  <c r="AK707" i="1"/>
  <c r="AL707" i="1" s="1"/>
  <c r="E708" i="8" s="1"/>
  <c r="J708" i="8" s="1"/>
  <c r="AJ707" i="1"/>
  <c r="AI707" i="1"/>
  <c r="AH707" i="1"/>
  <c r="AG707" i="1"/>
  <c r="AF707" i="1"/>
  <c r="AK706" i="1"/>
  <c r="AL706" i="1" s="1"/>
  <c r="E707" i="8" s="1"/>
  <c r="J707" i="8" s="1"/>
  <c r="AJ706" i="1"/>
  <c r="AI706" i="1"/>
  <c r="AH706" i="1"/>
  <c r="AG706" i="1"/>
  <c r="AF706" i="1"/>
  <c r="AK705" i="1"/>
  <c r="AL705" i="1" s="1"/>
  <c r="E706" i="8" s="1"/>
  <c r="J706" i="8" s="1"/>
  <c r="AJ705" i="1"/>
  <c r="AI705" i="1"/>
  <c r="AH705" i="1"/>
  <c r="AG705" i="1"/>
  <c r="AF705" i="1"/>
  <c r="D706" i="8" s="1"/>
  <c r="AD705" i="1"/>
  <c r="AE705" i="1" s="1"/>
  <c r="AK704" i="1"/>
  <c r="AL704" i="1" s="1"/>
  <c r="E705" i="8" s="1"/>
  <c r="J705" i="8" s="1"/>
  <c r="AJ704" i="1"/>
  <c r="AI704" i="1"/>
  <c r="AH704" i="1"/>
  <c r="AG704" i="1"/>
  <c r="AF704" i="1"/>
  <c r="AK703" i="1"/>
  <c r="AL703" i="1" s="1"/>
  <c r="AJ703" i="1"/>
  <c r="AI703" i="1"/>
  <c r="AH703" i="1"/>
  <c r="AG703" i="1"/>
  <c r="AF703" i="1"/>
  <c r="D704" i="8" s="1"/>
  <c r="AD703" i="1"/>
  <c r="AE703" i="1" s="1"/>
  <c r="AB703" i="1"/>
  <c r="AK702" i="1"/>
  <c r="AL702" i="1" s="1"/>
  <c r="E703" i="8" s="1"/>
  <c r="AJ702" i="1"/>
  <c r="AI702" i="1"/>
  <c r="AH702" i="1"/>
  <c r="AG702" i="1"/>
  <c r="AF702" i="1"/>
  <c r="AK701" i="1"/>
  <c r="AL701" i="1" s="1"/>
  <c r="AJ701" i="1"/>
  <c r="AI701" i="1"/>
  <c r="AH701" i="1"/>
  <c r="AG701" i="1"/>
  <c r="AF701" i="1"/>
  <c r="D702" i="8" s="1"/>
  <c r="AK700" i="1"/>
  <c r="AL700" i="1" s="1"/>
  <c r="E701" i="8" s="1"/>
  <c r="J701" i="8" s="1"/>
  <c r="AJ700" i="1"/>
  <c r="AI700" i="1"/>
  <c r="AH700" i="1"/>
  <c r="AG700" i="1"/>
  <c r="AF700" i="1"/>
  <c r="D701" i="8" s="1"/>
  <c r="AD700" i="1"/>
  <c r="AE700" i="1" s="1"/>
  <c r="AK699" i="1"/>
  <c r="AL699" i="1" s="1"/>
  <c r="E700" i="8" s="1"/>
  <c r="J700" i="8" s="1"/>
  <c r="AJ699" i="1"/>
  <c r="AI699" i="1"/>
  <c r="AH699" i="1"/>
  <c r="AG699" i="1"/>
  <c r="AF699" i="1"/>
  <c r="D700" i="8" s="1"/>
  <c r="AD699" i="1"/>
  <c r="AE699" i="1" s="1"/>
  <c r="AK698" i="1"/>
  <c r="AL698" i="1" s="1"/>
  <c r="E699" i="8" s="1"/>
  <c r="AJ698" i="1"/>
  <c r="AI698" i="1"/>
  <c r="AH698" i="1"/>
  <c r="AG698" i="1"/>
  <c r="AF698" i="1"/>
  <c r="AK697" i="1"/>
  <c r="AL697" i="1" s="1"/>
  <c r="E698" i="8" s="1"/>
  <c r="J698" i="8" s="1"/>
  <c r="AJ697" i="1"/>
  <c r="AI697" i="1"/>
  <c r="AH697" i="1"/>
  <c r="AG697" i="1"/>
  <c r="AF697" i="1"/>
  <c r="AK696" i="1"/>
  <c r="AL696" i="1" s="1"/>
  <c r="E697" i="8" s="1"/>
  <c r="J697" i="8" s="1"/>
  <c r="AJ696" i="1"/>
  <c r="AI696" i="1"/>
  <c r="AH696" i="1"/>
  <c r="AG696" i="1"/>
  <c r="AF696" i="1"/>
  <c r="D697" i="8" s="1"/>
  <c r="AD696" i="1"/>
  <c r="AE696" i="1" s="1"/>
  <c r="AK695" i="1"/>
  <c r="AL695" i="1" s="1"/>
  <c r="E696" i="8" s="1"/>
  <c r="J696" i="8" s="1"/>
  <c r="AJ695" i="1"/>
  <c r="AI695" i="1"/>
  <c r="AH695" i="1"/>
  <c r="AG695" i="1"/>
  <c r="AF695" i="1"/>
  <c r="D696" i="8" s="1"/>
  <c r="AD695" i="1"/>
  <c r="AE695" i="1" s="1"/>
  <c r="AK694" i="1"/>
  <c r="AL694" i="1" s="1"/>
  <c r="E695" i="8" s="1"/>
  <c r="AJ694" i="1"/>
  <c r="AI694" i="1"/>
  <c r="AH694" i="1"/>
  <c r="AG694" i="1"/>
  <c r="AF694" i="1"/>
  <c r="AK693" i="1"/>
  <c r="AL693" i="1" s="1"/>
  <c r="E694" i="8" s="1"/>
  <c r="J694" i="8" s="1"/>
  <c r="AJ693" i="1"/>
  <c r="AI693" i="1"/>
  <c r="AH693" i="1"/>
  <c r="AG693" i="1"/>
  <c r="AF693" i="1"/>
  <c r="AK692" i="1"/>
  <c r="AL692" i="1" s="1"/>
  <c r="E693" i="8" s="1"/>
  <c r="J693" i="8" s="1"/>
  <c r="AJ692" i="1"/>
  <c r="AI692" i="1"/>
  <c r="AH692" i="1"/>
  <c r="AG692" i="1"/>
  <c r="AF692" i="1"/>
  <c r="D693" i="8" s="1"/>
  <c r="AD692" i="1"/>
  <c r="AE692" i="1" s="1"/>
  <c r="AK691" i="1"/>
  <c r="AL691" i="1" s="1"/>
  <c r="E692" i="8" s="1"/>
  <c r="J692" i="8" s="1"/>
  <c r="AJ691" i="1"/>
  <c r="AI691" i="1"/>
  <c r="AH691" i="1"/>
  <c r="AG691" i="1"/>
  <c r="AF691" i="1"/>
  <c r="D692" i="8" s="1"/>
  <c r="AK690" i="1"/>
  <c r="AL690" i="1" s="1"/>
  <c r="E691" i="8" s="1"/>
  <c r="AJ690" i="1"/>
  <c r="AI690" i="1"/>
  <c r="AH690" i="1"/>
  <c r="AG690" i="1"/>
  <c r="AF690" i="1"/>
  <c r="AK689" i="1"/>
  <c r="AL689" i="1" s="1"/>
  <c r="E690" i="8" s="1"/>
  <c r="J690" i="8" s="1"/>
  <c r="AJ689" i="1"/>
  <c r="AI689" i="1"/>
  <c r="AH689" i="1"/>
  <c r="AG689" i="1"/>
  <c r="AF689" i="1"/>
  <c r="D690" i="8" s="1"/>
  <c r="AD689" i="1"/>
  <c r="AE689" i="1" s="1"/>
  <c r="AK688" i="1"/>
  <c r="AL688" i="1" s="1"/>
  <c r="E689" i="8" s="1"/>
  <c r="J689" i="8" s="1"/>
  <c r="AJ688" i="1"/>
  <c r="AI688" i="1"/>
  <c r="AH688" i="1"/>
  <c r="AG688" i="1"/>
  <c r="AF688" i="1"/>
  <c r="D689" i="8" s="1"/>
  <c r="AD688" i="1"/>
  <c r="AE688" i="1" s="1"/>
  <c r="AL687" i="1"/>
  <c r="E688" i="8" s="1"/>
  <c r="J688" i="8" s="1"/>
  <c r="AK687" i="1"/>
  <c r="AJ687" i="1"/>
  <c r="AI687" i="1"/>
  <c r="AH687" i="1"/>
  <c r="AG687" i="1"/>
  <c r="AF687" i="1"/>
  <c r="D688" i="8" s="1"/>
  <c r="AK686" i="1"/>
  <c r="AL686" i="1" s="1"/>
  <c r="E687" i="8" s="1"/>
  <c r="AJ686" i="1"/>
  <c r="AI686" i="1"/>
  <c r="AH686" i="1"/>
  <c r="AG686" i="1"/>
  <c r="AF686" i="1"/>
  <c r="AK685" i="1"/>
  <c r="AL685" i="1" s="1"/>
  <c r="E686" i="8" s="1"/>
  <c r="J686" i="8" s="1"/>
  <c r="AJ685" i="1"/>
  <c r="AI685" i="1"/>
  <c r="AH685" i="1"/>
  <c r="AG685" i="1"/>
  <c r="AF685" i="1"/>
  <c r="D686" i="8" s="1"/>
  <c r="AK684" i="1"/>
  <c r="AL684" i="1" s="1"/>
  <c r="E685" i="8" s="1"/>
  <c r="J685" i="8" s="1"/>
  <c r="AJ684" i="1"/>
  <c r="AI684" i="1"/>
  <c r="AH684" i="1"/>
  <c r="AG684" i="1"/>
  <c r="AF684" i="1"/>
  <c r="AK683" i="1"/>
  <c r="AL683" i="1" s="1"/>
  <c r="E684" i="8" s="1"/>
  <c r="J684" i="8" s="1"/>
  <c r="AJ683" i="1"/>
  <c r="AI683" i="1"/>
  <c r="AH683" i="1"/>
  <c r="AG683" i="1"/>
  <c r="AF683" i="1"/>
  <c r="AK682" i="1"/>
  <c r="AL682" i="1" s="1"/>
  <c r="E683" i="8" s="1"/>
  <c r="AJ682" i="1"/>
  <c r="AI682" i="1"/>
  <c r="AH682" i="1"/>
  <c r="AG682" i="1"/>
  <c r="AF682" i="1"/>
  <c r="AK681" i="1"/>
  <c r="AL681" i="1" s="1"/>
  <c r="E682" i="8" s="1"/>
  <c r="J682" i="8" s="1"/>
  <c r="AJ681" i="1"/>
  <c r="AI681" i="1"/>
  <c r="AH681" i="1"/>
  <c r="AG681" i="1"/>
  <c r="AF681" i="1"/>
  <c r="D682" i="8" s="1"/>
  <c r="AD681" i="1"/>
  <c r="AE681" i="1" s="1"/>
  <c r="AK680" i="1"/>
  <c r="AL680" i="1" s="1"/>
  <c r="E681" i="8" s="1"/>
  <c r="J681" i="8" s="1"/>
  <c r="AJ680" i="1"/>
  <c r="AI680" i="1"/>
  <c r="AH680" i="1"/>
  <c r="AG680" i="1"/>
  <c r="AF680" i="1"/>
  <c r="AK679" i="1"/>
  <c r="AL679" i="1" s="1"/>
  <c r="E680" i="8" s="1"/>
  <c r="J680" i="8" s="1"/>
  <c r="AJ679" i="1"/>
  <c r="AI679" i="1"/>
  <c r="AH679" i="1"/>
  <c r="AG679" i="1"/>
  <c r="AF679" i="1"/>
  <c r="AK678" i="1"/>
  <c r="AL678" i="1" s="1"/>
  <c r="E679" i="8" s="1"/>
  <c r="J679" i="8" s="1"/>
  <c r="AJ678" i="1"/>
  <c r="AI678" i="1"/>
  <c r="AH678" i="1"/>
  <c r="AG678" i="1"/>
  <c r="AF678" i="1"/>
  <c r="AL677" i="1"/>
  <c r="E678" i="8" s="1"/>
  <c r="J678" i="8" s="1"/>
  <c r="AK677" i="1"/>
  <c r="AJ677" i="1"/>
  <c r="AI677" i="1"/>
  <c r="AH677" i="1"/>
  <c r="AG677" i="1"/>
  <c r="AF677" i="1"/>
  <c r="D678" i="8" s="1"/>
  <c r="AD677" i="1"/>
  <c r="AE677" i="1" s="1"/>
  <c r="AL676" i="1"/>
  <c r="E677" i="8" s="1"/>
  <c r="AK676" i="1"/>
  <c r="AJ676" i="1"/>
  <c r="AI676" i="1"/>
  <c r="AH676" i="1"/>
  <c r="AG676" i="1"/>
  <c r="AF676" i="1"/>
  <c r="D677" i="8" s="1"/>
  <c r="AD676" i="1"/>
  <c r="AE676" i="1" s="1"/>
  <c r="AL675" i="1"/>
  <c r="E676" i="8" s="1"/>
  <c r="J676" i="8" s="1"/>
  <c r="AK675" i="1"/>
  <c r="AJ675" i="1"/>
  <c r="AI675" i="1"/>
  <c r="AH675" i="1"/>
  <c r="AG675" i="1"/>
  <c r="AF675" i="1"/>
  <c r="D676" i="8" s="1"/>
  <c r="AK674" i="1"/>
  <c r="AL674" i="1" s="1"/>
  <c r="E675" i="8" s="1"/>
  <c r="J675" i="8" s="1"/>
  <c r="AJ674" i="1"/>
  <c r="AI674" i="1"/>
  <c r="AH674" i="1"/>
  <c r="AG674" i="1"/>
  <c r="AF674" i="1"/>
  <c r="AK673" i="1"/>
  <c r="AL673" i="1" s="1"/>
  <c r="E674" i="8" s="1"/>
  <c r="J674" i="8" s="1"/>
  <c r="AJ673" i="1"/>
  <c r="AI673" i="1"/>
  <c r="AH673" i="1"/>
  <c r="AG673" i="1"/>
  <c r="AF673" i="1"/>
  <c r="D674" i="8" s="1"/>
  <c r="AD673" i="1"/>
  <c r="AE673" i="1" s="1"/>
  <c r="AK672" i="1"/>
  <c r="AL672" i="1" s="1"/>
  <c r="E673" i="8" s="1"/>
  <c r="AJ672" i="1"/>
  <c r="AI672" i="1"/>
  <c r="AH672" i="1"/>
  <c r="AG672" i="1"/>
  <c r="AF672" i="1"/>
  <c r="D673" i="8" s="1"/>
  <c r="AD672" i="1"/>
  <c r="AE672" i="1" s="1"/>
  <c r="AL671" i="1"/>
  <c r="E672" i="8" s="1"/>
  <c r="J672" i="8" s="1"/>
  <c r="AK671" i="1"/>
  <c r="AJ671" i="1"/>
  <c r="AI671" i="1"/>
  <c r="AH671" i="1"/>
  <c r="AG671" i="1"/>
  <c r="AF671" i="1"/>
  <c r="D672" i="8" s="1"/>
  <c r="AK670" i="1"/>
  <c r="AJ670" i="1"/>
  <c r="AI670" i="1"/>
  <c r="AH670" i="1"/>
  <c r="AG670" i="1"/>
  <c r="AF670" i="1"/>
  <c r="AK669" i="1"/>
  <c r="AL669" i="1" s="1"/>
  <c r="E670" i="8" s="1"/>
  <c r="J670" i="8" s="1"/>
  <c r="AJ669" i="1"/>
  <c r="AI669" i="1"/>
  <c r="AH669" i="1"/>
  <c r="AG669" i="1"/>
  <c r="AF669" i="1"/>
  <c r="D670" i="8" s="1"/>
  <c r="AK668" i="1"/>
  <c r="AL668" i="1" s="1"/>
  <c r="E669" i="8" s="1"/>
  <c r="AJ668" i="1"/>
  <c r="AI668" i="1"/>
  <c r="AH668" i="1"/>
  <c r="AG668" i="1"/>
  <c r="AF668" i="1"/>
  <c r="AK667" i="1"/>
  <c r="AL667" i="1" s="1"/>
  <c r="E668" i="8" s="1"/>
  <c r="J668" i="8" s="1"/>
  <c r="AJ667" i="1"/>
  <c r="AI667" i="1"/>
  <c r="AH667" i="1"/>
  <c r="AG667" i="1"/>
  <c r="AF667" i="1"/>
  <c r="AL666" i="1"/>
  <c r="E667" i="8" s="1"/>
  <c r="J667" i="8" s="1"/>
  <c r="AK666" i="1"/>
  <c r="AJ666" i="1"/>
  <c r="AI666" i="1"/>
  <c r="AH666" i="1"/>
  <c r="AG666" i="1"/>
  <c r="AF666" i="1"/>
  <c r="D667" i="8" s="1"/>
  <c r="AD666" i="1"/>
  <c r="AE666" i="1" s="1"/>
  <c r="AL665" i="1"/>
  <c r="E666" i="8" s="1"/>
  <c r="AK665" i="1"/>
  <c r="AJ665" i="1"/>
  <c r="AI665" i="1"/>
  <c r="AH665" i="1"/>
  <c r="AG665" i="1"/>
  <c r="AF665" i="1"/>
  <c r="D666" i="8" s="1"/>
  <c r="AD665" i="1"/>
  <c r="AE665" i="1" s="1"/>
  <c r="AN664" i="1"/>
  <c r="AK664" i="1"/>
  <c r="AJ664" i="1"/>
  <c r="AI664" i="1"/>
  <c r="AH664" i="1"/>
  <c r="AG664" i="1"/>
  <c r="AF664" i="1"/>
  <c r="D665" i="8" s="1"/>
  <c r="AD664" i="1"/>
  <c r="AE664" i="1" s="1"/>
  <c r="AK663" i="1"/>
  <c r="AL663" i="1" s="1"/>
  <c r="E664" i="8" s="1"/>
  <c r="J664" i="8" s="1"/>
  <c r="AJ663" i="1"/>
  <c r="AI663" i="1"/>
  <c r="AH663" i="1"/>
  <c r="AG663" i="1"/>
  <c r="AF663" i="1"/>
  <c r="AK662" i="1"/>
  <c r="AL662" i="1" s="1"/>
  <c r="E663" i="8" s="1"/>
  <c r="J663" i="8" s="1"/>
  <c r="AJ662" i="1"/>
  <c r="AI662" i="1"/>
  <c r="AH662" i="1"/>
  <c r="AG662" i="1"/>
  <c r="AF662" i="1"/>
  <c r="AK661" i="1"/>
  <c r="AL661" i="1" s="1"/>
  <c r="E662" i="8" s="1"/>
  <c r="AJ661" i="1"/>
  <c r="AI661" i="1"/>
  <c r="AH661" i="1"/>
  <c r="AG661" i="1"/>
  <c r="AF661" i="1"/>
  <c r="AL660" i="1"/>
  <c r="E661" i="8" s="1"/>
  <c r="J661" i="8" s="1"/>
  <c r="AK660" i="1"/>
  <c r="AJ660" i="1"/>
  <c r="AI660" i="1"/>
  <c r="AH660" i="1"/>
  <c r="AG660" i="1"/>
  <c r="AF660" i="1"/>
  <c r="D661" i="8" s="1"/>
  <c r="AD660" i="1"/>
  <c r="AE660" i="1" s="1"/>
  <c r="AL659" i="1"/>
  <c r="E660" i="8" s="1"/>
  <c r="J660" i="8" s="1"/>
  <c r="AK659" i="1"/>
  <c r="AJ659" i="1"/>
  <c r="AI659" i="1"/>
  <c r="AH659" i="1"/>
  <c r="AG659" i="1"/>
  <c r="AF659" i="1"/>
  <c r="D660" i="8" s="1"/>
  <c r="AD659" i="1"/>
  <c r="AE659" i="1" s="1"/>
  <c r="AL658" i="1"/>
  <c r="E659" i="8" s="1"/>
  <c r="J659" i="8" s="1"/>
  <c r="AK658" i="1"/>
  <c r="AJ658" i="1"/>
  <c r="AI658" i="1"/>
  <c r="AH658" i="1"/>
  <c r="AG658" i="1"/>
  <c r="AF658" i="1"/>
  <c r="D659" i="8" s="1"/>
  <c r="AK657" i="1"/>
  <c r="AL657" i="1" s="1"/>
  <c r="E658" i="8" s="1"/>
  <c r="AJ657" i="1"/>
  <c r="AI657" i="1"/>
  <c r="AH657" i="1"/>
  <c r="AG657" i="1"/>
  <c r="AF657" i="1"/>
  <c r="AK656" i="1"/>
  <c r="AL656" i="1" s="1"/>
  <c r="E657" i="8" s="1"/>
  <c r="J657" i="8" s="1"/>
  <c r="AJ656" i="1"/>
  <c r="AI656" i="1"/>
  <c r="AH656" i="1"/>
  <c r="AG656" i="1"/>
  <c r="AF656" i="1"/>
  <c r="D657" i="8" s="1"/>
  <c r="AD656" i="1"/>
  <c r="AE656" i="1" s="1"/>
  <c r="AK655" i="1"/>
  <c r="AL655" i="1" s="1"/>
  <c r="E656" i="8" s="1"/>
  <c r="J656" i="8" s="1"/>
  <c r="AJ655" i="1"/>
  <c r="AI655" i="1"/>
  <c r="AH655" i="1"/>
  <c r="AG655" i="1"/>
  <c r="AF655" i="1"/>
  <c r="D656" i="8" s="1"/>
  <c r="AD655" i="1"/>
  <c r="AE655" i="1" s="1"/>
  <c r="AL654" i="1"/>
  <c r="E655" i="8" s="1"/>
  <c r="J655" i="8" s="1"/>
  <c r="AK654" i="1"/>
  <c r="AJ654" i="1"/>
  <c r="AI654" i="1"/>
  <c r="AH654" i="1"/>
  <c r="AG654" i="1"/>
  <c r="AF654" i="1"/>
  <c r="D655" i="8" s="1"/>
  <c r="AK653" i="1"/>
  <c r="AL653" i="1" s="1"/>
  <c r="E654" i="8" s="1"/>
  <c r="AJ653" i="1"/>
  <c r="AI653" i="1"/>
  <c r="AH653" i="1"/>
  <c r="AG653" i="1"/>
  <c r="AF653" i="1"/>
  <c r="AK652" i="1"/>
  <c r="AL652" i="1" s="1"/>
  <c r="E653" i="8" s="1"/>
  <c r="J653" i="8" s="1"/>
  <c r="AJ652" i="1"/>
  <c r="AI652" i="1"/>
  <c r="AH652" i="1"/>
  <c r="AG652" i="1"/>
  <c r="AF652" i="1"/>
  <c r="D653" i="8" s="1"/>
  <c r="AK651" i="1"/>
  <c r="AL651" i="1" s="1"/>
  <c r="E652" i="8" s="1"/>
  <c r="J652" i="8" s="1"/>
  <c r="AJ651" i="1"/>
  <c r="AI651" i="1"/>
  <c r="AH651" i="1"/>
  <c r="AG651" i="1"/>
  <c r="AF651" i="1"/>
  <c r="AK650" i="1"/>
  <c r="AL650" i="1" s="1"/>
  <c r="E651" i="8" s="1"/>
  <c r="J651" i="8" s="1"/>
  <c r="AJ650" i="1"/>
  <c r="AI650" i="1"/>
  <c r="AH650" i="1"/>
  <c r="AG650" i="1"/>
  <c r="AF650" i="1"/>
  <c r="AK649" i="1"/>
  <c r="AL649" i="1" s="1"/>
  <c r="E650" i="8" s="1"/>
  <c r="AJ649" i="1"/>
  <c r="AI649" i="1"/>
  <c r="AH649" i="1"/>
  <c r="AG649" i="1"/>
  <c r="AF649" i="1"/>
  <c r="AK648" i="1"/>
  <c r="AL648" i="1" s="1"/>
  <c r="E649" i="8" s="1"/>
  <c r="J649" i="8" s="1"/>
  <c r="AJ648" i="1"/>
  <c r="AI648" i="1"/>
  <c r="AH648" i="1"/>
  <c r="AG648" i="1"/>
  <c r="AF648" i="1"/>
  <c r="D649" i="8" s="1"/>
  <c r="AD648" i="1"/>
  <c r="AE648" i="1" s="1"/>
  <c r="AK647" i="1"/>
  <c r="AL647" i="1" s="1"/>
  <c r="E648" i="8" s="1"/>
  <c r="J648" i="8" s="1"/>
  <c r="AJ647" i="1"/>
  <c r="AI647" i="1"/>
  <c r="AH647" i="1"/>
  <c r="AG647" i="1"/>
  <c r="AF647" i="1"/>
  <c r="AK646" i="1"/>
  <c r="AL646" i="1" s="1"/>
  <c r="E647" i="8" s="1"/>
  <c r="J647" i="8" s="1"/>
  <c r="AJ646" i="1"/>
  <c r="AI646" i="1"/>
  <c r="AH646" i="1"/>
  <c r="AG646" i="1"/>
  <c r="AF646" i="1"/>
  <c r="AK645" i="1"/>
  <c r="AL645" i="1" s="1"/>
  <c r="E646" i="8" s="1"/>
  <c r="AJ645" i="1"/>
  <c r="AI645" i="1"/>
  <c r="AH645" i="1"/>
  <c r="AG645" i="1"/>
  <c r="AF645" i="1"/>
  <c r="AL644" i="1"/>
  <c r="E645" i="8" s="1"/>
  <c r="J645" i="8" s="1"/>
  <c r="AK644" i="1"/>
  <c r="AJ644" i="1"/>
  <c r="AI644" i="1"/>
  <c r="AH644" i="1"/>
  <c r="AG644" i="1"/>
  <c r="AF644" i="1"/>
  <c r="D645" i="8" s="1"/>
  <c r="AD644" i="1"/>
  <c r="AE644" i="1" s="1"/>
  <c r="AL643" i="1"/>
  <c r="E644" i="8" s="1"/>
  <c r="J644" i="8" s="1"/>
  <c r="AK643" i="1"/>
  <c r="AJ643" i="1"/>
  <c r="AI643" i="1"/>
  <c r="AH643" i="1"/>
  <c r="AG643" i="1"/>
  <c r="AF643" i="1"/>
  <c r="D644" i="8" s="1"/>
  <c r="AD643" i="1"/>
  <c r="AE643" i="1" s="1"/>
  <c r="AL642" i="1"/>
  <c r="E643" i="8" s="1"/>
  <c r="J643" i="8" s="1"/>
  <c r="AK642" i="1"/>
  <c r="AJ642" i="1"/>
  <c r="AI642" i="1"/>
  <c r="AH642" i="1"/>
  <c r="AG642" i="1"/>
  <c r="AF642" i="1"/>
  <c r="D643" i="8" s="1"/>
  <c r="AK641" i="1"/>
  <c r="AL641" i="1" s="1"/>
  <c r="E642" i="8" s="1"/>
  <c r="AJ641" i="1"/>
  <c r="AI641" i="1"/>
  <c r="AH641" i="1"/>
  <c r="AG641" i="1"/>
  <c r="AF641" i="1"/>
  <c r="AK640" i="1"/>
  <c r="AL640" i="1" s="1"/>
  <c r="E641" i="8" s="1"/>
  <c r="J641" i="8" s="1"/>
  <c r="AJ640" i="1"/>
  <c r="AI640" i="1"/>
  <c r="AH640" i="1"/>
  <c r="AG640" i="1"/>
  <c r="AF640" i="1"/>
  <c r="D641" i="8" s="1"/>
  <c r="AD640" i="1"/>
  <c r="AE640" i="1" s="1"/>
  <c r="AK639" i="1"/>
  <c r="AL639" i="1" s="1"/>
  <c r="E640" i="8" s="1"/>
  <c r="J640" i="8" s="1"/>
  <c r="AJ639" i="1"/>
  <c r="AI639" i="1"/>
  <c r="AH639" i="1"/>
  <c r="AG639" i="1"/>
  <c r="AF639" i="1"/>
  <c r="D640" i="8" s="1"/>
  <c r="AD639" i="1"/>
  <c r="AE639" i="1" s="1"/>
  <c r="AL638" i="1"/>
  <c r="E639" i="8" s="1"/>
  <c r="J639" i="8" s="1"/>
  <c r="AK638" i="1"/>
  <c r="AJ638" i="1"/>
  <c r="AI638" i="1"/>
  <c r="AH638" i="1"/>
  <c r="AG638" i="1"/>
  <c r="AF638" i="1"/>
  <c r="D639" i="8" s="1"/>
  <c r="AK637" i="1"/>
  <c r="AL637" i="1" s="1"/>
  <c r="E638" i="8" s="1"/>
  <c r="AJ637" i="1"/>
  <c r="AI637" i="1"/>
  <c r="AH637" i="1"/>
  <c r="AG637" i="1"/>
  <c r="AF637" i="1"/>
  <c r="AK636" i="1"/>
  <c r="AL636" i="1" s="1"/>
  <c r="E637" i="8" s="1"/>
  <c r="J637" i="8" s="1"/>
  <c r="AJ636" i="1"/>
  <c r="AI636" i="1"/>
  <c r="AH636" i="1"/>
  <c r="AG636" i="1"/>
  <c r="AF636" i="1"/>
  <c r="D637" i="8" s="1"/>
  <c r="AK635" i="1"/>
  <c r="AL635" i="1" s="1"/>
  <c r="E636" i="8" s="1"/>
  <c r="J636" i="8" s="1"/>
  <c r="AJ635" i="1"/>
  <c r="AI635" i="1"/>
  <c r="AH635" i="1"/>
  <c r="AG635" i="1"/>
  <c r="AF635" i="1"/>
  <c r="AK634" i="1"/>
  <c r="AL634" i="1" s="1"/>
  <c r="E635" i="8" s="1"/>
  <c r="J635" i="8" s="1"/>
  <c r="AJ634" i="1"/>
  <c r="AI634" i="1"/>
  <c r="AH634" i="1"/>
  <c r="AG634" i="1"/>
  <c r="AF634" i="1"/>
  <c r="AK633" i="1"/>
  <c r="AL633" i="1" s="1"/>
  <c r="E634" i="8" s="1"/>
  <c r="AJ633" i="1"/>
  <c r="AI633" i="1"/>
  <c r="AH633" i="1"/>
  <c r="AG633" i="1"/>
  <c r="AF633" i="1"/>
  <c r="AK632" i="1"/>
  <c r="AL632" i="1" s="1"/>
  <c r="E633" i="8" s="1"/>
  <c r="J633" i="8" s="1"/>
  <c r="AJ632" i="1"/>
  <c r="AI632" i="1"/>
  <c r="AH632" i="1"/>
  <c r="AG632" i="1"/>
  <c r="AF632" i="1"/>
  <c r="D633" i="8" s="1"/>
  <c r="AD632" i="1"/>
  <c r="AE632" i="1" s="1"/>
  <c r="AK631" i="1"/>
  <c r="AL631" i="1" s="1"/>
  <c r="E632" i="8" s="1"/>
  <c r="J632" i="8" s="1"/>
  <c r="AJ631" i="1"/>
  <c r="AI631" i="1"/>
  <c r="AH631" i="1"/>
  <c r="AG631" i="1"/>
  <c r="AF631" i="1"/>
  <c r="AK630" i="1"/>
  <c r="AL630" i="1" s="1"/>
  <c r="E631" i="8" s="1"/>
  <c r="J631" i="8" s="1"/>
  <c r="AJ630" i="1"/>
  <c r="AI630" i="1"/>
  <c r="AH630" i="1"/>
  <c r="AG630" i="1"/>
  <c r="AF630" i="1"/>
  <c r="AK629" i="1"/>
  <c r="AL629" i="1" s="1"/>
  <c r="E630" i="8" s="1"/>
  <c r="AJ629" i="1"/>
  <c r="AI629" i="1"/>
  <c r="AH629" i="1"/>
  <c r="AG629" i="1"/>
  <c r="AF629" i="1"/>
  <c r="AL628" i="1"/>
  <c r="E629" i="8" s="1"/>
  <c r="J629" i="8" s="1"/>
  <c r="AK628" i="1"/>
  <c r="AJ628" i="1"/>
  <c r="AI628" i="1"/>
  <c r="AH628" i="1"/>
  <c r="AG628" i="1"/>
  <c r="AF628" i="1"/>
  <c r="D629" i="8" s="1"/>
  <c r="AD628" i="1"/>
  <c r="AE628" i="1" s="1"/>
  <c r="AL627" i="1"/>
  <c r="E628" i="8" s="1"/>
  <c r="J628" i="8" s="1"/>
  <c r="AK627" i="1"/>
  <c r="AJ627" i="1"/>
  <c r="AI627" i="1"/>
  <c r="AH627" i="1"/>
  <c r="AG627" i="1"/>
  <c r="AF627" i="1"/>
  <c r="D628" i="8" s="1"/>
  <c r="AD627" i="1"/>
  <c r="AE627" i="1" s="1"/>
  <c r="AL626" i="1"/>
  <c r="E627" i="8" s="1"/>
  <c r="J627" i="8" s="1"/>
  <c r="AK626" i="1"/>
  <c r="AJ626" i="1"/>
  <c r="AI626" i="1"/>
  <c r="AH626" i="1"/>
  <c r="AG626" i="1"/>
  <c r="AF626" i="1"/>
  <c r="D627" i="8" s="1"/>
  <c r="AK625" i="1"/>
  <c r="AL625" i="1" s="1"/>
  <c r="E626" i="8" s="1"/>
  <c r="AJ625" i="1"/>
  <c r="AI625" i="1"/>
  <c r="AH625" i="1"/>
  <c r="AG625" i="1"/>
  <c r="AF625" i="1"/>
  <c r="AK624" i="1"/>
  <c r="AL624" i="1" s="1"/>
  <c r="E625" i="8" s="1"/>
  <c r="J625" i="8" s="1"/>
  <c r="AJ624" i="1"/>
  <c r="AI624" i="1"/>
  <c r="AH624" i="1"/>
  <c r="AG624" i="1"/>
  <c r="AF624" i="1"/>
  <c r="D625" i="8" s="1"/>
  <c r="AD624" i="1"/>
  <c r="AE624" i="1" s="1"/>
  <c r="AK623" i="1"/>
  <c r="AL623" i="1" s="1"/>
  <c r="E624" i="8" s="1"/>
  <c r="J624" i="8" s="1"/>
  <c r="AJ623" i="1"/>
  <c r="AI623" i="1"/>
  <c r="AH623" i="1"/>
  <c r="AG623" i="1"/>
  <c r="AF623" i="1"/>
  <c r="D624" i="8" s="1"/>
  <c r="AD623" i="1"/>
  <c r="AE623" i="1" s="1"/>
  <c r="AL622" i="1"/>
  <c r="E623" i="8" s="1"/>
  <c r="J623" i="8" s="1"/>
  <c r="AK622" i="1"/>
  <c r="AJ622" i="1"/>
  <c r="AI622" i="1"/>
  <c r="AH622" i="1"/>
  <c r="AG622" i="1"/>
  <c r="AF622" i="1"/>
  <c r="D623" i="8" s="1"/>
  <c r="AK621" i="1"/>
  <c r="AJ621" i="1"/>
  <c r="AI621" i="1"/>
  <c r="AH621" i="1"/>
  <c r="AG621" i="1"/>
  <c r="AF621" i="1"/>
  <c r="AK620" i="1"/>
  <c r="AL620" i="1" s="1"/>
  <c r="E621" i="8" s="1"/>
  <c r="AJ620" i="1"/>
  <c r="AI620" i="1"/>
  <c r="AH620" i="1"/>
  <c r="AG620" i="1"/>
  <c r="AF620" i="1"/>
  <c r="AK619" i="1"/>
  <c r="AJ619" i="1"/>
  <c r="AI619" i="1"/>
  <c r="AH619" i="1"/>
  <c r="AG619" i="1"/>
  <c r="AF619" i="1"/>
  <c r="D620" i="8" s="1"/>
  <c r="AD619" i="1"/>
  <c r="AE619" i="1" s="1"/>
  <c r="AK618" i="1"/>
  <c r="AL618" i="1" s="1"/>
  <c r="E619" i="8" s="1"/>
  <c r="AJ618" i="1"/>
  <c r="AI618" i="1"/>
  <c r="AH618" i="1"/>
  <c r="AG618" i="1"/>
  <c r="AF618" i="1"/>
  <c r="D619" i="8" s="1"/>
  <c r="AK617" i="1"/>
  <c r="AL617" i="1" s="1"/>
  <c r="E618" i="8" s="1"/>
  <c r="J618" i="8" s="1"/>
  <c r="AJ617" i="1"/>
  <c r="AI617" i="1"/>
  <c r="AH617" i="1"/>
  <c r="AG617" i="1"/>
  <c r="AF617" i="1"/>
  <c r="AK616" i="1"/>
  <c r="AL616" i="1" s="1"/>
  <c r="AJ616" i="1"/>
  <c r="AI616" i="1"/>
  <c r="AH616" i="1"/>
  <c r="AG616" i="1"/>
  <c r="AF616" i="1"/>
  <c r="D617" i="8" s="1"/>
  <c r="AK615" i="1"/>
  <c r="AL615" i="1" s="1"/>
  <c r="E616" i="8" s="1"/>
  <c r="J616" i="8" s="1"/>
  <c r="AJ615" i="1"/>
  <c r="AI615" i="1"/>
  <c r="AH615" i="1"/>
  <c r="AG615" i="1"/>
  <c r="AF615" i="1"/>
  <c r="D616" i="8" s="1"/>
  <c r="AD615" i="1"/>
  <c r="AE615" i="1" s="1"/>
  <c r="AK614" i="1"/>
  <c r="AL614" i="1" s="1"/>
  <c r="E615" i="8" s="1"/>
  <c r="AJ614" i="1"/>
  <c r="AI614" i="1"/>
  <c r="AH614" i="1"/>
  <c r="AG614" i="1"/>
  <c r="AF614" i="1"/>
  <c r="D615" i="8" s="1"/>
  <c r="AD614" i="1"/>
  <c r="AE614" i="1" s="1"/>
  <c r="AK613" i="1"/>
  <c r="AL613" i="1" s="1"/>
  <c r="E614" i="8" s="1"/>
  <c r="J614" i="8" s="1"/>
  <c r="AJ613" i="1"/>
  <c r="AI613" i="1"/>
  <c r="AH613" i="1"/>
  <c r="AG613" i="1"/>
  <c r="AF613" i="1"/>
  <c r="AK612" i="1"/>
  <c r="AL612" i="1" s="1"/>
  <c r="E613" i="8" s="1"/>
  <c r="J613" i="8" s="1"/>
  <c r="AJ612" i="1"/>
  <c r="AI612" i="1"/>
  <c r="AH612" i="1"/>
  <c r="AG612" i="1"/>
  <c r="AF612" i="1"/>
  <c r="D613" i="8" s="1"/>
  <c r="AD612" i="1"/>
  <c r="AE612" i="1" s="1"/>
  <c r="AK611" i="1"/>
  <c r="AL611" i="1" s="1"/>
  <c r="E612" i="8" s="1"/>
  <c r="J612" i="8" s="1"/>
  <c r="AJ611" i="1"/>
  <c r="AI611" i="1"/>
  <c r="AH611" i="1"/>
  <c r="AG611" i="1"/>
  <c r="AF611" i="1"/>
  <c r="D612" i="8" s="1"/>
  <c r="AD611" i="1"/>
  <c r="AE611" i="1" s="1"/>
  <c r="AK610" i="1"/>
  <c r="AL610" i="1" s="1"/>
  <c r="E611" i="8" s="1"/>
  <c r="AJ610" i="1"/>
  <c r="AI610" i="1"/>
  <c r="AH610" i="1"/>
  <c r="AG610" i="1"/>
  <c r="AF610" i="1"/>
  <c r="D611" i="8" s="1"/>
  <c r="AD610" i="1"/>
  <c r="AE610" i="1" s="1"/>
  <c r="AK609" i="1"/>
  <c r="AL609" i="1" s="1"/>
  <c r="E610" i="8" s="1"/>
  <c r="J610" i="8" s="1"/>
  <c r="AJ609" i="1"/>
  <c r="AI609" i="1"/>
  <c r="AH609" i="1"/>
  <c r="AG609" i="1"/>
  <c r="AF609" i="1"/>
  <c r="AK608" i="1"/>
  <c r="AL608" i="1" s="1"/>
  <c r="E609" i="8" s="1"/>
  <c r="J609" i="8" s="1"/>
  <c r="AJ608" i="1"/>
  <c r="AI608" i="1"/>
  <c r="AH608" i="1"/>
  <c r="AG608" i="1"/>
  <c r="AF608" i="1"/>
  <c r="D609" i="8" s="1"/>
  <c r="AK607" i="1"/>
  <c r="AL607" i="1" s="1"/>
  <c r="E608" i="8" s="1"/>
  <c r="J608" i="8" s="1"/>
  <c r="AJ607" i="1"/>
  <c r="AI607" i="1"/>
  <c r="AH607" i="1"/>
  <c r="AG607" i="1"/>
  <c r="AF607" i="1"/>
  <c r="AK606" i="1"/>
  <c r="AL606" i="1" s="1"/>
  <c r="E607" i="8" s="1"/>
  <c r="AJ606" i="1"/>
  <c r="AI606" i="1"/>
  <c r="AH606" i="1"/>
  <c r="AG606" i="1"/>
  <c r="AF606" i="1"/>
  <c r="D607" i="8" s="1"/>
  <c r="AK605" i="1"/>
  <c r="AL605" i="1" s="1"/>
  <c r="E606" i="8" s="1"/>
  <c r="J606" i="8" s="1"/>
  <c r="AJ605" i="1"/>
  <c r="AI605" i="1"/>
  <c r="AH605" i="1"/>
  <c r="AG605" i="1"/>
  <c r="AF605" i="1"/>
  <c r="AK604" i="1"/>
  <c r="AJ604" i="1"/>
  <c r="AI604" i="1"/>
  <c r="AH604" i="1"/>
  <c r="AG604" i="1"/>
  <c r="AF604" i="1"/>
  <c r="D605" i="8" s="1"/>
  <c r="AD604" i="1"/>
  <c r="AE604" i="1" s="1"/>
  <c r="AK603" i="1"/>
  <c r="AL603" i="1" s="1"/>
  <c r="E604" i="8" s="1"/>
  <c r="J604" i="8" s="1"/>
  <c r="AJ603" i="1"/>
  <c r="AI603" i="1"/>
  <c r="AH603" i="1"/>
  <c r="AG603" i="1"/>
  <c r="AF603" i="1"/>
  <c r="D604" i="8" s="1"/>
  <c r="AD603" i="1"/>
  <c r="AE603" i="1" s="1"/>
  <c r="AK602" i="1"/>
  <c r="AL602" i="1" s="1"/>
  <c r="E603" i="8" s="1"/>
  <c r="AJ602" i="1"/>
  <c r="AI602" i="1"/>
  <c r="AH602" i="1"/>
  <c r="AG602" i="1"/>
  <c r="AF602" i="1"/>
  <c r="AK601" i="1"/>
  <c r="AL601" i="1" s="1"/>
  <c r="E602" i="8" s="1"/>
  <c r="J602" i="8" s="1"/>
  <c r="AJ601" i="1"/>
  <c r="AI601" i="1"/>
  <c r="AH601" i="1"/>
  <c r="AG601" i="1"/>
  <c r="AF601" i="1"/>
  <c r="AK600" i="1"/>
  <c r="AL600" i="1" s="1"/>
  <c r="E601" i="8" s="1"/>
  <c r="J601" i="8" s="1"/>
  <c r="AJ600" i="1"/>
  <c r="AI600" i="1"/>
  <c r="AH600" i="1"/>
  <c r="AG600" i="1"/>
  <c r="AF600" i="1"/>
  <c r="D601" i="8" s="1"/>
  <c r="AK599" i="1"/>
  <c r="AL599" i="1" s="1"/>
  <c r="E600" i="8" s="1"/>
  <c r="J600" i="8" s="1"/>
  <c r="AJ599" i="1"/>
  <c r="AI599" i="1"/>
  <c r="AH599" i="1"/>
  <c r="AG599" i="1"/>
  <c r="AF599" i="1"/>
  <c r="AK598" i="1"/>
  <c r="AL598" i="1" s="1"/>
  <c r="E599" i="8" s="1"/>
  <c r="AJ598" i="1"/>
  <c r="AI598" i="1"/>
  <c r="AH598" i="1"/>
  <c r="AG598" i="1"/>
  <c r="AF598" i="1"/>
  <c r="AL597" i="1"/>
  <c r="E598" i="8" s="1"/>
  <c r="J598" i="8" s="1"/>
  <c r="AK597" i="1"/>
  <c r="AJ597" i="1"/>
  <c r="AI597" i="1"/>
  <c r="AH597" i="1"/>
  <c r="AG597" i="1"/>
  <c r="AF597" i="1"/>
  <c r="D598" i="8" s="1"/>
  <c r="AD597" i="1"/>
  <c r="AE597" i="1" s="1"/>
  <c r="AL596" i="1"/>
  <c r="E597" i="8" s="1"/>
  <c r="J597" i="8" s="1"/>
  <c r="AK596" i="1"/>
  <c r="AJ596" i="1"/>
  <c r="AI596" i="1"/>
  <c r="AH596" i="1"/>
  <c r="AG596" i="1"/>
  <c r="AF596" i="1"/>
  <c r="D597" i="8" s="1"/>
  <c r="AD596" i="1"/>
  <c r="AE596" i="1" s="1"/>
  <c r="AL595" i="1"/>
  <c r="E596" i="8" s="1"/>
  <c r="J596" i="8" s="1"/>
  <c r="AK595" i="1"/>
  <c r="AJ595" i="1"/>
  <c r="AI595" i="1"/>
  <c r="AH595" i="1"/>
  <c r="AG595" i="1"/>
  <c r="AF595" i="1"/>
  <c r="D596" i="8" s="1"/>
  <c r="AK594" i="1"/>
  <c r="AL594" i="1" s="1"/>
  <c r="E595" i="8" s="1"/>
  <c r="AJ594" i="1"/>
  <c r="AI594" i="1"/>
  <c r="AH594" i="1"/>
  <c r="AG594" i="1"/>
  <c r="AF594" i="1"/>
  <c r="AK593" i="1"/>
  <c r="AL593" i="1" s="1"/>
  <c r="E594" i="8" s="1"/>
  <c r="J594" i="8" s="1"/>
  <c r="AJ593" i="1"/>
  <c r="AI593" i="1"/>
  <c r="AH593" i="1"/>
  <c r="AG593" i="1"/>
  <c r="AF593" i="1"/>
  <c r="D594" i="8" s="1"/>
  <c r="AD593" i="1"/>
  <c r="AE593" i="1" s="1"/>
  <c r="AK592" i="1"/>
  <c r="AL592" i="1" s="1"/>
  <c r="E593" i="8" s="1"/>
  <c r="J593" i="8" s="1"/>
  <c r="AJ592" i="1"/>
  <c r="AI592" i="1"/>
  <c r="AH592" i="1"/>
  <c r="AG592" i="1"/>
  <c r="AF592" i="1"/>
  <c r="AK591" i="1"/>
  <c r="AL591" i="1" s="1"/>
  <c r="E592" i="8" s="1"/>
  <c r="AJ591" i="1"/>
  <c r="AI591" i="1"/>
  <c r="AH591" i="1"/>
  <c r="AG591" i="1"/>
  <c r="AF591" i="1"/>
  <c r="AK590" i="1"/>
  <c r="AL590" i="1" s="1"/>
  <c r="E591" i="8" s="1"/>
  <c r="J591" i="8" s="1"/>
  <c r="AJ590" i="1"/>
  <c r="AI590" i="1"/>
  <c r="AH590" i="1"/>
  <c r="AG590" i="1"/>
  <c r="AF590" i="1"/>
  <c r="D591" i="8" s="1"/>
  <c r="AK589" i="1"/>
  <c r="AL589" i="1" s="1"/>
  <c r="E590" i="8" s="1"/>
  <c r="J590" i="8" s="1"/>
  <c r="AJ589" i="1"/>
  <c r="AI589" i="1"/>
  <c r="AH589" i="1"/>
  <c r="AG589" i="1"/>
  <c r="AF589" i="1"/>
  <c r="AK588" i="1"/>
  <c r="AL588" i="1" s="1"/>
  <c r="E589" i="8" s="1"/>
  <c r="J589" i="8" s="1"/>
  <c r="AJ588" i="1"/>
  <c r="AI588" i="1"/>
  <c r="AH588" i="1"/>
  <c r="AG588" i="1"/>
  <c r="AF588" i="1"/>
  <c r="AK587" i="1"/>
  <c r="AL587" i="1" s="1"/>
  <c r="E588" i="8" s="1"/>
  <c r="AJ587" i="1"/>
  <c r="AI587" i="1"/>
  <c r="AH587" i="1"/>
  <c r="AG587" i="1"/>
  <c r="AF587" i="1"/>
  <c r="AK586" i="1"/>
  <c r="AL586" i="1" s="1"/>
  <c r="E587" i="8" s="1"/>
  <c r="J587" i="8" s="1"/>
  <c r="AJ586" i="1"/>
  <c r="AI586" i="1"/>
  <c r="AH586" i="1"/>
  <c r="AG586" i="1"/>
  <c r="AF586" i="1"/>
  <c r="D587" i="8" s="1"/>
  <c r="AD586" i="1"/>
  <c r="AE586" i="1" s="1"/>
  <c r="AK585" i="1"/>
  <c r="AL585" i="1" s="1"/>
  <c r="E586" i="8" s="1"/>
  <c r="J586" i="8" s="1"/>
  <c r="AJ585" i="1"/>
  <c r="AI585" i="1"/>
  <c r="AH585" i="1"/>
  <c r="AG585" i="1"/>
  <c r="AF585" i="1"/>
  <c r="AN584" i="1"/>
  <c r="AK584" i="1"/>
  <c r="AL584" i="1" s="1"/>
  <c r="E585" i="8" s="1"/>
  <c r="J585" i="8" s="1"/>
  <c r="AJ584" i="1"/>
  <c r="AI584" i="1"/>
  <c r="AH584" i="1"/>
  <c r="AG584" i="1"/>
  <c r="AF584" i="1"/>
  <c r="D585" i="8" s="1"/>
  <c r="AK583" i="1"/>
  <c r="AL583" i="1" s="1"/>
  <c r="E584" i="8" s="1"/>
  <c r="AJ583" i="1"/>
  <c r="AI583" i="1"/>
  <c r="AH583" i="1"/>
  <c r="AG583" i="1"/>
  <c r="AF583" i="1"/>
  <c r="D584" i="8" s="1"/>
  <c r="AD583" i="1"/>
  <c r="AE583" i="1" s="1"/>
  <c r="AL582" i="1"/>
  <c r="E583" i="8" s="1"/>
  <c r="J583" i="8" s="1"/>
  <c r="AK582" i="1"/>
  <c r="AJ582" i="1"/>
  <c r="AI582" i="1"/>
  <c r="AH582" i="1"/>
  <c r="AG582" i="1"/>
  <c r="AF582" i="1"/>
  <c r="D583" i="8" s="1"/>
  <c r="AD582" i="1"/>
  <c r="AE582" i="1" s="1"/>
  <c r="AK581" i="1"/>
  <c r="AL581" i="1" s="1"/>
  <c r="E582" i="8" s="1"/>
  <c r="J582" i="8" s="1"/>
  <c r="AJ581" i="1"/>
  <c r="AI581" i="1"/>
  <c r="AH581" i="1"/>
  <c r="AG581" i="1"/>
  <c r="AF581" i="1"/>
  <c r="AK580" i="1"/>
  <c r="AL580" i="1" s="1"/>
  <c r="E581" i="8" s="1"/>
  <c r="J581" i="8" s="1"/>
  <c r="AJ580" i="1"/>
  <c r="AI580" i="1"/>
  <c r="AH580" i="1"/>
  <c r="AG580" i="1"/>
  <c r="AF580" i="1"/>
  <c r="D581" i="8" s="1"/>
  <c r="AD580" i="1"/>
  <c r="AE580" i="1" s="1"/>
  <c r="AK579" i="1"/>
  <c r="AL579" i="1" s="1"/>
  <c r="E580" i="8" s="1"/>
  <c r="J580" i="8" s="1"/>
  <c r="AJ579" i="1"/>
  <c r="AI579" i="1"/>
  <c r="AH579" i="1"/>
  <c r="AG579" i="1"/>
  <c r="AF579" i="1"/>
  <c r="D580" i="8" s="1"/>
  <c r="AD579" i="1"/>
  <c r="AE579" i="1" s="1"/>
  <c r="AL578" i="1"/>
  <c r="E579" i="8" s="1"/>
  <c r="J579" i="8" s="1"/>
  <c r="AK578" i="1"/>
  <c r="AJ578" i="1"/>
  <c r="AI578" i="1"/>
  <c r="AH578" i="1"/>
  <c r="AG578" i="1"/>
  <c r="AF578" i="1"/>
  <c r="D579" i="8" s="1"/>
  <c r="AD578" i="1"/>
  <c r="AE578" i="1" s="1"/>
  <c r="AK577" i="1"/>
  <c r="AL577" i="1" s="1"/>
  <c r="E578" i="8" s="1"/>
  <c r="AJ577" i="1"/>
  <c r="AI577" i="1"/>
  <c r="AH577" i="1"/>
  <c r="AG577" i="1"/>
  <c r="AF577" i="1"/>
  <c r="AK576" i="1"/>
  <c r="AL576" i="1" s="1"/>
  <c r="E577" i="8" s="1"/>
  <c r="J577" i="8" s="1"/>
  <c r="AJ576" i="1"/>
  <c r="AI576" i="1"/>
  <c r="AH576" i="1"/>
  <c r="AG576" i="1"/>
  <c r="AF576" i="1"/>
  <c r="AK575" i="1"/>
  <c r="AL575" i="1" s="1"/>
  <c r="E576" i="8" s="1"/>
  <c r="J576" i="8" s="1"/>
  <c r="AJ575" i="1"/>
  <c r="AI575" i="1"/>
  <c r="AH575" i="1"/>
  <c r="AG575" i="1"/>
  <c r="AF575" i="1"/>
  <c r="AK574" i="1"/>
  <c r="AL574" i="1" s="1"/>
  <c r="E575" i="8" s="1"/>
  <c r="J575" i="8" s="1"/>
  <c r="AJ574" i="1"/>
  <c r="AI574" i="1"/>
  <c r="AH574" i="1"/>
  <c r="AG574" i="1"/>
  <c r="AF574" i="1"/>
  <c r="D575" i="8" s="1"/>
  <c r="AK573" i="1"/>
  <c r="AL573" i="1" s="1"/>
  <c r="E574" i="8" s="1"/>
  <c r="AJ573" i="1"/>
  <c r="AI573" i="1"/>
  <c r="AH573" i="1"/>
  <c r="AG573" i="1"/>
  <c r="AF573" i="1"/>
  <c r="AK572" i="1"/>
  <c r="AL572" i="1" s="1"/>
  <c r="E573" i="8" s="1"/>
  <c r="J573" i="8" s="1"/>
  <c r="AJ572" i="1"/>
  <c r="AI572" i="1"/>
  <c r="AH572" i="1"/>
  <c r="AG572" i="1"/>
  <c r="AF572" i="1"/>
  <c r="AN571" i="1"/>
  <c r="AK571" i="1"/>
  <c r="AL571" i="1" s="1"/>
  <c r="E572" i="8" s="1"/>
  <c r="J572" i="8" s="1"/>
  <c r="AJ571" i="1"/>
  <c r="AI571" i="1"/>
  <c r="AH571" i="1"/>
  <c r="AG571" i="1"/>
  <c r="AF571" i="1"/>
  <c r="AK570" i="1"/>
  <c r="AL570" i="1" s="1"/>
  <c r="E571" i="8" s="1"/>
  <c r="AJ570" i="1"/>
  <c r="AI570" i="1"/>
  <c r="AH570" i="1"/>
  <c r="AG570" i="1"/>
  <c r="AF570" i="1"/>
  <c r="D571" i="8" s="1"/>
  <c r="AK569" i="1"/>
  <c r="AL569" i="1" s="1"/>
  <c r="E570" i="8" s="1"/>
  <c r="J570" i="8" s="1"/>
  <c r="AJ569" i="1"/>
  <c r="AI569" i="1"/>
  <c r="AH569" i="1"/>
  <c r="AG569" i="1"/>
  <c r="AF569" i="1"/>
  <c r="AK568" i="1"/>
  <c r="AL568" i="1" s="1"/>
  <c r="E569" i="8" s="1"/>
  <c r="J569" i="8" s="1"/>
  <c r="AJ568" i="1"/>
  <c r="AI568" i="1"/>
  <c r="AH568" i="1"/>
  <c r="AG568" i="1"/>
  <c r="AF568" i="1"/>
  <c r="AK567" i="1"/>
  <c r="AL567" i="1" s="1"/>
  <c r="E568" i="8" s="1"/>
  <c r="J568" i="8" s="1"/>
  <c r="AJ567" i="1"/>
  <c r="AI567" i="1"/>
  <c r="AH567" i="1"/>
  <c r="AG567" i="1"/>
  <c r="AF567" i="1"/>
  <c r="AK566" i="1"/>
  <c r="AL566" i="1" s="1"/>
  <c r="E567" i="8" s="1"/>
  <c r="AJ566" i="1"/>
  <c r="AI566" i="1"/>
  <c r="AH566" i="1"/>
  <c r="AG566" i="1"/>
  <c r="AF566" i="1"/>
  <c r="D567" i="8" s="1"/>
  <c r="AD566" i="1"/>
  <c r="AE566" i="1" s="1"/>
  <c r="AK565" i="1"/>
  <c r="AL565" i="1" s="1"/>
  <c r="E566" i="8" s="1"/>
  <c r="J566" i="8" s="1"/>
  <c r="AJ565" i="1"/>
  <c r="AI565" i="1"/>
  <c r="AH565" i="1"/>
  <c r="AG565" i="1"/>
  <c r="AF565" i="1"/>
  <c r="AK564" i="1"/>
  <c r="AL564" i="1" s="1"/>
  <c r="E565" i="8" s="1"/>
  <c r="J565" i="8" s="1"/>
  <c r="AJ564" i="1"/>
  <c r="AI564" i="1"/>
  <c r="AH564" i="1"/>
  <c r="AG564" i="1"/>
  <c r="AF564" i="1"/>
  <c r="AK563" i="1"/>
  <c r="AJ563" i="1"/>
  <c r="AI563" i="1"/>
  <c r="AH563" i="1"/>
  <c r="AG563" i="1"/>
  <c r="AF563" i="1"/>
  <c r="D564" i="8" s="1"/>
  <c r="AD563" i="1"/>
  <c r="AE563" i="1" s="1"/>
  <c r="AK562" i="1"/>
  <c r="AL562" i="1" s="1"/>
  <c r="E563" i="8" s="1"/>
  <c r="AJ562" i="1"/>
  <c r="AI562" i="1"/>
  <c r="AH562" i="1"/>
  <c r="AG562" i="1"/>
  <c r="AF562" i="1"/>
  <c r="D563" i="8" s="1"/>
  <c r="AD562" i="1"/>
  <c r="AE562" i="1" s="1"/>
  <c r="AK561" i="1"/>
  <c r="AL561" i="1" s="1"/>
  <c r="E562" i="8" s="1"/>
  <c r="J562" i="8" s="1"/>
  <c r="AJ561" i="1"/>
  <c r="AI561" i="1"/>
  <c r="AH561" i="1"/>
  <c r="AG561" i="1"/>
  <c r="AF561" i="1"/>
  <c r="D562" i="8" s="1"/>
  <c r="AK560" i="1"/>
  <c r="AL560" i="1" s="1"/>
  <c r="E561" i="8" s="1"/>
  <c r="J561" i="8" s="1"/>
  <c r="AJ560" i="1"/>
  <c r="AI560" i="1"/>
  <c r="AH560" i="1"/>
  <c r="AG560" i="1"/>
  <c r="AF560" i="1"/>
  <c r="AK559" i="1"/>
  <c r="AL559" i="1" s="1"/>
  <c r="E560" i="8" s="1"/>
  <c r="J560" i="8" s="1"/>
  <c r="AJ559" i="1"/>
  <c r="AI559" i="1"/>
  <c r="AH559" i="1"/>
  <c r="AG559" i="1"/>
  <c r="AF559" i="1"/>
  <c r="D560" i="8" s="1"/>
  <c r="AK558" i="1"/>
  <c r="AL558" i="1" s="1"/>
  <c r="E559" i="8" s="1"/>
  <c r="AJ558" i="1"/>
  <c r="AI558" i="1"/>
  <c r="AH558" i="1"/>
  <c r="AG558" i="1"/>
  <c r="AF558" i="1"/>
  <c r="D559" i="8" s="1"/>
  <c r="AD558" i="1"/>
  <c r="AE558" i="1" s="1"/>
  <c r="AL557" i="1"/>
  <c r="E558" i="8" s="1"/>
  <c r="J558" i="8" s="1"/>
  <c r="AK557" i="1"/>
  <c r="AJ557" i="1"/>
  <c r="AI557" i="1"/>
  <c r="AH557" i="1"/>
  <c r="AG557" i="1"/>
  <c r="AF557" i="1"/>
  <c r="D558" i="8" s="1"/>
  <c r="AD557" i="1"/>
  <c r="AE557" i="1" s="1"/>
  <c r="AK556" i="1"/>
  <c r="AL556" i="1" s="1"/>
  <c r="E557" i="8" s="1"/>
  <c r="AJ556" i="1"/>
  <c r="AI556" i="1"/>
  <c r="AH556" i="1"/>
  <c r="AG556" i="1"/>
  <c r="AF556" i="1"/>
  <c r="AK555" i="1"/>
  <c r="AL555" i="1" s="1"/>
  <c r="E556" i="8" s="1"/>
  <c r="J556" i="8" s="1"/>
  <c r="AJ555" i="1"/>
  <c r="AI555" i="1"/>
  <c r="AH555" i="1"/>
  <c r="AG555" i="1"/>
  <c r="AF555" i="1"/>
  <c r="D556" i="8" s="1"/>
  <c r="AD555" i="1"/>
  <c r="AE555" i="1" s="1"/>
  <c r="AK554" i="1"/>
  <c r="AL554" i="1" s="1"/>
  <c r="E555" i="8" s="1"/>
  <c r="AJ554" i="1"/>
  <c r="AI554" i="1"/>
  <c r="AH554" i="1"/>
  <c r="AG554" i="1"/>
  <c r="AF554" i="1"/>
  <c r="D555" i="8" s="1"/>
  <c r="AD554" i="1"/>
  <c r="AE554" i="1" s="1"/>
  <c r="AL553" i="1"/>
  <c r="E554" i="8" s="1"/>
  <c r="J554" i="8" s="1"/>
  <c r="AK553" i="1"/>
  <c r="AJ553" i="1"/>
  <c r="AI553" i="1"/>
  <c r="AH553" i="1"/>
  <c r="AG553" i="1"/>
  <c r="AF553" i="1"/>
  <c r="D554" i="8" s="1"/>
  <c r="AD553" i="1"/>
  <c r="AE553" i="1" s="1"/>
  <c r="AK552" i="1"/>
  <c r="AL552" i="1" s="1"/>
  <c r="E553" i="8" s="1"/>
  <c r="J553" i="8" s="1"/>
  <c r="AJ552" i="1"/>
  <c r="AI552" i="1"/>
  <c r="AH552" i="1"/>
  <c r="AG552" i="1"/>
  <c r="AF552" i="1"/>
  <c r="AK551" i="1"/>
  <c r="AL551" i="1" s="1"/>
  <c r="E552" i="8" s="1"/>
  <c r="J552" i="8" s="1"/>
  <c r="AJ551" i="1"/>
  <c r="AI551" i="1"/>
  <c r="AH551" i="1"/>
  <c r="AG551" i="1"/>
  <c r="AF551" i="1"/>
  <c r="AK550" i="1"/>
  <c r="AL550" i="1" s="1"/>
  <c r="E551" i="8" s="1"/>
  <c r="AJ550" i="1"/>
  <c r="AI550" i="1"/>
  <c r="AH550" i="1"/>
  <c r="AG550" i="1"/>
  <c r="AF550" i="1"/>
  <c r="D551" i="8" s="1"/>
  <c r="AD550" i="1"/>
  <c r="AE550" i="1" s="1"/>
  <c r="AK549" i="1"/>
  <c r="AL549" i="1" s="1"/>
  <c r="E550" i="8" s="1"/>
  <c r="J550" i="8" s="1"/>
  <c r="AJ549" i="1"/>
  <c r="AI549" i="1"/>
  <c r="AH549" i="1"/>
  <c r="AG549" i="1"/>
  <c r="AF549" i="1"/>
  <c r="D550" i="8" s="1"/>
  <c r="AK548" i="1"/>
  <c r="AL548" i="1" s="1"/>
  <c r="E549" i="8" s="1"/>
  <c r="J549" i="8" s="1"/>
  <c r="AJ548" i="1"/>
  <c r="AI548" i="1"/>
  <c r="AH548" i="1"/>
  <c r="AG548" i="1"/>
  <c r="AF548" i="1"/>
  <c r="AK547" i="1"/>
  <c r="AL547" i="1" s="1"/>
  <c r="E548" i="8" s="1"/>
  <c r="J548" i="8" s="1"/>
  <c r="AJ547" i="1"/>
  <c r="AI547" i="1"/>
  <c r="AH547" i="1"/>
  <c r="AG547" i="1"/>
  <c r="AF547" i="1"/>
  <c r="D548" i="8" s="1"/>
  <c r="AD547" i="1"/>
  <c r="AE547" i="1" s="1"/>
  <c r="AK546" i="1"/>
  <c r="AL546" i="1" s="1"/>
  <c r="E547" i="8" s="1"/>
  <c r="J547" i="8" s="1"/>
  <c r="AJ546" i="1"/>
  <c r="AI546" i="1"/>
  <c r="AH546" i="1"/>
  <c r="AG546" i="1"/>
  <c r="AF546" i="1"/>
  <c r="D547" i="8" s="1"/>
  <c r="AD546" i="1"/>
  <c r="AE546" i="1" s="1"/>
  <c r="AK545" i="1"/>
  <c r="AL545" i="1" s="1"/>
  <c r="E546" i="8" s="1"/>
  <c r="J546" i="8" s="1"/>
  <c r="AJ545" i="1"/>
  <c r="AI545" i="1"/>
  <c r="AH545" i="1"/>
  <c r="AG545" i="1"/>
  <c r="AF545" i="1"/>
  <c r="D546" i="8" s="1"/>
  <c r="AK544" i="1"/>
  <c r="AL544" i="1" s="1"/>
  <c r="E545" i="8" s="1"/>
  <c r="AJ544" i="1"/>
  <c r="AI544" i="1"/>
  <c r="AH544" i="1"/>
  <c r="AG544" i="1"/>
  <c r="AF544" i="1"/>
  <c r="AK543" i="1"/>
  <c r="AL543" i="1" s="1"/>
  <c r="E544" i="8" s="1"/>
  <c r="J544" i="8" s="1"/>
  <c r="AJ543" i="1"/>
  <c r="AI543" i="1"/>
  <c r="AH543" i="1"/>
  <c r="AG543" i="1"/>
  <c r="AF543" i="1"/>
  <c r="D544" i="8" s="1"/>
  <c r="AK542" i="1"/>
  <c r="AL542" i="1" s="1"/>
  <c r="E543" i="8" s="1"/>
  <c r="J543" i="8" s="1"/>
  <c r="AJ542" i="1"/>
  <c r="AI542" i="1"/>
  <c r="AH542" i="1"/>
  <c r="AG542" i="1"/>
  <c r="AF542" i="1"/>
  <c r="D543" i="8" s="1"/>
  <c r="AD542" i="1"/>
  <c r="AE542" i="1" s="1"/>
  <c r="AL541" i="1"/>
  <c r="E542" i="8" s="1"/>
  <c r="J542" i="8" s="1"/>
  <c r="AK541" i="1"/>
  <c r="AJ541" i="1"/>
  <c r="AI541" i="1"/>
  <c r="AH541" i="1"/>
  <c r="AG541" i="1"/>
  <c r="AF541" i="1"/>
  <c r="D542" i="8" s="1"/>
  <c r="AD541" i="1"/>
  <c r="AE541" i="1" s="1"/>
  <c r="AK540" i="1"/>
  <c r="AL540" i="1" s="1"/>
  <c r="E541" i="8" s="1"/>
  <c r="AJ540" i="1"/>
  <c r="AI540" i="1"/>
  <c r="AH540" i="1"/>
  <c r="AG540" i="1"/>
  <c r="AF540" i="1"/>
  <c r="AK539" i="1"/>
  <c r="AL539" i="1" s="1"/>
  <c r="E540" i="8" s="1"/>
  <c r="J540" i="8" s="1"/>
  <c r="AJ539" i="1"/>
  <c r="AI539" i="1"/>
  <c r="AH539" i="1"/>
  <c r="AG539" i="1"/>
  <c r="AF539" i="1"/>
  <c r="D540" i="8" s="1"/>
  <c r="AD539" i="1"/>
  <c r="AE539" i="1" s="1"/>
  <c r="AK538" i="1"/>
  <c r="AL538" i="1" s="1"/>
  <c r="E539" i="8" s="1"/>
  <c r="AJ538" i="1"/>
  <c r="AI538" i="1"/>
  <c r="AH538" i="1"/>
  <c r="AG538" i="1"/>
  <c r="AF538" i="1"/>
  <c r="D539" i="8" s="1"/>
  <c r="AD538" i="1"/>
  <c r="AE538" i="1" s="1"/>
  <c r="AL537" i="1"/>
  <c r="E538" i="8" s="1"/>
  <c r="J538" i="8" s="1"/>
  <c r="AK537" i="1"/>
  <c r="AJ537" i="1"/>
  <c r="AI537" i="1"/>
  <c r="AH537" i="1"/>
  <c r="AG537" i="1"/>
  <c r="AF537" i="1"/>
  <c r="D538" i="8" s="1"/>
  <c r="AD537" i="1"/>
  <c r="AE537" i="1" s="1"/>
  <c r="AK536" i="1"/>
  <c r="AL536" i="1" s="1"/>
  <c r="E537" i="8" s="1"/>
  <c r="J537" i="8" s="1"/>
  <c r="AJ536" i="1"/>
  <c r="AI536" i="1"/>
  <c r="AH536" i="1"/>
  <c r="AG536" i="1"/>
  <c r="AF536" i="1"/>
  <c r="AK535" i="1"/>
  <c r="AL535" i="1" s="1"/>
  <c r="E536" i="8" s="1"/>
  <c r="J536" i="8" s="1"/>
  <c r="AJ535" i="1"/>
  <c r="AI535" i="1"/>
  <c r="AH535" i="1"/>
  <c r="AG535" i="1"/>
  <c r="AF535" i="1"/>
  <c r="AK534" i="1"/>
  <c r="AL534" i="1" s="1"/>
  <c r="E535" i="8" s="1"/>
  <c r="AJ534" i="1"/>
  <c r="AI534" i="1"/>
  <c r="AH534" i="1"/>
  <c r="AG534" i="1"/>
  <c r="AF534" i="1"/>
  <c r="D535" i="8" s="1"/>
  <c r="AD534" i="1"/>
  <c r="AE534" i="1" s="1"/>
  <c r="AK533" i="1"/>
  <c r="AL533" i="1" s="1"/>
  <c r="E534" i="8" s="1"/>
  <c r="J534" i="8" s="1"/>
  <c r="AJ533" i="1"/>
  <c r="AI533" i="1"/>
  <c r="AH533" i="1"/>
  <c r="AG533" i="1"/>
  <c r="AF533" i="1"/>
  <c r="D534" i="8" s="1"/>
  <c r="AK532" i="1"/>
  <c r="AL532" i="1" s="1"/>
  <c r="E533" i="8" s="1"/>
  <c r="J533" i="8" s="1"/>
  <c r="AJ532" i="1"/>
  <c r="AI532" i="1"/>
  <c r="AH532" i="1"/>
  <c r="AG532" i="1"/>
  <c r="AF532" i="1"/>
  <c r="AK531" i="1"/>
  <c r="AL531" i="1" s="1"/>
  <c r="E532" i="8" s="1"/>
  <c r="J532" i="8" s="1"/>
  <c r="AJ531" i="1"/>
  <c r="AI531" i="1"/>
  <c r="AH531" i="1"/>
  <c r="AG531" i="1"/>
  <c r="AF531" i="1"/>
  <c r="D532" i="8" s="1"/>
  <c r="AD531" i="1"/>
  <c r="AE531" i="1" s="1"/>
  <c r="AK530" i="1"/>
  <c r="AJ530" i="1"/>
  <c r="AI530" i="1"/>
  <c r="AH530" i="1"/>
  <c r="AG530" i="1"/>
  <c r="AF530" i="1"/>
  <c r="D531" i="8" s="1"/>
  <c r="AK529" i="1"/>
  <c r="AL529" i="1" s="1"/>
  <c r="E530" i="8" s="1"/>
  <c r="J530" i="8" s="1"/>
  <c r="AJ529" i="1"/>
  <c r="AI529" i="1"/>
  <c r="AH529" i="1"/>
  <c r="AG529" i="1"/>
  <c r="AF529" i="1"/>
  <c r="AK528" i="1"/>
  <c r="AL528" i="1" s="1"/>
  <c r="E529" i="8" s="1"/>
  <c r="AJ528" i="1"/>
  <c r="AI528" i="1"/>
  <c r="AH528" i="1"/>
  <c r="AG528" i="1"/>
  <c r="AF528" i="1"/>
  <c r="D529" i="8" s="1"/>
  <c r="AK527" i="1"/>
  <c r="AL527" i="1" s="1"/>
  <c r="E528" i="8" s="1"/>
  <c r="J528" i="8" s="1"/>
  <c r="AJ527" i="1"/>
  <c r="AI527" i="1"/>
  <c r="AH527" i="1"/>
  <c r="AG527" i="1"/>
  <c r="AF527" i="1"/>
  <c r="D528" i="8" s="1"/>
  <c r="AD527" i="1"/>
  <c r="AE527" i="1" s="1"/>
  <c r="AL526" i="1"/>
  <c r="E527" i="8" s="1"/>
  <c r="J527" i="8" s="1"/>
  <c r="AK526" i="1"/>
  <c r="AJ526" i="1"/>
  <c r="AI526" i="1"/>
  <c r="AH526" i="1"/>
  <c r="AG526" i="1"/>
  <c r="AF526" i="1"/>
  <c r="D527" i="8" s="1"/>
  <c r="AD526" i="1"/>
  <c r="AE526" i="1" s="1"/>
  <c r="AK525" i="1"/>
  <c r="AL525" i="1" s="1"/>
  <c r="E526" i="8" s="1"/>
  <c r="J526" i="8" s="1"/>
  <c r="AJ525" i="1"/>
  <c r="AI525" i="1"/>
  <c r="AH525" i="1"/>
  <c r="AG525" i="1"/>
  <c r="AF525" i="1"/>
  <c r="AK524" i="1"/>
  <c r="AL524" i="1" s="1"/>
  <c r="E525" i="8" s="1"/>
  <c r="AJ524" i="1"/>
  <c r="AI524" i="1"/>
  <c r="AH524" i="1"/>
  <c r="AG524" i="1"/>
  <c r="AF524" i="1"/>
  <c r="AK523" i="1"/>
  <c r="AL523" i="1" s="1"/>
  <c r="E524" i="8" s="1"/>
  <c r="J524" i="8" s="1"/>
  <c r="AJ523" i="1"/>
  <c r="AI523" i="1"/>
  <c r="AH523" i="1"/>
  <c r="AG523" i="1"/>
  <c r="AF523" i="1"/>
  <c r="D524" i="8" s="1"/>
  <c r="AD523" i="1"/>
  <c r="AE523" i="1" s="1"/>
  <c r="AL522" i="1"/>
  <c r="E523" i="8" s="1"/>
  <c r="AK522" i="1"/>
  <c r="AJ522" i="1"/>
  <c r="AI522" i="1"/>
  <c r="AH522" i="1"/>
  <c r="AG522" i="1"/>
  <c r="AF522" i="1"/>
  <c r="D523" i="8" s="1"/>
  <c r="AD522" i="1"/>
  <c r="AE522" i="1" s="1"/>
  <c r="AK521" i="1"/>
  <c r="AL521" i="1" s="1"/>
  <c r="E522" i="8" s="1"/>
  <c r="J522" i="8" s="1"/>
  <c r="AJ521" i="1"/>
  <c r="AI521" i="1"/>
  <c r="AH521" i="1"/>
  <c r="AG521" i="1"/>
  <c r="AF521" i="1"/>
  <c r="AK520" i="1"/>
  <c r="AL520" i="1" s="1"/>
  <c r="E521" i="8" s="1"/>
  <c r="AJ520" i="1"/>
  <c r="AI520" i="1"/>
  <c r="AH520" i="1"/>
  <c r="AG520" i="1"/>
  <c r="AF520" i="1"/>
  <c r="AK519" i="1"/>
  <c r="AL519" i="1" s="1"/>
  <c r="E520" i="8" s="1"/>
  <c r="J520" i="8" s="1"/>
  <c r="AJ519" i="1"/>
  <c r="AI519" i="1"/>
  <c r="AH519" i="1"/>
  <c r="AG519" i="1"/>
  <c r="AF519" i="1"/>
  <c r="AK518" i="1"/>
  <c r="AL518" i="1" s="1"/>
  <c r="E519" i="8" s="1"/>
  <c r="J519" i="8" s="1"/>
  <c r="AJ518" i="1"/>
  <c r="AI518" i="1"/>
  <c r="AH518" i="1"/>
  <c r="AG518" i="1"/>
  <c r="AF518" i="1"/>
  <c r="D519" i="8" s="1"/>
  <c r="AK517" i="1"/>
  <c r="AL517" i="1" s="1"/>
  <c r="E518" i="8" s="1"/>
  <c r="J518" i="8" s="1"/>
  <c r="AJ517" i="1"/>
  <c r="AI517" i="1"/>
  <c r="AH517" i="1"/>
  <c r="AG517" i="1"/>
  <c r="AF517" i="1"/>
  <c r="AK516" i="1"/>
  <c r="AL516" i="1" s="1"/>
  <c r="E517" i="8" s="1"/>
  <c r="AJ516" i="1"/>
  <c r="AI516" i="1"/>
  <c r="AH516" i="1"/>
  <c r="AG516" i="1"/>
  <c r="AF516" i="1"/>
  <c r="AK515" i="1"/>
  <c r="AL515" i="1" s="1"/>
  <c r="E516" i="8" s="1"/>
  <c r="J516" i="8" s="1"/>
  <c r="AJ515" i="1"/>
  <c r="AI515" i="1"/>
  <c r="AH515" i="1"/>
  <c r="AG515" i="1"/>
  <c r="AF515" i="1"/>
  <c r="AK514" i="1"/>
  <c r="AL514" i="1" s="1"/>
  <c r="E515" i="8" s="1"/>
  <c r="J515" i="8" s="1"/>
  <c r="AJ514" i="1"/>
  <c r="AI514" i="1"/>
  <c r="AH514" i="1"/>
  <c r="AG514" i="1"/>
  <c r="AF514" i="1"/>
  <c r="D515" i="8" s="1"/>
  <c r="AK513" i="1"/>
  <c r="AL513" i="1" s="1"/>
  <c r="E514" i="8" s="1"/>
  <c r="J514" i="8" s="1"/>
  <c r="AJ513" i="1"/>
  <c r="AI513" i="1"/>
  <c r="AH513" i="1"/>
  <c r="AG513" i="1"/>
  <c r="AF513" i="1"/>
  <c r="AK512" i="1"/>
  <c r="AL512" i="1" s="1"/>
  <c r="E513" i="8" s="1"/>
  <c r="J513" i="8" s="1"/>
  <c r="AJ512" i="1"/>
  <c r="AI512" i="1"/>
  <c r="AH512" i="1"/>
  <c r="AG512" i="1"/>
  <c r="AF512" i="1"/>
  <c r="D513" i="8" s="1"/>
  <c r="AK511" i="1"/>
  <c r="AL511" i="1" s="1"/>
  <c r="E512" i="8" s="1"/>
  <c r="J512" i="8" s="1"/>
  <c r="AJ511" i="1"/>
  <c r="AI511" i="1"/>
  <c r="AH511" i="1"/>
  <c r="AG511" i="1"/>
  <c r="AF511" i="1"/>
  <c r="D512" i="8" s="1"/>
  <c r="AD511" i="1"/>
  <c r="AE511" i="1" s="1"/>
  <c r="AL510" i="1"/>
  <c r="E511" i="8" s="1"/>
  <c r="AK510" i="1"/>
  <c r="AJ510" i="1"/>
  <c r="AI510" i="1"/>
  <c r="AH510" i="1"/>
  <c r="AG510" i="1"/>
  <c r="AF510" i="1"/>
  <c r="D511" i="8" s="1"/>
  <c r="AD510" i="1"/>
  <c r="AE510" i="1" s="1"/>
  <c r="AK509" i="1"/>
  <c r="AL509" i="1" s="1"/>
  <c r="E510" i="8" s="1"/>
  <c r="J510" i="8" s="1"/>
  <c r="AJ509" i="1"/>
  <c r="AI509" i="1"/>
  <c r="AH509" i="1"/>
  <c r="AG509" i="1"/>
  <c r="AF509" i="1"/>
  <c r="AK508" i="1"/>
  <c r="AL508" i="1" s="1"/>
  <c r="E509" i="8" s="1"/>
  <c r="J509" i="8" s="1"/>
  <c r="AJ508" i="1"/>
  <c r="AI508" i="1"/>
  <c r="AH508" i="1"/>
  <c r="AG508" i="1"/>
  <c r="AF508" i="1"/>
  <c r="AK507" i="1"/>
  <c r="AL507" i="1" s="1"/>
  <c r="E508" i="8" s="1"/>
  <c r="J508" i="8" s="1"/>
  <c r="AJ507" i="1"/>
  <c r="AI507" i="1"/>
  <c r="AH507" i="1"/>
  <c r="AG507" i="1"/>
  <c r="AF507" i="1"/>
  <c r="D508" i="8" s="1"/>
  <c r="AD507" i="1"/>
  <c r="AE507" i="1" s="1"/>
  <c r="AL506" i="1"/>
  <c r="E507" i="8" s="1"/>
  <c r="AK506" i="1"/>
  <c r="AJ506" i="1"/>
  <c r="AI506" i="1"/>
  <c r="AH506" i="1"/>
  <c r="AG506" i="1"/>
  <c r="AF506" i="1"/>
  <c r="D507" i="8" s="1"/>
  <c r="AD506" i="1"/>
  <c r="AE506" i="1" s="1"/>
  <c r="AK505" i="1"/>
  <c r="AL505" i="1" s="1"/>
  <c r="E506" i="8" s="1"/>
  <c r="J506" i="8" s="1"/>
  <c r="AJ505" i="1"/>
  <c r="AI505" i="1"/>
  <c r="AH505" i="1"/>
  <c r="AG505" i="1"/>
  <c r="AF505" i="1"/>
  <c r="AK504" i="1"/>
  <c r="AL504" i="1" s="1"/>
  <c r="E505" i="8" s="1"/>
  <c r="AJ504" i="1"/>
  <c r="AI504" i="1"/>
  <c r="AH504" i="1"/>
  <c r="AG504" i="1"/>
  <c r="AF504" i="1"/>
  <c r="AK503" i="1"/>
  <c r="AL503" i="1" s="1"/>
  <c r="E504" i="8" s="1"/>
  <c r="J504" i="8" s="1"/>
  <c r="AJ503" i="1"/>
  <c r="AI503" i="1"/>
  <c r="AH503" i="1"/>
  <c r="AG503" i="1"/>
  <c r="AF503" i="1"/>
  <c r="AK502" i="1"/>
  <c r="AL502" i="1" s="1"/>
  <c r="E503" i="8" s="1"/>
  <c r="J503" i="8" s="1"/>
  <c r="AJ502" i="1"/>
  <c r="AI502" i="1"/>
  <c r="AH502" i="1"/>
  <c r="AG502" i="1"/>
  <c r="AF502" i="1"/>
  <c r="D503" i="8" s="1"/>
  <c r="AK501" i="1"/>
  <c r="AL501" i="1" s="1"/>
  <c r="E502" i="8" s="1"/>
  <c r="J502" i="8" s="1"/>
  <c r="AJ501" i="1"/>
  <c r="AI501" i="1"/>
  <c r="AH501" i="1"/>
  <c r="AG501" i="1"/>
  <c r="AF501" i="1"/>
  <c r="AK500" i="1"/>
  <c r="AL500" i="1" s="1"/>
  <c r="E501" i="8" s="1"/>
  <c r="AJ500" i="1"/>
  <c r="AI500" i="1"/>
  <c r="AH500" i="1"/>
  <c r="AG500" i="1"/>
  <c r="AF500" i="1"/>
  <c r="AK499" i="1"/>
  <c r="AL499" i="1" s="1"/>
  <c r="E500" i="8" s="1"/>
  <c r="J500" i="8" s="1"/>
  <c r="AJ499" i="1"/>
  <c r="AI499" i="1"/>
  <c r="AH499" i="1"/>
  <c r="AG499" i="1"/>
  <c r="AF499" i="1"/>
  <c r="AN498" i="1"/>
  <c r="AL498" i="1"/>
  <c r="E499" i="8" s="1"/>
  <c r="J499" i="8" s="1"/>
  <c r="AK498" i="1"/>
  <c r="AJ498" i="1"/>
  <c r="AI498" i="1"/>
  <c r="AH498" i="1"/>
  <c r="AG498" i="1"/>
  <c r="AF498" i="1"/>
  <c r="D499" i="8" s="1"/>
  <c r="AD498" i="1"/>
  <c r="AE498" i="1" s="1"/>
  <c r="AL497" i="1"/>
  <c r="E498" i="8" s="1"/>
  <c r="J498" i="8" s="1"/>
  <c r="AK497" i="1"/>
  <c r="AJ497" i="1"/>
  <c r="AI497" i="1"/>
  <c r="AH497" i="1"/>
  <c r="AG497" i="1"/>
  <c r="AF497" i="1"/>
  <c r="D498" i="8" s="1"/>
  <c r="AD497" i="1"/>
  <c r="AE497" i="1" s="1"/>
  <c r="AL496" i="1"/>
  <c r="E497" i="8" s="1"/>
  <c r="J497" i="8" s="1"/>
  <c r="AK496" i="1"/>
  <c r="AJ496" i="1"/>
  <c r="AI496" i="1"/>
  <c r="AH496" i="1"/>
  <c r="AG496" i="1"/>
  <c r="AF496" i="1"/>
  <c r="D497" i="8" s="1"/>
  <c r="AK495" i="1"/>
  <c r="AL495" i="1" s="1"/>
  <c r="E496" i="8" s="1"/>
  <c r="J496" i="8" s="1"/>
  <c r="AJ495" i="1"/>
  <c r="AI495" i="1"/>
  <c r="AH495" i="1"/>
  <c r="AG495" i="1"/>
  <c r="AF495" i="1"/>
  <c r="AK494" i="1"/>
  <c r="AL494" i="1" s="1"/>
  <c r="E495" i="8" s="1"/>
  <c r="AJ494" i="1"/>
  <c r="AI494" i="1"/>
  <c r="AH494" i="1"/>
  <c r="AG494" i="1"/>
  <c r="AF494" i="1"/>
  <c r="D495" i="8" s="1"/>
  <c r="AD494" i="1"/>
  <c r="AE494" i="1" s="1"/>
  <c r="AK493" i="1"/>
  <c r="AL493" i="1" s="1"/>
  <c r="E494" i="8" s="1"/>
  <c r="J494" i="8" s="1"/>
  <c r="AJ493" i="1"/>
  <c r="AI493" i="1"/>
  <c r="AH493" i="1"/>
  <c r="AG493" i="1"/>
  <c r="AF493" i="1"/>
  <c r="AK492" i="1"/>
  <c r="AL492" i="1" s="1"/>
  <c r="E493" i="8" s="1"/>
  <c r="J493" i="8" s="1"/>
  <c r="AJ492" i="1"/>
  <c r="AI492" i="1"/>
  <c r="AH492" i="1"/>
  <c r="AG492" i="1"/>
  <c r="AF492" i="1"/>
  <c r="D493" i="8" s="1"/>
  <c r="AK491" i="1"/>
  <c r="AL491" i="1" s="1"/>
  <c r="E492" i="8" s="1"/>
  <c r="AJ491" i="1"/>
  <c r="AI491" i="1"/>
  <c r="AH491" i="1"/>
  <c r="AG491" i="1"/>
  <c r="AF491" i="1"/>
  <c r="AK490" i="1"/>
  <c r="AL490" i="1" s="1"/>
  <c r="E491" i="8" s="1"/>
  <c r="AJ490" i="1"/>
  <c r="AI490" i="1"/>
  <c r="AH490" i="1"/>
  <c r="AG490" i="1"/>
  <c r="AF490" i="1"/>
  <c r="D491" i="8" s="1"/>
  <c r="AK489" i="1"/>
  <c r="AL489" i="1" s="1"/>
  <c r="E490" i="8" s="1"/>
  <c r="AJ489" i="1"/>
  <c r="AI489" i="1"/>
  <c r="AH489" i="1"/>
  <c r="AG489" i="1"/>
  <c r="AF489" i="1"/>
  <c r="D490" i="8" s="1"/>
  <c r="AD489" i="1"/>
  <c r="AE489" i="1" s="1"/>
  <c r="AK488" i="1"/>
  <c r="AL488" i="1" s="1"/>
  <c r="E489" i="8" s="1"/>
  <c r="J489" i="8" s="1"/>
  <c r="AJ488" i="1"/>
  <c r="AI488" i="1"/>
  <c r="AH488" i="1"/>
  <c r="AG488" i="1"/>
  <c r="AF488" i="1"/>
  <c r="D489" i="8" s="1"/>
  <c r="AD488" i="1"/>
  <c r="AE488" i="1" s="1"/>
  <c r="AK487" i="1"/>
  <c r="AL487" i="1" s="1"/>
  <c r="E488" i="8" s="1"/>
  <c r="J488" i="8" s="1"/>
  <c r="AJ487" i="1"/>
  <c r="AI487" i="1"/>
  <c r="AH487" i="1"/>
  <c r="AG487" i="1"/>
  <c r="AF487" i="1"/>
  <c r="AN486" i="1"/>
  <c r="AO486" i="1" s="1"/>
  <c r="AL486" i="1"/>
  <c r="E487" i="8" s="1"/>
  <c r="AK486" i="1"/>
  <c r="AJ486" i="1"/>
  <c r="AI486" i="1"/>
  <c r="AH486" i="1"/>
  <c r="AG486" i="1"/>
  <c r="AF486" i="1"/>
  <c r="D487" i="8" s="1"/>
  <c r="AN485" i="1"/>
  <c r="AK485" i="1"/>
  <c r="AJ485" i="1"/>
  <c r="AI485" i="1"/>
  <c r="AH485" i="1"/>
  <c r="AG485" i="1"/>
  <c r="AF485" i="1"/>
  <c r="D486" i="8" s="1"/>
  <c r="AO484" i="1"/>
  <c r="AN484" i="1"/>
  <c r="AK484" i="1"/>
  <c r="AL484" i="1" s="1"/>
  <c r="E485" i="8" s="1"/>
  <c r="AJ484" i="1"/>
  <c r="AI484" i="1"/>
  <c r="AH484" i="1"/>
  <c r="AG484" i="1"/>
  <c r="AF484" i="1"/>
  <c r="D485" i="8" s="1"/>
  <c r="AN483" i="1"/>
  <c r="AK483" i="1"/>
  <c r="AL483" i="1" s="1"/>
  <c r="E484" i="8" s="1"/>
  <c r="J484" i="8" s="1"/>
  <c r="AJ483" i="1"/>
  <c r="AI483" i="1"/>
  <c r="AH483" i="1"/>
  <c r="AG483" i="1"/>
  <c r="AF483" i="1"/>
  <c r="AN482" i="1"/>
  <c r="AL482" i="1"/>
  <c r="E483" i="8" s="1"/>
  <c r="J483" i="8" s="1"/>
  <c r="AK482" i="1"/>
  <c r="AJ482" i="1"/>
  <c r="AI482" i="1"/>
  <c r="AH482" i="1"/>
  <c r="AG482" i="1"/>
  <c r="AF482" i="1"/>
  <c r="D483" i="8" s="1"/>
  <c r="AK481" i="1"/>
  <c r="AL481" i="1" s="1"/>
  <c r="E482" i="8" s="1"/>
  <c r="AJ481" i="1"/>
  <c r="AI481" i="1"/>
  <c r="AH481" i="1"/>
  <c r="AG481" i="1"/>
  <c r="AF481" i="1"/>
  <c r="AK480" i="1"/>
  <c r="AL480" i="1" s="1"/>
  <c r="E481" i="8" s="1"/>
  <c r="AJ480" i="1"/>
  <c r="AI480" i="1"/>
  <c r="AH480" i="1"/>
  <c r="AG480" i="1"/>
  <c r="AF480" i="1"/>
  <c r="D481" i="8" s="1"/>
  <c r="AL479" i="1"/>
  <c r="E480" i="8" s="1"/>
  <c r="J480" i="8" s="1"/>
  <c r="AK479" i="1"/>
  <c r="AJ479" i="1"/>
  <c r="AI479" i="1"/>
  <c r="AH479" i="1"/>
  <c r="AG479" i="1"/>
  <c r="AF479" i="1"/>
  <c r="D480" i="8" s="1"/>
  <c r="AK478" i="1"/>
  <c r="AJ478" i="1"/>
  <c r="AI478" i="1"/>
  <c r="AH478" i="1"/>
  <c r="AG478" i="1"/>
  <c r="AF478" i="1"/>
  <c r="AK477" i="1"/>
  <c r="AL477" i="1" s="1"/>
  <c r="E478" i="8" s="1"/>
  <c r="J478" i="8" s="1"/>
  <c r="AJ477" i="1"/>
  <c r="AI477" i="1"/>
  <c r="AH477" i="1"/>
  <c r="AG477" i="1"/>
  <c r="AF477" i="1"/>
  <c r="D478" i="8" s="1"/>
  <c r="AD477" i="1"/>
  <c r="AE477" i="1" s="1"/>
  <c r="AL476" i="1"/>
  <c r="E477" i="8" s="1"/>
  <c r="J477" i="8" s="1"/>
  <c r="AK476" i="1"/>
  <c r="AJ476" i="1"/>
  <c r="AI476" i="1"/>
  <c r="AH476" i="1"/>
  <c r="AG476" i="1"/>
  <c r="AF476" i="1"/>
  <c r="D477" i="8" s="1"/>
  <c r="AD476" i="1"/>
  <c r="AE476" i="1" s="1"/>
  <c r="AM475" i="1"/>
  <c r="AK475" i="1"/>
  <c r="AL475" i="1" s="1"/>
  <c r="E476" i="8" s="1"/>
  <c r="J476" i="8" s="1"/>
  <c r="AJ475" i="1"/>
  <c r="AI475" i="1"/>
  <c r="AH475" i="1"/>
  <c r="AG475" i="1"/>
  <c r="AF475" i="1"/>
  <c r="D476" i="8" s="1"/>
  <c r="AK474" i="1"/>
  <c r="AL474" i="1" s="1"/>
  <c r="E475" i="8" s="1"/>
  <c r="J475" i="8" s="1"/>
  <c r="AJ474" i="1"/>
  <c r="AI474" i="1"/>
  <c r="AH474" i="1"/>
  <c r="AG474" i="1"/>
  <c r="AF474" i="1"/>
  <c r="AK473" i="1"/>
  <c r="AL473" i="1" s="1"/>
  <c r="E474" i="8" s="1"/>
  <c r="J474" i="8" s="1"/>
  <c r="AJ473" i="1"/>
  <c r="AI473" i="1"/>
  <c r="AH473" i="1"/>
  <c r="AG473" i="1"/>
  <c r="AF473" i="1"/>
  <c r="AK472" i="1"/>
  <c r="AL472" i="1" s="1"/>
  <c r="E473" i="8" s="1"/>
  <c r="AJ472" i="1"/>
  <c r="AI472" i="1"/>
  <c r="AH472" i="1"/>
  <c r="AG472" i="1"/>
  <c r="AF472" i="1"/>
  <c r="AK471" i="1"/>
  <c r="AL471" i="1" s="1"/>
  <c r="E472" i="8" s="1"/>
  <c r="J472" i="8" s="1"/>
  <c r="AJ471" i="1"/>
  <c r="AI471" i="1"/>
  <c r="AH471" i="1"/>
  <c r="AG471" i="1"/>
  <c r="AF471" i="1"/>
  <c r="D472" i="8" s="1"/>
  <c r="AK470" i="1"/>
  <c r="AL470" i="1" s="1"/>
  <c r="E471" i="8" s="1"/>
  <c r="J471" i="8" s="1"/>
  <c r="AJ470" i="1"/>
  <c r="AI470" i="1"/>
  <c r="AH470" i="1"/>
  <c r="AG470" i="1"/>
  <c r="AF470" i="1"/>
  <c r="AK469" i="1"/>
  <c r="AL469" i="1" s="1"/>
  <c r="E470" i="8" s="1"/>
  <c r="J470" i="8" s="1"/>
  <c r="AJ469" i="1"/>
  <c r="AI469" i="1"/>
  <c r="AH469" i="1"/>
  <c r="AG469" i="1"/>
  <c r="AF469" i="1"/>
  <c r="AM468" i="1"/>
  <c r="AK468" i="1"/>
  <c r="AL468" i="1" s="1"/>
  <c r="E469" i="8" s="1"/>
  <c r="AJ468" i="1"/>
  <c r="AI468" i="1"/>
  <c r="AH468" i="1"/>
  <c r="AG468" i="1"/>
  <c r="AF468" i="1"/>
  <c r="D469" i="8" s="1"/>
  <c r="AK467" i="1"/>
  <c r="AL467" i="1" s="1"/>
  <c r="E468" i="8" s="1"/>
  <c r="J468" i="8" s="1"/>
  <c r="AJ467" i="1"/>
  <c r="AI467" i="1"/>
  <c r="AH467" i="1"/>
  <c r="AG467" i="1"/>
  <c r="AF467" i="1"/>
  <c r="D468" i="8" s="1"/>
  <c r="AD467" i="1"/>
  <c r="AE467" i="1" s="1"/>
  <c r="AL466" i="1"/>
  <c r="E467" i="8" s="1"/>
  <c r="AK466" i="1"/>
  <c r="AJ466" i="1"/>
  <c r="AI466" i="1"/>
  <c r="AH466" i="1"/>
  <c r="AG466" i="1"/>
  <c r="AF466" i="1"/>
  <c r="D467" i="8" s="1"/>
  <c r="AD466" i="1"/>
  <c r="AE466" i="1" s="1"/>
  <c r="AK465" i="1"/>
  <c r="AL465" i="1" s="1"/>
  <c r="E466" i="8" s="1"/>
  <c r="J466" i="8" s="1"/>
  <c r="AJ465" i="1"/>
  <c r="AI465" i="1"/>
  <c r="AH465" i="1"/>
  <c r="AG465" i="1"/>
  <c r="AF465" i="1"/>
  <c r="AK464" i="1"/>
  <c r="AL464" i="1" s="1"/>
  <c r="E465" i="8" s="1"/>
  <c r="J465" i="8" s="1"/>
  <c r="AJ464" i="1"/>
  <c r="AI464" i="1"/>
  <c r="AH464" i="1"/>
  <c r="AG464" i="1"/>
  <c r="AF464" i="1"/>
  <c r="D465" i="8" s="1"/>
  <c r="AK463" i="1"/>
  <c r="AL463" i="1" s="1"/>
  <c r="E464" i="8" s="1"/>
  <c r="J464" i="8" s="1"/>
  <c r="AJ463" i="1"/>
  <c r="AI463" i="1"/>
  <c r="AH463" i="1"/>
  <c r="AG463" i="1"/>
  <c r="AF463" i="1"/>
  <c r="D464" i="8" s="1"/>
  <c r="AD463" i="1"/>
  <c r="AE463" i="1" s="1"/>
  <c r="AL462" i="1"/>
  <c r="E463" i="8" s="1"/>
  <c r="AK462" i="1"/>
  <c r="AJ462" i="1"/>
  <c r="AI462" i="1"/>
  <c r="AH462" i="1"/>
  <c r="AG462" i="1"/>
  <c r="AF462" i="1"/>
  <c r="D463" i="8" s="1"/>
  <c r="AD462" i="1"/>
  <c r="AE462" i="1" s="1"/>
  <c r="AK461" i="1"/>
  <c r="AL461" i="1" s="1"/>
  <c r="E462" i="8" s="1"/>
  <c r="J462" i="8" s="1"/>
  <c r="AJ461" i="1"/>
  <c r="AI461" i="1"/>
  <c r="AH461" i="1"/>
  <c r="AG461" i="1"/>
  <c r="AF461" i="1"/>
  <c r="AK460" i="1"/>
  <c r="AL460" i="1" s="1"/>
  <c r="E461" i="8" s="1"/>
  <c r="J461" i="8" s="1"/>
  <c r="AJ460" i="1"/>
  <c r="AI460" i="1"/>
  <c r="AH460" i="1"/>
  <c r="AG460" i="1"/>
  <c r="AF460" i="1"/>
  <c r="AK459" i="1"/>
  <c r="AL459" i="1" s="1"/>
  <c r="E460" i="8" s="1"/>
  <c r="J460" i="8" s="1"/>
  <c r="AJ459" i="1"/>
  <c r="AI459" i="1"/>
  <c r="AH459" i="1"/>
  <c r="AG459" i="1"/>
  <c r="AF459" i="1"/>
  <c r="AK458" i="1"/>
  <c r="AL458" i="1" s="1"/>
  <c r="E459" i="8" s="1"/>
  <c r="J459" i="8" s="1"/>
  <c r="AJ458" i="1"/>
  <c r="AI458" i="1"/>
  <c r="AH458" i="1"/>
  <c r="AG458" i="1"/>
  <c r="AF458" i="1"/>
  <c r="D459" i="8" s="1"/>
  <c r="AN457" i="1"/>
  <c r="AK457" i="1"/>
  <c r="AJ457" i="1"/>
  <c r="AI457" i="1"/>
  <c r="AH457" i="1"/>
  <c r="AG457" i="1"/>
  <c r="AF457" i="1"/>
  <c r="AK456" i="1"/>
  <c r="AL456" i="1" s="1"/>
  <c r="E457" i="8" s="1"/>
  <c r="AJ456" i="1"/>
  <c r="AI456" i="1"/>
  <c r="AH456" i="1"/>
  <c r="AG456" i="1"/>
  <c r="AF456" i="1"/>
  <c r="D457" i="8" s="1"/>
  <c r="AD456" i="1"/>
  <c r="AE456" i="1" s="1"/>
  <c r="AK455" i="1"/>
  <c r="AL455" i="1" s="1"/>
  <c r="E456" i="8" s="1"/>
  <c r="J456" i="8" s="1"/>
  <c r="AJ455" i="1"/>
  <c r="AI455" i="1"/>
  <c r="AH455" i="1"/>
  <c r="AG455" i="1"/>
  <c r="AF455" i="1"/>
  <c r="AK454" i="1"/>
  <c r="AL454" i="1" s="1"/>
  <c r="E455" i="8" s="1"/>
  <c r="J455" i="8" s="1"/>
  <c r="AJ454" i="1"/>
  <c r="AI454" i="1"/>
  <c r="AH454" i="1"/>
  <c r="AG454" i="1"/>
  <c r="AF454" i="1"/>
  <c r="D455" i="8" s="1"/>
  <c r="AD454" i="1"/>
  <c r="AE454" i="1" s="1"/>
  <c r="AK453" i="1"/>
  <c r="AL453" i="1" s="1"/>
  <c r="E454" i="8" s="1"/>
  <c r="J454" i="8" s="1"/>
  <c r="AJ453" i="1"/>
  <c r="AI453" i="1"/>
  <c r="AH453" i="1"/>
  <c r="AG453" i="1"/>
  <c r="AF453" i="1"/>
  <c r="D454" i="8" s="1"/>
  <c r="AD453" i="1"/>
  <c r="AE453" i="1" s="1"/>
  <c r="AK452" i="1"/>
  <c r="AL452" i="1" s="1"/>
  <c r="E453" i="8" s="1"/>
  <c r="AJ452" i="1"/>
  <c r="AI452" i="1"/>
  <c r="AH452" i="1"/>
  <c r="AG452" i="1"/>
  <c r="AF452" i="1"/>
  <c r="D453" i="8" s="1"/>
  <c r="AK451" i="1"/>
  <c r="AL451" i="1" s="1"/>
  <c r="E452" i="8" s="1"/>
  <c r="J452" i="8" s="1"/>
  <c r="AJ451" i="1"/>
  <c r="AI451" i="1"/>
  <c r="AH451" i="1"/>
  <c r="AG451" i="1"/>
  <c r="AF451" i="1"/>
  <c r="AK450" i="1"/>
  <c r="AL450" i="1" s="1"/>
  <c r="E451" i="8" s="1"/>
  <c r="AJ450" i="1"/>
  <c r="AI450" i="1"/>
  <c r="AH450" i="1"/>
  <c r="AG450" i="1"/>
  <c r="AF450" i="1"/>
  <c r="D451" i="8" s="1"/>
  <c r="AD450" i="1"/>
  <c r="AE450" i="1" s="1"/>
  <c r="AK449" i="1"/>
  <c r="AL449" i="1" s="1"/>
  <c r="E450" i="8" s="1"/>
  <c r="J450" i="8" s="1"/>
  <c r="AJ449" i="1"/>
  <c r="AI449" i="1"/>
  <c r="AH449" i="1"/>
  <c r="AG449" i="1"/>
  <c r="AF449" i="1"/>
  <c r="AL448" i="1"/>
  <c r="E449" i="8" s="1"/>
  <c r="J449" i="8" s="1"/>
  <c r="AK448" i="1"/>
  <c r="AJ448" i="1"/>
  <c r="AI448" i="1"/>
  <c r="AH448" i="1"/>
  <c r="AG448" i="1"/>
  <c r="AF448" i="1"/>
  <c r="D449" i="8" s="1"/>
  <c r="AK447" i="1"/>
  <c r="AL447" i="1" s="1"/>
  <c r="E448" i="8" s="1"/>
  <c r="J448" i="8" s="1"/>
  <c r="AJ447" i="1"/>
  <c r="AI447" i="1"/>
  <c r="AH447" i="1"/>
  <c r="AG447" i="1"/>
  <c r="AF447" i="1"/>
  <c r="AK446" i="1"/>
  <c r="AL446" i="1" s="1"/>
  <c r="E447" i="8" s="1"/>
  <c r="AJ446" i="1"/>
  <c r="AI446" i="1"/>
  <c r="AH446" i="1"/>
  <c r="AG446" i="1"/>
  <c r="AF446" i="1"/>
  <c r="D447" i="8" s="1"/>
  <c r="AK445" i="1"/>
  <c r="AL445" i="1" s="1"/>
  <c r="E446" i="8" s="1"/>
  <c r="J446" i="8" s="1"/>
  <c r="AJ445" i="1"/>
  <c r="AI445" i="1"/>
  <c r="AH445" i="1"/>
  <c r="AG445" i="1"/>
  <c r="AF445" i="1"/>
  <c r="D446" i="8" s="1"/>
  <c r="AK444" i="1"/>
  <c r="AL444" i="1" s="1"/>
  <c r="E445" i="8" s="1"/>
  <c r="J445" i="8" s="1"/>
  <c r="AJ444" i="1"/>
  <c r="AI444" i="1"/>
  <c r="AH444" i="1"/>
  <c r="AG444" i="1"/>
  <c r="AF444" i="1"/>
  <c r="AK443" i="1"/>
  <c r="AL443" i="1" s="1"/>
  <c r="E444" i="8" s="1"/>
  <c r="J444" i="8" s="1"/>
  <c r="AJ443" i="1"/>
  <c r="AI443" i="1"/>
  <c r="AH443" i="1"/>
  <c r="AG443" i="1"/>
  <c r="AF443" i="1"/>
  <c r="AK442" i="1"/>
  <c r="AL442" i="1" s="1"/>
  <c r="E443" i="8" s="1"/>
  <c r="AJ442" i="1"/>
  <c r="AI442" i="1"/>
  <c r="AH442" i="1"/>
  <c r="AG442" i="1"/>
  <c r="AF442" i="1"/>
  <c r="AK441" i="1"/>
  <c r="AL441" i="1" s="1"/>
  <c r="E442" i="8" s="1"/>
  <c r="J442" i="8" s="1"/>
  <c r="AJ441" i="1"/>
  <c r="AI441" i="1"/>
  <c r="AH441" i="1"/>
  <c r="AG441" i="1"/>
  <c r="AF441" i="1"/>
  <c r="D442" i="8" s="1"/>
  <c r="AD441" i="1"/>
  <c r="AE441" i="1" s="1"/>
  <c r="AK440" i="1"/>
  <c r="AL440" i="1" s="1"/>
  <c r="E441" i="8" s="1"/>
  <c r="J441" i="8" s="1"/>
  <c r="AJ440" i="1"/>
  <c r="AI440" i="1"/>
  <c r="AH440" i="1"/>
  <c r="AG440" i="1"/>
  <c r="AF440" i="1"/>
  <c r="AL439" i="1"/>
  <c r="E440" i="8" s="1"/>
  <c r="J440" i="8" s="1"/>
  <c r="AK439" i="1"/>
  <c r="AJ439" i="1"/>
  <c r="AI439" i="1"/>
  <c r="AH439" i="1"/>
  <c r="AG439" i="1"/>
  <c r="AF439" i="1"/>
  <c r="D440" i="8" s="1"/>
  <c r="AD439" i="1"/>
  <c r="AE439" i="1" s="1"/>
  <c r="AL438" i="1"/>
  <c r="E439" i="8" s="1"/>
  <c r="AK438" i="1"/>
  <c r="AJ438" i="1"/>
  <c r="AI438" i="1"/>
  <c r="AH438" i="1"/>
  <c r="AG438" i="1"/>
  <c r="AF438" i="1"/>
  <c r="D439" i="8" s="1"/>
  <c r="AD438" i="1"/>
  <c r="AE438" i="1" s="1"/>
  <c r="AL437" i="1"/>
  <c r="E438" i="8" s="1"/>
  <c r="J438" i="8" s="1"/>
  <c r="AK437" i="1"/>
  <c r="AJ437" i="1"/>
  <c r="AI437" i="1"/>
  <c r="AH437" i="1"/>
  <c r="AG437" i="1"/>
  <c r="AF437" i="1"/>
  <c r="D438" i="8" s="1"/>
  <c r="AK436" i="1"/>
  <c r="AL436" i="1" s="1"/>
  <c r="E437" i="8" s="1"/>
  <c r="AJ436" i="1"/>
  <c r="AI436" i="1"/>
  <c r="AH436" i="1"/>
  <c r="AG436" i="1"/>
  <c r="AF436" i="1"/>
  <c r="AK435" i="1"/>
  <c r="AL435" i="1" s="1"/>
  <c r="E436" i="8" s="1"/>
  <c r="AJ435" i="1"/>
  <c r="AI435" i="1"/>
  <c r="AH435" i="1"/>
  <c r="AG435" i="1"/>
  <c r="AF435" i="1"/>
  <c r="D436" i="8" s="1"/>
  <c r="AD435" i="1"/>
  <c r="AE435" i="1" s="1"/>
  <c r="AL434" i="1"/>
  <c r="E435" i="8" s="1"/>
  <c r="AK434" i="1"/>
  <c r="AJ434" i="1"/>
  <c r="AI434" i="1"/>
  <c r="AH434" i="1"/>
  <c r="AG434" i="1"/>
  <c r="AF434" i="1"/>
  <c r="D435" i="8" s="1"/>
  <c r="AK433" i="1"/>
  <c r="AL433" i="1" s="1"/>
  <c r="E434" i="8" s="1"/>
  <c r="J434" i="8" s="1"/>
  <c r="AJ433" i="1"/>
  <c r="AI433" i="1"/>
  <c r="AH433" i="1"/>
  <c r="AG433" i="1"/>
  <c r="AF433" i="1"/>
  <c r="AK432" i="1"/>
  <c r="AL432" i="1" s="1"/>
  <c r="E433" i="8" s="1"/>
  <c r="J433" i="8" s="1"/>
  <c r="AJ432" i="1"/>
  <c r="AI432" i="1"/>
  <c r="AH432" i="1"/>
  <c r="AG432" i="1"/>
  <c r="AF432" i="1"/>
  <c r="D433" i="8" s="1"/>
  <c r="AK431" i="1"/>
  <c r="AL431" i="1" s="1"/>
  <c r="E432" i="8" s="1"/>
  <c r="J432" i="8" s="1"/>
  <c r="AJ431" i="1"/>
  <c r="AI431" i="1"/>
  <c r="AH431" i="1"/>
  <c r="AG431" i="1"/>
  <c r="AF431" i="1"/>
  <c r="AK430" i="1"/>
  <c r="AL430" i="1" s="1"/>
  <c r="E431" i="8" s="1"/>
  <c r="AJ430" i="1"/>
  <c r="AI430" i="1"/>
  <c r="AH430" i="1"/>
  <c r="AG430" i="1"/>
  <c r="AF430" i="1"/>
  <c r="AK429" i="1"/>
  <c r="AL429" i="1" s="1"/>
  <c r="E430" i="8" s="1"/>
  <c r="J430" i="8" s="1"/>
  <c r="AJ429" i="1"/>
  <c r="AI429" i="1"/>
  <c r="AH429" i="1"/>
  <c r="AG429" i="1"/>
  <c r="AF429" i="1"/>
  <c r="AK428" i="1"/>
  <c r="AL428" i="1" s="1"/>
  <c r="E429" i="8" s="1"/>
  <c r="J429" i="8" s="1"/>
  <c r="AJ428" i="1"/>
  <c r="AI428" i="1"/>
  <c r="AH428" i="1"/>
  <c r="AG428" i="1"/>
  <c r="AF428" i="1"/>
  <c r="D429" i="8" s="1"/>
  <c r="AD428" i="1"/>
  <c r="AE428" i="1" s="1"/>
  <c r="AK427" i="1"/>
  <c r="AL427" i="1" s="1"/>
  <c r="E428" i="8" s="1"/>
  <c r="J428" i="8" s="1"/>
  <c r="AJ427" i="1"/>
  <c r="AI427" i="1"/>
  <c r="AH427" i="1"/>
  <c r="AG427" i="1"/>
  <c r="AF427" i="1"/>
  <c r="AK426" i="1"/>
  <c r="AL426" i="1" s="1"/>
  <c r="E427" i="8" s="1"/>
  <c r="J427" i="8" s="1"/>
  <c r="AJ426" i="1"/>
  <c r="AI426" i="1"/>
  <c r="AH426" i="1"/>
  <c r="AG426" i="1"/>
  <c r="AF426" i="1"/>
  <c r="AK425" i="1"/>
  <c r="AL425" i="1" s="1"/>
  <c r="E426" i="8" s="1"/>
  <c r="J426" i="8" s="1"/>
  <c r="AJ425" i="1"/>
  <c r="AI425" i="1"/>
  <c r="AH425" i="1"/>
  <c r="AG425" i="1"/>
  <c r="AF425" i="1"/>
  <c r="AL424" i="1"/>
  <c r="E425" i="8" s="1"/>
  <c r="AK424" i="1"/>
  <c r="AJ424" i="1"/>
  <c r="AI424" i="1"/>
  <c r="AH424" i="1"/>
  <c r="AG424" i="1"/>
  <c r="AF424" i="1"/>
  <c r="D425" i="8" s="1"/>
  <c r="AD424" i="1"/>
  <c r="AE424" i="1" s="1"/>
  <c r="AL423" i="1"/>
  <c r="E424" i="8" s="1"/>
  <c r="AK423" i="1"/>
  <c r="AJ423" i="1"/>
  <c r="AI423" i="1"/>
  <c r="AH423" i="1"/>
  <c r="AG423" i="1"/>
  <c r="AF423" i="1"/>
  <c r="D424" i="8" s="1"/>
  <c r="AD423" i="1"/>
  <c r="AE423" i="1" s="1"/>
  <c r="AL422" i="1"/>
  <c r="E423" i="8" s="1"/>
  <c r="J423" i="8" s="1"/>
  <c r="AK422" i="1"/>
  <c r="AJ422" i="1"/>
  <c r="AI422" i="1"/>
  <c r="AH422" i="1"/>
  <c r="AG422" i="1"/>
  <c r="AF422" i="1"/>
  <c r="D423" i="8" s="1"/>
  <c r="AK421" i="1"/>
  <c r="AL421" i="1" s="1"/>
  <c r="E422" i="8" s="1"/>
  <c r="J422" i="8" s="1"/>
  <c r="AJ421" i="1"/>
  <c r="AI421" i="1"/>
  <c r="AH421" i="1"/>
  <c r="AG421" i="1"/>
  <c r="AF421" i="1"/>
  <c r="AK420" i="1"/>
  <c r="AL420" i="1" s="1"/>
  <c r="E421" i="8" s="1"/>
  <c r="AJ420" i="1"/>
  <c r="AI420" i="1"/>
  <c r="AH420" i="1"/>
  <c r="AG420" i="1"/>
  <c r="AF420" i="1"/>
  <c r="D421" i="8" s="1"/>
  <c r="AD420" i="1"/>
  <c r="AE420" i="1" s="1"/>
  <c r="AK419" i="1"/>
  <c r="AL419" i="1" s="1"/>
  <c r="E420" i="8" s="1"/>
  <c r="J420" i="8" s="1"/>
  <c r="AJ419" i="1"/>
  <c r="AI419" i="1"/>
  <c r="AH419" i="1"/>
  <c r="AG419" i="1"/>
  <c r="AF419" i="1"/>
  <c r="D420" i="8" s="1"/>
  <c r="AD419" i="1"/>
  <c r="AE419" i="1" s="1"/>
  <c r="AL418" i="1"/>
  <c r="E419" i="8" s="1"/>
  <c r="AK418" i="1"/>
  <c r="AJ418" i="1"/>
  <c r="AI418" i="1"/>
  <c r="AH418" i="1"/>
  <c r="AG418" i="1"/>
  <c r="AF418" i="1"/>
  <c r="D419" i="8" s="1"/>
  <c r="AK417" i="1"/>
  <c r="AL417" i="1" s="1"/>
  <c r="E418" i="8" s="1"/>
  <c r="J418" i="8" s="1"/>
  <c r="AJ417" i="1"/>
  <c r="AI417" i="1"/>
  <c r="AH417" i="1"/>
  <c r="AG417" i="1"/>
  <c r="AF417" i="1"/>
  <c r="AK416" i="1"/>
  <c r="AL416" i="1" s="1"/>
  <c r="E417" i="8" s="1"/>
  <c r="J417" i="8" s="1"/>
  <c r="AJ416" i="1"/>
  <c r="AI416" i="1"/>
  <c r="AH416" i="1"/>
  <c r="AG416" i="1"/>
  <c r="AF416" i="1"/>
  <c r="D417" i="8" s="1"/>
  <c r="AK415" i="1"/>
  <c r="AL415" i="1" s="1"/>
  <c r="E416" i="8" s="1"/>
  <c r="J416" i="8" s="1"/>
  <c r="AJ415" i="1"/>
  <c r="AI415" i="1"/>
  <c r="AH415" i="1"/>
  <c r="AG415" i="1"/>
  <c r="AF415" i="1"/>
  <c r="AK414" i="1"/>
  <c r="AL414" i="1" s="1"/>
  <c r="E415" i="8" s="1"/>
  <c r="AJ414" i="1"/>
  <c r="AI414" i="1"/>
  <c r="AH414" i="1"/>
  <c r="AG414" i="1"/>
  <c r="AF414" i="1"/>
  <c r="AK413" i="1"/>
  <c r="AL413" i="1" s="1"/>
  <c r="E414" i="8" s="1"/>
  <c r="J414" i="8" s="1"/>
  <c r="AJ413" i="1"/>
  <c r="AI413" i="1"/>
  <c r="AH413" i="1"/>
  <c r="AG413" i="1"/>
  <c r="AF413" i="1"/>
  <c r="AK412" i="1"/>
  <c r="AL412" i="1" s="1"/>
  <c r="E413" i="8" s="1"/>
  <c r="J413" i="8" s="1"/>
  <c r="AJ412" i="1"/>
  <c r="AI412" i="1"/>
  <c r="AH412" i="1"/>
  <c r="AG412" i="1"/>
  <c r="AF412" i="1"/>
  <c r="D413" i="8" s="1"/>
  <c r="AD412" i="1"/>
  <c r="AE412" i="1" s="1"/>
  <c r="AK411" i="1"/>
  <c r="AL411" i="1" s="1"/>
  <c r="E412" i="8" s="1"/>
  <c r="J412" i="8" s="1"/>
  <c r="AJ411" i="1"/>
  <c r="AI411" i="1"/>
  <c r="AH411" i="1"/>
  <c r="AG411" i="1"/>
  <c r="AF411" i="1"/>
  <c r="AK410" i="1"/>
  <c r="AL410" i="1" s="1"/>
  <c r="E411" i="8" s="1"/>
  <c r="J411" i="8" s="1"/>
  <c r="AJ410" i="1"/>
  <c r="AI410" i="1"/>
  <c r="AH410" i="1"/>
  <c r="AG410" i="1"/>
  <c r="AF410" i="1"/>
  <c r="AK409" i="1"/>
  <c r="AL409" i="1" s="1"/>
  <c r="E410" i="8" s="1"/>
  <c r="J410" i="8" s="1"/>
  <c r="AJ409" i="1"/>
  <c r="AI409" i="1"/>
  <c r="AH409" i="1"/>
  <c r="AG409" i="1"/>
  <c r="AF409" i="1"/>
  <c r="AL408" i="1"/>
  <c r="E409" i="8" s="1"/>
  <c r="AK408" i="1"/>
  <c r="AJ408" i="1"/>
  <c r="AI408" i="1"/>
  <c r="AH408" i="1"/>
  <c r="AG408" i="1"/>
  <c r="AF408" i="1"/>
  <c r="D409" i="8" s="1"/>
  <c r="AD408" i="1"/>
  <c r="AE408" i="1" s="1"/>
  <c r="AL407" i="1"/>
  <c r="E408" i="8" s="1"/>
  <c r="J408" i="8" s="1"/>
  <c r="AK407" i="1"/>
  <c r="AJ407" i="1"/>
  <c r="AI407" i="1"/>
  <c r="AH407" i="1"/>
  <c r="AG407" i="1"/>
  <c r="AF407" i="1"/>
  <c r="D408" i="8" s="1"/>
  <c r="AD407" i="1"/>
  <c r="AE407" i="1" s="1"/>
  <c r="AL406" i="1"/>
  <c r="E407" i="8" s="1"/>
  <c r="AK406" i="1"/>
  <c r="AJ406" i="1"/>
  <c r="AI406" i="1"/>
  <c r="AH406" i="1"/>
  <c r="AG406" i="1"/>
  <c r="AF406" i="1"/>
  <c r="D407" i="8" s="1"/>
  <c r="AK405" i="1"/>
  <c r="AL405" i="1" s="1"/>
  <c r="E406" i="8" s="1"/>
  <c r="J406" i="8" s="1"/>
  <c r="AJ405" i="1"/>
  <c r="AI405" i="1"/>
  <c r="AH405" i="1"/>
  <c r="AG405" i="1"/>
  <c r="AF405" i="1"/>
  <c r="AK404" i="1"/>
  <c r="AL404" i="1" s="1"/>
  <c r="E405" i="8" s="1"/>
  <c r="AJ404" i="1"/>
  <c r="AI404" i="1"/>
  <c r="AH404" i="1"/>
  <c r="AG404" i="1"/>
  <c r="AF404" i="1"/>
  <c r="D405" i="8" s="1"/>
  <c r="AD404" i="1"/>
  <c r="AE404" i="1" s="1"/>
  <c r="AK403" i="1"/>
  <c r="AL403" i="1" s="1"/>
  <c r="E404" i="8" s="1"/>
  <c r="J404" i="8" s="1"/>
  <c r="AJ403" i="1"/>
  <c r="AI403" i="1"/>
  <c r="AH403" i="1"/>
  <c r="AG403" i="1"/>
  <c r="AF403" i="1"/>
  <c r="D404" i="8" s="1"/>
  <c r="AD403" i="1"/>
  <c r="AE403" i="1" s="1"/>
  <c r="AL402" i="1"/>
  <c r="E403" i="8" s="1"/>
  <c r="J403" i="8" s="1"/>
  <c r="AK402" i="1"/>
  <c r="AJ402" i="1"/>
  <c r="AI402" i="1"/>
  <c r="AH402" i="1"/>
  <c r="AG402" i="1"/>
  <c r="AF402" i="1"/>
  <c r="D403" i="8" s="1"/>
  <c r="AK401" i="1"/>
  <c r="AL401" i="1" s="1"/>
  <c r="E402" i="8" s="1"/>
  <c r="J402" i="8" s="1"/>
  <c r="AJ401" i="1"/>
  <c r="AI401" i="1"/>
  <c r="AH401" i="1"/>
  <c r="AG401" i="1"/>
  <c r="AF401" i="1"/>
  <c r="AK400" i="1"/>
  <c r="AL400" i="1" s="1"/>
  <c r="E401" i="8" s="1"/>
  <c r="J401" i="8" s="1"/>
  <c r="AJ400" i="1"/>
  <c r="AI400" i="1"/>
  <c r="AH400" i="1"/>
  <c r="AG400" i="1"/>
  <c r="AF400" i="1"/>
  <c r="D401" i="8" s="1"/>
  <c r="AK399" i="1"/>
  <c r="AL399" i="1" s="1"/>
  <c r="E400" i="8" s="1"/>
  <c r="J400" i="8" s="1"/>
  <c r="AJ399" i="1"/>
  <c r="AI399" i="1"/>
  <c r="AH399" i="1"/>
  <c r="AG399" i="1"/>
  <c r="AF399" i="1"/>
  <c r="AK398" i="1"/>
  <c r="AL398" i="1" s="1"/>
  <c r="E399" i="8" s="1"/>
  <c r="J399" i="8" s="1"/>
  <c r="AJ398" i="1"/>
  <c r="AI398" i="1"/>
  <c r="AH398" i="1"/>
  <c r="AG398" i="1"/>
  <c r="AF398" i="1"/>
  <c r="AK397" i="1"/>
  <c r="AL397" i="1" s="1"/>
  <c r="E398" i="8" s="1"/>
  <c r="J398" i="8" s="1"/>
  <c r="AJ397" i="1"/>
  <c r="AI397" i="1"/>
  <c r="AH397" i="1"/>
  <c r="AG397" i="1"/>
  <c r="AF397" i="1"/>
  <c r="AK396" i="1"/>
  <c r="AL396" i="1" s="1"/>
  <c r="E397" i="8" s="1"/>
  <c r="AJ396" i="1"/>
  <c r="AI396" i="1"/>
  <c r="AH396" i="1"/>
  <c r="AG396" i="1"/>
  <c r="AF396" i="1"/>
  <c r="D397" i="8" s="1"/>
  <c r="AD396" i="1"/>
  <c r="AE396" i="1" s="1"/>
  <c r="AK395" i="1"/>
  <c r="AL395" i="1" s="1"/>
  <c r="E396" i="8" s="1"/>
  <c r="J396" i="8" s="1"/>
  <c r="AJ395" i="1"/>
  <c r="AI395" i="1"/>
  <c r="AH395" i="1"/>
  <c r="AG395" i="1"/>
  <c r="AF395" i="1"/>
  <c r="AK394" i="1"/>
  <c r="AL394" i="1" s="1"/>
  <c r="E395" i="8" s="1"/>
  <c r="J395" i="8" s="1"/>
  <c r="AJ394" i="1"/>
  <c r="AI394" i="1"/>
  <c r="AH394" i="1"/>
  <c r="AG394" i="1"/>
  <c r="AF394" i="1"/>
  <c r="AK393" i="1"/>
  <c r="AL393" i="1" s="1"/>
  <c r="E394" i="8" s="1"/>
  <c r="J394" i="8" s="1"/>
  <c r="AJ393" i="1"/>
  <c r="AI393" i="1"/>
  <c r="AH393" i="1"/>
  <c r="AG393" i="1"/>
  <c r="AF393" i="1"/>
  <c r="D394" i="8" s="1"/>
  <c r="AD393" i="1"/>
  <c r="AK392" i="1"/>
  <c r="AL392" i="1" s="1"/>
  <c r="E393" i="8" s="1"/>
  <c r="J393" i="8" s="1"/>
  <c r="AJ392" i="1"/>
  <c r="AI392" i="1"/>
  <c r="AH392" i="1"/>
  <c r="AG392" i="1"/>
  <c r="AF392" i="1"/>
  <c r="D393" i="8" s="1"/>
  <c r="AD392" i="1"/>
  <c r="AK391" i="1"/>
  <c r="AL391" i="1" s="1"/>
  <c r="E392" i="8" s="1"/>
  <c r="J392" i="8" s="1"/>
  <c r="AJ391" i="1"/>
  <c r="AI391" i="1"/>
  <c r="AH391" i="1"/>
  <c r="AG391" i="1"/>
  <c r="AF391" i="1"/>
  <c r="AK390" i="1"/>
  <c r="AL390" i="1" s="1"/>
  <c r="E391" i="8" s="1"/>
  <c r="J391" i="8" s="1"/>
  <c r="AJ390" i="1"/>
  <c r="AI390" i="1"/>
  <c r="AH390" i="1"/>
  <c r="AG390" i="1"/>
  <c r="AF390" i="1"/>
  <c r="D391" i="8" s="1"/>
  <c r="AD390" i="1"/>
  <c r="AK389" i="1"/>
  <c r="AL389" i="1" s="1"/>
  <c r="E390" i="8" s="1"/>
  <c r="J390" i="8" s="1"/>
  <c r="AJ389" i="1"/>
  <c r="AI389" i="1"/>
  <c r="AH389" i="1"/>
  <c r="AG389" i="1"/>
  <c r="AF389" i="1"/>
  <c r="D390" i="8" s="1"/>
  <c r="AD389" i="1"/>
  <c r="AK388" i="1"/>
  <c r="AL388" i="1" s="1"/>
  <c r="E389" i="8" s="1"/>
  <c r="J389" i="8" s="1"/>
  <c r="AJ388" i="1"/>
  <c r="AI388" i="1"/>
  <c r="AH388" i="1"/>
  <c r="AG388" i="1"/>
  <c r="AF388" i="1"/>
  <c r="D389" i="8" s="1"/>
  <c r="AD388" i="1"/>
  <c r="AK387" i="1"/>
  <c r="AL387" i="1" s="1"/>
  <c r="E388" i="8" s="1"/>
  <c r="J388" i="8" s="1"/>
  <c r="AJ387" i="1"/>
  <c r="AI387" i="1"/>
  <c r="AH387" i="1"/>
  <c r="AG387" i="1"/>
  <c r="AF387" i="1"/>
  <c r="AK386" i="1"/>
  <c r="AL386" i="1" s="1"/>
  <c r="E387" i="8" s="1"/>
  <c r="J387" i="8" s="1"/>
  <c r="AJ386" i="1"/>
  <c r="AI386" i="1"/>
  <c r="AH386" i="1"/>
  <c r="AG386" i="1"/>
  <c r="AF386" i="1"/>
  <c r="D387" i="8" s="1"/>
  <c r="AK385" i="1"/>
  <c r="AL385" i="1" s="1"/>
  <c r="E386" i="8" s="1"/>
  <c r="J386" i="8" s="1"/>
  <c r="AJ385" i="1"/>
  <c r="AI385" i="1"/>
  <c r="AH385" i="1"/>
  <c r="AG385" i="1"/>
  <c r="AF385" i="1"/>
  <c r="D386" i="8" s="1"/>
  <c r="AD385" i="1"/>
  <c r="AK384" i="1"/>
  <c r="AL384" i="1" s="1"/>
  <c r="E385" i="8" s="1"/>
  <c r="J385" i="8" s="1"/>
  <c r="AJ384" i="1"/>
  <c r="AI384" i="1"/>
  <c r="AH384" i="1"/>
  <c r="AG384" i="1"/>
  <c r="AF384" i="1"/>
  <c r="D385" i="8" s="1"/>
  <c r="AD384" i="1"/>
  <c r="AK383" i="1"/>
  <c r="AL383" i="1" s="1"/>
  <c r="E384" i="8" s="1"/>
  <c r="J384" i="8" s="1"/>
  <c r="AJ383" i="1"/>
  <c r="AI383" i="1"/>
  <c r="AH383" i="1"/>
  <c r="AG383" i="1"/>
  <c r="AF383" i="1"/>
  <c r="AK382" i="1"/>
  <c r="AL382" i="1" s="1"/>
  <c r="E383" i="8" s="1"/>
  <c r="J383" i="8" s="1"/>
  <c r="AJ382" i="1"/>
  <c r="AI382" i="1"/>
  <c r="AH382" i="1"/>
  <c r="AG382" i="1"/>
  <c r="AF382" i="1"/>
  <c r="D383" i="8" s="1"/>
  <c r="AK381" i="1"/>
  <c r="AL381" i="1" s="1"/>
  <c r="E382" i="8" s="1"/>
  <c r="J382" i="8" s="1"/>
  <c r="AJ381" i="1"/>
  <c r="AI381" i="1"/>
  <c r="AH381" i="1"/>
  <c r="AG381" i="1"/>
  <c r="AF381" i="1"/>
  <c r="D382" i="8" s="1"/>
  <c r="AD381" i="1"/>
  <c r="AK380" i="1"/>
  <c r="AL380" i="1" s="1"/>
  <c r="E381" i="8" s="1"/>
  <c r="J381" i="8" s="1"/>
  <c r="AJ380" i="1"/>
  <c r="AI380" i="1"/>
  <c r="AH380" i="1"/>
  <c r="AG380" i="1"/>
  <c r="AF380" i="1"/>
  <c r="D381" i="8" s="1"/>
  <c r="AD380" i="1"/>
  <c r="AK379" i="1"/>
  <c r="AL379" i="1" s="1"/>
  <c r="E380" i="8" s="1"/>
  <c r="J380" i="8" s="1"/>
  <c r="AJ379" i="1"/>
  <c r="AI379" i="1"/>
  <c r="AH379" i="1"/>
  <c r="AG379" i="1"/>
  <c r="AF379" i="1"/>
  <c r="AK378" i="1"/>
  <c r="AL378" i="1" s="1"/>
  <c r="E379" i="8" s="1"/>
  <c r="J379" i="8" s="1"/>
  <c r="AJ378" i="1"/>
  <c r="AI378" i="1"/>
  <c r="AH378" i="1"/>
  <c r="AG378" i="1"/>
  <c r="AF378" i="1"/>
  <c r="AK377" i="1"/>
  <c r="AL377" i="1" s="1"/>
  <c r="E378" i="8" s="1"/>
  <c r="J378" i="8" s="1"/>
  <c r="AJ377" i="1"/>
  <c r="AI377" i="1"/>
  <c r="AH377" i="1"/>
  <c r="AG377" i="1"/>
  <c r="AF377" i="1"/>
  <c r="D378" i="8" s="1"/>
  <c r="AD377" i="1"/>
  <c r="AK376" i="1"/>
  <c r="AL376" i="1" s="1"/>
  <c r="E377" i="8" s="1"/>
  <c r="J377" i="8" s="1"/>
  <c r="AJ376" i="1"/>
  <c r="AI376" i="1"/>
  <c r="AH376" i="1"/>
  <c r="AG376" i="1"/>
  <c r="AF376" i="1"/>
  <c r="D377" i="8" s="1"/>
  <c r="AK375" i="1"/>
  <c r="AL375" i="1" s="1"/>
  <c r="E376" i="8" s="1"/>
  <c r="J376" i="8" s="1"/>
  <c r="AJ375" i="1"/>
  <c r="AI375" i="1"/>
  <c r="AH375" i="1"/>
  <c r="AG375" i="1"/>
  <c r="AF375" i="1"/>
  <c r="AK374" i="1"/>
  <c r="AL374" i="1" s="1"/>
  <c r="E375" i="8" s="1"/>
  <c r="J375" i="8" s="1"/>
  <c r="AJ374" i="1"/>
  <c r="AI374" i="1"/>
  <c r="AH374" i="1"/>
  <c r="AG374" i="1"/>
  <c r="AF374" i="1"/>
  <c r="D375" i="8" s="1"/>
  <c r="AK373" i="1"/>
  <c r="AL373" i="1" s="1"/>
  <c r="E374" i="8" s="1"/>
  <c r="J374" i="8" s="1"/>
  <c r="AJ373" i="1"/>
  <c r="AI373" i="1"/>
  <c r="AH373" i="1"/>
  <c r="AG373" i="1"/>
  <c r="AF373" i="1"/>
  <c r="D374" i="8" s="1"/>
  <c r="AD373" i="1"/>
  <c r="AK372" i="1"/>
  <c r="AL372" i="1" s="1"/>
  <c r="E373" i="8" s="1"/>
  <c r="J373" i="8" s="1"/>
  <c r="AJ372" i="1"/>
  <c r="AI372" i="1"/>
  <c r="AH372" i="1"/>
  <c r="AG372" i="1"/>
  <c r="AF372" i="1"/>
  <c r="D373" i="8" s="1"/>
  <c r="AK371" i="1"/>
  <c r="AL371" i="1" s="1"/>
  <c r="E372" i="8" s="1"/>
  <c r="J372" i="8" s="1"/>
  <c r="AJ371" i="1"/>
  <c r="AI371" i="1"/>
  <c r="AH371" i="1"/>
  <c r="AG371" i="1"/>
  <c r="AF371" i="1"/>
  <c r="AK370" i="1"/>
  <c r="AL370" i="1" s="1"/>
  <c r="E371" i="8" s="1"/>
  <c r="J371" i="8" s="1"/>
  <c r="AJ370" i="1"/>
  <c r="AI370" i="1"/>
  <c r="AH370" i="1"/>
  <c r="AG370" i="1"/>
  <c r="AF370" i="1"/>
  <c r="AK369" i="1"/>
  <c r="AL369" i="1" s="1"/>
  <c r="E370" i="8" s="1"/>
  <c r="J370" i="8" s="1"/>
  <c r="AJ369" i="1"/>
  <c r="AI369" i="1"/>
  <c r="AH369" i="1"/>
  <c r="AG369" i="1"/>
  <c r="AF369" i="1"/>
  <c r="D370" i="8" s="1"/>
  <c r="AD369" i="1"/>
  <c r="AK368" i="1"/>
  <c r="AL368" i="1" s="1"/>
  <c r="E369" i="8" s="1"/>
  <c r="J369" i="8" s="1"/>
  <c r="AJ368" i="1"/>
  <c r="AI368" i="1"/>
  <c r="AH368" i="1"/>
  <c r="AG368" i="1"/>
  <c r="AF368" i="1"/>
  <c r="D369" i="8" s="1"/>
  <c r="AK367" i="1"/>
  <c r="AL367" i="1" s="1"/>
  <c r="E368" i="8" s="1"/>
  <c r="J368" i="8" s="1"/>
  <c r="AJ367" i="1"/>
  <c r="AI367" i="1"/>
  <c r="AH367" i="1"/>
  <c r="AG367" i="1"/>
  <c r="AF367" i="1"/>
  <c r="AK366" i="1"/>
  <c r="AL366" i="1" s="1"/>
  <c r="E367" i="8" s="1"/>
  <c r="J367" i="8" s="1"/>
  <c r="AJ366" i="1"/>
  <c r="AI366" i="1"/>
  <c r="AH366" i="1"/>
  <c r="AG366" i="1"/>
  <c r="AF366" i="1"/>
  <c r="D367" i="8" s="1"/>
  <c r="AK365" i="1"/>
  <c r="AL365" i="1" s="1"/>
  <c r="E366" i="8" s="1"/>
  <c r="J366" i="8" s="1"/>
  <c r="AJ365" i="1"/>
  <c r="AI365" i="1"/>
  <c r="AH365" i="1"/>
  <c r="AG365" i="1"/>
  <c r="AF365" i="1"/>
  <c r="D366" i="8" s="1"/>
  <c r="AD365" i="1"/>
  <c r="AK364" i="1"/>
  <c r="AL364" i="1" s="1"/>
  <c r="E365" i="8" s="1"/>
  <c r="J365" i="8" s="1"/>
  <c r="AJ364" i="1"/>
  <c r="AI364" i="1"/>
  <c r="AH364" i="1"/>
  <c r="AG364" i="1"/>
  <c r="AF364" i="1"/>
  <c r="D365" i="8" s="1"/>
  <c r="AK363" i="1"/>
  <c r="AL363" i="1" s="1"/>
  <c r="E364" i="8" s="1"/>
  <c r="J364" i="8" s="1"/>
  <c r="AJ363" i="1"/>
  <c r="AI363" i="1"/>
  <c r="AH363" i="1"/>
  <c r="AG363" i="1"/>
  <c r="AF363" i="1"/>
  <c r="AK362" i="1"/>
  <c r="AL362" i="1" s="1"/>
  <c r="E363" i="8" s="1"/>
  <c r="J363" i="8" s="1"/>
  <c r="AJ362" i="1"/>
  <c r="AI362" i="1"/>
  <c r="AH362" i="1"/>
  <c r="AG362" i="1"/>
  <c r="AF362" i="1"/>
  <c r="AK361" i="1"/>
  <c r="AL361" i="1" s="1"/>
  <c r="E362" i="8" s="1"/>
  <c r="J362" i="8" s="1"/>
  <c r="AJ361" i="1"/>
  <c r="AI361" i="1"/>
  <c r="AH361" i="1"/>
  <c r="AG361" i="1"/>
  <c r="AF361" i="1"/>
  <c r="D362" i="8" s="1"/>
  <c r="AD361" i="1"/>
  <c r="AL360" i="1"/>
  <c r="E361" i="8" s="1"/>
  <c r="J361" i="8" s="1"/>
  <c r="AK360" i="1"/>
  <c r="AJ360" i="1"/>
  <c r="AI360" i="1"/>
  <c r="AH360" i="1"/>
  <c r="AG360" i="1"/>
  <c r="AF360" i="1"/>
  <c r="D361" i="8" s="1"/>
  <c r="AD360" i="1"/>
  <c r="AL359" i="1"/>
  <c r="E360" i="8" s="1"/>
  <c r="J360" i="8" s="1"/>
  <c r="AK359" i="1"/>
  <c r="AJ359" i="1"/>
  <c r="AI359" i="1"/>
  <c r="AH359" i="1"/>
  <c r="AG359" i="1"/>
  <c r="AF359" i="1"/>
  <c r="D360" i="8" s="1"/>
  <c r="AD359" i="1"/>
  <c r="AL358" i="1"/>
  <c r="E359" i="8" s="1"/>
  <c r="J359" i="8" s="1"/>
  <c r="AK358" i="1"/>
  <c r="AJ358" i="1"/>
  <c r="AI358" i="1"/>
  <c r="AH358" i="1"/>
  <c r="AG358" i="1"/>
  <c r="AF358" i="1"/>
  <c r="D359" i="8" s="1"/>
  <c r="AD358" i="1"/>
  <c r="AL357" i="1"/>
  <c r="E358" i="8" s="1"/>
  <c r="J358" i="8" s="1"/>
  <c r="AK357" i="1"/>
  <c r="AJ357" i="1"/>
  <c r="AI357" i="1"/>
  <c r="AH357" i="1"/>
  <c r="AG357" i="1"/>
  <c r="AF357" i="1"/>
  <c r="D358" i="8" s="1"/>
  <c r="AD357" i="1"/>
  <c r="AL356" i="1"/>
  <c r="E357" i="8" s="1"/>
  <c r="J357" i="8" s="1"/>
  <c r="AK356" i="1"/>
  <c r="AJ356" i="1"/>
  <c r="AI356" i="1"/>
  <c r="AH356" i="1"/>
  <c r="AG356" i="1"/>
  <c r="AF356" i="1"/>
  <c r="D357" i="8" s="1"/>
  <c r="AD356" i="1"/>
  <c r="AL355" i="1"/>
  <c r="E356" i="8" s="1"/>
  <c r="J356" i="8" s="1"/>
  <c r="AK355" i="1"/>
  <c r="AJ355" i="1"/>
  <c r="AI355" i="1"/>
  <c r="AH355" i="1"/>
  <c r="AG355" i="1"/>
  <c r="AF355" i="1"/>
  <c r="D356" i="8" s="1"/>
  <c r="AD355" i="1"/>
  <c r="AL354" i="1"/>
  <c r="E355" i="8" s="1"/>
  <c r="J355" i="8" s="1"/>
  <c r="AK354" i="1"/>
  <c r="AJ354" i="1"/>
  <c r="AI354" i="1"/>
  <c r="AH354" i="1"/>
  <c r="AG354" i="1"/>
  <c r="AF354" i="1"/>
  <c r="D355" i="8" s="1"/>
  <c r="AD354" i="1"/>
  <c r="AL353" i="1"/>
  <c r="E354" i="8" s="1"/>
  <c r="J354" i="8" s="1"/>
  <c r="AK353" i="1"/>
  <c r="AJ353" i="1"/>
  <c r="AI353" i="1"/>
  <c r="AH353" i="1"/>
  <c r="AG353" i="1"/>
  <c r="AF353" i="1"/>
  <c r="D354" i="8" s="1"/>
  <c r="AD353" i="1"/>
  <c r="AL352" i="1"/>
  <c r="E353" i="8" s="1"/>
  <c r="J353" i="8" s="1"/>
  <c r="AK352" i="1"/>
  <c r="AJ352" i="1"/>
  <c r="AI352" i="1"/>
  <c r="AH352" i="1"/>
  <c r="AG352" i="1"/>
  <c r="AF352" i="1"/>
  <c r="D353" i="8" s="1"/>
  <c r="AD352" i="1"/>
  <c r="AL351" i="1"/>
  <c r="E352" i="8" s="1"/>
  <c r="J352" i="8" s="1"/>
  <c r="AK351" i="1"/>
  <c r="AJ351" i="1"/>
  <c r="AI351" i="1"/>
  <c r="AH351" i="1"/>
  <c r="AG351" i="1"/>
  <c r="AF351" i="1"/>
  <c r="D352" i="8" s="1"/>
  <c r="AD351" i="1"/>
  <c r="AL350" i="1"/>
  <c r="E351" i="8" s="1"/>
  <c r="J351" i="8" s="1"/>
  <c r="AK350" i="1"/>
  <c r="AJ350" i="1"/>
  <c r="AI350" i="1"/>
  <c r="AH350" i="1"/>
  <c r="AG350" i="1"/>
  <c r="AF350" i="1"/>
  <c r="D351" i="8" s="1"/>
  <c r="AD350" i="1"/>
  <c r="AL349" i="1"/>
  <c r="E350" i="8" s="1"/>
  <c r="J350" i="8" s="1"/>
  <c r="AK349" i="1"/>
  <c r="AJ349" i="1"/>
  <c r="AI349" i="1"/>
  <c r="AH349" i="1"/>
  <c r="AG349" i="1"/>
  <c r="AF349" i="1"/>
  <c r="D350" i="8" s="1"/>
  <c r="AD349" i="1"/>
  <c r="AL348" i="1"/>
  <c r="E349" i="8" s="1"/>
  <c r="J349" i="8" s="1"/>
  <c r="AK348" i="1"/>
  <c r="AJ348" i="1"/>
  <c r="AI348" i="1"/>
  <c r="AH348" i="1"/>
  <c r="AG348" i="1"/>
  <c r="AF348" i="1"/>
  <c r="D349" i="8" s="1"/>
  <c r="AD348" i="1"/>
  <c r="AL347" i="1"/>
  <c r="E348" i="8" s="1"/>
  <c r="J348" i="8" s="1"/>
  <c r="AK347" i="1"/>
  <c r="AJ347" i="1"/>
  <c r="AI347" i="1"/>
  <c r="AH347" i="1"/>
  <c r="AG347" i="1"/>
  <c r="AF347" i="1"/>
  <c r="D348" i="8" s="1"/>
  <c r="AD347" i="1"/>
  <c r="AL346" i="1"/>
  <c r="E347" i="8" s="1"/>
  <c r="J347" i="8" s="1"/>
  <c r="AK346" i="1"/>
  <c r="AJ346" i="1"/>
  <c r="AI346" i="1"/>
  <c r="AH346" i="1"/>
  <c r="AG346" i="1"/>
  <c r="AF346" i="1"/>
  <c r="D347" i="8" s="1"/>
  <c r="AD346" i="1"/>
  <c r="AL345" i="1"/>
  <c r="E346" i="8" s="1"/>
  <c r="J346" i="8" s="1"/>
  <c r="AK345" i="1"/>
  <c r="AJ345" i="1"/>
  <c r="AI345" i="1"/>
  <c r="AH345" i="1"/>
  <c r="AG345" i="1"/>
  <c r="AF345" i="1"/>
  <c r="D346" i="8" s="1"/>
  <c r="AD345" i="1"/>
  <c r="AL344" i="1"/>
  <c r="E345" i="8" s="1"/>
  <c r="J345" i="8" s="1"/>
  <c r="AK344" i="1"/>
  <c r="AJ344" i="1"/>
  <c r="AI344" i="1"/>
  <c r="AH344" i="1"/>
  <c r="AG344" i="1"/>
  <c r="AF344" i="1"/>
  <c r="D345" i="8" s="1"/>
  <c r="AD344" i="1"/>
  <c r="AL343" i="1"/>
  <c r="E344" i="8" s="1"/>
  <c r="J344" i="8" s="1"/>
  <c r="AK343" i="1"/>
  <c r="AJ343" i="1"/>
  <c r="AI343" i="1"/>
  <c r="AH343" i="1"/>
  <c r="AG343" i="1"/>
  <c r="AF343" i="1"/>
  <c r="D344" i="8" s="1"/>
  <c r="AD343" i="1"/>
  <c r="AL342" i="1"/>
  <c r="E343" i="8" s="1"/>
  <c r="J343" i="8" s="1"/>
  <c r="AK342" i="1"/>
  <c r="AJ342" i="1"/>
  <c r="AI342" i="1"/>
  <c r="AH342" i="1"/>
  <c r="AG342" i="1"/>
  <c r="AF342" i="1"/>
  <c r="D343" i="8" s="1"/>
  <c r="AD342" i="1"/>
  <c r="AL341" i="1"/>
  <c r="E342" i="8" s="1"/>
  <c r="J342" i="8" s="1"/>
  <c r="AK341" i="1"/>
  <c r="AJ341" i="1"/>
  <c r="AI341" i="1"/>
  <c r="AH341" i="1"/>
  <c r="AG341" i="1"/>
  <c r="AF341" i="1"/>
  <c r="D342" i="8" s="1"/>
  <c r="AD341" i="1"/>
  <c r="AL340" i="1"/>
  <c r="E341" i="8" s="1"/>
  <c r="J341" i="8" s="1"/>
  <c r="AK340" i="1"/>
  <c r="AJ340" i="1"/>
  <c r="AI340" i="1"/>
  <c r="AH340" i="1"/>
  <c r="AG340" i="1"/>
  <c r="AF340" i="1"/>
  <c r="D341" i="8" s="1"/>
  <c r="AD340" i="1"/>
  <c r="AL339" i="1"/>
  <c r="E340" i="8" s="1"/>
  <c r="J340" i="8" s="1"/>
  <c r="AK339" i="1"/>
  <c r="AJ339" i="1"/>
  <c r="AI339" i="1"/>
  <c r="AH339" i="1"/>
  <c r="AG339" i="1"/>
  <c r="AF339" i="1"/>
  <c r="D340" i="8" s="1"/>
  <c r="AD339" i="1"/>
  <c r="AL338" i="1"/>
  <c r="E339" i="8" s="1"/>
  <c r="J339" i="8" s="1"/>
  <c r="AK338" i="1"/>
  <c r="AJ338" i="1"/>
  <c r="AI338" i="1"/>
  <c r="AH338" i="1"/>
  <c r="AG338" i="1"/>
  <c r="AF338" i="1"/>
  <c r="D339" i="8" s="1"/>
  <c r="AD338" i="1"/>
  <c r="AL337" i="1"/>
  <c r="E338" i="8" s="1"/>
  <c r="J338" i="8" s="1"/>
  <c r="AK337" i="1"/>
  <c r="AJ337" i="1"/>
  <c r="AI337" i="1"/>
  <c r="AH337" i="1"/>
  <c r="AG337" i="1"/>
  <c r="AF337" i="1"/>
  <c r="D338" i="8" s="1"/>
  <c r="AD337" i="1"/>
  <c r="AL336" i="1"/>
  <c r="E337" i="8" s="1"/>
  <c r="J337" i="8" s="1"/>
  <c r="AK336" i="1"/>
  <c r="AJ336" i="1"/>
  <c r="AI336" i="1"/>
  <c r="AH336" i="1"/>
  <c r="AG336" i="1"/>
  <c r="AF336" i="1"/>
  <c r="D337" i="8" s="1"/>
  <c r="AD336" i="1"/>
  <c r="AL335" i="1"/>
  <c r="E336" i="8" s="1"/>
  <c r="J336" i="8" s="1"/>
  <c r="AK335" i="1"/>
  <c r="AJ335" i="1"/>
  <c r="AI335" i="1"/>
  <c r="AH335" i="1"/>
  <c r="AG335" i="1"/>
  <c r="AF335" i="1"/>
  <c r="D336" i="8" s="1"/>
  <c r="AD335" i="1"/>
  <c r="AL334" i="1"/>
  <c r="E335" i="8" s="1"/>
  <c r="J335" i="8" s="1"/>
  <c r="AK334" i="1"/>
  <c r="AJ334" i="1"/>
  <c r="AI334" i="1"/>
  <c r="AH334" i="1"/>
  <c r="AG334" i="1"/>
  <c r="AF334" i="1"/>
  <c r="D335" i="8" s="1"/>
  <c r="AD334" i="1"/>
  <c r="AL333" i="1"/>
  <c r="E334" i="8" s="1"/>
  <c r="J334" i="8" s="1"/>
  <c r="AK333" i="1"/>
  <c r="AJ333" i="1"/>
  <c r="AI333" i="1"/>
  <c r="AH333" i="1"/>
  <c r="AG333" i="1"/>
  <c r="AF333" i="1"/>
  <c r="D334" i="8" s="1"/>
  <c r="AD333" i="1"/>
  <c r="AL332" i="1"/>
  <c r="E333" i="8" s="1"/>
  <c r="J333" i="8" s="1"/>
  <c r="AK332" i="1"/>
  <c r="AJ332" i="1"/>
  <c r="AI332" i="1"/>
  <c r="AH332" i="1"/>
  <c r="AG332" i="1"/>
  <c r="AF332" i="1"/>
  <c r="D333" i="8" s="1"/>
  <c r="AD332" i="1"/>
  <c r="AL331" i="1"/>
  <c r="E332" i="8" s="1"/>
  <c r="J332" i="8" s="1"/>
  <c r="AK331" i="1"/>
  <c r="AJ331" i="1"/>
  <c r="AI331" i="1"/>
  <c r="AH331" i="1"/>
  <c r="AG331" i="1"/>
  <c r="AF331" i="1"/>
  <c r="D332" i="8" s="1"/>
  <c r="AD331" i="1"/>
  <c r="AL330" i="1"/>
  <c r="E331" i="8" s="1"/>
  <c r="J331" i="8" s="1"/>
  <c r="AK330" i="1"/>
  <c r="AJ330" i="1"/>
  <c r="AI330" i="1"/>
  <c r="AH330" i="1"/>
  <c r="AG330" i="1"/>
  <c r="AF330" i="1"/>
  <c r="D331" i="8" s="1"/>
  <c r="AD330" i="1"/>
  <c r="AL329" i="1"/>
  <c r="E330" i="8" s="1"/>
  <c r="J330" i="8" s="1"/>
  <c r="AK329" i="1"/>
  <c r="AJ329" i="1"/>
  <c r="AI329" i="1"/>
  <c r="AH329" i="1"/>
  <c r="AG329" i="1"/>
  <c r="AF329" i="1"/>
  <c r="D330" i="8" s="1"/>
  <c r="AD329" i="1"/>
  <c r="AL328" i="1"/>
  <c r="E329" i="8" s="1"/>
  <c r="J329" i="8" s="1"/>
  <c r="AK328" i="1"/>
  <c r="AJ328" i="1"/>
  <c r="AI328" i="1"/>
  <c r="AH328" i="1"/>
  <c r="AG328" i="1"/>
  <c r="AF328" i="1"/>
  <c r="D329" i="8" s="1"/>
  <c r="AD328" i="1"/>
  <c r="AL327" i="1"/>
  <c r="E328" i="8" s="1"/>
  <c r="J328" i="8" s="1"/>
  <c r="AK327" i="1"/>
  <c r="AJ327" i="1"/>
  <c r="AI327" i="1"/>
  <c r="AH327" i="1"/>
  <c r="AG327" i="1"/>
  <c r="AF327" i="1"/>
  <c r="D328" i="8" s="1"/>
  <c r="AD327" i="1"/>
  <c r="AL326" i="1"/>
  <c r="E327" i="8" s="1"/>
  <c r="J327" i="8" s="1"/>
  <c r="AK326" i="1"/>
  <c r="AJ326" i="1"/>
  <c r="AI326" i="1"/>
  <c r="AH326" i="1"/>
  <c r="AG326" i="1"/>
  <c r="AF326" i="1"/>
  <c r="D327" i="8" s="1"/>
  <c r="AD326" i="1"/>
  <c r="AL325" i="1"/>
  <c r="E326" i="8" s="1"/>
  <c r="J326" i="8" s="1"/>
  <c r="AK325" i="1"/>
  <c r="AJ325" i="1"/>
  <c r="AI325" i="1"/>
  <c r="AH325" i="1"/>
  <c r="AG325" i="1"/>
  <c r="AF325" i="1"/>
  <c r="D326" i="8" s="1"/>
  <c r="AD325" i="1"/>
  <c r="AL324" i="1"/>
  <c r="E325" i="8" s="1"/>
  <c r="J325" i="8" s="1"/>
  <c r="AK324" i="1"/>
  <c r="AJ324" i="1"/>
  <c r="AI324" i="1"/>
  <c r="AH324" i="1"/>
  <c r="AG324" i="1"/>
  <c r="AF324" i="1"/>
  <c r="D325" i="8" s="1"/>
  <c r="AD324" i="1"/>
  <c r="AL323" i="1"/>
  <c r="E324" i="8" s="1"/>
  <c r="J324" i="8" s="1"/>
  <c r="AK323" i="1"/>
  <c r="AJ323" i="1"/>
  <c r="AI323" i="1"/>
  <c r="AH323" i="1"/>
  <c r="AG323" i="1"/>
  <c r="AF323" i="1"/>
  <c r="D324" i="8" s="1"/>
  <c r="AD323" i="1"/>
  <c r="AL322" i="1"/>
  <c r="E323" i="8" s="1"/>
  <c r="J323" i="8" s="1"/>
  <c r="AK322" i="1"/>
  <c r="AJ322" i="1"/>
  <c r="AI322" i="1"/>
  <c r="AH322" i="1"/>
  <c r="AG322" i="1"/>
  <c r="AF322" i="1"/>
  <c r="D323" i="8" s="1"/>
  <c r="AD322" i="1"/>
  <c r="AO321" i="1"/>
  <c r="AK321" i="1"/>
  <c r="AL321" i="1" s="1"/>
  <c r="E322" i="8" s="1"/>
  <c r="J322" i="8" s="1"/>
  <c r="AJ321" i="1"/>
  <c r="AI321" i="1"/>
  <c r="AH321" i="1"/>
  <c r="AG321" i="1"/>
  <c r="AF321" i="1"/>
  <c r="D322" i="8" s="1"/>
  <c r="AD321" i="1"/>
  <c r="AK320" i="1"/>
  <c r="AL320" i="1" s="1"/>
  <c r="E321" i="8" s="1"/>
  <c r="J321" i="8" s="1"/>
  <c r="AJ320" i="1"/>
  <c r="AI320" i="1"/>
  <c r="AH320" i="1"/>
  <c r="AG320" i="1"/>
  <c r="AF320" i="1"/>
  <c r="D321" i="8" s="1"/>
  <c r="AD320" i="1"/>
  <c r="AK319" i="1"/>
  <c r="AL319" i="1" s="1"/>
  <c r="E320" i="8" s="1"/>
  <c r="J320" i="8" s="1"/>
  <c r="AJ319" i="1"/>
  <c r="AI319" i="1"/>
  <c r="AH319" i="1"/>
  <c r="AG319" i="1"/>
  <c r="AF319" i="1"/>
  <c r="D320" i="8" s="1"/>
  <c r="AK318" i="1"/>
  <c r="AL318" i="1" s="1"/>
  <c r="E319" i="8" s="1"/>
  <c r="J319" i="8" s="1"/>
  <c r="AJ318" i="1"/>
  <c r="AI318" i="1"/>
  <c r="AH318" i="1"/>
  <c r="AG318" i="1"/>
  <c r="AF318" i="1"/>
  <c r="D319" i="8" s="1"/>
  <c r="AD318" i="1"/>
  <c r="AK317" i="1"/>
  <c r="AL317" i="1" s="1"/>
  <c r="E318" i="8" s="1"/>
  <c r="J318" i="8" s="1"/>
  <c r="AJ317" i="1"/>
  <c r="AI317" i="1"/>
  <c r="AH317" i="1"/>
  <c r="AG317" i="1"/>
  <c r="AF317" i="1"/>
  <c r="D318" i="8" s="1"/>
  <c r="AD317" i="1"/>
  <c r="AK316" i="1"/>
  <c r="AL316" i="1" s="1"/>
  <c r="E317" i="8" s="1"/>
  <c r="J317" i="8" s="1"/>
  <c r="AJ316" i="1"/>
  <c r="AI316" i="1"/>
  <c r="AH316" i="1"/>
  <c r="AG316" i="1"/>
  <c r="AF316" i="1"/>
  <c r="AK315" i="1"/>
  <c r="AL315" i="1" s="1"/>
  <c r="E316" i="8" s="1"/>
  <c r="J316" i="8" s="1"/>
  <c r="AJ315" i="1"/>
  <c r="AI315" i="1"/>
  <c r="AH315" i="1"/>
  <c r="AG315" i="1"/>
  <c r="AF315" i="1"/>
  <c r="D316" i="8" s="1"/>
  <c r="AK314" i="1"/>
  <c r="AL314" i="1" s="1"/>
  <c r="E315" i="8" s="1"/>
  <c r="J315" i="8" s="1"/>
  <c r="AJ314" i="1"/>
  <c r="AI314" i="1"/>
  <c r="AH314" i="1"/>
  <c r="AG314" i="1"/>
  <c r="AF314" i="1"/>
  <c r="D315" i="8" s="1"/>
  <c r="AK313" i="1"/>
  <c r="AL313" i="1" s="1"/>
  <c r="E314" i="8" s="1"/>
  <c r="J314" i="8" s="1"/>
  <c r="AJ313" i="1"/>
  <c r="AI313" i="1"/>
  <c r="AH313" i="1"/>
  <c r="AG313" i="1"/>
  <c r="AF313" i="1"/>
  <c r="AK312" i="1"/>
  <c r="AL312" i="1" s="1"/>
  <c r="E313" i="8" s="1"/>
  <c r="J313" i="8" s="1"/>
  <c r="AJ312" i="1"/>
  <c r="AI312" i="1"/>
  <c r="AH312" i="1"/>
  <c r="AG312" i="1"/>
  <c r="AF312" i="1"/>
  <c r="D313" i="8" s="1"/>
  <c r="AK311" i="1"/>
  <c r="AL311" i="1" s="1"/>
  <c r="E312" i="8" s="1"/>
  <c r="J312" i="8" s="1"/>
  <c r="AJ311" i="1"/>
  <c r="AI311" i="1"/>
  <c r="AH311" i="1"/>
  <c r="AG311" i="1"/>
  <c r="AF311" i="1"/>
  <c r="D312" i="8" s="1"/>
  <c r="AK310" i="1"/>
  <c r="AL310" i="1" s="1"/>
  <c r="E311" i="8" s="1"/>
  <c r="J311" i="8" s="1"/>
  <c r="AJ310" i="1"/>
  <c r="AI310" i="1"/>
  <c r="AH310" i="1"/>
  <c r="AG310" i="1"/>
  <c r="AF310" i="1"/>
  <c r="AK309" i="1"/>
  <c r="AL309" i="1" s="1"/>
  <c r="E310" i="8" s="1"/>
  <c r="J310" i="8" s="1"/>
  <c r="AJ309" i="1"/>
  <c r="AI309" i="1"/>
  <c r="AH309" i="1"/>
  <c r="AG309" i="1"/>
  <c r="AF309" i="1"/>
  <c r="AK308" i="1"/>
  <c r="AL308" i="1" s="1"/>
  <c r="E309" i="8" s="1"/>
  <c r="J309" i="8" s="1"/>
  <c r="AJ308" i="1"/>
  <c r="AI308" i="1"/>
  <c r="AH308" i="1"/>
  <c r="AG308" i="1"/>
  <c r="AF308" i="1"/>
  <c r="D309" i="8" s="1"/>
  <c r="AD308" i="1"/>
  <c r="AK307" i="1"/>
  <c r="AL307" i="1" s="1"/>
  <c r="E308" i="8" s="1"/>
  <c r="J308" i="8" s="1"/>
  <c r="AJ307" i="1"/>
  <c r="AI307" i="1"/>
  <c r="AH307" i="1"/>
  <c r="AG307" i="1"/>
  <c r="AF307" i="1"/>
  <c r="D308" i="8" s="1"/>
  <c r="AK306" i="1"/>
  <c r="AL306" i="1" s="1"/>
  <c r="E307" i="8" s="1"/>
  <c r="J307" i="8" s="1"/>
  <c r="AJ306" i="1"/>
  <c r="AI306" i="1"/>
  <c r="AH306" i="1"/>
  <c r="AG306" i="1"/>
  <c r="AF306" i="1"/>
  <c r="AK305" i="1"/>
  <c r="AL305" i="1" s="1"/>
  <c r="E306" i="8" s="1"/>
  <c r="J306" i="8" s="1"/>
  <c r="AJ305" i="1"/>
  <c r="AI305" i="1"/>
  <c r="AH305" i="1"/>
  <c r="AG305" i="1"/>
  <c r="AF305" i="1"/>
  <c r="D306" i="8" s="1"/>
  <c r="AD305" i="1"/>
  <c r="AK304" i="1"/>
  <c r="AL304" i="1" s="1"/>
  <c r="E305" i="8" s="1"/>
  <c r="J305" i="8" s="1"/>
  <c r="AJ304" i="1"/>
  <c r="AI304" i="1"/>
  <c r="AH304" i="1"/>
  <c r="AG304" i="1"/>
  <c r="AF304" i="1"/>
  <c r="D305" i="8" s="1"/>
  <c r="AK303" i="1"/>
  <c r="AL303" i="1" s="1"/>
  <c r="E304" i="8" s="1"/>
  <c r="J304" i="8" s="1"/>
  <c r="AJ303" i="1"/>
  <c r="AI303" i="1"/>
  <c r="AH303" i="1"/>
  <c r="AG303" i="1"/>
  <c r="AF303" i="1"/>
  <c r="D304" i="8" s="1"/>
  <c r="AK302" i="1"/>
  <c r="AL302" i="1" s="1"/>
  <c r="E303" i="8" s="1"/>
  <c r="J303" i="8" s="1"/>
  <c r="AJ302" i="1"/>
  <c r="AI302" i="1"/>
  <c r="AH302" i="1"/>
  <c r="AG302" i="1"/>
  <c r="AF302" i="1"/>
  <c r="D303" i="8" s="1"/>
  <c r="AD302" i="1"/>
  <c r="AK301" i="1"/>
  <c r="AL301" i="1" s="1"/>
  <c r="E302" i="8" s="1"/>
  <c r="J302" i="8" s="1"/>
  <c r="AJ301" i="1"/>
  <c r="AI301" i="1"/>
  <c r="AH301" i="1"/>
  <c r="AG301" i="1"/>
  <c r="AF301" i="1"/>
  <c r="D302" i="8" s="1"/>
  <c r="AK300" i="1"/>
  <c r="AL300" i="1" s="1"/>
  <c r="E301" i="8" s="1"/>
  <c r="J301" i="8" s="1"/>
  <c r="AJ300" i="1"/>
  <c r="AI300" i="1"/>
  <c r="AH300" i="1"/>
  <c r="AG300" i="1"/>
  <c r="AF300" i="1"/>
  <c r="AK299" i="1"/>
  <c r="AL299" i="1" s="1"/>
  <c r="E300" i="8" s="1"/>
  <c r="J300" i="8" s="1"/>
  <c r="AJ299" i="1"/>
  <c r="AI299" i="1"/>
  <c r="AH299" i="1"/>
  <c r="AG299" i="1"/>
  <c r="AF299" i="1"/>
  <c r="D300" i="8" s="1"/>
  <c r="AK298" i="1"/>
  <c r="AL298" i="1" s="1"/>
  <c r="E299" i="8" s="1"/>
  <c r="J299" i="8" s="1"/>
  <c r="AJ298" i="1"/>
  <c r="AI298" i="1"/>
  <c r="AH298" i="1"/>
  <c r="AG298" i="1"/>
  <c r="AF298" i="1"/>
  <c r="D299" i="8" s="1"/>
  <c r="AK297" i="1"/>
  <c r="AL297" i="1" s="1"/>
  <c r="E298" i="8" s="1"/>
  <c r="J298" i="8" s="1"/>
  <c r="AJ297" i="1"/>
  <c r="AI297" i="1"/>
  <c r="AH297" i="1"/>
  <c r="AG297" i="1"/>
  <c r="AF297" i="1"/>
  <c r="AK296" i="1"/>
  <c r="AL296" i="1" s="1"/>
  <c r="E297" i="8" s="1"/>
  <c r="J297" i="8" s="1"/>
  <c r="AJ296" i="1"/>
  <c r="AI296" i="1"/>
  <c r="AH296" i="1"/>
  <c r="AG296" i="1"/>
  <c r="AF296" i="1"/>
  <c r="D297" i="8" s="1"/>
  <c r="AD296" i="1"/>
  <c r="AK295" i="1"/>
  <c r="AL295" i="1" s="1"/>
  <c r="E296" i="8" s="1"/>
  <c r="J296" i="8" s="1"/>
  <c r="AJ295" i="1"/>
  <c r="AI295" i="1"/>
  <c r="AH295" i="1"/>
  <c r="AG295" i="1"/>
  <c r="AF295" i="1"/>
  <c r="D296" i="8" s="1"/>
  <c r="AK294" i="1"/>
  <c r="AL294" i="1" s="1"/>
  <c r="E295" i="8" s="1"/>
  <c r="J295" i="8" s="1"/>
  <c r="AJ294" i="1"/>
  <c r="AI294" i="1"/>
  <c r="AH294" i="1"/>
  <c r="AG294" i="1"/>
  <c r="AF294" i="1"/>
  <c r="AK293" i="1"/>
  <c r="AL293" i="1" s="1"/>
  <c r="E294" i="8" s="1"/>
  <c r="J294" i="8" s="1"/>
  <c r="AJ293" i="1"/>
  <c r="AI293" i="1"/>
  <c r="AH293" i="1"/>
  <c r="AG293" i="1"/>
  <c r="AF293" i="1"/>
  <c r="D294" i="8" s="1"/>
  <c r="AK292" i="1"/>
  <c r="AL292" i="1" s="1"/>
  <c r="E293" i="8" s="1"/>
  <c r="J293" i="8" s="1"/>
  <c r="AJ292" i="1"/>
  <c r="AI292" i="1"/>
  <c r="AH292" i="1"/>
  <c r="AG292" i="1"/>
  <c r="AF292" i="1"/>
  <c r="D293" i="8" s="1"/>
  <c r="AD292" i="1"/>
  <c r="AK291" i="1"/>
  <c r="AL291" i="1" s="1"/>
  <c r="AJ291" i="1"/>
  <c r="AI291" i="1"/>
  <c r="AH291" i="1"/>
  <c r="AG291" i="1"/>
  <c r="AF291" i="1"/>
  <c r="AK290" i="1"/>
  <c r="AL290" i="1" s="1"/>
  <c r="E291" i="8" s="1"/>
  <c r="J291" i="8" s="1"/>
  <c r="AJ290" i="1"/>
  <c r="AI290" i="1"/>
  <c r="AH290" i="1"/>
  <c r="AG290" i="1"/>
  <c r="AF290" i="1"/>
  <c r="AK289" i="1"/>
  <c r="AL289" i="1" s="1"/>
  <c r="E290" i="8" s="1"/>
  <c r="J290" i="8" s="1"/>
  <c r="AJ289" i="1"/>
  <c r="AI289" i="1"/>
  <c r="AH289" i="1"/>
  <c r="AG289" i="1"/>
  <c r="AF289" i="1"/>
  <c r="AK288" i="1"/>
  <c r="AL288" i="1" s="1"/>
  <c r="E289" i="8" s="1"/>
  <c r="J289" i="8" s="1"/>
  <c r="AJ288" i="1"/>
  <c r="AI288" i="1"/>
  <c r="AH288" i="1"/>
  <c r="AG288" i="1"/>
  <c r="AF288" i="1"/>
  <c r="AK287" i="1"/>
  <c r="AL287" i="1" s="1"/>
  <c r="E288" i="8" s="1"/>
  <c r="J288" i="8" s="1"/>
  <c r="AJ287" i="1"/>
  <c r="AI287" i="1"/>
  <c r="AH287" i="1"/>
  <c r="AG287" i="1"/>
  <c r="AF287" i="1"/>
  <c r="AK286" i="1"/>
  <c r="AL286" i="1" s="1"/>
  <c r="E287" i="8" s="1"/>
  <c r="J287" i="8" s="1"/>
  <c r="AJ286" i="1"/>
  <c r="AI286" i="1"/>
  <c r="AH286" i="1"/>
  <c r="AG286" i="1"/>
  <c r="AF286" i="1"/>
  <c r="AK285" i="1"/>
  <c r="AL285" i="1" s="1"/>
  <c r="E286" i="8" s="1"/>
  <c r="J286" i="8" s="1"/>
  <c r="AJ285" i="1"/>
  <c r="AI285" i="1"/>
  <c r="AH285" i="1"/>
  <c r="AG285" i="1"/>
  <c r="AF285" i="1"/>
  <c r="AL284" i="1"/>
  <c r="E285" i="8" s="1"/>
  <c r="J285" i="8" s="1"/>
  <c r="AK284" i="1"/>
  <c r="AJ284" i="1"/>
  <c r="AI284" i="1"/>
  <c r="AH284" i="1"/>
  <c r="AG284" i="1"/>
  <c r="AF284" i="1"/>
  <c r="AK283" i="1"/>
  <c r="AL283" i="1" s="1"/>
  <c r="E284" i="8" s="1"/>
  <c r="J284" i="8" s="1"/>
  <c r="AJ283" i="1"/>
  <c r="AI283" i="1"/>
  <c r="AH283" i="1"/>
  <c r="AG283" i="1"/>
  <c r="AF283" i="1"/>
  <c r="AK282" i="1"/>
  <c r="AL282" i="1" s="1"/>
  <c r="E283" i="8" s="1"/>
  <c r="J283" i="8" s="1"/>
  <c r="AJ282" i="1"/>
  <c r="AI282" i="1"/>
  <c r="AH282" i="1"/>
  <c r="AG282" i="1"/>
  <c r="AF282" i="1"/>
  <c r="AK281" i="1"/>
  <c r="AL281" i="1" s="1"/>
  <c r="E282" i="8" s="1"/>
  <c r="J282" i="8" s="1"/>
  <c r="AJ281" i="1"/>
  <c r="AI281" i="1"/>
  <c r="AH281" i="1"/>
  <c r="AG281" i="1"/>
  <c r="AF281" i="1"/>
  <c r="AL280" i="1"/>
  <c r="E281" i="8" s="1"/>
  <c r="J281" i="8" s="1"/>
  <c r="AK280" i="1"/>
  <c r="AJ280" i="1"/>
  <c r="AI280" i="1"/>
  <c r="AH280" i="1"/>
  <c r="AG280" i="1"/>
  <c r="AF280" i="1"/>
  <c r="AK279" i="1"/>
  <c r="AL279" i="1" s="1"/>
  <c r="E280" i="8" s="1"/>
  <c r="J280" i="8" s="1"/>
  <c r="AJ279" i="1"/>
  <c r="AI279" i="1"/>
  <c r="AH279" i="1"/>
  <c r="AG279" i="1"/>
  <c r="AF279" i="1"/>
  <c r="AK278" i="1"/>
  <c r="AL278" i="1" s="1"/>
  <c r="E279" i="8" s="1"/>
  <c r="J279" i="8" s="1"/>
  <c r="AJ278" i="1"/>
  <c r="AI278" i="1"/>
  <c r="AH278" i="1"/>
  <c r="AG278" i="1"/>
  <c r="AF278" i="1"/>
  <c r="AK277" i="1"/>
  <c r="AL277" i="1" s="1"/>
  <c r="E278" i="8" s="1"/>
  <c r="J278" i="8" s="1"/>
  <c r="AJ277" i="1"/>
  <c r="AI277" i="1"/>
  <c r="AH277" i="1"/>
  <c r="AG277" i="1"/>
  <c r="AF277" i="1"/>
  <c r="AK276" i="1"/>
  <c r="AL276" i="1" s="1"/>
  <c r="E277" i="8" s="1"/>
  <c r="J277" i="8" s="1"/>
  <c r="AJ276" i="1"/>
  <c r="AI276" i="1"/>
  <c r="AH276" i="1"/>
  <c r="AG276" i="1"/>
  <c r="AF276" i="1"/>
  <c r="AK275" i="1"/>
  <c r="AL275" i="1" s="1"/>
  <c r="E276" i="8" s="1"/>
  <c r="J276" i="8" s="1"/>
  <c r="AJ275" i="1"/>
  <c r="AI275" i="1"/>
  <c r="AH275" i="1"/>
  <c r="AG275" i="1"/>
  <c r="AF275" i="1"/>
  <c r="AK274" i="1"/>
  <c r="AL274" i="1" s="1"/>
  <c r="E275" i="8" s="1"/>
  <c r="J275" i="8" s="1"/>
  <c r="AJ274" i="1"/>
  <c r="AI274" i="1"/>
  <c r="AH274" i="1"/>
  <c r="AG274" i="1"/>
  <c r="AF274" i="1"/>
  <c r="AK273" i="1"/>
  <c r="AL273" i="1" s="1"/>
  <c r="E274" i="8" s="1"/>
  <c r="J274" i="8" s="1"/>
  <c r="AJ273" i="1"/>
  <c r="AI273" i="1"/>
  <c r="AH273" i="1"/>
  <c r="AG273" i="1"/>
  <c r="AF273" i="1"/>
  <c r="AK272" i="1"/>
  <c r="AL272" i="1" s="1"/>
  <c r="E273" i="8" s="1"/>
  <c r="J273" i="8" s="1"/>
  <c r="AJ272" i="1"/>
  <c r="AI272" i="1"/>
  <c r="AH272" i="1"/>
  <c r="AG272" i="1"/>
  <c r="AF272" i="1"/>
  <c r="AK271" i="1"/>
  <c r="AL271" i="1" s="1"/>
  <c r="E272" i="8" s="1"/>
  <c r="J272" i="8" s="1"/>
  <c r="AJ271" i="1"/>
  <c r="AI271" i="1"/>
  <c r="AH271" i="1"/>
  <c r="AG271" i="1"/>
  <c r="AF271" i="1"/>
  <c r="AK270" i="1"/>
  <c r="AL270" i="1" s="1"/>
  <c r="E271" i="8" s="1"/>
  <c r="J271" i="8" s="1"/>
  <c r="AJ270" i="1"/>
  <c r="AI270" i="1"/>
  <c r="AH270" i="1"/>
  <c r="AG270" i="1"/>
  <c r="AF270" i="1"/>
  <c r="AK269" i="1"/>
  <c r="AL269" i="1" s="1"/>
  <c r="E270" i="8" s="1"/>
  <c r="J270" i="8" s="1"/>
  <c r="AJ269" i="1"/>
  <c r="AI269" i="1"/>
  <c r="AH269" i="1"/>
  <c r="AG269" i="1"/>
  <c r="AF269" i="1"/>
  <c r="AK268" i="1"/>
  <c r="AL268" i="1" s="1"/>
  <c r="E269" i="8" s="1"/>
  <c r="J269" i="8" s="1"/>
  <c r="AJ268" i="1"/>
  <c r="AI268" i="1"/>
  <c r="AH268" i="1"/>
  <c r="AG268" i="1"/>
  <c r="AF268" i="1"/>
  <c r="AK267" i="1"/>
  <c r="AL267" i="1" s="1"/>
  <c r="E268" i="8" s="1"/>
  <c r="J268" i="8" s="1"/>
  <c r="AJ267" i="1"/>
  <c r="AI267" i="1"/>
  <c r="AH267" i="1"/>
  <c r="AG267" i="1"/>
  <c r="AF267" i="1"/>
  <c r="AK266" i="1"/>
  <c r="AL266" i="1" s="1"/>
  <c r="E267" i="8" s="1"/>
  <c r="J267" i="8" s="1"/>
  <c r="AJ266" i="1"/>
  <c r="AI266" i="1"/>
  <c r="AH266" i="1"/>
  <c r="AG266" i="1"/>
  <c r="AF266" i="1"/>
  <c r="AK265" i="1"/>
  <c r="AL265" i="1" s="1"/>
  <c r="E266" i="8" s="1"/>
  <c r="J266" i="8" s="1"/>
  <c r="AJ265" i="1"/>
  <c r="AI265" i="1"/>
  <c r="AH265" i="1"/>
  <c r="AG265" i="1"/>
  <c r="AF265" i="1"/>
  <c r="AL264" i="1"/>
  <c r="E265" i="8" s="1"/>
  <c r="J265" i="8" s="1"/>
  <c r="AK264" i="1"/>
  <c r="AJ264" i="1"/>
  <c r="AI264" i="1"/>
  <c r="AH264" i="1"/>
  <c r="AG264" i="1"/>
  <c r="AF264" i="1"/>
  <c r="AK263" i="1"/>
  <c r="AL263" i="1" s="1"/>
  <c r="E264" i="8" s="1"/>
  <c r="J264" i="8" s="1"/>
  <c r="AJ263" i="1"/>
  <c r="AI263" i="1"/>
  <c r="AH263" i="1"/>
  <c r="AG263" i="1"/>
  <c r="AF263" i="1"/>
  <c r="AK262" i="1"/>
  <c r="AL262" i="1" s="1"/>
  <c r="E263" i="8" s="1"/>
  <c r="J263" i="8" s="1"/>
  <c r="AJ262" i="1"/>
  <c r="AI262" i="1"/>
  <c r="AH262" i="1"/>
  <c r="AG262" i="1"/>
  <c r="AF262" i="1"/>
  <c r="AK261" i="1"/>
  <c r="AL261" i="1" s="1"/>
  <c r="E262" i="8" s="1"/>
  <c r="J262" i="8" s="1"/>
  <c r="AJ261" i="1"/>
  <c r="AI261" i="1"/>
  <c r="AH261" i="1"/>
  <c r="AG261" i="1"/>
  <c r="AF261" i="1"/>
  <c r="AL260" i="1"/>
  <c r="E261" i="8" s="1"/>
  <c r="J261" i="8" s="1"/>
  <c r="AK260" i="1"/>
  <c r="AJ260" i="1"/>
  <c r="AI260" i="1"/>
  <c r="AH260" i="1"/>
  <c r="AG260" i="1"/>
  <c r="AF260" i="1"/>
  <c r="AK259" i="1"/>
  <c r="AL259" i="1" s="1"/>
  <c r="E260" i="8" s="1"/>
  <c r="J260" i="8" s="1"/>
  <c r="AJ259" i="1"/>
  <c r="AI259" i="1"/>
  <c r="AH259" i="1"/>
  <c r="AG259" i="1"/>
  <c r="AF259" i="1"/>
  <c r="AK258" i="1"/>
  <c r="AL258" i="1" s="1"/>
  <c r="E259" i="8" s="1"/>
  <c r="J259" i="8" s="1"/>
  <c r="AJ258" i="1"/>
  <c r="AI258" i="1"/>
  <c r="AH258" i="1"/>
  <c r="AG258" i="1"/>
  <c r="AF258" i="1"/>
  <c r="AK257" i="1"/>
  <c r="AL257" i="1" s="1"/>
  <c r="E258" i="8" s="1"/>
  <c r="J258" i="8" s="1"/>
  <c r="AJ257" i="1"/>
  <c r="AI257" i="1"/>
  <c r="AH257" i="1"/>
  <c r="AG257" i="1"/>
  <c r="AF257" i="1"/>
  <c r="AL256" i="1"/>
  <c r="E257" i="8" s="1"/>
  <c r="J257" i="8" s="1"/>
  <c r="AK256" i="1"/>
  <c r="AJ256" i="1"/>
  <c r="AI256" i="1"/>
  <c r="AH256" i="1"/>
  <c r="AG256" i="1"/>
  <c r="AF256" i="1"/>
  <c r="AK255" i="1"/>
  <c r="AL255" i="1" s="1"/>
  <c r="E256" i="8" s="1"/>
  <c r="J256" i="8" s="1"/>
  <c r="AJ255" i="1"/>
  <c r="AI255" i="1"/>
  <c r="AH255" i="1"/>
  <c r="AG255" i="1"/>
  <c r="AF255" i="1"/>
  <c r="AK254" i="1"/>
  <c r="AL254" i="1" s="1"/>
  <c r="E255" i="8" s="1"/>
  <c r="J255" i="8" s="1"/>
  <c r="AJ254" i="1"/>
  <c r="AI254" i="1"/>
  <c r="AH254" i="1"/>
  <c r="AG254" i="1"/>
  <c r="AF254" i="1"/>
  <c r="AK253" i="1"/>
  <c r="AL253" i="1" s="1"/>
  <c r="E254" i="8" s="1"/>
  <c r="J254" i="8" s="1"/>
  <c r="AJ253" i="1"/>
  <c r="AI253" i="1"/>
  <c r="AH253" i="1"/>
  <c r="AG253" i="1"/>
  <c r="AF253" i="1"/>
  <c r="AK252" i="1"/>
  <c r="AL252" i="1" s="1"/>
  <c r="E253" i="8" s="1"/>
  <c r="J253" i="8" s="1"/>
  <c r="AJ252" i="1"/>
  <c r="AI252" i="1"/>
  <c r="AH252" i="1"/>
  <c r="AG252" i="1"/>
  <c r="AF252" i="1"/>
  <c r="AK251" i="1"/>
  <c r="AL251" i="1" s="1"/>
  <c r="E252" i="8" s="1"/>
  <c r="J252" i="8" s="1"/>
  <c r="AJ251" i="1"/>
  <c r="AI251" i="1"/>
  <c r="AH251" i="1"/>
  <c r="AG251" i="1"/>
  <c r="AF251" i="1"/>
  <c r="AK250" i="1"/>
  <c r="AL250" i="1" s="1"/>
  <c r="E251" i="8" s="1"/>
  <c r="J251" i="8" s="1"/>
  <c r="AJ250" i="1"/>
  <c r="AI250" i="1"/>
  <c r="AH250" i="1"/>
  <c r="AG250" i="1"/>
  <c r="AF250" i="1"/>
  <c r="AK249" i="1"/>
  <c r="AL249" i="1" s="1"/>
  <c r="E250" i="8" s="1"/>
  <c r="J250" i="8" s="1"/>
  <c r="AJ249" i="1"/>
  <c r="AI249" i="1"/>
  <c r="AH249" i="1"/>
  <c r="AG249" i="1"/>
  <c r="AF249" i="1"/>
  <c r="AL248" i="1"/>
  <c r="E249" i="8" s="1"/>
  <c r="J249" i="8" s="1"/>
  <c r="AK248" i="1"/>
  <c r="AJ248" i="1"/>
  <c r="AI248" i="1"/>
  <c r="AH248" i="1"/>
  <c r="AG248" i="1"/>
  <c r="AF248" i="1"/>
  <c r="AK247" i="1"/>
  <c r="AL247" i="1" s="1"/>
  <c r="E248" i="8" s="1"/>
  <c r="J248" i="8" s="1"/>
  <c r="AJ247" i="1"/>
  <c r="AI247" i="1"/>
  <c r="AH247" i="1"/>
  <c r="AG247" i="1"/>
  <c r="AF247" i="1"/>
  <c r="AK246" i="1"/>
  <c r="AL246" i="1" s="1"/>
  <c r="E247" i="8" s="1"/>
  <c r="J247" i="8" s="1"/>
  <c r="AJ246" i="1"/>
  <c r="AI246" i="1"/>
  <c r="AH246" i="1"/>
  <c r="AG246" i="1"/>
  <c r="AF246" i="1"/>
  <c r="AK245" i="1"/>
  <c r="AL245" i="1" s="1"/>
  <c r="E246" i="8" s="1"/>
  <c r="J246" i="8" s="1"/>
  <c r="AJ245" i="1"/>
  <c r="AI245" i="1"/>
  <c r="AH245" i="1"/>
  <c r="AG245" i="1"/>
  <c r="AF245" i="1"/>
  <c r="AL244" i="1"/>
  <c r="E245" i="8" s="1"/>
  <c r="J245" i="8" s="1"/>
  <c r="AK244" i="1"/>
  <c r="AJ244" i="1"/>
  <c r="AI244" i="1"/>
  <c r="AH244" i="1"/>
  <c r="AG244" i="1"/>
  <c r="AF244" i="1"/>
  <c r="AK243" i="1"/>
  <c r="AL243" i="1" s="1"/>
  <c r="E244" i="8" s="1"/>
  <c r="J244" i="8" s="1"/>
  <c r="AJ243" i="1"/>
  <c r="AI243" i="1"/>
  <c r="AH243" i="1"/>
  <c r="AG243" i="1"/>
  <c r="AF243" i="1"/>
  <c r="AK242" i="1"/>
  <c r="AL242" i="1" s="1"/>
  <c r="E243" i="8" s="1"/>
  <c r="J243" i="8" s="1"/>
  <c r="AJ242" i="1"/>
  <c r="AI242" i="1"/>
  <c r="AH242" i="1"/>
  <c r="AG242" i="1"/>
  <c r="AF242" i="1"/>
  <c r="AK241" i="1"/>
  <c r="AL241" i="1" s="1"/>
  <c r="E242" i="8" s="1"/>
  <c r="J242" i="8" s="1"/>
  <c r="AJ241" i="1"/>
  <c r="AI241" i="1"/>
  <c r="AH241" i="1"/>
  <c r="AG241" i="1"/>
  <c r="AF241" i="1"/>
  <c r="AL240" i="1"/>
  <c r="E241" i="8" s="1"/>
  <c r="J241" i="8" s="1"/>
  <c r="AK240" i="1"/>
  <c r="AJ240" i="1"/>
  <c r="AI240" i="1"/>
  <c r="AH240" i="1"/>
  <c r="AG240" i="1"/>
  <c r="AF240" i="1"/>
  <c r="AK239" i="1"/>
  <c r="AL239" i="1" s="1"/>
  <c r="E240" i="8" s="1"/>
  <c r="J240" i="8" s="1"/>
  <c r="AJ239" i="1"/>
  <c r="AI239" i="1"/>
  <c r="AH239" i="1"/>
  <c r="AG239" i="1"/>
  <c r="AF239" i="1"/>
  <c r="AK238" i="1"/>
  <c r="AL238" i="1" s="1"/>
  <c r="E239" i="8" s="1"/>
  <c r="J239" i="8" s="1"/>
  <c r="AJ238" i="1"/>
  <c r="AI238" i="1"/>
  <c r="AH238" i="1"/>
  <c r="AG238" i="1"/>
  <c r="AF238" i="1"/>
  <c r="AK237" i="1"/>
  <c r="AL237" i="1" s="1"/>
  <c r="E238" i="8" s="1"/>
  <c r="J238" i="8" s="1"/>
  <c r="AJ237" i="1"/>
  <c r="AI237" i="1"/>
  <c r="AH237" i="1"/>
  <c r="AG237" i="1"/>
  <c r="AF237" i="1"/>
  <c r="AK236" i="1"/>
  <c r="AL236" i="1" s="1"/>
  <c r="E237" i="8" s="1"/>
  <c r="J237" i="8" s="1"/>
  <c r="AJ236" i="1"/>
  <c r="AI236" i="1"/>
  <c r="AH236" i="1"/>
  <c r="AG236" i="1"/>
  <c r="AF236" i="1"/>
  <c r="AK235" i="1"/>
  <c r="AL235" i="1" s="1"/>
  <c r="E236" i="8" s="1"/>
  <c r="J236" i="8" s="1"/>
  <c r="AJ235" i="1"/>
  <c r="AI235" i="1"/>
  <c r="AH235" i="1"/>
  <c r="AG235" i="1"/>
  <c r="AF235" i="1"/>
  <c r="AK234" i="1"/>
  <c r="AL234" i="1" s="1"/>
  <c r="E235" i="8" s="1"/>
  <c r="J235" i="8" s="1"/>
  <c r="AJ234" i="1"/>
  <c r="AI234" i="1"/>
  <c r="AH234" i="1"/>
  <c r="AG234" i="1"/>
  <c r="AF234" i="1"/>
  <c r="AK233" i="1"/>
  <c r="AL233" i="1" s="1"/>
  <c r="E234" i="8" s="1"/>
  <c r="J234" i="8" s="1"/>
  <c r="AJ233" i="1"/>
  <c r="AI233" i="1"/>
  <c r="AH233" i="1"/>
  <c r="AG233" i="1"/>
  <c r="AF233" i="1"/>
  <c r="AL232" i="1"/>
  <c r="E233" i="8" s="1"/>
  <c r="J233" i="8" s="1"/>
  <c r="AK232" i="1"/>
  <c r="AJ232" i="1"/>
  <c r="AI232" i="1"/>
  <c r="AH232" i="1"/>
  <c r="AG232" i="1"/>
  <c r="AF232" i="1"/>
  <c r="AK231" i="1"/>
  <c r="AL231" i="1" s="1"/>
  <c r="E232" i="8" s="1"/>
  <c r="J232" i="8" s="1"/>
  <c r="AJ231" i="1"/>
  <c r="AI231" i="1"/>
  <c r="AH231" i="1"/>
  <c r="AG231" i="1"/>
  <c r="AF231" i="1"/>
  <c r="AK230" i="1"/>
  <c r="AL230" i="1" s="1"/>
  <c r="E231" i="8" s="1"/>
  <c r="J231" i="8" s="1"/>
  <c r="AJ230" i="1"/>
  <c r="AI230" i="1"/>
  <c r="AH230" i="1"/>
  <c r="AG230" i="1"/>
  <c r="AF230" i="1"/>
  <c r="AK229" i="1"/>
  <c r="AL229" i="1" s="1"/>
  <c r="E230" i="8" s="1"/>
  <c r="J230" i="8" s="1"/>
  <c r="AJ229" i="1"/>
  <c r="AI229" i="1"/>
  <c r="AH229" i="1"/>
  <c r="AG229" i="1"/>
  <c r="AF229" i="1"/>
  <c r="AL228" i="1"/>
  <c r="E229" i="8" s="1"/>
  <c r="J229" i="8" s="1"/>
  <c r="AK228" i="1"/>
  <c r="AJ228" i="1"/>
  <c r="AI228" i="1"/>
  <c r="AH228" i="1"/>
  <c r="AG228" i="1"/>
  <c r="AF228" i="1"/>
  <c r="AK227" i="1"/>
  <c r="AL227" i="1" s="1"/>
  <c r="E228" i="8" s="1"/>
  <c r="J228" i="8" s="1"/>
  <c r="AJ227" i="1"/>
  <c r="AI227" i="1"/>
  <c r="AH227" i="1"/>
  <c r="AG227" i="1"/>
  <c r="AF227" i="1"/>
  <c r="AK226" i="1"/>
  <c r="AL226" i="1" s="1"/>
  <c r="E227" i="8" s="1"/>
  <c r="J227" i="8" s="1"/>
  <c r="AJ226" i="1"/>
  <c r="AI226" i="1"/>
  <c r="AH226" i="1"/>
  <c r="AG226" i="1"/>
  <c r="AF226" i="1"/>
  <c r="AK225" i="1"/>
  <c r="AL225" i="1" s="1"/>
  <c r="E226" i="8" s="1"/>
  <c r="J226" i="8" s="1"/>
  <c r="AJ225" i="1"/>
  <c r="AI225" i="1"/>
  <c r="AH225" i="1"/>
  <c r="AG225" i="1"/>
  <c r="AF225" i="1"/>
  <c r="AL224" i="1"/>
  <c r="E225" i="8" s="1"/>
  <c r="J225" i="8" s="1"/>
  <c r="AK224" i="1"/>
  <c r="AJ224" i="1"/>
  <c r="AI224" i="1"/>
  <c r="AH224" i="1"/>
  <c r="AG224" i="1"/>
  <c r="AF224" i="1"/>
  <c r="AK223" i="1"/>
  <c r="AL223" i="1" s="1"/>
  <c r="E224" i="8" s="1"/>
  <c r="J224" i="8" s="1"/>
  <c r="AJ223" i="1"/>
  <c r="AI223" i="1"/>
  <c r="AH223" i="1"/>
  <c r="AG223" i="1"/>
  <c r="AF223" i="1"/>
  <c r="AK222" i="1"/>
  <c r="AL222" i="1" s="1"/>
  <c r="E223" i="8" s="1"/>
  <c r="J223" i="8" s="1"/>
  <c r="AJ222" i="1"/>
  <c r="AI222" i="1"/>
  <c r="AH222" i="1"/>
  <c r="AG222" i="1"/>
  <c r="AF222" i="1"/>
  <c r="AK221" i="1"/>
  <c r="AL221" i="1" s="1"/>
  <c r="E222" i="8" s="1"/>
  <c r="J222" i="8" s="1"/>
  <c r="AJ221" i="1"/>
  <c r="AI221" i="1"/>
  <c r="AH221" i="1"/>
  <c r="AG221" i="1"/>
  <c r="AF221" i="1"/>
  <c r="AK220" i="1"/>
  <c r="AL220" i="1" s="1"/>
  <c r="E221" i="8" s="1"/>
  <c r="J221" i="8" s="1"/>
  <c r="AJ220" i="1"/>
  <c r="AI220" i="1"/>
  <c r="AH220" i="1"/>
  <c r="AG220" i="1"/>
  <c r="AF220" i="1"/>
  <c r="AK219" i="1"/>
  <c r="AL219" i="1" s="1"/>
  <c r="E220" i="8" s="1"/>
  <c r="AJ219" i="1"/>
  <c r="AI219" i="1"/>
  <c r="AH219" i="1"/>
  <c r="AG219" i="1"/>
  <c r="AF219" i="1"/>
  <c r="AK218" i="1"/>
  <c r="AL218" i="1" s="1"/>
  <c r="E219" i="8" s="1"/>
  <c r="AJ218" i="1"/>
  <c r="AI218" i="1"/>
  <c r="AH218" i="1"/>
  <c r="AG218" i="1"/>
  <c r="AF218" i="1"/>
  <c r="AK217" i="1"/>
  <c r="AL217" i="1" s="1"/>
  <c r="E218" i="8" s="1"/>
  <c r="AJ217" i="1"/>
  <c r="AI217" i="1"/>
  <c r="AH217" i="1"/>
  <c r="AG217" i="1"/>
  <c r="AF217" i="1"/>
  <c r="AL216" i="1"/>
  <c r="E217" i="8" s="1"/>
  <c r="AK216" i="1"/>
  <c r="AJ216" i="1"/>
  <c r="AI216" i="1"/>
  <c r="AH216" i="1"/>
  <c r="AG216" i="1"/>
  <c r="AF216" i="1"/>
  <c r="AK215" i="1"/>
  <c r="AL215" i="1" s="1"/>
  <c r="E216" i="8" s="1"/>
  <c r="AJ215" i="1"/>
  <c r="AI215" i="1"/>
  <c r="AH215" i="1"/>
  <c r="AG215" i="1"/>
  <c r="AF215" i="1"/>
  <c r="AK214" i="1"/>
  <c r="AL214" i="1" s="1"/>
  <c r="E215" i="8" s="1"/>
  <c r="AJ214" i="1"/>
  <c r="AI214" i="1"/>
  <c r="AH214" i="1"/>
  <c r="AG214" i="1"/>
  <c r="AF214" i="1"/>
  <c r="AK213" i="1"/>
  <c r="AL213" i="1" s="1"/>
  <c r="E214" i="8" s="1"/>
  <c r="AJ213" i="1"/>
  <c r="AI213" i="1"/>
  <c r="AH213" i="1"/>
  <c r="AG213" i="1"/>
  <c r="AF213" i="1"/>
  <c r="AL212" i="1"/>
  <c r="E213" i="8" s="1"/>
  <c r="J213" i="8" s="1"/>
  <c r="AK212" i="1"/>
  <c r="AJ212" i="1"/>
  <c r="AI212" i="1"/>
  <c r="AH212" i="1"/>
  <c r="AG212" i="1"/>
  <c r="AF212" i="1"/>
  <c r="AK211" i="1"/>
  <c r="AL211" i="1" s="1"/>
  <c r="E212" i="8" s="1"/>
  <c r="J212" i="8" s="1"/>
  <c r="AJ211" i="1"/>
  <c r="AI211" i="1"/>
  <c r="AH211" i="1"/>
  <c r="AG211" i="1"/>
  <c r="AF211" i="1"/>
  <c r="AK210" i="1"/>
  <c r="AL210" i="1" s="1"/>
  <c r="E211" i="8" s="1"/>
  <c r="J211" i="8" s="1"/>
  <c r="AJ210" i="1"/>
  <c r="AI210" i="1"/>
  <c r="AH210" i="1"/>
  <c r="AG210" i="1"/>
  <c r="AF210" i="1"/>
  <c r="AK209" i="1"/>
  <c r="AL209" i="1" s="1"/>
  <c r="E210" i="8" s="1"/>
  <c r="J210" i="8" s="1"/>
  <c r="AJ209" i="1"/>
  <c r="AI209" i="1"/>
  <c r="AH209" i="1"/>
  <c r="AG209" i="1"/>
  <c r="AF209" i="1"/>
  <c r="AL208" i="1"/>
  <c r="E209" i="8" s="1"/>
  <c r="J209" i="8" s="1"/>
  <c r="AK208" i="1"/>
  <c r="AJ208" i="1"/>
  <c r="AI208" i="1"/>
  <c r="AH208" i="1"/>
  <c r="AG208" i="1"/>
  <c r="AF208" i="1"/>
  <c r="AK207" i="1"/>
  <c r="AL207" i="1" s="1"/>
  <c r="E208" i="8" s="1"/>
  <c r="J208" i="8" s="1"/>
  <c r="AJ207" i="1"/>
  <c r="AI207" i="1"/>
  <c r="AH207" i="1"/>
  <c r="AG207" i="1"/>
  <c r="AF207" i="1"/>
  <c r="AK206" i="1"/>
  <c r="AL206" i="1" s="1"/>
  <c r="E207" i="8" s="1"/>
  <c r="J207" i="8" s="1"/>
  <c r="AJ206" i="1"/>
  <c r="AI206" i="1"/>
  <c r="AH206" i="1"/>
  <c r="AG206" i="1"/>
  <c r="AF206" i="1"/>
  <c r="AK205" i="1"/>
  <c r="AL205" i="1" s="1"/>
  <c r="E206" i="8" s="1"/>
  <c r="J206" i="8" s="1"/>
  <c r="AJ205" i="1"/>
  <c r="AI205" i="1"/>
  <c r="AH205" i="1"/>
  <c r="AG205" i="1"/>
  <c r="AF205" i="1"/>
  <c r="AK204" i="1"/>
  <c r="AL204" i="1" s="1"/>
  <c r="E205" i="8" s="1"/>
  <c r="J205" i="8" s="1"/>
  <c r="AJ204" i="1"/>
  <c r="AI204" i="1"/>
  <c r="AH204" i="1"/>
  <c r="AG204" i="1"/>
  <c r="AF204" i="1"/>
  <c r="AK203" i="1"/>
  <c r="AL203" i="1" s="1"/>
  <c r="E204" i="8" s="1"/>
  <c r="J204" i="8" s="1"/>
  <c r="AJ203" i="1"/>
  <c r="AI203" i="1"/>
  <c r="AH203" i="1"/>
  <c r="AG203" i="1"/>
  <c r="AF203" i="1"/>
  <c r="AK202" i="1"/>
  <c r="AL202" i="1" s="1"/>
  <c r="E203" i="8" s="1"/>
  <c r="J203" i="8" s="1"/>
  <c r="AJ202" i="1"/>
  <c r="AI202" i="1"/>
  <c r="AH202" i="1"/>
  <c r="AG202" i="1"/>
  <c r="AF202" i="1"/>
  <c r="AK201" i="1"/>
  <c r="AL201" i="1" s="1"/>
  <c r="E202" i="8" s="1"/>
  <c r="J202" i="8" s="1"/>
  <c r="AJ201" i="1"/>
  <c r="AI201" i="1"/>
  <c r="AH201" i="1"/>
  <c r="AG201" i="1"/>
  <c r="AF201" i="1"/>
  <c r="AL200" i="1"/>
  <c r="E201" i="8" s="1"/>
  <c r="J201" i="8" s="1"/>
  <c r="AK200" i="1"/>
  <c r="AJ200" i="1"/>
  <c r="AI200" i="1"/>
  <c r="AH200" i="1"/>
  <c r="AG200" i="1"/>
  <c r="AF200" i="1"/>
  <c r="AK199" i="1"/>
  <c r="AL199" i="1" s="1"/>
  <c r="E200" i="8" s="1"/>
  <c r="J200" i="8" s="1"/>
  <c r="AJ199" i="1"/>
  <c r="AI199" i="1"/>
  <c r="AH199" i="1"/>
  <c r="AG199" i="1"/>
  <c r="AF199" i="1"/>
  <c r="AK198" i="1"/>
  <c r="AL198" i="1" s="1"/>
  <c r="E199" i="8" s="1"/>
  <c r="J199" i="8" s="1"/>
  <c r="AJ198" i="1"/>
  <c r="AI198" i="1"/>
  <c r="AH198" i="1"/>
  <c r="AG198" i="1"/>
  <c r="AF198" i="1"/>
  <c r="AK197" i="1"/>
  <c r="AL197" i="1" s="1"/>
  <c r="E198" i="8" s="1"/>
  <c r="J198" i="8" s="1"/>
  <c r="AJ197" i="1"/>
  <c r="AI197" i="1"/>
  <c r="AH197" i="1"/>
  <c r="AG197" i="1"/>
  <c r="AF197" i="1"/>
  <c r="AL196" i="1"/>
  <c r="E197" i="8" s="1"/>
  <c r="J197" i="8" s="1"/>
  <c r="AK196" i="1"/>
  <c r="AJ196" i="1"/>
  <c r="AI196" i="1"/>
  <c r="AH196" i="1"/>
  <c r="AG196" i="1"/>
  <c r="AF196" i="1"/>
  <c r="AK195" i="1"/>
  <c r="AL195" i="1" s="1"/>
  <c r="E196" i="8" s="1"/>
  <c r="J196" i="8" s="1"/>
  <c r="AJ195" i="1"/>
  <c r="AI195" i="1"/>
  <c r="AH195" i="1"/>
  <c r="AG195" i="1"/>
  <c r="AF195" i="1"/>
  <c r="AK194" i="1"/>
  <c r="AL194" i="1" s="1"/>
  <c r="E195" i="8" s="1"/>
  <c r="AJ194" i="1"/>
  <c r="AI194" i="1"/>
  <c r="AH194" i="1"/>
  <c r="AG194" i="1"/>
  <c r="AF194" i="1"/>
  <c r="AK193" i="1"/>
  <c r="AL193" i="1" s="1"/>
  <c r="E194" i="8" s="1"/>
  <c r="AJ193" i="1"/>
  <c r="AI193" i="1"/>
  <c r="AH193" i="1"/>
  <c r="AG193" i="1"/>
  <c r="AF193" i="1"/>
  <c r="AL192" i="1"/>
  <c r="E193" i="8" s="1"/>
  <c r="AK192" i="1"/>
  <c r="AJ192" i="1"/>
  <c r="AI192" i="1"/>
  <c r="AH192" i="1"/>
  <c r="AG192" i="1"/>
  <c r="AF192" i="1"/>
  <c r="AL191" i="1"/>
  <c r="E192" i="8" s="1"/>
  <c r="J192" i="8" s="1"/>
  <c r="AK191" i="1"/>
  <c r="AJ191" i="1"/>
  <c r="AI191" i="1"/>
  <c r="AH191" i="1"/>
  <c r="AG191" i="1"/>
  <c r="AF191" i="1"/>
  <c r="AL190" i="1"/>
  <c r="E191" i="8" s="1"/>
  <c r="J191" i="8" s="1"/>
  <c r="AK190" i="1"/>
  <c r="AJ190" i="1"/>
  <c r="AI190" i="1"/>
  <c r="AH190" i="1"/>
  <c r="AG190" i="1"/>
  <c r="AF190" i="1"/>
  <c r="AL189" i="1"/>
  <c r="E190" i="8" s="1"/>
  <c r="J190" i="8" s="1"/>
  <c r="AK189" i="1"/>
  <c r="AJ189" i="1"/>
  <c r="AI189" i="1"/>
  <c r="AH189" i="1"/>
  <c r="AG189" i="1"/>
  <c r="AF189" i="1"/>
  <c r="AL188" i="1"/>
  <c r="E189" i="8" s="1"/>
  <c r="J189" i="8" s="1"/>
  <c r="AK188" i="1"/>
  <c r="AJ188" i="1"/>
  <c r="AI188" i="1"/>
  <c r="AH188" i="1"/>
  <c r="AG188" i="1"/>
  <c r="AF188" i="1"/>
  <c r="AL187" i="1"/>
  <c r="E188" i="8" s="1"/>
  <c r="AK187" i="1"/>
  <c r="AJ187" i="1"/>
  <c r="AI187" i="1"/>
  <c r="AH187" i="1"/>
  <c r="AG187" i="1"/>
  <c r="AF187" i="1"/>
  <c r="AL186" i="1"/>
  <c r="E187" i="8" s="1"/>
  <c r="AK186" i="1"/>
  <c r="AJ186" i="1"/>
  <c r="AI186" i="1"/>
  <c r="AH186" i="1"/>
  <c r="AG186" i="1"/>
  <c r="AF186" i="1"/>
  <c r="AL185" i="1"/>
  <c r="E186" i="8" s="1"/>
  <c r="J186" i="8" s="1"/>
  <c r="AK185" i="1"/>
  <c r="AJ185" i="1"/>
  <c r="AI185" i="1"/>
  <c r="AH185" i="1"/>
  <c r="AG185" i="1"/>
  <c r="AF185" i="1"/>
  <c r="AL184" i="1"/>
  <c r="E185" i="8" s="1"/>
  <c r="J185" i="8" s="1"/>
  <c r="AK184" i="1"/>
  <c r="AJ184" i="1"/>
  <c r="AI184" i="1"/>
  <c r="AH184" i="1"/>
  <c r="AG184" i="1"/>
  <c r="AF184" i="1"/>
  <c r="AL183" i="1"/>
  <c r="E184" i="8" s="1"/>
  <c r="J184" i="8" s="1"/>
  <c r="AK183" i="1"/>
  <c r="AJ183" i="1"/>
  <c r="AI183" i="1"/>
  <c r="AH183" i="1"/>
  <c r="AG183" i="1"/>
  <c r="AF183" i="1"/>
  <c r="AL182" i="1"/>
  <c r="E183" i="8" s="1"/>
  <c r="AK182" i="1"/>
  <c r="AJ182" i="1"/>
  <c r="AI182" i="1"/>
  <c r="AH182" i="1"/>
  <c r="AG182" i="1"/>
  <c r="AF182" i="1"/>
  <c r="AL181" i="1"/>
  <c r="E182" i="8" s="1"/>
  <c r="AK181" i="1"/>
  <c r="AJ181" i="1"/>
  <c r="AI181" i="1"/>
  <c r="AH181" i="1"/>
  <c r="AG181" i="1"/>
  <c r="AF181" i="1"/>
  <c r="AL180" i="1"/>
  <c r="E181" i="8" s="1"/>
  <c r="AK180" i="1"/>
  <c r="AJ180" i="1"/>
  <c r="AI180" i="1"/>
  <c r="AH180" i="1"/>
  <c r="AG180" i="1"/>
  <c r="AF180" i="1"/>
  <c r="AL179" i="1"/>
  <c r="E180" i="8" s="1"/>
  <c r="AK179" i="1"/>
  <c r="AJ179" i="1"/>
  <c r="AI179" i="1"/>
  <c r="AH179" i="1"/>
  <c r="AG179" i="1"/>
  <c r="AF179" i="1"/>
  <c r="AL178" i="1"/>
  <c r="E179" i="8" s="1"/>
  <c r="AK178" i="1"/>
  <c r="AJ178" i="1"/>
  <c r="AI178" i="1"/>
  <c r="AH178" i="1"/>
  <c r="AG178" i="1"/>
  <c r="AF178" i="1"/>
  <c r="AL177" i="1"/>
  <c r="E178" i="8" s="1"/>
  <c r="AK177" i="1"/>
  <c r="AJ177" i="1"/>
  <c r="AI177" i="1"/>
  <c r="AH177" i="1"/>
  <c r="AG177" i="1"/>
  <c r="AF177" i="1"/>
  <c r="AL176" i="1"/>
  <c r="E177" i="8" s="1"/>
  <c r="AK176" i="1"/>
  <c r="AJ176" i="1"/>
  <c r="AI176" i="1"/>
  <c r="AH176" i="1"/>
  <c r="AG176" i="1"/>
  <c r="AF176" i="1"/>
  <c r="AL175" i="1"/>
  <c r="E176" i="8" s="1"/>
  <c r="AK175" i="1"/>
  <c r="AJ175" i="1"/>
  <c r="AI175" i="1"/>
  <c r="AH175" i="1"/>
  <c r="AG175" i="1"/>
  <c r="AF175" i="1"/>
  <c r="AL174" i="1"/>
  <c r="E175" i="8" s="1"/>
  <c r="AK174" i="1"/>
  <c r="AJ174" i="1"/>
  <c r="AI174" i="1"/>
  <c r="AH174" i="1"/>
  <c r="AG174" i="1"/>
  <c r="AF174" i="1"/>
  <c r="AL173" i="1"/>
  <c r="E174" i="8" s="1"/>
  <c r="AK173" i="1"/>
  <c r="AJ173" i="1"/>
  <c r="AI173" i="1"/>
  <c r="AH173" i="1"/>
  <c r="AG173" i="1"/>
  <c r="AF173" i="1"/>
  <c r="AL172" i="1"/>
  <c r="E173" i="8" s="1"/>
  <c r="AK172" i="1"/>
  <c r="AJ172" i="1"/>
  <c r="AI172" i="1"/>
  <c r="AH172" i="1"/>
  <c r="AG172" i="1"/>
  <c r="AF172" i="1"/>
  <c r="AL171" i="1"/>
  <c r="E172" i="8" s="1"/>
  <c r="AK171" i="1"/>
  <c r="AJ171" i="1"/>
  <c r="AI171" i="1"/>
  <c r="AH171" i="1"/>
  <c r="AG171" i="1"/>
  <c r="AF171" i="1"/>
  <c r="AL170" i="1"/>
  <c r="E171" i="8" s="1"/>
  <c r="AK170" i="1"/>
  <c r="AJ170" i="1"/>
  <c r="AI170" i="1"/>
  <c r="AH170" i="1"/>
  <c r="AG170" i="1"/>
  <c r="AF170" i="1"/>
  <c r="AL169" i="1"/>
  <c r="E170" i="8" s="1"/>
  <c r="AK169" i="1"/>
  <c r="AJ169" i="1"/>
  <c r="AI169" i="1"/>
  <c r="AH169" i="1"/>
  <c r="AG169" i="1"/>
  <c r="AF169" i="1"/>
  <c r="AL168" i="1"/>
  <c r="E169" i="8" s="1"/>
  <c r="AK168" i="1"/>
  <c r="AJ168" i="1"/>
  <c r="AI168" i="1"/>
  <c r="AH168" i="1"/>
  <c r="AG168" i="1"/>
  <c r="AF168" i="1"/>
  <c r="AL167" i="1"/>
  <c r="E168" i="8" s="1"/>
  <c r="AK167" i="1"/>
  <c r="AJ167" i="1"/>
  <c r="AI167" i="1"/>
  <c r="AH167" i="1"/>
  <c r="AG167" i="1"/>
  <c r="AF167" i="1"/>
  <c r="AL166" i="1"/>
  <c r="E167" i="8" s="1"/>
  <c r="AK166" i="1"/>
  <c r="AJ166" i="1"/>
  <c r="AI166" i="1"/>
  <c r="AH166" i="1"/>
  <c r="AG166" i="1"/>
  <c r="AF166" i="1"/>
  <c r="AL165" i="1"/>
  <c r="E166" i="8" s="1"/>
  <c r="AK165" i="1"/>
  <c r="AJ165" i="1"/>
  <c r="AI165" i="1"/>
  <c r="AH165" i="1"/>
  <c r="AG165" i="1"/>
  <c r="AF165" i="1"/>
  <c r="AL164" i="1"/>
  <c r="E165" i="8" s="1"/>
  <c r="J165" i="8" s="1"/>
  <c r="AK164" i="1"/>
  <c r="AJ164" i="1"/>
  <c r="AI164" i="1"/>
  <c r="AH164" i="1"/>
  <c r="AG164" i="1"/>
  <c r="AF164" i="1"/>
  <c r="AL163" i="1"/>
  <c r="E164" i="8" s="1"/>
  <c r="J164" i="8" s="1"/>
  <c r="AK163" i="1"/>
  <c r="AJ163" i="1"/>
  <c r="AI163" i="1"/>
  <c r="AH163" i="1"/>
  <c r="AG163" i="1"/>
  <c r="AF163" i="1"/>
  <c r="AL162" i="1"/>
  <c r="E163" i="8" s="1"/>
  <c r="J163" i="8" s="1"/>
  <c r="AK162" i="1"/>
  <c r="AJ162" i="1"/>
  <c r="AI162" i="1"/>
  <c r="AH162" i="1"/>
  <c r="AG162" i="1"/>
  <c r="AF162" i="1"/>
  <c r="AL161" i="1"/>
  <c r="E162" i="8" s="1"/>
  <c r="J162" i="8" s="1"/>
  <c r="AK161" i="1"/>
  <c r="AJ161" i="1"/>
  <c r="AI161" i="1"/>
  <c r="AH161" i="1"/>
  <c r="AG161" i="1"/>
  <c r="AF161" i="1"/>
  <c r="AL160" i="1"/>
  <c r="E161" i="8" s="1"/>
  <c r="J161" i="8" s="1"/>
  <c r="AK160" i="1"/>
  <c r="AJ160" i="1"/>
  <c r="AI160" i="1"/>
  <c r="AH160" i="1"/>
  <c r="AG160" i="1"/>
  <c r="AF160" i="1"/>
  <c r="AL159" i="1"/>
  <c r="E160" i="8" s="1"/>
  <c r="J160" i="8" s="1"/>
  <c r="AK159" i="1"/>
  <c r="AJ159" i="1"/>
  <c r="AI159" i="1"/>
  <c r="AH159" i="1"/>
  <c r="AG159" i="1"/>
  <c r="AF159" i="1"/>
  <c r="AL158" i="1"/>
  <c r="E159" i="8" s="1"/>
  <c r="J159" i="8" s="1"/>
  <c r="AK158" i="1"/>
  <c r="AJ158" i="1"/>
  <c r="AI158" i="1"/>
  <c r="AH158" i="1"/>
  <c r="AG158" i="1"/>
  <c r="AF158" i="1"/>
  <c r="AL157" i="1"/>
  <c r="E158" i="8" s="1"/>
  <c r="J158" i="8" s="1"/>
  <c r="AK157" i="1"/>
  <c r="AJ157" i="1"/>
  <c r="AI157" i="1"/>
  <c r="AH157" i="1"/>
  <c r="AG157" i="1"/>
  <c r="AF157" i="1"/>
  <c r="AL156" i="1"/>
  <c r="E157" i="8" s="1"/>
  <c r="J157" i="8" s="1"/>
  <c r="AK156" i="1"/>
  <c r="AJ156" i="1"/>
  <c r="AI156" i="1"/>
  <c r="AH156" i="1"/>
  <c r="AG156" i="1"/>
  <c r="AF156" i="1"/>
  <c r="AL155" i="1"/>
  <c r="E156" i="8" s="1"/>
  <c r="J156" i="8" s="1"/>
  <c r="AK155" i="1"/>
  <c r="AJ155" i="1"/>
  <c r="AI155" i="1"/>
  <c r="AH155" i="1"/>
  <c r="AG155" i="1"/>
  <c r="AF155" i="1"/>
  <c r="AL154" i="1"/>
  <c r="E155" i="8" s="1"/>
  <c r="J155" i="8" s="1"/>
  <c r="AK154" i="1"/>
  <c r="AJ154" i="1"/>
  <c r="AI154" i="1"/>
  <c r="AH154" i="1"/>
  <c r="AG154" i="1"/>
  <c r="AF154" i="1"/>
  <c r="AL153" i="1"/>
  <c r="E154" i="8" s="1"/>
  <c r="J154" i="8" s="1"/>
  <c r="AK153" i="1"/>
  <c r="AJ153" i="1"/>
  <c r="AI153" i="1"/>
  <c r="AH153" i="1"/>
  <c r="AG153" i="1"/>
  <c r="AF153" i="1"/>
  <c r="AL152" i="1"/>
  <c r="E153" i="8" s="1"/>
  <c r="J153" i="8" s="1"/>
  <c r="AK152" i="1"/>
  <c r="AJ152" i="1"/>
  <c r="AI152" i="1"/>
  <c r="AH152" i="1"/>
  <c r="AG152" i="1"/>
  <c r="AF152" i="1"/>
  <c r="AL151" i="1"/>
  <c r="E152" i="8" s="1"/>
  <c r="J152" i="8" s="1"/>
  <c r="AK151" i="1"/>
  <c r="AJ151" i="1"/>
  <c r="AI151" i="1"/>
  <c r="AH151" i="1"/>
  <c r="AG151" i="1"/>
  <c r="AF151" i="1"/>
  <c r="AL150" i="1"/>
  <c r="E151" i="8" s="1"/>
  <c r="J151" i="8" s="1"/>
  <c r="AK150" i="1"/>
  <c r="AJ150" i="1"/>
  <c r="AI150" i="1"/>
  <c r="AH150" i="1"/>
  <c r="AG150" i="1"/>
  <c r="AF150" i="1"/>
  <c r="AL149" i="1"/>
  <c r="E150" i="8" s="1"/>
  <c r="J150" i="8" s="1"/>
  <c r="AK149" i="1"/>
  <c r="AJ149" i="1"/>
  <c r="AI149" i="1"/>
  <c r="AH149" i="1"/>
  <c r="AG149" i="1"/>
  <c r="AF149" i="1"/>
  <c r="AL148" i="1"/>
  <c r="E149" i="8" s="1"/>
  <c r="J149" i="8" s="1"/>
  <c r="AK148" i="1"/>
  <c r="AJ148" i="1"/>
  <c r="AI148" i="1"/>
  <c r="AH148" i="1"/>
  <c r="AG148" i="1"/>
  <c r="AF148" i="1"/>
  <c r="AL147" i="1"/>
  <c r="E148" i="8" s="1"/>
  <c r="J148" i="8" s="1"/>
  <c r="AK147" i="1"/>
  <c r="AJ147" i="1"/>
  <c r="AI147" i="1"/>
  <c r="AH147" i="1"/>
  <c r="AG147" i="1"/>
  <c r="AF147" i="1"/>
  <c r="AL146" i="1"/>
  <c r="E147" i="8" s="1"/>
  <c r="J147" i="8" s="1"/>
  <c r="AK146" i="1"/>
  <c r="AJ146" i="1"/>
  <c r="AI146" i="1"/>
  <c r="AH146" i="1"/>
  <c r="AG146" i="1"/>
  <c r="AF146" i="1"/>
  <c r="AL145" i="1"/>
  <c r="E146" i="8" s="1"/>
  <c r="J146" i="8" s="1"/>
  <c r="AK145" i="1"/>
  <c r="AJ145" i="1"/>
  <c r="AI145" i="1"/>
  <c r="AH145" i="1"/>
  <c r="AG145" i="1"/>
  <c r="AF145" i="1"/>
  <c r="AL144" i="1"/>
  <c r="E145" i="8" s="1"/>
  <c r="J145" i="8" s="1"/>
  <c r="AK144" i="1"/>
  <c r="AJ144" i="1"/>
  <c r="AI144" i="1"/>
  <c r="AH144" i="1"/>
  <c r="AG144" i="1"/>
  <c r="AF144" i="1"/>
  <c r="AL143" i="1"/>
  <c r="E144" i="8" s="1"/>
  <c r="J144" i="8" s="1"/>
  <c r="AK143" i="1"/>
  <c r="AJ143" i="1"/>
  <c r="AI143" i="1"/>
  <c r="AH143" i="1"/>
  <c r="AG143" i="1"/>
  <c r="AF143" i="1"/>
  <c r="AL142" i="1"/>
  <c r="E143" i="8" s="1"/>
  <c r="J143" i="8" s="1"/>
  <c r="AK142" i="1"/>
  <c r="AJ142" i="1"/>
  <c r="AI142" i="1"/>
  <c r="AH142" i="1"/>
  <c r="AG142" i="1"/>
  <c r="AF142" i="1"/>
  <c r="AL141" i="1"/>
  <c r="E142" i="8" s="1"/>
  <c r="J142" i="8" s="1"/>
  <c r="AK141" i="1"/>
  <c r="AJ141" i="1"/>
  <c r="AI141" i="1"/>
  <c r="AH141" i="1"/>
  <c r="AG141" i="1"/>
  <c r="AF141" i="1"/>
  <c r="AL140" i="1"/>
  <c r="E141" i="8" s="1"/>
  <c r="J141" i="8" s="1"/>
  <c r="AK140" i="1"/>
  <c r="AJ140" i="1"/>
  <c r="AI140" i="1"/>
  <c r="AH140" i="1"/>
  <c r="AG140" i="1"/>
  <c r="AF140" i="1"/>
  <c r="AL139" i="1"/>
  <c r="E140" i="8" s="1"/>
  <c r="J140" i="8" s="1"/>
  <c r="AK139" i="1"/>
  <c r="AJ139" i="1"/>
  <c r="AI139" i="1"/>
  <c r="AH139" i="1"/>
  <c r="AG139" i="1"/>
  <c r="AF139" i="1"/>
  <c r="AL138" i="1"/>
  <c r="E139" i="8" s="1"/>
  <c r="J139" i="8" s="1"/>
  <c r="AK138" i="1"/>
  <c r="AJ138" i="1"/>
  <c r="AI138" i="1"/>
  <c r="AH138" i="1"/>
  <c r="AG138" i="1"/>
  <c r="AF138" i="1"/>
  <c r="AL137" i="1"/>
  <c r="E138" i="8" s="1"/>
  <c r="J138" i="8" s="1"/>
  <c r="AK137" i="1"/>
  <c r="AJ137" i="1"/>
  <c r="AI137" i="1"/>
  <c r="AH137" i="1"/>
  <c r="AG137" i="1"/>
  <c r="AF137" i="1"/>
  <c r="AL136" i="1"/>
  <c r="E137" i="8" s="1"/>
  <c r="J137" i="8" s="1"/>
  <c r="AK136" i="1"/>
  <c r="AJ136" i="1"/>
  <c r="AI136" i="1"/>
  <c r="AH136" i="1"/>
  <c r="AG136" i="1"/>
  <c r="AF136" i="1"/>
  <c r="AL135" i="1"/>
  <c r="E136" i="8" s="1"/>
  <c r="J136" i="8" s="1"/>
  <c r="AK135" i="1"/>
  <c r="AJ135" i="1"/>
  <c r="AI135" i="1"/>
  <c r="AH135" i="1"/>
  <c r="AG135" i="1"/>
  <c r="AF135" i="1"/>
  <c r="AL134" i="1"/>
  <c r="E135" i="8" s="1"/>
  <c r="J135" i="8" s="1"/>
  <c r="AK134" i="1"/>
  <c r="AJ134" i="1"/>
  <c r="AI134" i="1"/>
  <c r="AH134" i="1"/>
  <c r="AG134" i="1"/>
  <c r="AF134" i="1"/>
  <c r="AL133" i="1"/>
  <c r="E134" i="8" s="1"/>
  <c r="J134" i="8" s="1"/>
  <c r="AK133" i="1"/>
  <c r="AJ133" i="1"/>
  <c r="AI133" i="1"/>
  <c r="AH133" i="1"/>
  <c r="AG133" i="1"/>
  <c r="AF133" i="1"/>
  <c r="AL132" i="1"/>
  <c r="E133" i="8" s="1"/>
  <c r="J133" i="8" s="1"/>
  <c r="AK132" i="1"/>
  <c r="AJ132" i="1"/>
  <c r="AI132" i="1"/>
  <c r="AH132" i="1"/>
  <c r="AG132" i="1"/>
  <c r="AF132" i="1"/>
  <c r="AL131" i="1"/>
  <c r="E132" i="8" s="1"/>
  <c r="J132" i="8" s="1"/>
  <c r="AK131" i="1"/>
  <c r="AJ131" i="1"/>
  <c r="AI131" i="1"/>
  <c r="AH131" i="1"/>
  <c r="AG131" i="1"/>
  <c r="AF131" i="1"/>
  <c r="AL130" i="1"/>
  <c r="E131" i="8" s="1"/>
  <c r="J131" i="8" s="1"/>
  <c r="AK130" i="1"/>
  <c r="AJ130" i="1"/>
  <c r="AI130" i="1"/>
  <c r="AH130" i="1"/>
  <c r="AG130" i="1"/>
  <c r="AF130" i="1"/>
  <c r="AL129" i="1"/>
  <c r="E130" i="8" s="1"/>
  <c r="J130" i="8" s="1"/>
  <c r="AK129" i="1"/>
  <c r="AJ129" i="1"/>
  <c r="AI129" i="1"/>
  <c r="AH129" i="1"/>
  <c r="AG129" i="1"/>
  <c r="AF129" i="1"/>
  <c r="AL128" i="1"/>
  <c r="E129" i="8" s="1"/>
  <c r="J129" i="8" s="1"/>
  <c r="AK128" i="1"/>
  <c r="AJ128" i="1"/>
  <c r="AI128" i="1"/>
  <c r="AH128" i="1"/>
  <c r="AG128" i="1"/>
  <c r="AF128" i="1"/>
  <c r="AL127" i="1"/>
  <c r="E128" i="8" s="1"/>
  <c r="J128" i="8" s="1"/>
  <c r="AK127" i="1"/>
  <c r="AJ127" i="1"/>
  <c r="AI127" i="1"/>
  <c r="AH127" i="1"/>
  <c r="AG127" i="1"/>
  <c r="AF127" i="1"/>
  <c r="AL126" i="1"/>
  <c r="E127" i="8" s="1"/>
  <c r="J127" i="8" s="1"/>
  <c r="AK126" i="1"/>
  <c r="AJ126" i="1"/>
  <c r="AI126" i="1"/>
  <c r="AH126" i="1"/>
  <c r="AG126" i="1"/>
  <c r="AF126" i="1"/>
  <c r="AL125" i="1"/>
  <c r="E126" i="8" s="1"/>
  <c r="J126" i="8" s="1"/>
  <c r="AK125" i="1"/>
  <c r="AJ125" i="1"/>
  <c r="AI125" i="1"/>
  <c r="AH125" i="1"/>
  <c r="AG125" i="1"/>
  <c r="AF125" i="1"/>
  <c r="AL124" i="1"/>
  <c r="E125" i="8" s="1"/>
  <c r="J125" i="8" s="1"/>
  <c r="AK124" i="1"/>
  <c r="AJ124" i="1"/>
  <c r="AI124" i="1"/>
  <c r="AH124" i="1"/>
  <c r="AG124" i="1"/>
  <c r="AF124" i="1"/>
  <c r="AL123" i="1"/>
  <c r="E124" i="8" s="1"/>
  <c r="J124" i="8" s="1"/>
  <c r="AK123" i="1"/>
  <c r="AJ123" i="1"/>
  <c r="AI123" i="1"/>
  <c r="AH123" i="1"/>
  <c r="AG123" i="1"/>
  <c r="AF123" i="1"/>
  <c r="AL122" i="1"/>
  <c r="E123" i="8" s="1"/>
  <c r="J123" i="8" s="1"/>
  <c r="AK122" i="1"/>
  <c r="AJ122" i="1"/>
  <c r="AI122" i="1"/>
  <c r="AH122" i="1"/>
  <c r="AG122" i="1"/>
  <c r="AF122" i="1"/>
  <c r="AL121" i="1"/>
  <c r="E122" i="8" s="1"/>
  <c r="J122" i="8" s="1"/>
  <c r="AK121" i="1"/>
  <c r="AJ121" i="1"/>
  <c r="AI121" i="1"/>
  <c r="AH121" i="1"/>
  <c r="AG121" i="1"/>
  <c r="AF121" i="1"/>
  <c r="AL120" i="1"/>
  <c r="E121" i="8" s="1"/>
  <c r="J121" i="8" s="1"/>
  <c r="AK120" i="1"/>
  <c r="AJ120" i="1"/>
  <c r="AI120" i="1"/>
  <c r="AH120" i="1"/>
  <c r="AG120" i="1"/>
  <c r="AF120" i="1"/>
  <c r="AL119" i="1"/>
  <c r="E120" i="8" s="1"/>
  <c r="J120" i="8" s="1"/>
  <c r="AK119" i="1"/>
  <c r="AJ119" i="1"/>
  <c r="AI119" i="1"/>
  <c r="AH119" i="1"/>
  <c r="AG119" i="1"/>
  <c r="AF119" i="1"/>
  <c r="AL118" i="1"/>
  <c r="E119" i="8" s="1"/>
  <c r="J119" i="8" s="1"/>
  <c r="AK118" i="1"/>
  <c r="AJ118" i="1"/>
  <c r="AI118" i="1"/>
  <c r="AH118" i="1"/>
  <c r="AG118" i="1"/>
  <c r="AF118" i="1"/>
  <c r="AL117" i="1"/>
  <c r="E118" i="8" s="1"/>
  <c r="J118" i="8" s="1"/>
  <c r="AK117" i="1"/>
  <c r="AJ117" i="1"/>
  <c r="AI117" i="1"/>
  <c r="AH117" i="1"/>
  <c r="AG117" i="1"/>
  <c r="AF117" i="1"/>
  <c r="AL116" i="1"/>
  <c r="E117" i="8" s="1"/>
  <c r="J117" i="8" s="1"/>
  <c r="AK116" i="1"/>
  <c r="AJ116" i="1"/>
  <c r="AI116" i="1"/>
  <c r="AH116" i="1"/>
  <c r="AG116" i="1"/>
  <c r="AF116" i="1"/>
  <c r="AL115" i="1"/>
  <c r="E116" i="8" s="1"/>
  <c r="J116" i="8" s="1"/>
  <c r="AK115" i="1"/>
  <c r="AJ115" i="1"/>
  <c r="AI115" i="1"/>
  <c r="AH115" i="1"/>
  <c r="AG115" i="1"/>
  <c r="AF115" i="1"/>
  <c r="AL114" i="1"/>
  <c r="E115" i="8" s="1"/>
  <c r="J115" i="8" s="1"/>
  <c r="AK114" i="1"/>
  <c r="AJ114" i="1"/>
  <c r="AI114" i="1"/>
  <c r="AH114" i="1"/>
  <c r="AG114" i="1"/>
  <c r="AF114" i="1"/>
  <c r="AL113" i="1"/>
  <c r="E114" i="8" s="1"/>
  <c r="J114" i="8" s="1"/>
  <c r="AK113" i="1"/>
  <c r="AJ113" i="1"/>
  <c r="AI113" i="1"/>
  <c r="AH113" i="1"/>
  <c r="AG113" i="1"/>
  <c r="AF113" i="1"/>
  <c r="AL112" i="1"/>
  <c r="E113" i="8" s="1"/>
  <c r="J113" i="8" s="1"/>
  <c r="AK112" i="1"/>
  <c r="AJ112" i="1"/>
  <c r="AI112" i="1"/>
  <c r="AH112" i="1"/>
  <c r="AG112" i="1"/>
  <c r="AF112" i="1"/>
  <c r="AL111" i="1"/>
  <c r="E112" i="8" s="1"/>
  <c r="J112" i="8" s="1"/>
  <c r="AK111" i="1"/>
  <c r="AJ111" i="1"/>
  <c r="AI111" i="1"/>
  <c r="AH111" i="1"/>
  <c r="AG111" i="1"/>
  <c r="AF111" i="1"/>
  <c r="AL110" i="1"/>
  <c r="E111" i="8" s="1"/>
  <c r="J111" i="8" s="1"/>
  <c r="AK110" i="1"/>
  <c r="AJ110" i="1"/>
  <c r="AI110" i="1"/>
  <c r="AH110" i="1"/>
  <c r="AG110" i="1"/>
  <c r="AF110" i="1"/>
  <c r="AL109" i="1"/>
  <c r="E110" i="8" s="1"/>
  <c r="J110" i="8" s="1"/>
  <c r="AK109" i="1"/>
  <c r="AJ109" i="1"/>
  <c r="AI109" i="1"/>
  <c r="AH109" i="1"/>
  <c r="AG109" i="1"/>
  <c r="AF109" i="1"/>
  <c r="AL108" i="1"/>
  <c r="E109" i="8" s="1"/>
  <c r="J109" i="8" s="1"/>
  <c r="AK108" i="1"/>
  <c r="AJ108" i="1"/>
  <c r="AI108" i="1"/>
  <c r="AH108" i="1"/>
  <c r="AG108" i="1"/>
  <c r="AF108" i="1"/>
  <c r="AL107" i="1"/>
  <c r="E108" i="8" s="1"/>
  <c r="J108" i="8" s="1"/>
  <c r="AK107" i="1"/>
  <c r="AJ107" i="1"/>
  <c r="AI107" i="1"/>
  <c r="AH107" i="1"/>
  <c r="AG107" i="1"/>
  <c r="AF107" i="1"/>
  <c r="AL106" i="1"/>
  <c r="E107" i="8" s="1"/>
  <c r="J107" i="8" s="1"/>
  <c r="AK106" i="1"/>
  <c r="AJ106" i="1"/>
  <c r="AI106" i="1"/>
  <c r="AH106" i="1"/>
  <c r="AG106" i="1"/>
  <c r="AF106" i="1"/>
  <c r="AL105" i="1"/>
  <c r="E106" i="8" s="1"/>
  <c r="AK105" i="1"/>
  <c r="AJ105" i="1"/>
  <c r="AI105" i="1"/>
  <c r="AH105" i="1"/>
  <c r="AG105" i="1"/>
  <c r="AF105" i="1"/>
  <c r="AL104" i="1"/>
  <c r="E105" i="8" s="1"/>
  <c r="AK104" i="1"/>
  <c r="AJ104" i="1"/>
  <c r="AI104" i="1"/>
  <c r="AH104" i="1"/>
  <c r="AG104" i="1"/>
  <c r="AF104" i="1"/>
  <c r="AL103" i="1"/>
  <c r="E104" i="8" s="1"/>
  <c r="AK103" i="1"/>
  <c r="AJ103" i="1"/>
  <c r="AI103" i="1"/>
  <c r="AH103" i="1"/>
  <c r="AG103" i="1"/>
  <c r="AF103" i="1"/>
  <c r="AL102" i="1"/>
  <c r="E103" i="8" s="1"/>
  <c r="AK102" i="1"/>
  <c r="AJ102" i="1"/>
  <c r="AI102" i="1"/>
  <c r="AH102" i="1"/>
  <c r="AG102" i="1"/>
  <c r="AF102" i="1"/>
  <c r="AL101" i="1"/>
  <c r="E102" i="8" s="1"/>
  <c r="AK101" i="1"/>
  <c r="AJ101" i="1"/>
  <c r="AI101" i="1"/>
  <c r="AH101" i="1"/>
  <c r="AG101" i="1"/>
  <c r="AF101" i="1"/>
  <c r="AL100" i="1"/>
  <c r="E101" i="8" s="1"/>
  <c r="AK100" i="1"/>
  <c r="AJ100" i="1"/>
  <c r="AI100" i="1"/>
  <c r="AH100" i="1"/>
  <c r="AG100" i="1"/>
  <c r="AF100" i="1"/>
  <c r="AL99" i="1"/>
  <c r="E100" i="8" s="1"/>
  <c r="AK99" i="1"/>
  <c r="AJ99" i="1"/>
  <c r="AI99" i="1"/>
  <c r="AH99" i="1"/>
  <c r="AG99" i="1"/>
  <c r="AF99" i="1"/>
  <c r="AL98" i="1"/>
  <c r="E99" i="8" s="1"/>
  <c r="AK98" i="1"/>
  <c r="AJ98" i="1"/>
  <c r="AI98" i="1"/>
  <c r="AH98" i="1"/>
  <c r="AG98" i="1"/>
  <c r="AF98" i="1"/>
  <c r="AL97" i="1"/>
  <c r="E98" i="8" s="1"/>
  <c r="AK97" i="1"/>
  <c r="AJ97" i="1"/>
  <c r="AI97" i="1"/>
  <c r="AH97" i="1"/>
  <c r="AG97" i="1"/>
  <c r="AF97" i="1"/>
  <c r="AL96" i="1"/>
  <c r="E97" i="8" s="1"/>
  <c r="AK96" i="1"/>
  <c r="AJ96" i="1"/>
  <c r="AI96" i="1"/>
  <c r="AH96" i="1"/>
  <c r="AG96" i="1"/>
  <c r="AF96" i="1"/>
  <c r="AL95" i="1"/>
  <c r="E96" i="8" s="1"/>
  <c r="J96" i="8" s="1"/>
  <c r="AK95" i="1"/>
  <c r="AJ95" i="1"/>
  <c r="AI95" i="1"/>
  <c r="AH95" i="1"/>
  <c r="AG95" i="1"/>
  <c r="AF95" i="1"/>
  <c r="AL94" i="1"/>
  <c r="E95" i="8" s="1"/>
  <c r="J95" i="8" s="1"/>
  <c r="AK94" i="1"/>
  <c r="AJ94" i="1"/>
  <c r="AI94" i="1"/>
  <c r="AH94" i="1"/>
  <c r="AG94" i="1"/>
  <c r="AF94" i="1"/>
  <c r="AL93" i="1"/>
  <c r="E94" i="8" s="1"/>
  <c r="J94" i="8" s="1"/>
  <c r="AK93" i="1"/>
  <c r="AJ93" i="1"/>
  <c r="AI93" i="1"/>
  <c r="AH93" i="1"/>
  <c r="AG93" i="1"/>
  <c r="AF93" i="1"/>
  <c r="AL92" i="1"/>
  <c r="E93" i="8" s="1"/>
  <c r="J93" i="8" s="1"/>
  <c r="AK92" i="1"/>
  <c r="AJ92" i="1"/>
  <c r="AI92" i="1"/>
  <c r="AH92" i="1"/>
  <c r="AG92" i="1"/>
  <c r="AF92" i="1"/>
  <c r="AL91" i="1"/>
  <c r="E92" i="8" s="1"/>
  <c r="J92" i="8" s="1"/>
  <c r="AK91" i="1"/>
  <c r="AJ91" i="1"/>
  <c r="AI91" i="1"/>
  <c r="AH91" i="1"/>
  <c r="AG91" i="1"/>
  <c r="AF91" i="1"/>
  <c r="AL90" i="1"/>
  <c r="E91" i="8" s="1"/>
  <c r="J91" i="8" s="1"/>
  <c r="AK90" i="1"/>
  <c r="AJ90" i="1"/>
  <c r="AI90" i="1"/>
  <c r="AH90" i="1"/>
  <c r="AG90" i="1"/>
  <c r="AF90" i="1"/>
  <c r="AL89" i="1"/>
  <c r="E90" i="8" s="1"/>
  <c r="J90" i="8" s="1"/>
  <c r="AK89" i="1"/>
  <c r="AJ89" i="1"/>
  <c r="AI89" i="1"/>
  <c r="AH89" i="1"/>
  <c r="AG89" i="1"/>
  <c r="AF89" i="1"/>
  <c r="AL88" i="1"/>
  <c r="E89" i="8" s="1"/>
  <c r="J89" i="8" s="1"/>
  <c r="AK88" i="1"/>
  <c r="AJ88" i="1"/>
  <c r="AI88" i="1"/>
  <c r="AH88" i="1"/>
  <c r="AG88" i="1"/>
  <c r="AF88" i="1"/>
  <c r="AL87" i="1"/>
  <c r="E88" i="8" s="1"/>
  <c r="J88" i="8" s="1"/>
  <c r="AK87" i="1"/>
  <c r="AJ87" i="1"/>
  <c r="AI87" i="1"/>
  <c r="AH87" i="1"/>
  <c r="AG87" i="1"/>
  <c r="AF87" i="1"/>
  <c r="AL86" i="1"/>
  <c r="E87" i="8" s="1"/>
  <c r="J87" i="8" s="1"/>
  <c r="AK86" i="1"/>
  <c r="AJ86" i="1"/>
  <c r="AI86" i="1"/>
  <c r="AH86" i="1"/>
  <c r="AG86" i="1"/>
  <c r="AF86" i="1"/>
  <c r="AL85" i="1"/>
  <c r="E86" i="8" s="1"/>
  <c r="J86" i="8" s="1"/>
  <c r="AK85" i="1"/>
  <c r="AJ85" i="1"/>
  <c r="AI85" i="1"/>
  <c r="AH85" i="1"/>
  <c r="AG85" i="1"/>
  <c r="AF85" i="1"/>
  <c r="AL84" i="1"/>
  <c r="E85" i="8" s="1"/>
  <c r="J85" i="8" s="1"/>
  <c r="AK84" i="1"/>
  <c r="AJ84" i="1"/>
  <c r="AI84" i="1"/>
  <c r="AH84" i="1"/>
  <c r="AG84" i="1"/>
  <c r="AF84" i="1"/>
  <c r="AL83" i="1"/>
  <c r="E84" i="8" s="1"/>
  <c r="J84" i="8" s="1"/>
  <c r="AK83" i="1"/>
  <c r="AJ83" i="1"/>
  <c r="AI83" i="1"/>
  <c r="AH83" i="1"/>
  <c r="AG83" i="1"/>
  <c r="AF83" i="1"/>
  <c r="AL82" i="1"/>
  <c r="E83" i="8" s="1"/>
  <c r="J83" i="8" s="1"/>
  <c r="AK82" i="1"/>
  <c r="AJ82" i="1"/>
  <c r="AI82" i="1"/>
  <c r="AH82" i="1"/>
  <c r="AG82" i="1"/>
  <c r="AF82" i="1"/>
  <c r="AL81" i="1"/>
  <c r="E82" i="8" s="1"/>
  <c r="J82" i="8" s="1"/>
  <c r="AK81" i="1"/>
  <c r="AJ81" i="1"/>
  <c r="AI81" i="1"/>
  <c r="AH81" i="1"/>
  <c r="AG81" i="1"/>
  <c r="AF81" i="1"/>
  <c r="AL80" i="1"/>
  <c r="E81" i="8" s="1"/>
  <c r="J81" i="8" s="1"/>
  <c r="AK80" i="1"/>
  <c r="AJ80" i="1"/>
  <c r="AI80" i="1"/>
  <c r="AH80" i="1"/>
  <c r="AG80" i="1"/>
  <c r="AF80" i="1"/>
  <c r="AL79" i="1"/>
  <c r="E80" i="8" s="1"/>
  <c r="J80" i="8" s="1"/>
  <c r="AK79" i="1"/>
  <c r="AJ79" i="1"/>
  <c r="AI79" i="1"/>
  <c r="AH79" i="1"/>
  <c r="AG79" i="1"/>
  <c r="AF79" i="1"/>
  <c r="AL78" i="1"/>
  <c r="E79" i="8" s="1"/>
  <c r="J79" i="8" s="1"/>
  <c r="AK78" i="1"/>
  <c r="AJ78" i="1"/>
  <c r="AI78" i="1"/>
  <c r="AH78" i="1"/>
  <c r="AG78" i="1"/>
  <c r="AF78" i="1"/>
  <c r="AL77" i="1"/>
  <c r="E78" i="8" s="1"/>
  <c r="J78" i="8" s="1"/>
  <c r="AK77" i="1"/>
  <c r="AJ77" i="1"/>
  <c r="AI77" i="1"/>
  <c r="AH77" i="1"/>
  <c r="AG77" i="1"/>
  <c r="AF77" i="1"/>
  <c r="AL76" i="1"/>
  <c r="E77" i="8" s="1"/>
  <c r="J77" i="8" s="1"/>
  <c r="AK76" i="1"/>
  <c r="AJ76" i="1"/>
  <c r="AI76" i="1"/>
  <c r="AH76" i="1"/>
  <c r="AG76" i="1"/>
  <c r="AF76" i="1"/>
  <c r="AL75" i="1"/>
  <c r="E76" i="8" s="1"/>
  <c r="J76" i="8" s="1"/>
  <c r="AK75" i="1"/>
  <c r="AJ75" i="1"/>
  <c r="AI75" i="1"/>
  <c r="AH75" i="1"/>
  <c r="AG75" i="1"/>
  <c r="AF75" i="1"/>
  <c r="AL74" i="1"/>
  <c r="E75" i="8" s="1"/>
  <c r="J75" i="8" s="1"/>
  <c r="AK74" i="1"/>
  <c r="AJ74" i="1"/>
  <c r="AI74" i="1"/>
  <c r="AH74" i="1"/>
  <c r="AG74" i="1"/>
  <c r="AF74" i="1"/>
  <c r="AL73" i="1"/>
  <c r="E74" i="8" s="1"/>
  <c r="J74" i="8" s="1"/>
  <c r="AK73" i="1"/>
  <c r="AJ73" i="1"/>
  <c r="AI73" i="1"/>
  <c r="AH73" i="1"/>
  <c r="AG73" i="1"/>
  <c r="AF73" i="1"/>
  <c r="AL72" i="1"/>
  <c r="E73" i="8" s="1"/>
  <c r="J73" i="8" s="1"/>
  <c r="AK72" i="1"/>
  <c r="AJ72" i="1"/>
  <c r="AI72" i="1"/>
  <c r="AH72" i="1"/>
  <c r="AG72" i="1"/>
  <c r="AF72" i="1"/>
  <c r="AL71" i="1"/>
  <c r="E72" i="8" s="1"/>
  <c r="J72" i="8" s="1"/>
  <c r="AK71" i="1"/>
  <c r="AJ71" i="1"/>
  <c r="AI71" i="1"/>
  <c r="AH71" i="1"/>
  <c r="AG71" i="1"/>
  <c r="AF71" i="1"/>
  <c r="AL70" i="1"/>
  <c r="E71" i="8" s="1"/>
  <c r="J71" i="8" s="1"/>
  <c r="AK70" i="1"/>
  <c r="AJ70" i="1"/>
  <c r="AI70" i="1"/>
  <c r="AH70" i="1"/>
  <c r="AG70" i="1"/>
  <c r="AF70" i="1"/>
  <c r="AL69" i="1"/>
  <c r="E70" i="8" s="1"/>
  <c r="J70" i="8" s="1"/>
  <c r="AK69" i="1"/>
  <c r="AJ69" i="1"/>
  <c r="AI69" i="1"/>
  <c r="AH69" i="1"/>
  <c r="AG69" i="1"/>
  <c r="AF69" i="1"/>
  <c r="AL68" i="1"/>
  <c r="E69" i="8" s="1"/>
  <c r="J69" i="8" s="1"/>
  <c r="AK68" i="1"/>
  <c r="AJ68" i="1"/>
  <c r="AI68" i="1"/>
  <c r="AH68" i="1"/>
  <c r="AG68" i="1"/>
  <c r="AF68" i="1"/>
  <c r="AL67" i="1"/>
  <c r="E68" i="8" s="1"/>
  <c r="J68" i="8" s="1"/>
  <c r="AK67" i="1"/>
  <c r="AJ67" i="1"/>
  <c r="AI67" i="1"/>
  <c r="AH67" i="1"/>
  <c r="AG67" i="1"/>
  <c r="AF67" i="1"/>
  <c r="AL66" i="1"/>
  <c r="E67" i="8" s="1"/>
  <c r="J67" i="8" s="1"/>
  <c r="AK66" i="1"/>
  <c r="AJ66" i="1"/>
  <c r="AI66" i="1"/>
  <c r="AH66" i="1"/>
  <c r="AG66" i="1"/>
  <c r="AF66" i="1"/>
  <c r="AL65" i="1"/>
  <c r="E66" i="8" s="1"/>
  <c r="J66" i="8" s="1"/>
  <c r="AK65" i="1"/>
  <c r="AJ65" i="1"/>
  <c r="AI65" i="1"/>
  <c r="AH65" i="1"/>
  <c r="AG65" i="1"/>
  <c r="AF65" i="1"/>
  <c r="AL64" i="1"/>
  <c r="E65" i="8" s="1"/>
  <c r="J65" i="8" s="1"/>
  <c r="AK64" i="1"/>
  <c r="AJ64" i="1"/>
  <c r="AI64" i="1"/>
  <c r="AH64" i="1"/>
  <c r="AG64" i="1"/>
  <c r="AF64" i="1"/>
  <c r="AL63" i="1"/>
  <c r="E64" i="8" s="1"/>
  <c r="J64" i="8" s="1"/>
  <c r="AK63" i="1"/>
  <c r="AJ63" i="1"/>
  <c r="AI63" i="1"/>
  <c r="AH63" i="1"/>
  <c r="AG63" i="1"/>
  <c r="AF63" i="1"/>
  <c r="AL62" i="1"/>
  <c r="E63" i="8" s="1"/>
  <c r="J63" i="8" s="1"/>
  <c r="AK62" i="1"/>
  <c r="AJ62" i="1"/>
  <c r="AI62" i="1"/>
  <c r="AH62" i="1"/>
  <c r="AG62" i="1"/>
  <c r="AF62" i="1"/>
  <c r="AL61" i="1"/>
  <c r="E62" i="8" s="1"/>
  <c r="J62" i="8" s="1"/>
  <c r="AK61" i="1"/>
  <c r="AJ61" i="1"/>
  <c r="AI61" i="1"/>
  <c r="AH61" i="1"/>
  <c r="AG61" i="1"/>
  <c r="AF61" i="1"/>
  <c r="AL60" i="1"/>
  <c r="E61" i="8" s="1"/>
  <c r="J61" i="8" s="1"/>
  <c r="AK60" i="1"/>
  <c r="AJ60" i="1"/>
  <c r="AI60" i="1"/>
  <c r="AH60" i="1"/>
  <c r="AG60" i="1"/>
  <c r="AF60" i="1"/>
  <c r="AL59" i="1"/>
  <c r="E60" i="8" s="1"/>
  <c r="J60" i="8" s="1"/>
  <c r="AK59" i="1"/>
  <c r="AJ59" i="1"/>
  <c r="AI59" i="1"/>
  <c r="AH59" i="1"/>
  <c r="AG59" i="1"/>
  <c r="AF59" i="1"/>
  <c r="AL58" i="1"/>
  <c r="E59" i="8" s="1"/>
  <c r="J59" i="8" s="1"/>
  <c r="AK58" i="1"/>
  <c r="AJ58" i="1"/>
  <c r="AI58" i="1"/>
  <c r="AH58" i="1"/>
  <c r="AG58" i="1"/>
  <c r="AF58" i="1"/>
  <c r="AL57" i="1"/>
  <c r="E58" i="8" s="1"/>
  <c r="J58" i="8" s="1"/>
  <c r="AK57" i="1"/>
  <c r="AJ57" i="1"/>
  <c r="AI57" i="1"/>
  <c r="AH57" i="1"/>
  <c r="AG57" i="1"/>
  <c r="AF57" i="1"/>
  <c r="AL56" i="1"/>
  <c r="E57" i="8" s="1"/>
  <c r="J57" i="8" s="1"/>
  <c r="AK56" i="1"/>
  <c r="AJ56" i="1"/>
  <c r="AI56" i="1"/>
  <c r="AH56" i="1"/>
  <c r="AG56" i="1"/>
  <c r="AF56" i="1"/>
  <c r="AL55" i="1"/>
  <c r="E56" i="8" s="1"/>
  <c r="J56" i="8" s="1"/>
  <c r="AK55" i="1"/>
  <c r="AJ55" i="1"/>
  <c r="AI55" i="1"/>
  <c r="AH55" i="1"/>
  <c r="AG55" i="1"/>
  <c r="AF55" i="1"/>
  <c r="AL54" i="1"/>
  <c r="E55" i="8" s="1"/>
  <c r="J55" i="8" s="1"/>
  <c r="AK54" i="1"/>
  <c r="AJ54" i="1"/>
  <c r="AI54" i="1"/>
  <c r="AH54" i="1"/>
  <c r="AG54" i="1"/>
  <c r="AF54" i="1"/>
  <c r="AL53" i="1"/>
  <c r="E54" i="8" s="1"/>
  <c r="J54" i="8" s="1"/>
  <c r="AK53" i="1"/>
  <c r="AJ53" i="1"/>
  <c r="AI53" i="1"/>
  <c r="AH53" i="1"/>
  <c r="AG53" i="1"/>
  <c r="AF53" i="1"/>
  <c r="AL52" i="1"/>
  <c r="E53" i="8" s="1"/>
  <c r="J53" i="8" s="1"/>
  <c r="AK52" i="1"/>
  <c r="AJ52" i="1"/>
  <c r="AI52" i="1"/>
  <c r="AH52" i="1"/>
  <c r="AG52" i="1"/>
  <c r="AF52" i="1"/>
  <c r="AL51" i="1"/>
  <c r="E52" i="8" s="1"/>
  <c r="J52" i="8" s="1"/>
  <c r="AK51" i="1"/>
  <c r="AJ51" i="1"/>
  <c r="AI51" i="1"/>
  <c r="AH51" i="1"/>
  <c r="AG51" i="1"/>
  <c r="AF51" i="1"/>
  <c r="AL50" i="1"/>
  <c r="E51" i="8" s="1"/>
  <c r="J51" i="8" s="1"/>
  <c r="AK50" i="1"/>
  <c r="AJ50" i="1"/>
  <c r="AI50" i="1"/>
  <c r="AH50" i="1"/>
  <c r="AG50" i="1"/>
  <c r="AF50" i="1"/>
  <c r="AL49" i="1"/>
  <c r="E50" i="8" s="1"/>
  <c r="J50" i="8" s="1"/>
  <c r="AK49" i="1"/>
  <c r="AJ49" i="1"/>
  <c r="AI49" i="1"/>
  <c r="AH49" i="1"/>
  <c r="AG49" i="1"/>
  <c r="AF49" i="1"/>
  <c r="AL48" i="1"/>
  <c r="E49" i="8" s="1"/>
  <c r="J49" i="8" s="1"/>
  <c r="AK48" i="1"/>
  <c r="AJ48" i="1"/>
  <c r="AI48" i="1"/>
  <c r="AH48" i="1"/>
  <c r="AG48" i="1"/>
  <c r="AF48" i="1"/>
  <c r="AL47" i="1"/>
  <c r="E48" i="8" s="1"/>
  <c r="J48" i="8" s="1"/>
  <c r="AK47" i="1"/>
  <c r="AJ47" i="1"/>
  <c r="AI47" i="1"/>
  <c r="AH47" i="1"/>
  <c r="AG47" i="1"/>
  <c r="AF47" i="1"/>
  <c r="D48" i="8" s="1"/>
  <c r="AL46" i="1"/>
  <c r="E47" i="8" s="1"/>
  <c r="J47" i="8" s="1"/>
  <c r="AK46" i="1"/>
  <c r="AJ46" i="1"/>
  <c r="AI46" i="1"/>
  <c r="AH46" i="1"/>
  <c r="AG46" i="1"/>
  <c r="AF46" i="1"/>
  <c r="D47" i="8" s="1"/>
  <c r="AL45" i="1"/>
  <c r="E46" i="8" s="1"/>
  <c r="J46" i="8" s="1"/>
  <c r="AK45" i="1"/>
  <c r="AJ45" i="1"/>
  <c r="AI45" i="1"/>
  <c r="AH45" i="1"/>
  <c r="AG45" i="1"/>
  <c r="AF45" i="1"/>
  <c r="D46" i="8" s="1"/>
  <c r="AL44" i="1"/>
  <c r="E45" i="8" s="1"/>
  <c r="J45" i="8" s="1"/>
  <c r="AK44" i="1"/>
  <c r="AJ44" i="1"/>
  <c r="AI44" i="1"/>
  <c r="AH44" i="1"/>
  <c r="AG44" i="1"/>
  <c r="AF44" i="1"/>
  <c r="D45" i="8" s="1"/>
  <c r="AL43" i="1"/>
  <c r="E44" i="8" s="1"/>
  <c r="J44" i="8" s="1"/>
  <c r="AK43" i="1"/>
  <c r="AJ43" i="1"/>
  <c r="AI43" i="1"/>
  <c r="AH43" i="1"/>
  <c r="AG43" i="1"/>
  <c r="AF43" i="1"/>
  <c r="D44" i="8" s="1"/>
  <c r="AL42" i="1"/>
  <c r="E43" i="8" s="1"/>
  <c r="J43" i="8" s="1"/>
  <c r="AK42" i="1"/>
  <c r="AJ42" i="1"/>
  <c r="AI42" i="1"/>
  <c r="AH42" i="1"/>
  <c r="AG42" i="1"/>
  <c r="AF42" i="1"/>
  <c r="D43" i="8" s="1"/>
  <c r="AL41" i="1"/>
  <c r="E42" i="8" s="1"/>
  <c r="J42" i="8" s="1"/>
  <c r="AK41" i="1"/>
  <c r="AJ41" i="1"/>
  <c r="AI41" i="1"/>
  <c r="AH41" i="1"/>
  <c r="AG41" i="1"/>
  <c r="AF41" i="1"/>
  <c r="D42" i="8" s="1"/>
  <c r="AL40" i="1"/>
  <c r="E41" i="8" s="1"/>
  <c r="J41" i="8" s="1"/>
  <c r="AK40" i="1"/>
  <c r="AJ40" i="1"/>
  <c r="AI40" i="1"/>
  <c r="AH40" i="1"/>
  <c r="AG40" i="1"/>
  <c r="AF40" i="1"/>
  <c r="D41" i="8" s="1"/>
  <c r="AL39" i="1"/>
  <c r="E40" i="8" s="1"/>
  <c r="J40" i="8" s="1"/>
  <c r="AK39" i="1"/>
  <c r="AJ39" i="1"/>
  <c r="AI39" i="1"/>
  <c r="AH39" i="1"/>
  <c r="AG39" i="1"/>
  <c r="AF39" i="1"/>
  <c r="D40" i="8" s="1"/>
  <c r="AL38" i="1"/>
  <c r="E39" i="8" s="1"/>
  <c r="J39" i="8" s="1"/>
  <c r="AK38" i="1"/>
  <c r="AJ38" i="1"/>
  <c r="AI38" i="1"/>
  <c r="AH38" i="1"/>
  <c r="AG38" i="1"/>
  <c r="AF38" i="1"/>
  <c r="D39" i="8" s="1"/>
  <c r="AL37" i="1"/>
  <c r="E38" i="8" s="1"/>
  <c r="J38" i="8" s="1"/>
  <c r="AK37" i="1"/>
  <c r="AJ37" i="1"/>
  <c r="AI37" i="1"/>
  <c r="AH37" i="1"/>
  <c r="AG37" i="1"/>
  <c r="AF37" i="1"/>
  <c r="D38" i="8" s="1"/>
  <c r="AL36" i="1"/>
  <c r="E37" i="8" s="1"/>
  <c r="J37" i="8" s="1"/>
  <c r="AK36" i="1"/>
  <c r="AJ36" i="1"/>
  <c r="AI36" i="1"/>
  <c r="AH36" i="1"/>
  <c r="AG36" i="1"/>
  <c r="AF36" i="1"/>
  <c r="D37" i="8" s="1"/>
  <c r="AL35" i="1"/>
  <c r="E36" i="8" s="1"/>
  <c r="J36" i="8" s="1"/>
  <c r="AK35" i="1"/>
  <c r="AJ35" i="1"/>
  <c r="AI35" i="1"/>
  <c r="AH35" i="1"/>
  <c r="AG35" i="1"/>
  <c r="AF35" i="1"/>
  <c r="D36" i="8" s="1"/>
  <c r="AL34" i="1"/>
  <c r="E35" i="8" s="1"/>
  <c r="J35" i="8" s="1"/>
  <c r="AK34" i="1"/>
  <c r="AJ34" i="1"/>
  <c r="AI34" i="1"/>
  <c r="AH34" i="1"/>
  <c r="AG34" i="1"/>
  <c r="AF34" i="1"/>
  <c r="D35" i="8" s="1"/>
  <c r="AL33" i="1"/>
  <c r="E34" i="8" s="1"/>
  <c r="J34" i="8" s="1"/>
  <c r="AK33" i="1"/>
  <c r="AJ33" i="1"/>
  <c r="AI33" i="1"/>
  <c r="AH33" i="1"/>
  <c r="AG33" i="1"/>
  <c r="AF33" i="1"/>
  <c r="D34" i="8" s="1"/>
  <c r="AL32" i="1"/>
  <c r="E33" i="8" s="1"/>
  <c r="J33" i="8" s="1"/>
  <c r="AK32" i="1"/>
  <c r="AJ32" i="1"/>
  <c r="AI32" i="1"/>
  <c r="AH32" i="1"/>
  <c r="AG32" i="1"/>
  <c r="AF32" i="1"/>
  <c r="D33" i="8" s="1"/>
  <c r="AL31" i="1"/>
  <c r="E32" i="8" s="1"/>
  <c r="J32" i="8" s="1"/>
  <c r="AK31" i="1"/>
  <c r="AJ31" i="1"/>
  <c r="AI31" i="1"/>
  <c r="AH31" i="1"/>
  <c r="AG31" i="1"/>
  <c r="AF31" i="1"/>
  <c r="D32" i="8" s="1"/>
  <c r="AL30" i="1"/>
  <c r="E31" i="8" s="1"/>
  <c r="J31" i="8" s="1"/>
  <c r="AK30" i="1"/>
  <c r="AJ30" i="1"/>
  <c r="AI30" i="1"/>
  <c r="AH30" i="1"/>
  <c r="AG30" i="1"/>
  <c r="AF30" i="1"/>
  <c r="D31" i="8" s="1"/>
  <c r="AL29" i="1"/>
  <c r="E30" i="8" s="1"/>
  <c r="J30" i="8" s="1"/>
  <c r="AK29" i="1"/>
  <c r="AJ29" i="1"/>
  <c r="AI29" i="1"/>
  <c r="AH29" i="1"/>
  <c r="AG29" i="1"/>
  <c r="AF29" i="1"/>
  <c r="D30" i="8" s="1"/>
  <c r="AL28" i="1"/>
  <c r="E29" i="8" s="1"/>
  <c r="J29" i="8" s="1"/>
  <c r="AK28" i="1"/>
  <c r="AJ28" i="1"/>
  <c r="AI28" i="1"/>
  <c r="AH28" i="1"/>
  <c r="AG28" i="1"/>
  <c r="AF28" i="1"/>
  <c r="D29" i="8" s="1"/>
  <c r="AL27" i="1"/>
  <c r="E28" i="8" s="1"/>
  <c r="J28" i="8" s="1"/>
  <c r="AK27" i="1"/>
  <c r="AJ27" i="1"/>
  <c r="AI27" i="1"/>
  <c r="AH27" i="1"/>
  <c r="AG27" i="1"/>
  <c r="AF27" i="1"/>
  <c r="D28" i="8" s="1"/>
  <c r="AL26" i="1"/>
  <c r="E27" i="8" s="1"/>
  <c r="J27" i="8" s="1"/>
  <c r="AK26" i="1"/>
  <c r="AJ26" i="1"/>
  <c r="AI26" i="1"/>
  <c r="AH26" i="1"/>
  <c r="AG26" i="1"/>
  <c r="AF26" i="1"/>
  <c r="D27" i="8" s="1"/>
  <c r="AL25" i="1"/>
  <c r="E26" i="8" s="1"/>
  <c r="J26" i="8" s="1"/>
  <c r="AK25" i="1"/>
  <c r="AJ25" i="1"/>
  <c r="AI25" i="1"/>
  <c r="AH25" i="1"/>
  <c r="AG25" i="1"/>
  <c r="AF25" i="1"/>
  <c r="D26" i="8" s="1"/>
  <c r="AL24" i="1"/>
  <c r="E25" i="8" s="1"/>
  <c r="J25" i="8" s="1"/>
  <c r="AK24" i="1"/>
  <c r="AJ24" i="1"/>
  <c r="AI24" i="1"/>
  <c r="AH24" i="1"/>
  <c r="AG24" i="1"/>
  <c r="AF24" i="1"/>
  <c r="D25" i="8" s="1"/>
  <c r="AL23" i="1"/>
  <c r="E24" i="8" s="1"/>
  <c r="J24" i="8" s="1"/>
  <c r="AK23" i="1"/>
  <c r="AJ23" i="1"/>
  <c r="AI23" i="1"/>
  <c r="AH23" i="1"/>
  <c r="AG23" i="1"/>
  <c r="AF23" i="1"/>
  <c r="D24" i="8" s="1"/>
  <c r="AL22" i="1"/>
  <c r="E23" i="8" s="1"/>
  <c r="J23" i="8" s="1"/>
  <c r="AK22" i="1"/>
  <c r="AJ22" i="1"/>
  <c r="AI22" i="1"/>
  <c r="AH22" i="1"/>
  <c r="AG22" i="1"/>
  <c r="AF22" i="1"/>
  <c r="D23" i="8" s="1"/>
  <c r="AL21" i="1"/>
  <c r="E22" i="8" s="1"/>
  <c r="J22" i="8" s="1"/>
  <c r="AK21" i="1"/>
  <c r="AJ21" i="1"/>
  <c r="AI21" i="1"/>
  <c r="AH21" i="1"/>
  <c r="AG21" i="1"/>
  <c r="AF21" i="1"/>
  <c r="D22" i="8" s="1"/>
  <c r="AL20" i="1"/>
  <c r="E21" i="8" s="1"/>
  <c r="J21" i="8" s="1"/>
  <c r="AK20" i="1"/>
  <c r="AJ20" i="1"/>
  <c r="AI20" i="1"/>
  <c r="AH20" i="1"/>
  <c r="AG20" i="1"/>
  <c r="AF20" i="1"/>
  <c r="D21" i="8" s="1"/>
  <c r="AL19" i="1"/>
  <c r="E20" i="8" s="1"/>
  <c r="J20" i="8" s="1"/>
  <c r="AK19" i="1"/>
  <c r="AJ19" i="1"/>
  <c r="AI19" i="1"/>
  <c r="AH19" i="1"/>
  <c r="AG19" i="1"/>
  <c r="AF19" i="1"/>
  <c r="D20" i="8" s="1"/>
  <c r="AL18" i="1"/>
  <c r="E19" i="8" s="1"/>
  <c r="J19" i="8" s="1"/>
  <c r="AK18" i="1"/>
  <c r="AJ18" i="1"/>
  <c r="AI18" i="1"/>
  <c r="AH18" i="1"/>
  <c r="AG18" i="1"/>
  <c r="AF18" i="1"/>
  <c r="D19" i="8" s="1"/>
  <c r="AL17" i="1"/>
  <c r="E18" i="8" s="1"/>
  <c r="J18" i="8" s="1"/>
  <c r="AK17" i="1"/>
  <c r="AJ17" i="1"/>
  <c r="AI17" i="1"/>
  <c r="AH17" i="1"/>
  <c r="AG17" i="1"/>
  <c r="AF17" i="1"/>
  <c r="D18" i="8" s="1"/>
  <c r="AL16" i="1"/>
  <c r="E17" i="8" s="1"/>
  <c r="J17" i="8" s="1"/>
  <c r="AK16" i="1"/>
  <c r="AJ16" i="1"/>
  <c r="AI16" i="1"/>
  <c r="AH16" i="1"/>
  <c r="AG16" i="1"/>
  <c r="AF16" i="1"/>
  <c r="D17" i="8" s="1"/>
  <c r="AL15" i="1"/>
  <c r="E16" i="8" s="1"/>
  <c r="J16" i="8" s="1"/>
  <c r="AK15" i="1"/>
  <c r="AJ15" i="1"/>
  <c r="AI15" i="1"/>
  <c r="AH15" i="1"/>
  <c r="AG15" i="1"/>
  <c r="AF15" i="1"/>
  <c r="D16" i="8" s="1"/>
  <c r="AL14" i="1"/>
  <c r="E15" i="8" s="1"/>
  <c r="J15" i="8" s="1"/>
  <c r="AK14" i="1"/>
  <c r="AJ14" i="1"/>
  <c r="AI14" i="1"/>
  <c r="AH14" i="1"/>
  <c r="AG14" i="1"/>
  <c r="AF14" i="1"/>
  <c r="D15" i="8" s="1"/>
  <c r="AL13" i="1"/>
  <c r="E14" i="8" s="1"/>
  <c r="J14" i="8" s="1"/>
  <c r="AK13" i="1"/>
  <c r="AJ13" i="1"/>
  <c r="AI13" i="1"/>
  <c r="AH13" i="1"/>
  <c r="AG13" i="1"/>
  <c r="AF13" i="1"/>
  <c r="D14" i="8" s="1"/>
  <c r="AL12" i="1"/>
  <c r="E13" i="8" s="1"/>
  <c r="J13" i="8" s="1"/>
  <c r="AK12" i="1"/>
  <c r="AJ12" i="1"/>
  <c r="AI12" i="1"/>
  <c r="AH12" i="1"/>
  <c r="AG12" i="1"/>
  <c r="AF12" i="1"/>
  <c r="D13" i="8" s="1"/>
  <c r="AL11" i="1"/>
  <c r="E12" i="8" s="1"/>
  <c r="J12" i="8" s="1"/>
  <c r="AK11" i="1"/>
  <c r="AJ11" i="1"/>
  <c r="AI11" i="1"/>
  <c r="AH11" i="1"/>
  <c r="AG11" i="1"/>
  <c r="AF11" i="1"/>
  <c r="D12" i="8" s="1"/>
  <c r="AL10" i="1"/>
  <c r="E11" i="8" s="1"/>
  <c r="J11" i="8" s="1"/>
  <c r="AK10" i="1"/>
  <c r="AJ10" i="1"/>
  <c r="AI10" i="1"/>
  <c r="AH10" i="1"/>
  <c r="AG10" i="1"/>
  <c r="AF10" i="1"/>
  <c r="D11" i="8" s="1"/>
  <c r="AL9" i="1"/>
  <c r="E10" i="8" s="1"/>
  <c r="J10" i="8" s="1"/>
  <c r="AK9" i="1"/>
  <c r="AJ9" i="1"/>
  <c r="AI9" i="1"/>
  <c r="AH9" i="1"/>
  <c r="AG9" i="1"/>
  <c r="AF9" i="1"/>
  <c r="D10" i="8" s="1"/>
  <c r="AL8" i="1"/>
  <c r="E9" i="8" s="1"/>
  <c r="J9" i="8" s="1"/>
  <c r="AK8" i="1"/>
  <c r="AJ8" i="1"/>
  <c r="AI8" i="1"/>
  <c r="AH8" i="1"/>
  <c r="AG8" i="1"/>
  <c r="AF8" i="1"/>
  <c r="D9" i="8" s="1"/>
  <c r="AL7" i="1"/>
  <c r="E8" i="8" s="1"/>
  <c r="J8" i="8" s="1"/>
  <c r="AK7" i="1"/>
  <c r="AJ7" i="1"/>
  <c r="AI7" i="1"/>
  <c r="AH7" i="1"/>
  <c r="AG7" i="1"/>
  <c r="AF7" i="1"/>
  <c r="D8" i="8" s="1"/>
  <c r="AL6" i="1"/>
  <c r="E7" i="8" s="1"/>
  <c r="J7" i="8" s="1"/>
  <c r="AK6" i="1"/>
  <c r="AJ6" i="1"/>
  <c r="AI6" i="1"/>
  <c r="AH6" i="1"/>
  <c r="AG6" i="1"/>
  <c r="AF6" i="1"/>
  <c r="D7" i="8" s="1"/>
  <c r="AL5" i="1"/>
  <c r="E6" i="8" s="1"/>
  <c r="J6" i="8" s="1"/>
  <c r="AK5" i="1"/>
  <c r="AJ5" i="1"/>
  <c r="AI5" i="1"/>
  <c r="AH5" i="1"/>
  <c r="AG5" i="1"/>
  <c r="AF5" i="1"/>
  <c r="D6" i="8" s="1"/>
  <c r="AL4" i="1"/>
  <c r="E5" i="8" s="1"/>
  <c r="J5" i="8" s="1"/>
  <c r="AK4" i="1"/>
  <c r="AJ4" i="1"/>
  <c r="AI4" i="1"/>
  <c r="AH4" i="1"/>
  <c r="AG4" i="1"/>
  <c r="AF4" i="1"/>
  <c r="D5" i="8" s="1"/>
  <c r="AL3" i="1"/>
  <c r="E4" i="8" s="1"/>
  <c r="J4" i="8" s="1"/>
  <c r="AK3" i="1"/>
  <c r="AJ3" i="1"/>
  <c r="AI3" i="1"/>
  <c r="AH3" i="1"/>
  <c r="AG3" i="1"/>
  <c r="AF3" i="1"/>
  <c r="D4" i="8" s="1"/>
  <c r="AL2" i="1"/>
  <c r="E3" i="8" s="1"/>
  <c r="J3" i="8" s="1"/>
  <c r="AK2" i="1"/>
  <c r="AJ2" i="1"/>
  <c r="AI2" i="1"/>
  <c r="AH2" i="1"/>
  <c r="AG2" i="1"/>
  <c r="AF2" i="1"/>
  <c r="D3" i="8" s="1"/>
  <c r="D116" i="8" l="1"/>
  <c r="AD115" i="1"/>
  <c r="D136" i="8"/>
  <c r="AD135" i="1"/>
  <c r="D140" i="8"/>
  <c r="AD139" i="1"/>
  <c r="D168" i="8"/>
  <c r="AD167" i="1"/>
  <c r="D176" i="8"/>
  <c r="AD175" i="1"/>
  <c r="D180" i="8"/>
  <c r="AD179" i="1"/>
  <c r="D188" i="8"/>
  <c r="AD187" i="1"/>
  <c r="D450" i="8"/>
  <c r="AD449" i="1"/>
  <c r="AE449" i="1" s="1"/>
  <c r="D501" i="8"/>
  <c r="AD500" i="1"/>
  <c r="AE500" i="1" s="1"/>
  <c r="D505" i="8"/>
  <c r="AD504" i="1"/>
  <c r="AE504" i="1" s="1"/>
  <c r="D536" i="8"/>
  <c r="AD535" i="1"/>
  <c r="AE535" i="1" s="1"/>
  <c r="D600" i="8"/>
  <c r="AD599" i="1"/>
  <c r="AE599" i="1" s="1"/>
  <c r="D51" i="8"/>
  <c r="AD50" i="1"/>
  <c r="D55" i="8"/>
  <c r="AD54" i="1"/>
  <c r="D59" i="8"/>
  <c r="AD58" i="1"/>
  <c r="D63" i="8"/>
  <c r="AD62" i="1"/>
  <c r="D67" i="8"/>
  <c r="AD66" i="1"/>
  <c r="D71" i="8"/>
  <c r="AD70" i="1"/>
  <c r="D75" i="8"/>
  <c r="AD74" i="1"/>
  <c r="D79" i="8"/>
  <c r="AD78" i="1"/>
  <c r="D83" i="8"/>
  <c r="AD82" i="1"/>
  <c r="D87" i="8"/>
  <c r="AD86" i="1"/>
  <c r="D91" i="8"/>
  <c r="AD90" i="1"/>
  <c r="D95" i="8"/>
  <c r="AD94" i="1"/>
  <c r="D99" i="8"/>
  <c r="AD98" i="1"/>
  <c r="D103" i="8"/>
  <c r="AD102" i="1"/>
  <c r="D107" i="8"/>
  <c r="AD106" i="1"/>
  <c r="D111" i="8"/>
  <c r="AD110" i="1"/>
  <c r="D115" i="8"/>
  <c r="AD114" i="1"/>
  <c r="D119" i="8"/>
  <c r="AD118" i="1"/>
  <c r="D123" i="8"/>
  <c r="AD122" i="1"/>
  <c r="D127" i="8"/>
  <c r="AD126" i="1"/>
  <c r="D131" i="8"/>
  <c r="AD130" i="1"/>
  <c r="D135" i="8"/>
  <c r="AD134" i="1"/>
  <c r="D139" i="8"/>
  <c r="AD138" i="1"/>
  <c r="D143" i="8"/>
  <c r="AD142" i="1"/>
  <c r="D147" i="8"/>
  <c r="AD146" i="1"/>
  <c r="D151" i="8"/>
  <c r="AD150" i="1"/>
  <c r="D155" i="8"/>
  <c r="AD154" i="1"/>
  <c r="D159" i="8"/>
  <c r="AD158" i="1"/>
  <c r="D163" i="8"/>
  <c r="AD162" i="1"/>
  <c r="D167" i="8"/>
  <c r="AD166" i="1"/>
  <c r="D171" i="8"/>
  <c r="AD170" i="1"/>
  <c r="D175" i="8"/>
  <c r="AD174" i="1"/>
  <c r="D179" i="8"/>
  <c r="AD178" i="1"/>
  <c r="D183" i="8"/>
  <c r="AD182" i="1"/>
  <c r="D187" i="8"/>
  <c r="AD186" i="1"/>
  <c r="D191" i="8"/>
  <c r="AD190" i="1"/>
  <c r="D295" i="8"/>
  <c r="AD294" i="1"/>
  <c r="D363" i="8"/>
  <c r="AD362" i="1"/>
  <c r="D379" i="8"/>
  <c r="AD378" i="1"/>
  <c r="D445" i="8"/>
  <c r="AD444" i="1"/>
  <c r="AE444" i="1" s="1"/>
  <c r="D525" i="8"/>
  <c r="AD524" i="1"/>
  <c r="AE524" i="1" s="1"/>
  <c r="AO530" i="1"/>
  <c r="AL530" i="1"/>
  <c r="E531" i="8" s="1"/>
  <c r="J531" i="8" s="1"/>
  <c r="D565" i="8"/>
  <c r="AD564" i="1"/>
  <c r="AE564" i="1" s="1"/>
  <c r="D576" i="8"/>
  <c r="AD575" i="1"/>
  <c r="AE575" i="1" s="1"/>
  <c r="D586" i="8"/>
  <c r="AD585" i="1"/>
  <c r="AE585" i="1" s="1"/>
  <c r="D684" i="8"/>
  <c r="AD683" i="1"/>
  <c r="AE683" i="1" s="1"/>
  <c r="D694" i="8"/>
  <c r="AD693" i="1"/>
  <c r="AE693" i="1" s="1"/>
  <c r="D710" i="8"/>
  <c r="AD709" i="1"/>
  <c r="AE709" i="1" s="1"/>
  <c r="D52" i="8"/>
  <c r="AD51" i="1"/>
  <c r="D60" i="8"/>
  <c r="AD59" i="1"/>
  <c r="D68" i="8"/>
  <c r="AD67" i="1"/>
  <c r="D76" i="8"/>
  <c r="AD75" i="1"/>
  <c r="D84" i="8"/>
  <c r="AD83" i="1"/>
  <c r="D96" i="8"/>
  <c r="AD95" i="1"/>
  <c r="D100" i="8"/>
  <c r="AD99" i="1"/>
  <c r="D104" i="8"/>
  <c r="AD103" i="1"/>
  <c r="D108" i="8"/>
  <c r="AD107" i="1"/>
  <c r="D132" i="8"/>
  <c r="AD131" i="1"/>
  <c r="D729" i="8"/>
  <c r="AD728" i="1"/>
  <c r="AE728" i="1" s="1"/>
  <c r="D50" i="8"/>
  <c r="AD49" i="1"/>
  <c r="D54" i="8"/>
  <c r="AD53" i="1"/>
  <c r="D58" i="8"/>
  <c r="AD57" i="1"/>
  <c r="D62" i="8"/>
  <c r="AD61" i="1"/>
  <c r="D66" i="8"/>
  <c r="AD65" i="1"/>
  <c r="D82" i="8"/>
  <c r="AD81" i="1"/>
  <c r="D90" i="8"/>
  <c r="AD89" i="1"/>
  <c r="D94" i="8"/>
  <c r="AD93" i="1"/>
  <c r="D102" i="8"/>
  <c r="AD101" i="1"/>
  <c r="D110" i="8"/>
  <c r="AD109" i="1"/>
  <c r="D114" i="8"/>
  <c r="AD113" i="1"/>
  <c r="D122" i="8"/>
  <c r="AD121" i="1"/>
  <c r="D130" i="8"/>
  <c r="AD129" i="1"/>
  <c r="D138" i="8"/>
  <c r="AD137" i="1"/>
  <c r="D154" i="8"/>
  <c r="AD153" i="1"/>
  <c r="D166" i="8"/>
  <c r="AD165" i="1"/>
  <c r="D174" i="8"/>
  <c r="AD173" i="1"/>
  <c r="D178" i="8"/>
  <c r="AD177" i="1"/>
  <c r="D186" i="8"/>
  <c r="AD185" i="1"/>
  <c r="D190" i="8"/>
  <c r="AD189" i="1"/>
  <c r="D376" i="8"/>
  <c r="AD375" i="1"/>
  <c r="D395" i="8"/>
  <c r="AD394" i="1"/>
  <c r="D416" i="8"/>
  <c r="AD415" i="1"/>
  <c r="AE415" i="1" s="1"/>
  <c r="D428" i="8"/>
  <c r="AD427" i="1"/>
  <c r="AE427" i="1" s="1"/>
  <c r="D479" i="8"/>
  <c r="AD478" i="1"/>
  <c r="AE478" i="1" s="1"/>
  <c r="D517" i="8"/>
  <c r="AD516" i="1"/>
  <c r="AE516" i="1" s="1"/>
  <c r="D521" i="8"/>
  <c r="AD520" i="1"/>
  <c r="AE520" i="1" s="1"/>
  <c r="D552" i="8"/>
  <c r="AD551" i="1"/>
  <c r="AE551" i="1" s="1"/>
  <c r="D608" i="8"/>
  <c r="AD607" i="1"/>
  <c r="AE607" i="1" s="1"/>
  <c r="D669" i="8"/>
  <c r="AD668" i="1"/>
  <c r="AE668" i="1" s="1"/>
  <c r="D761" i="8"/>
  <c r="AD760" i="1"/>
  <c r="AE760" i="1" s="1"/>
  <c r="D774" i="8"/>
  <c r="AD773" i="1"/>
  <c r="AE773" i="1" s="1"/>
  <c r="D56" i="8"/>
  <c r="AD55" i="1"/>
  <c r="D64" i="8"/>
  <c r="AD63" i="1"/>
  <c r="D72" i="8"/>
  <c r="AD71" i="1"/>
  <c r="D80" i="8"/>
  <c r="AD79" i="1"/>
  <c r="D88" i="8"/>
  <c r="AD87" i="1"/>
  <c r="D92" i="8"/>
  <c r="AD91" i="1"/>
  <c r="D112" i="8"/>
  <c r="AD111" i="1"/>
  <c r="D120" i="8"/>
  <c r="AD119" i="1"/>
  <c r="D124" i="8"/>
  <c r="AD123" i="1"/>
  <c r="D128" i="8"/>
  <c r="AD127" i="1"/>
  <c r="D144" i="8"/>
  <c r="AD143" i="1"/>
  <c r="D148" i="8"/>
  <c r="AD147" i="1"/>
  <c r="D152" i="8"/>
  <c r="AD151" i="1"/>
  <c r="D156" i="8"/>
  <c r="AD155" i="1"/>
  <c r="D160" i="8"/>
  <c r="AD159" i="1"/>
  <c r="D164" i="8"/>
  <c r="AD163" i="1"/>
  <c r="D172" i="8"/>
  <c r="AD171" i="1"/>
  <c r="D184" i="8"/>
  <c r="AD183" i="1"/>
  <c r="D192" i="8"/>
  <c r="AD191" i="1"/>
  <c r="D307" i="8"/>
  <c r="AD306" i="1"/>
  <c r="D368" i="8"/>
  <c r="AD367" i="1"/>
  <c r="D458" i="8"/>
  <c r="AD457" i="1"/>
  <c r="AE457" i="1" s="1"/>
  <c r="D70" i="8"/>
  <c r="AD69" i="1"/>
  <c r="D74" i="8"/>
  <c r="AD73" i="1"/>
  <c r="D78" i="8"/>
  <c r="AD77" i="1"/>
  <c r="D86" i="8"/>
  <c r="AD85" i="1"/>
  <c r="D98" i="8"/>
  <c r="AD97" i="1"/>
  <c r="D106" i="8"/>
  <c r="AD105" i="1"/>
  <c r="D118" i="8"/>
  <c r="AD117" i="1"/>
  <c r="D126" i="8"/>
  <c r="AD125" i="1"/>
  <c r="D134" i="8"/>
  <c r="AD133" i="1"/>
  <c r="D142" i="8"/>
  <c r="AD141" i="1"/>
  <c r="D146" i="8"/>
  <c r="AD145" i="1"/>
  <c r="D150" i="8"/>
  <c r="AD149" i="1"/>
  <c r="D158" i="8"/>
  <c r="AD157" i="1"/>
  <c r="D162" i="8"/>
  <c r="AD161" i="1"/>
  <c r="D170" i="8"/>
  <c r="AD169" i="1"/>
  <c r="D182" i="8"/>
  <c r="AD1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D49" i="8"/>
  <c r="AD48" i="1"/>
  <c r="D53" i="8"/>
  <c r="AD52" i="1"/>
  <c r="D57" i="8"/>
  <c r="AD56" i="1"/>
  <c r="D61" i="8"/>
  <c r="AD60" i="1"/>
  <c r="D65" i="8"/>
  <c r="AD64" i="1"/>
  <c r="D69" i="8"/>
  <c r="AD68" i="1"/>
  <c r="D73" i="8"/>
  <c r="AD72" i="1"/>
  <c r="D77" i="8"/>
  <c r="AD76" i="1"/>
  <c r="D81" i="8"/>
  <c r="AD80" i="1"/>
  <c r="D85" i="8"/>
  <c r="AD84" i="1"/>
  <c r="D89" i="8"/>
  <c r="AD88" i="1"/>
  <c r="D93" i="8"/>
  <c r="AD92" i="1"/>
  <c r="D97" i="8"/>
  <c r="AD96" i="1"/>
  <c r="D101" i="8"/>
  <c r="AD100" i="1"/>
  <c r="D105" i="8"/>
  <c r="AD104" i="1"/>
  <c r="D109" i="8"/>
  <c r="AD108" i="1"/>
  <c r="D113" i="8"/>
  <c r="AD112" i="1"/>
  <c r="D117" i="8"/>
  <c r="AD116" i="1"/>
  <c r="D121" i="8"/>
  <c r="AD120" i="1"/>
  <c r="D125" i="8"/>
  <c r="AD124" i="1"/>
  <c r="D129" i="8"/>
  <c r="AD128" i="1"/>
  <c r="D133" i="8"/>
  <c r="AD132" i="1"/>
  <c r="D137" i="8"/>
  <c r="AD136" i="1"/>
  <c r="D141" i="8"/>
  <c r="AD140" i="1"/>
  <c r="D145" i="8"/>
  <c r="AD144" i="1"/>
  <c r="D149" i="8"/>
  <c r="AD148" i="1"/>
  <c r="D153" i="8"/>
  <c r="AD152" i="1"/>
  <c r="D157" i="8"/>
  <c r="AD156" i="1"/>
  <c r="D161" i="8"/>
  <c r="AD160" i="1"/>
  <c r="D165" i="8"/>
  <c r="AD164" i="1"/>
  <c r="D169" i="8"/>
  <c r="AD168" i="1"/>
  <c r="D173" i="8"/>
  <c r="AD172" i="1"/>
  <c r="D177" i="8"/>
  <c r="AD176" i="1"/>
  <c r="D181" i="8"/>
  <c r="AD180" i="1"/>
  <c r="D185" i="8"/>
  <c r="AD184" i="1"/>
  <c r="D189" i="8"/>
  <c r="AD188" i="1"/>
  <c r="D193" i="8"/>
  <c r="AD192" i="1"/>
  <c r="D310" i="8"/>
  <c r="AD309" i="1"/>
  <c r="D371" i="8"/>
  <c r="AD370" i="1"/>
  <c r="D388" i="8"/>
  <c r="AD387" i="1"/>
  <c r="D509" i="8"/>
  <c r="AD508" i="1"/>
  <c r="AE508" i="1" s="1"/>
  <c r="D635" i="8"/>
  <c r="AD634" i="1"/>
  <c r="AE634" i="1" s="1"/>
  <c r="D647" i="8"/>
  <c r="AD646" i="1"/>
  <c r="AE646" i="1" s="1"/>
  <c r="D745" i="8"/>
  <c r="AD744" i="1"/>
  <c r="AE744" i="1" s="1"/>
  <c r="AD293" i="1"/>
  <c r="D301" i="8"/>
  <c r="AD300" i="1"/>
  <c r="D314" i="8"/>
  <c r="AD313" i="1"/>
  <c r="AD366" i="1"/>
  <c r="AD374" i="1"/>
  <c r="D384" i="8"/>
  <c r="AD383" i="1"/>
  <c r="AD386" i="1"/>
  <c r="D399" i="8"/>
  <c r="AD398" i="1"/>
  <c r="AE398" i="1" s="1"/>
  <c r="D411" i="8"/>
  <c r="AD410" i="1"/>
  <c r="AE410" i="1" s="1"/>
  <c r="D432" i="8"/>
  <c r="AD431" i="1"/>
  <c r="AE431" i="1" s="1"/>
  <c r="D460" i="8"/>
  <c r="AD459" i="1"/>
  <c r="AE459" i="1" s="1"/>
  <c r="D470" i="8"/>
  <c r="AD469" i="1"/>
  <c r="AE469" i="1" s="1"/>
  <c r="D474" i="8"/>
  <c r="AD473" i="1"/>
  <c r="AE473" i="1" s="1"/>
  <c r="AO485" i="1"/>
  <c r="D569" i="8"/>
  <c r="AD568" i="1"/>
  <c r="AE568" i="1" s="1"/>
  <c r="D590" i="8"/>
  <c r="AD589" i="1"/>
  <c r="AE589" i="1" s="1"/>
  <c r="D602" i="8"/>
  <c r="AD601" i="1"/>
  <c r="AE601" i="1" s="1"/>
  <c r="D622" i="8"/>
  <c r="AD621" i="1"/>
  <c r="AE621" i="1" s="1"/>
  <c r="D632" i="8"/>
  <c r="AD631" i="1"/>
  <c r="AE631" i="1" s="1"/>
  <c r="D651" i="8"/>
  <c r="AD650" i="1"/>
  <c r="AE650" i="1" s="1"/>
  <c r="D663" i="8"/>
  <c r="AD662" i="1"/>
  <c r="AE662" i="1" s="1"/>
  <c r="D671" i="8"/>
  <c r="AD670" i="1"/>
  <c r="AE670" i="1" s="1"/>
  <c r="D681" i="8"/>
  <c r="AD680" i="1"/>
  <c r="AE680" i="1" s="1"/>
  <c r="D707" i="8"/>
  <c r="AD706" i="1"/>
  <c r="AE706" i="1" s="1"/>
  <c r="D717" i="8"/>
  <c r="AD716" i="1"/>
  <c r="AE716" i="1" s="1"/>
  <c r="D733" i="8"/>
  <c r="AD732" i="1"/>
  <c r="AE732" i="1" s="1"/>
  <c r="D749" i="8"/>
  <c r="AD748" i="1"/>
  <c r="AE748" i="1" s="1"/>
  <c r="D765" i="8"/>
  <c r="AD764" i="1"/>
  <c r="AE764" i="1" s="1"/>
  <c r="D800" i="8"/>
  <c r="AD799" i="1"/>
  <c r="AE799" i="1" s="1"/>
  <c r="D819" i="8"/>
  <c r="AD818" i="1"/>
  <c r="AE818" i="1" s="1"/>
  <c r="D311" i="8"/>
  <c r="AD310" i="1"/>
  <c r="AD312" i="1"/>
  <c r="D364" i="8"/>
  <c r="AD363" i="1"/>
  <c r="D372" i="8"/>
  <c r="AD371" i="1"/>
  <c r="D380" i="8"/>
  <c r="AD379" i="1"/>
  <c r="AD382" i="1"/>
  <c r="D396" i="8"/>
  <c r="AD395" i="1"/>
  <c r="D415" i="8"/>
  <c r="AD414" i="1"/>
  <c r="AE414" i="1" s="1"/>
  <c r="D427" i="8"/>
  <c r="AD426" i="1"/>
  <c r="AE426" i="1" s="1"/>
  <c r="AD445" i="1"/>
  <c r="AE445" i="1" s="1"/>
  <c r="AD464" i="1"/>
  <c r="AE464" i="1" s="1"/>
  <c r="D494" i="8"/>
  <c r="AD493" i="1"/>
  <c r="AE493" i="1" s="1"/>
  <c r="D500" i="8"/>
  <c r="AD499" i="1"/>
  <c r="AE499" i="1" s="1"/>
  <c r="D504" i="8"/>
  <c r="AD503" i="1"/>
  <c r="AE503" i="1" s="1"/>
  <c r="D516" i="8"/>
  <c r="AD515" i="1"/>
  <c r="AE515" i="1" s="1"/>
  <c r="D520" i="8"/>
  <c r="AD519" i="1"/>
  <c r="AE519" i="1" s="1"/>
  <c r="D566" i="8"/>
  <c r="AD565" i="1"/>
  <c r="AE565" i="1" s="1"/>
  <c r="D573" i="8"/>
  <c r="AD572" i="1"/>
  <c r="AE572" i="1" s="1"/>
  <c r="D577" i="8"/>
  <c r="AD576" i="1"/>
  <c r="AE576" i="1" s="1"/>
  <c r="AD600" i="1"/>
  <c r="AE600" i="1" s="1"/>
  <c r="AD608" i="1"/>
  <c r="AE608" i="1" s="1"/>
  <c r="D636" i="8"/>
  <c r="AD635" i="1"/>
  <c r="AE635" i="1" s="1"/>
  <c r="D648" i="8"/>
  <c r="AD647" i="1"/>
  <c r="AE647" i="1" s="1"/>
  <c r="AD669" i="1"/>
  <c r="AE669" i="1" s="1"/>
  <c r="D685" i="8"/>
  <c r="AD684" i="1"/>
  <c r="AE684" i="1" s="1"/>
  <c r="D698" i="8"/>
  <c r="AD697" i="1"/>
  <c r="AE697" i="1" s="1"/>
  <c r="AD721" i="1"/>
  <c r="AE721" i="1" s="1"/>
  <c r="AD737" i="1"/>
  <c r="AE737" i="1" s="1"/>
  <c r="AD753" i="1"/>
  <c r="AE753" i="1" s="1"/>
  <c r="D834" i="8"/>
  <c r="AD833" i="1"/>
  <c r="AE833" i="1" s="1"/>
  <c r="D298" i="8"/>
  <c r="AD297" i="1"/>
  <c r="D317" i="8"/>
  <c r="AD316" i="1"/>
  <c r="D392" i="8"/>
  <c r="AD391" i="1"/>
  <c r="D400" i="8"/>
  <c r="AD399" i="1"/>
  <c r="AE399" i="1" s="1"/>
  <c r="D412" i="8"/>
  <c r="AD411" i="1"/>
  <c r="AE411" i="1" s="1"/>
  <c r="D431" i="8"/>
  <c r="AD430" i="1"/>
  <c r="AE430" i="1" s="1"/>
  <c r="D443" i="8"/>
  <c r="AD442" i="1"/>
  <c r="AE442" i="1" s="1"/>
  <c r="D461" i="8"/>
  <c r="AD460" i="1"/>
  <c r="AE460" i="1" s="1"/>
  <c r="D471" i="8"/>
  <c r="AD470" i="1"/>
  <c r="AE470" i="1" s="1"/>
  <c r="D475" i="8"/>
  <c r="AD474" i="1"/>
  <c r="AE474" i="1" s="1"/>
  <c r="D570" i="8"/>
  <c r="AD569" i="1"/>
  <c r="AE569" i="1" s="1"/>
  <c r="D589" i="8"/>
  <c r="AD588" i="1"/>
  <c r="AE588" i="1" s="1"/>
  <c r="D593" i="8"/>
  <c r="AD592" i="1"/>
  <c r="AE592" i="1" s="1"/>
  <c r="D621" i="8"/>
  <c r="AD620" i="1"/>
  <c r="AE620" i="1" s="1"/>
  <c r="D631" i="8"/>
  <c r="AD630" i="1"/>
  <c r="AE630" i="1" s="1"/>
  <c r="D652" i="8"/>
  <c r="AD651" i="1"/>
  <c r="AE651" i="1" s="1"/>
  <c r="D664" i="8"/>
  <c r="AD663" i="1"/>
  <c r="AE663" i="1" s="1"/>
  <c r="AO664" i="1"/>
  <c r="D680" i="8"/>
  <c r="AD679" i="1"/>
  <c r="AE679" i="1" s="1"/>
  <c r="D718" i="8"/>
  <c r="AD717" i="1"/>
  <c r="AE717" i="1" s="1"/>
  <c r="D734" i="8"/>
  <c r="AD733" i="1"/>
  <c r="AE733" i="1" s="1"/>
  <c r="D750" i="8"/>
  <c r="AD749" i="1"/>
  <c r="AE749" i="1" s="1"/>
  <c r="D766" i="8"/>
  <c r="AD765" i="1"/>
  <c r="AE765" i="1" s="1"/>
  <c r="D773" i="8"/>
  <c r="AD772" i="1"/>
  <c r="AE772" i="1" s="1"/>
  <c r="D794" i="8"/>
  <c r="AD793" i="1"/>
  <c r="AE793" i="1" s="1"/>
  <c r="D818" i="8"/>
  <c r="AD817" i="1"/>
  <c r="AE817" i="1" s="1"/>
  <c r="D831" i="8"/>
  <c r="AD830" i="1"/>
  <c r="AE830" i="1" s="1"/>
  <c r="AD298" i="1"/>
  <c r="AD301" i="1"/>
  <c r="AD304" i="1"/>
  <c r="AD314" i="1"/>
  <c r="AD364" i="1"/>
  <c r="AD368" i="1"/>
  <c r="AD372" i="1"/>
  <c r="AD376" i="1"/>
  <c r="AD471" i="1"/>
  <c r="AE471" i="1" s="1"/>
  <c r="AD480" i="1"/>
  <c r="AE480" i="1" s="1"/>
  <c r="AO482" i="1"/>
  <c r="AD485" i="1"/>
  <c r="AE485" i="1" s="1"/>
  <c r="AO604" i="1"/>
  <c r="D714" i="8"/>
  <c r="AD713" i="1"/>
  <c r="AE713" i="1" s="1"/>
  <c r="D730" i="8"/>
  <c r="AD729" i="1"/>
  <c r="AE729" i="1" s="1"/>
  <c r="D746" i="8"/>
  <c r="AD745" i="1"/>
  <c r="AE745" i="1" s="1"/>
  <c r="D762" i="8"/>
  <c r="AD761" i="1"/>
  <c r="AE761" i="1" s="1"/>
  <c r="D770" i="8"/>
  <c r="AD769" i="1"/>
  <c r="AE769" i="1" s="1"/>
  <c r="D811" i="8"/>
  <c r="AD810" i="1"/>
  <c r="AE810" i="1" s="1"/>
  <c r="D815" i="8"/>
  <c r="AD814" i="1"/>
  <c r="AE814" i="1" s="1"/>
  <c r="AL843" i="1"/>
  <c r="AL845" i="1"/>
  <c r="AO889" i="1"/>
  <c r="AO945" i="1"/>
  <c r="AC458" i="2"/>
  <c r="AO440" i="1"/>
  <c r="D769" i="8"/>
  <c r="AD768" i="1"/>
  <c r="AE768" i="1" s="1"/>
  <c r="AD776" i="1"/>
  <c r="AE776" i="1" s="1"/>
  <c r="AD821" i="1"/>
  <c r="AE821" i="1" s="1"/>
  <c r="N214" i="8"/>
  <c r="J214" i="8"/>
  <c r="J216" i="8"/>
  <c r="N216" i="8"/>
  <c r="N195" i="8"/>
  <c r="J195" i="8"/>
  <c r="N218" i="8"/>
  <c r="J218" i="8"/>
  <c r="N220" i="8"/>
  <c r="J220" i="8"/>
  <c r="E617" i="8"/>
  <c r="J617" i="8" s="1"/>
  <c r="AO618" i="1"/>
  <c r="AO620" i="1"/>
  <c r="E704" i="8"/>
  <c r="J704" i="8" s="1"/>
  <c r="AO703" i="1"/>
  <c r="J762" i="8"/>
  <c r="N762" i="8"/>
  <c r="N215" i="8"/>
  <c r="J215" i="8"/>
  <c r="E702" i="8"/>
  <c r="J702" i="8" s="1"/>
  <c r="AO704" i="1"/>
  <c r="J194" i="8"/>
  <c r="N194" i="8"/>
  <c r="N219" i="8"/>
  <c r="J219" i="8"/>
  <c r="E292" i="8"/>
  <c r="J292" i="8" s="1"/>
  <c r="AO291" i="1"/>
  <c r="N171" i="8"/>
  <c r="J171" i="8"/>
  <c r="N172" i="8"/>
  <c r="J172" i="8"/>
  <c r="J173" i="8"/>
  <c r="N173" i="8"/>
  <c r="J176" i="8"/>
  <c r="N176" i="8"/>
  <c r="N177" i="8"/>
  <c r="J177" i="8"/>
  <c r="N178" i="8"/>
  <c r="J178" i="8"/>
  <c r="N179" i="8"/>
  <c r="J179" i="8"/>
  <c r="N180" i="8"/>
  <c r="J180" i="8"/>
  <c r="D195" i="8"/>
  <c r="AD194" i="1"/>
  <c r="D199" i="8"/>
  <c r="AD198" i="1"/>
  <c r="D207" i="8"/>
  <c r="AD206" i="1"/>
  <c r="D211" i="8"/>
  <c r="AD210" i="1"/>
  <c r="D215" i="8"/>
  <c r="AD214" i="1"/>
  <c r="D219" i="8"/>
  <c r="AD218" i="1"/>
  <c r="D223" i="8"/>
  <c r="AD222" i="1"/>
  <c r="D227" i="8"/>
  <c r="AD226" i="1"/>
  <c r="D231" i="8"/>
  <c r="AD230" i="1"/>
  <c r="D235" i="8"/>
  <c r="AD234" i="1"/>
  <c r="D239" i="8"/>
  <c r="AD238" i="1"/>
  <c r="D243" i="8"/>
  <c r="AD242" i="1"/>
  <c r="D247" i="8"/>
  <c r="AD246" i="1"/>
  <c r="D251" i="8"/>
  <c r="AD250" i="1"/>
  <c r="D255" i="8"/>
  <c r="AD254" i="1"/>
  <c r="D259" i="8"/>
  <c r="AD258" i="1"/>
  <c r="D263" i="8"/>
  <c r="AD262" i="1"/>
  <c r="D267" i="8"/>
  <c r="AD266" i="1"/>
  <c r="D271" i="8"/>
  <c r="AD270" i="1"/>
  <c r="D275" i="8"/>
  <c r="AD274" i="1"/>
  <c r="D279" i="8"/>
  <c r="AD278" i="1"/>
  <c r="D283" i="8"/>
  <c r="AD282" i="1"/>
  <c r="D287" i="8"/>
  <c r="AD286" i="1"/>
  <c r="D291" i="8"/>
  <c r="AD290" i="1"/>
  <c r="D402" i="8"/>
  <c r="AD401" i="1"/>
  <c r="AE401" i="1" s="1"/>
  <c r="D418" i="8"/>
  <c r="AD417" i="1"/>
  <c r="AE417" i="1" s="1"/>
  <c r="D434" i="8"/>
  <c r="AD433" i="1"/>
  <c r="AE433" i="1" s="1"/>
  <c r="D448" i="8"/>
  <c r="AD447" i="1"/>
  <c r="AE447" i="1" s="1"/>
  <c r="AO457" i="1"/>
  <c r="AO478" i="1"/>
  <c r="D492" i="8"/>
  <c r="AD491" i="1"/>
  <c r="AE491" i="1" s="1"/>
  <c r="D514" i="8"/>
  <c r="AD513" i="1"/>
  <c r="AE513" i="1" s="1"/>
  <c r="D530" i="8"/>
  <c r="AD529" i="1"/>
  <c r="AE529" i="1" s="1"/>
  <c r="D545" i="8"/>
  <c r="AD544" i="1"/>
  <c r="AE544" i="1" s="1"/>
  <c r="D561" i="8"/>
  <c r="AD560" i="1"/>
  <c r="AE560" i="1" s="1"/>
  <c r="D572" i="8"/>
  <c r="AD571" i="1"/>
  <c r="AE571" i="1" s="1"/>
  <c r="AO584" i="1"/>
  <c r="D592" i="8"/>
  <c r="AD591" i="1"/>
  <c r="AE591" i="1" s="1"/>
  <c r="D618" i="8"/>
  <c r="AD617" i="1"/>
  <c r="AE617" i="1" s="1"/>
  <c r="AO621" i="1"/>
  <c r="D638" i="8"/>
  <c r="AD637" i="1"/>
  <c r="AE637" i="1" s="1"/>
  <c r="D654" i="8"/>
  <c r="AD653" i="1"/>
  <c r="AE653" i="1" s="1"/>
  <c r="AO670" i="1"/>
  <c r="D687" i="8"/>
  <c r="AD686" i="1"/>
  <c r="AE686" i="1" s="1"/>
  <c r="D703" i="8"/>
  <c r="AD702" i="1"/>
  <c r="AE702" i="1" s="1"/>
  <c r="D712" i="8"/>
  <c r="AD711" i="1"/>
  <c r="AE711" i="1" s="1"/>
  <c r="D727" i="8"/>
  <c r="AD726" i="1"/>
  <c r="AE726" i="1" s="1"/>
  <c r="D743" i="8"/>
  <c r="AD742" i="1"/>
  <c r="AE742" i="1" s="1"/>
  <c r="D759" i="8"/>
  <c r="AD758" i="1"/>
  <c r="AE758" i="1" s="1"/>
  <c r="D763" i="8"/>
  <c r="AD762" i="1"/>
  <c r="AE762" i="1" s="1"/>
  <c r="D776" i="8"/>
  <c r="AD775" i="1"/>
  <c r="AE775" i="1" s="1"/>
  <c r="D779" i="8"/>
  <c r="AD778" i="1"/>
  <c r="AE778" i="1" s="1"/>
  <c r="D792" i="8"/>
  <c r="AD791" i="1"/>
  <c r="AE791" i="1" s="1"/>
  <c r="D795" i="8"/>
  <c r="AD794" i="1"/>
  <c r="AE794" i="1" s="1"/>
  <c r="D810" i="8"/>
  <c r="AD809" i="1"/>
  <c r="AE809" i="1" s="1"/>
  <c r="D813" i="8"/>
  <c r="AD812" i="1"/>
  <c r="AE812" i="1" s="1"/>
  <c r="D816" i="8"/>
  <c r="AD815" i="1"/>
  <c r="AE815" i="1" s="1"/>
  <c r="D829" i="8"/>
  <c r="AD828" i="1"/>
  <c r="AE828" i="1" s="1"/>
  <c r="D832" i="8"/>
  <c r="AD831" i="1"/>
  <c r="AE831" i="1" s="1"/>
  <c r="D835" i="8"/>
  <c r="AD834" i="1"/>
  <c r="AE834" i="1" s="1"/>
  <c r="AC468" i="2"/>
  <c r="Z468" i="2"/>
  <c r="F469" i="8" s="1"/>
  <c r="J469" i="8" s="1"/>
  <c r="D194" i="8"/>
  <c r="AD193" i="1"/>
  <c r="D202" i="8"/>
  <c r="AD201" i="1"/>
  <c r="D214" i="8"/>
  <c r="AD213" i="1"/>
  <c r="D226" i="8"/>
  <c r="AD225" i="1"/>
  <c r="D230" i="8"/>
  <c r="AD229" i="1"/>
  <c r="D234" i="8"/>
  <c r="AD233" i="1"/>
  <c r="D238" i="8"/>
  <c r="AD237" i="1"/>
  <c r="D250" i="8"/>
  <c r="AD249" i="1"/>
  <c r="D254" i="8"/>
  <c r="AD253" i="1"/>
  <c r="D258" i="8"/>
  <c r="AD257" i="1"/>
  <c r="D262" i="8"/>
  <c r="AD261" i="1"/>
  <c r="D266" i="8"/>
  <c r="AD265" i="1"/>
  <c r="D282" i="8"/>
  <c r="AD281" i="1"/>
  <c r="D286" i="8"/>
  <c r="AD285" i="1"/>
  <c r="AO360" i="1"/>
  <c r="D406" i="8"/>
  <c r="AD405" i="1"/>
  <c r="AE405" i="1" s="1"/>
  <c r="D422" i="8"/>
  <c r="AD421" i="1"/>
  <c r="AE421" i="1" s="1"/>
  <c r="D437" i="8"/>
  <c r="AD436" i="1"/>
  <c r="AE436" i="1" s="1"/>
  <c r="D452" i="8"/>
  <c r="AD451" i="1"/>
  <c r="AE451" i="1" s="1"/>
  <c r="AL457" i="1"/>
  <c r="E458" i="8" s="1"/>
  <c r="J458" i="8" s="1"/>
  <c r="AL478" i="1"/>
  <c r="E479" i="8" s="1"/>
  <c r="J479" i="8" s="1"/>
  <c r="D482" i="8"/>
  <c r="AD481" i="1"/>
  <c r="AE481" i="1" s="1"/>
  <c r="AL485" i="1"/>
  <c r="E486" i="8" s="1"/>
  <c r="J486" i="8" s="1"/>
  <c r="D496" i="8"/>
  <c r="AD495" i="1"/>
  <c r="AE495" i="1" s="1"/>
  <c r="D502" i="8"/>
  <c r="AD501" i="1"/>
  <c r="AE501" i="1" s="1"/>
  <c r="D518" i="8"/>
  <c r="AD517" i="1"/>
  <c r="AE517" i="1" s="1"/>
  <c r="D533" i="8"/>
  <c r="AD532" i="1"/>
  <c r="AE532" i="1" s="1"/>
  <c r="D549" i="8"/>
  <c r="AD548" i="1"/>
  <c r="AE548" i="1" s="1"/>
  <c r="D574" i="8"/>
  <c r="AD573" i="1"/>
  <c r="AE573" i="1" s="1"/>
  <c r="D595" i="8"/>
  <c r="AD594" i="1"/>
  <c r="AE594" i="1" s="1"/>
  <c r="D606" i="8"/>
  <c r="AD605" i="1"/>
  <c r="AE605" i="1" s="1"/>
  <c r="AL621" i="1"/>
  <c r="E622" i="8" s="1"/>
  <c r="J622" i="8" s="1"/>
  <c r="D626" i="8"/>
  <c r="AD625" i="1"/>
  <c r="AE625" i="1" s="1"/>
  <c r="D642" i="8"/>
  <c r="AD641" i="1"/>
  <c r="AE641" i="1" s="1"/>
  <c r="D658" i="8"/>
  <c r="AD657" i="1"/>
  <c r="AE657" i="1" s="1"/>
  <c r="AL664" i="1"/>
  <c r="E665" i="8" s="1"/>
  <c r="J665" i="8" s="1"/>
  <c r="AL670" i="1"/>
  <c r="E671" i="8" s="1"/>
  <c r="J671" i="8" s="1"/>
  <c r="D675" i="8"/>
  <c r="AD674" i="1"/>
  <c r="AE674" i="1" s="1"/>
  <c r="D691" i="8"/>
  <c r="AD690" i="1"/>
  <c r="AE690" i="1" s="1"/>
  <c r="D715" i="8"/>
  <c r="AD714" i="1"/>
  <c r="AE714" i="1" s="1"/>
  <c r="D731" i="8"/>
  <c r="AD730" i="1"/>
  <c r="AE730" i="1" s="1"/>
  <c r="D747" i="8"/>
  <c r="AD746" i="1"/>
  <c r="AE746" i="1" s="1"/>
  <c r="D772" i="8"/>
  <c r="AD771" i="1"/>
  <c r="AE771" i="1" s="1"/>
  <c r="D775" i="8"/>
  <c r="AD774" i="1"/>
  <c r="AE774" i="1" s="1"/>
  <c r="D788" i="8"/>
  <c r="AD787" i="1"/>
  <c r="AE787" i="1" s="1"/>
  <c r="D791" i="8"/>
  <c r="AD790" i="1"/>
  <c r="AE790" i="1" s="1"/>
  <c r="AO794" i="1"/>
  <c r="AL794" i="1"/>
  <c r="E795" i="8" s="1"/>
  <c r="D806" i="8"/>
  <c r="AD805" i="1"/>
  <c r="AE805" i="1" s="1"/>
  <c r="D809" i="8"/>
  <c r="AD808" i="1"/>
  <c r="AE808" i="1" s="1"/>
  <c r="D812" i="8"/>
  <c r="AD811" i="1"/>
  <c r="AE811" i="1" s="1"/>
  <c r="D825" i="8"/>
  <c r="AD824" i="1"/>
  <c r="AE824" i="1" s="1"/>
  <c r="D828" i="8"/>
  <c r="AD827" i="1"/>
  <c r="AE827" i="1" s="1"/>
  <c r="AO834" i="1"/>
  <c r="AL834" i="1"/>
  <c r="E835" i="8" s="1"/>
  <c r="J835" i="8" s="1"/>
  <c r="F490" i="8"/>
  <c r="J490" i="8" s="1"/>
  <c r="AC489" i="2"/>
  <c r="N166" i="8"/>
  <c r="J166" i="8"/>
  <c r="N168" i="8"/>
  <c r="J168" i="8"/>
  <c r="J169" i="8"/>
  <c r="N169" i="8"/>
  <c r="N175" i="8"/>
  <c r="J175" i="8"/>
  <c r="N193" i="8"/>
  <c r="J193" i="8"/>
  <c r="N217" i="8"/>
  <c r="J217" i="8"/>
  <c r="D206" i="8"/>
  <c r="AD205" i="1"/>
  <c r="D218" i="8"/>
  <c r="AD217" i="1"/>
  <c r="D274" i="8"/>
  <c r="AD273" i="1"/>
  <c r="D278" i="8"/>
  <c r="AD277" i="1"/>
  <c r="D197" i="8"/>
  <c r="AD196" i="1"/>
  <c r="D201" i="8"/>
  <c r="AD200" i="1"/>
  <c r="D205" i="8"/>
  <c r="AD204" i="1"/>
  <c r="D209" i="8"/>
  <c r="AD208" i="1"/>
  <c r="D213" i="8"/>
  <c r="AD212" i="1"/>
  <c r="D217" i="8"/>
  <c r="AD216" i="1"/>
  <c r="D221" i="8"/>
  <c r="AD220" i="1"/>
  <c r="D225" i="8"/>
  <c r="AD224" i="1"/>
  <c r="D229" i="8"/>
  <c r="AD228" i="1"/>
  <c r="D233" i="8"/>
  <c r="AD232" i="1"/>
  <c r="D237" i="8"/>
  <c r="AD236" i="1"/>
  <c r="D241" i="8"/>
  <c r="AD240" i="1"/>
  <c r="D245" i="8"/>
  <c r="AD244" i="1"/>
  <c r="D249" i="8"/>
  <c r="AD248" i="1"/>
  <c r="D253" i="8"/>
  <c r="AD252" i="1"/>
  <c r="D257" i="8"/>
  <c r="AD256" i="1"/>
  <c r="D261" i="8"/>
  <c r="AD260" i="1"/>
  <c r="D265" i="8"/>
  <c r="AD264" i="1"/>
  <c r="D269" i="8"/>
  <c r="AD268" i="1"/>
  <c r="D273" i="8"/>
  <c r="AD272" i="1"/>
  <c r="D277" i="8"/>
  <c r="AD276" i="1"/>
  <c r="D281" i="8"/>
  <c r="AD280" i="1"/>
  <c r="D285" i="8"/>
  <c r="AD284" i="1"/>
  <c r="D289" i="8"/>
  <c r="AD288" i="1"/>
  <c r="AD402" i="1"/>
  <c r="AE402" i="1" s="1"/>
  <c r="D410" i="8"/>
  <c r="AD409" i="1"/>
  <c r="AE409" i="1" s="1"/>
  <c r="AD418" i="1"/>
  <c r="AE418" i="1" s="1"/>
  <c r="D426" i="8"/>
  <c r="AD425" i="1"/>
  <c r="AE425" i="1" s="1"/>
  <c r="AD434" i="1"/>
  <c r="AE434" i="1" s="1"/>
  <c r="D441" i="8"/>
  <c r="AD440" i="1"/>
  <c r="AE440" i="1" s="1"/>
  <c r="AD448" i="1"/>
  <c r="AE448" i="1" s="1"/>
  <c r="D456" i="8"/>
  <c r="AD455" i="1"/>
  <c r="AE455" i="1" s="1"/>
  <c r="D462" i="8"/>
  <c r="AD461" i="1"/>
  <c r="AE461" i="1" s="1"/>
  <c r="AD479" i="1"/>
  <c r="AE479" i="1" s="1"/>
  <c r="J482" i="8"/>
  <c r="AO483" i="1"/>
  <c r="AD492" i="1"/>
  <c r="AE492" i="1" s="1"/>
  <c r="AO498" i="1"/>
  <c r="D506" i="8"/>
  <c r="AD505" i="1"/>
  <c r="AE505" i="1" s="1"/>
  <c r="AD514" i="1"/>
  <c r="AE514" i="1" s="1"/>
  <c r="D522" i="8"/>
  <c r="AD521" i="1"/>
  <c r="AE521" i="1" s="1"/>
  <c r="AD530" i="1"/>
  <c r="AE530" i="1" s="1"/>
  <c r="D537" i="8"/>
  <c r="AD536" i="1"/>
  <c r="AE536" i="1" s="1"/>
  <c r="AD545" i="1"/>
  <c r="AE545" i="1" s="1"/>
  <c r="D553" i="8"/>
  <c r="AD552" i="1"/>
  <c r="AE552" i="1" s="1"/>
  <c r="AD561" i="1"/>
  <c r="AE561" i="1" s="1"/>
  <c r="AO563" i="1"/>
  <c r="D578" i="8"/>
  <c r="AD577" i="1"/>
  <c r="AE577" i="1" s="1"/>
  <c r="AO591" i="1"/>
  <c r="D599" i="8"/>
  <c r="AD598" i="1"/>
  <c r="AE598" i="1" s="1"/>
  <c r="AL604" i="1"/>
  <c r="E605" i="8" s="1"/>
  <c r="J605" i="8" s="1"/>
  <c r="D610" i="8"/>
  <c r="AD609" i="1"/>
  <c r="AE609" i="1" s="1"/>
  <c r="AD618" i="1"/>
  <c r="AE618" i="1" s="1"/>
  <c r="J619" i="8"/>
  <c r="AO619" i="1"/>
  <c r="AD622" i="1"/>
  <c r="AE622" i="1" s="1"/>
  <c r="D630" i="8"/>
  <c r="AD629" i="1"/>
  <c r="AE629" i="1" s="1"/>
  <c r="AD638" i="1"/>
  <c r="AE638" i="1" s="1"/>
  <c r="D646" i="8"/>
  <c r="AD645" i="1"/>
  <c r="AE645" i="1" s="1"/>
  <c r="AD654" i="1"/>
  <c r="AE654" i="1" s="1"/>
  <c r="D662" i="8"/>
  <c r="AD661" i="1"/>
  <c r="AE661" i="1" s="1"/>
  <c r="D668" i="8"/>
  <c r="AD667" i="1"/>
  <c r="AE667" i="1" s="1"/>
  <c r="AD671" i="1"/>
  <c r="AE671" i="1" s="1"/>
  <c r="D679" i="8"/>
  <c r="AD678" i="1"/>
  <c r="AE678" i="1" s="1"/>
  <c r="AD687" i="1"/>
  <c r="AE687" i="1" s="1"/>
  <c r="D695" i="8"/>
  <c r="AD694" i="1"/>
  <c r="AE694" i="1" s="1"/>
  <c r="D705" i="8"/>
  <c r="AD704" i="1"/>
  <c r="AE704" i="1" s="1"/>
  <c r="AD712" i="1"/>
  <c r="AE712" i="1" s="1"/>
  <c r="D719" i="8"/>
  <c r="AD718" i="1"/>
  <c r="AE718" i="1" s="1"/>
  <c r="AD727" i="1"/>
  <c r="AE727" i="1" s="1"/>
  <c r="D735" i="8"/>
  <c r="AD734" i="1"/>
  <c r="AE734" i="1" s="1"/>
  <c r="AD743" i="1"/>
  <c r="AE743" i="1" s="1"/>
  <c r="D751" i="8"/>
  <c r="AD750" i="1"/>
  <c r="AE750" i="1" s="1"/>
  <c r="AD759" i="1"/>
  <c r="AE759" i="1" s="1"/>
  <c r="D768" i="8"/>
  <c r="AD767" i="1"/>
  <c r="AE767" i="1" s="1"/>
  <c r="D771" i="8"/>
  <c r="AD770" i="1"/>
  <c r="AE770" i="1" s="1"/>
  <c r="D784" i="8"/>
  <c r="AD783" i="1"/>
  <c r="AE783" i="1" s="1"/>
  <c r="D787" i="8"/>
  <c r="AD786" i="1"/>
  <c r="AE786" i="1" s="1"/>
  <c r="D799" i="8"/>
  <c r="AD798" i="1"/>
  <c r="AE798" i="1" s="1"/>
  <c r="AO799" i="1"/>
  <c r="D802" i="8"/>
  <c r="AD801" i="1"/>
  <c r="AE801" i="1" s="1"/>
  <c r="D805" i="8"/>
  <c r="AD804" i="1"/>
  <c r="AE804" i="1" s="1"/>
  <c r="D821" i="8"/>
  <c r="AD820" i="1"/>
  <c r="AE820" i="1" s="1"/>
  <c r="D824" i="8"/>
  <c r="AD823" i="1"/>
  <c r="AE823" i="1" s="1"/>
  <c r="D839" i="8"/>
  <c r="AD838" i="1"/>
  <c r="AE838" i="1" s="1"/>
  <c r="N167" i="8"/>
  <c r="J167" i="8"/>
  <c r="N170" i="8"/>
  <c r="J170" i="8"/>
  <c r="N174" i="8"/>
  <c r="J174" i="8"/>
  <c r="J181" i="8"/>
  <c r="N181" i="8"/>
  <c r="N182" i="8"/>
  <c r="J182" i="8"/>
  <c r="J183" i="8"/>
  <c r="N183" i="8"/>
  <c r="N187" i="8"/>
  <c r="J187" i="8"/>
  <c r="J188" i="8"/>
  <c r="N188" i="8"/>
  <c r="D203" i="8"/>
  <c r="AD202" i="1"/>
  <c r="D198" i="8"/>
  <c r="AD197" i="1"/>
  <c r="D210" i="8"/>
  <c r="AD209" i="1"/>
  <c r="D222" i="8"/>
  <c r="AD221" i="1"/>
  <c r="D242" i="8"/>
  <c r="AD241" i="1"/>
  <c r="D246" i="8"/>
  <c r="AD245" i="1"/>
  <c r="D270" i="8"/>
  <c r="AD269" i="1"/>
  <c r="D290" i="8"/>
  <c r="AD289" i="1"/>
  <c r="D196" i="8"/>
  <c r="AD195" i="1"/>
  <c r="D200" i="8"/>
  <c r="AD199" i="1"/>
  <c r="D204" i="8"/>
  <c r="AD203" i="1"/>
  <c r="D208" i="8"/>
  <c r="AD207" i="1"/>
  <c r="D212" i="8"/>
  <c r="AD211" i="1"/>
  <c r="D216" i="8"/>
  <c r="AD215" i="1"/>
  <c r="D220" i="8"/>
  <c r="AD219" i="1"/>
  <c r="D224" i="8"/>
  <c r="AD223" i="1"/>
  <c r="D228" i="8"/>
  <c r="AD227" i="1"/>
  <c r="D232" i="8"/>
  <c r="AD231" i="1"/>
  <c r="D236" i="8"/>
  <c r="AD235" i="1"/>
  <c r="D240" i="8"/>
  <c r="AD239" i="1"/>
  <c r="D244" i="8"/>
  <c r="AD243" i="1"/>
  <c r="D248" i="8"/>
  <c r="AD247" i="1"/>
  <c r="D252" i="8"/>
  <c r="AD251" i="1"/>
  <c r="D256" i="8"/>
  <c r="AD255" i="1"/>
  <c r="D260" i="8"/>
  <c r="AD259" i="1"/>
  <c r="D264" i="8"/>
  <c r="AD263" i="1"/>
  <c r="D268" i="8"/>
  <c r="AD267" i="1"/>
  <c r="D272" i="8"/>
  <c r="AD271" i="1"/>
  <c r="D276" i="8"/>
  <c r="AD275" i="1"/>
  <c r="D280" i="8"/>
  <c r="AD279" i="1"/>
  <c r="D284" i="8"/>
  <c r="AD283" i="1"/>
  <c r="D288" i="8"/>
  <c r="AD287" i="1"/>
  <c r="D292" i="8"/>
  <c r="AD291" i="1"/>
  <c r="AD295" i="1"/>
  <c r="AD299" i="1"/>
  <c r="AD303" i="1"/>
  <c r="AD307" i="1"/>
  <c r="AD311" i="1"/>
  <c r="AD315" i="1"/>
  <c r="AD319" i="1"/>
  <c r="D398" i="8"/>
  <c r="AD397" i="1"/>
  <c r="AE397" i="1" s="1"/>
  <c r="AD400" i="1"/>
  <c r="AE400" i="1" s="1"/>
  <c r="AD406" i="1"/>
  <c r="AE406" i="1" s="1"/>
  <c r="J407" i="8"/>
  <c r="D414" i="8"/>
  <c r="AD413" i="1"/>
  <c r="AE413" i="1" s="1"/>
  <c r="AD416" i="1"/>
  <c r="AE416" i="1" s="1"/>
  <c r="AD422" i="1"/>
  <c r="AE422" i="1" s="1"/>
  <c r="D430" i="8"/>
  <c r="AD429" i="1"/>
  <c r="AE429" i="1" s="1"/>
  <c r="AD432" i="1"/>
  <c r="AE432" i="1" s="1"/>
  <c r="AO434" i="1"/>
  <c r="AD437" i="1"/>
  <c r="AE437" i="1" s="1"/>
  <c r="D444" i="8"/>
  <c r="AD443" i="1"/>
  <c r="AE443" i="1" s="1"/>
  <c r="AD446" i="1"/>
  <c r="AE446" i="1" s="1"/>
  <c r="AD452" i="1"/>
  <c r="AE452" i="1" s="1"/>
  <c r="AD458" i="1"/>
  <c r="AE458" i="1" s="1"/>
  <c r="D466" i="8"/>
  <c r="AD465" i="1"/>
  <c r="AE465" i="1" s="1"/>
  <c r="AD468" i="1"/>
  <c r="AE468" i="1" s="1"/>
  <c r="D473" i="8"/>
  <c r="AD472" i="1"/>
  <c r="AE472" i="1" s="1"/>
  <c r="AD475" i="1"/>
  <c r="AE475" i="1" s="1"/>
  <c r="AO479" i="1"/>
  <c r="AD482" i="1"/>
  <c r="AE482" i="1" s="1"/>
  <c r="D484" i="8"/>
  <c r="AD483" i="1"/>
  <c r="AE483" i="1" s="1"/>
  <c r="AD484" i="1"/>
  <c r="AE484" i="1" s="1"/>
  <c r="AD486" i="1"/>
  <c r="AE486" i="1" s="1"/>
  <c r="J487" i="8"/>
  <c r="D488" i="8"/>
  <c r="AD487" i="1"/>
  <c r="AE487" i="1" s="1"/>
  <c r="AD490" i="1"/>
  <c r="AE490" i="1" s="1"/>
  <c r="AD496" i="1"/>
  <c r="AE496" i="1" s="1"/>
  <c r="AD502" i="1"/>
  <c r="AE502" i="1" s="1"/>
  <c r="D510" i="8"/>
  <c r="AD509" i="1"/>
  <c r="AE509" i="1" s="1"/>
  <c r="AD512" i="1"/>
  <c r="AE512" i="1" s="1"/>
  <c r="AD518" i="1"/>
  <c r="AE518" i="1" s="1"/>
  <c r="D526" i="8"/>
  <c r="AD525" i="1"/>
  <c r="AE525" i="1" s="1"/>
  <c r="AD528" i="1"/>
  <c r="AE528" i="1" s="1"/>
  <c r="AD533" i="1"/>
  <c r="AE533" i="1" s="1"/>
  <c r="D541" i="8"/>
  <c r="AD540" i="1"/>
  <c r="AE540" i="1" s="1"/>
  <c r="AD543" i="1"/>
  <c r="AE543" i="1" s="1"/>
  <c r="AD549" i="1"/>
  <c r="AE549" i="1" s="1"/>
  <c r="D557" i="8"/>
  <c r="AD556" i="1"/>
  <c r="AE556" i="1" s="1"/>
  <c r="AD559" i="1"/>
  <c r="AE559" i="1" s="1"/>
  <c r="AL563" i="1"/>
  <c r="E564" i="8" s="1"/>
  <c r="J564" i="8" s="1"/>
  <c r="D568" i="8"/>
  <c r="AD567" i="1"/>
  <c r="AE567" i="1" s="1"/>
  <c r="AD570" i="1"/>
  <c r="AE570" i="1" s="1"/>
  <c r="AO571" i="1"/>
  <c r="AD574" i="1"/>
  <c r="AE574" i="1" s="1"/>
  <c r="D582" i="8"/>
  <c r="AD581" i="1"/>
  <c r="AE581" i="1" s="1"/>
  <c r="AD584" i="1"/>
  <c r="AE584" i="1" s="1"/>
  <c r="D588" i="8"/>
  <c r="AD587" i="1"/>
  <c r="AE587" i="1" s="1"/>
  <c r="AD590" i="1"/>
  <c r="AE590" i="1" s="1"/>
  <c r="AD595" i="1"/>
  <c r="AE595" i="1" s="1"/>
  <c r="D603" i="8"/>
  <c r="AD602" i="1"/>
  <c r="AE602" i="1" s="1"/>
  <c r="AD606" i="1"/>
  <c r="AE606" i="1" s="1"/>
  <c r="D614" i="8"/>
  <c r="AD613" i="1"/>
  <c r="AE613" i="1" s="1"/>
  <c r="AD616" i="1"/>
  <c r="AE616" i="1" s="1"/>
  <c r="AL619" i="1"/>
  <c r="E620" i="8" s="1"/>
  <c r="J620" i="8" s="1"/>
  <c r="AD626" i="1"/>
  <c r="AE626" i="1" s="1"/>
  <c r="J630" i="8"/>
  <c r="D634" i="8"/>
  <c r="AD633" i="1"/>
  <c r="AE633" i="1" s="1"/>
  <c r="AD636" i="1"/>
  <c r="AE636" i="1" s="1"/>
  <c r="AD642" i="1"/>
  <c r="AE642" i="1" s="1"/>
  <c r="D650" i="8"/>
  <c r="AD649" i="1"/>
  <c r="AE649" i="1" s="1"/>
  <c r="AD652" i="1"/>
  <c r="AE652" i="1" s="1"/>
  <c r="AD658" i="1"/>
  <c r="AE658" i="1" s="1"/>
  <c r="AD675" i="1"/>
  <c r="AE675" i="1" s="1"/>
  <c r="D683" i="8"/>
  <c r="AD682" i="1"/>
  <c r="AE682" i="1" s="1"/>
  <c r="AD685" i="1"/>
  <c r="AE685" i="1" s="1"/>
  <c r="AD691" i="1"/>
  <c r="AE691" i="1" s="1"/>
  <c r="D699" i="8"/>
  <c r="AD698" i="1"/>
  <c r="AE698" i="1" s="1"/>
  <c r="AD701" i="1"/>
  <c r="AE701" i="1" s="1"/>
  <c r="D708" i="8"/>
  <c r="AD707" i="1"/>
  <c r="AE707" i="1" s="1"/>
  <c r="AD710" i="1"/>
  <c r="AE710" i="1" s="1"/>
  <c r="AD715" i="1"/>
  <c r="AE715" i="1" s="1"/>
  <c r="D723" i="8"/>
  <c r="AD722" i="1"/>
  <c r="AE722" i="1" s="1"/>
  <c r="AD725" i="1"/>
  <c r="AE725" i="1" s="1"/>
  <c r="AD731" i="1"/>
  <c r="AE731" i="1" s="1"/>
  <c r="D739" i="8"/>
  <c r="AD738" i="1"/>
  <c r="AE738" i="1" s="1"/>
  <c r="AD741" i="1"/>
  <c r="AE741" i="1" s="1"/>
  <c r="AD747" i="1"/>
  <c r="AE747" i="1" s="1"/>
  <c r="D755" i="8"/>
  <c r="AD754" i="1"/>
  <c r="AE754" i="1" s="1"/>
  <c r="AD757" i="1"/>
  <c r="AE757" i="1" s="1"/>
  <c r="D764" i="8"/>
  <c r="AD763" i="1"/>
  <c r="AE763" i="1" s="1"/>
  <c r="D767" i="8"/>
  <c r="AD766" i="1"/>
  <c r="AE766" i="1" s="1"/>
  <c r="D780" i="8"/>
  <c r="AD779" i="1"/>
  <c r="AE779" i="1" s="1"/>
  <c r="D783" i="8"/>
  <c r="AD782" i="1"/>
  <c r="AE782" i="1" s="1"/>
  <c r="D798" i="8"/>
  <c r="AD797" i="1"/>
  <c r="AE797" i="1" s="1"/>
  <c r="D801" i="8"/>
  <c r="AD800" i="1"/>
  <c r="AE800" i="1" s="1"/>
  <c r="D817" i="8"/>
  <c r="AD816" i="1"/>
  <c r="AE816" i="1" s="1"/>
  <c r="D820" i="8"/>
  <c r="AD819" i="1"/>
  <c r="AE819" i="1" s="1"/>
  <c r="D833" i="8"/>
  <c r="AD832" i="1"/>
  <c r="AE832" i="1" s="1"/>
  <c r="AO833" i="1"/>
  <c r="D838" i="8"/>
  <c r="AD837" i="1"/>
  <c r="AE837" i="1" s="1"/>
  <c r="Q562" i="3"/>
  <c r="G563" i="8" s="1"/>
  <c r="J563" i="8" s="1"/>
  <c r="P562" i="3"/>
  <c r="L562" i="3" s="1"/>
  <c r="M562" i="3" s="1"/>
  <c r="Q583" i="3"/>
  <c r="G584" i="8" s="1"/>
  <c r="J584" i="8" s="1"/>
  <c r="P583" i="3"/>
  <c r="L583" i="3" s="1"/>
  <c r="M583" i="3" s="1"/>
  <c r="Q602" i="3"/>
  <c r="G603" i="8" s="1"/>
  <c r="J603" i="8" s="1"/>
  <c r="P602" i="3"/>
  <c r="L602" i="3" s="1"/>
  <c r="M602" i="3" s="1"/>
  <c r="Q618" i="3"/>
  <c r="G619" i="8" s="1"/>
  <c r="P618" i="3"/>
  <c r="L618" i="3" s="1"/>
  <c r="M618" i="3" s="1"/>
  <c r="Q629" i="3"/>
  <c r="G630" i="8" s="1"/>
  <c r="P629" i="3"/>
  <c r="Q649" i="3"/>
  <c r="G650" i="8" s="1"/>
  <c r="J650" i="8" s="1"/>
  <c r="P649" i="3"/>
  <c r="L649" i="3" s="1"/>
  <c r="M649" i="3" s="1"/>
  <c r="Q657" i="3"/>
  <c r="G658" i="8" s="1"/>
  <c r="J658" i="8" s="1"/>
  <c r="P657" i="3"/>
  <c r="Q661" i="3"/>
  <c r="G662" i="8" s="1"/>
  <c r="J662" i="8" s="1"/>
  <c r="P661" i="3"/>
  <c r="L661" i="3" s="1"/>
  <c r="M661" i="3" s="1"/>
  <c r="Q665" i="3"/>
  <c r="G666" i="8" s="1"/>
  <c r="J666" i="8" s="1"/>
  <c r="P665" i="3"/>
  <c r="L665" i="3" s="1"/>
  <c r="M665" i="3" s="1"/>
  <c r="Q668" i="3"/>
  <c r="G669" i="8" s="1"/>
  <c r="J669" i="8" s="1"/>
  <c r="P668" i="3"/>
  <c r="L668" i="3" s="1"/>
  <c r="M668" i="3" s="1"/>
  <c r="Q676" i="3"/>
  <c r="G677" i="8" s="1"/>
  <c r="J677" i="8" s="1"/>
  <c r="P676" i="3"/>
  <c r="Q718" i="3"/>
  <c r="G719" i="8" s="1"/>
  <c r="J719" i="8" s="1"/>
  <c r="P718" i="3"/>
  <c r="L718" i="3" s="1"/>
  <c r="M718" i="3" s="1"/>
  <c r="Q730" i="3"/>
  <c r="G731" i="8" s="1"/>
  <c r="J731" i="8" s="1"/>
  <c r="P730" i="3"/>
  <c r="Q746" i="3"/>
  <c r="G747" i="8" s="1"/>
  <c r="J747" i="8" s="1"/>
  <c r="P746" i="3"/>
  <c r="L746" i="3" s="1"/>
  <c r="M746" i="3" s="1"/>
  <c r="Q770" i="3"/>
  <c r="G771" i="8" s="1"/>
  <c r="J771" i="8" s="1"/>
  <c r="P770" i="3"/>
  <c r="L770" i="3" s="1"/>
  <c r="M770" i="3" s="1"/>
  <c r="Q778" i="3"/>
  <c r="G779" i="8" s="1"/>
  <c r="J779" i="8" s="1"/>
  <c r="P778" i="3"/>
  <c r="Q790" i="3"/>
  <c r="G791" i="8" s="1"/>
  <c r="J791" i="8" s="1"/>
  <c r="P790" i="3"/>
  <c r="Q820" i="3"/>
  <c r="G821" i="8" s="1"/>
  <c r="P820" i="3"/>
  <c r="Q832" i="3"/>
  <c r="G833" i="8" s="1"/>
  <c r="P832" i="3"/>
  <c r="Q862" i="3"/>
  <c r="P862" i="3"/>
  <c r="Q898" i="3"/>
  <c r="P898" i="3"/>
  <c r="L898" i="3" s="1"/>
  <c r="M898" i="3" s="1"/>
  <c r="Q902" i="3"/>
  <c r="P902" i="3"/>
  <c r="Q906" i="3"/>
  <c r="P906" i="3"/>
  <c r="L906" i="3" s="1"/>
  <c r="M906" i="3" s="1"/>
  <c r="Q932" i="3"/>
  <c r="P932" i="3"/>
  <c r="Q938" i="3"/>
  <c r="P938" i="3"/>
  <c r="Q958" i="3"/>
  <c r="P958" i="3"/>
  <c r="H492" i="8"/>
  <c r="J492" i="8" s="1"/>
  <c r="H491" i="4"/>
  <c r="Z620" i="2"/>
  <c r="F621" i="8" s="1"/>
  <c r="J621" i="8" s="1"/>
  <c r="Z711" i="2"/>
  <c r="F712" i="8" s="1"/>
  <c r="J712" i="8" s="1"/>
  <c r="Z796" i="2"/>
  <c r="F797" i="8" s="1"/>
  <c r="J797" i="8" s="1"/>
  <c r="Z827" i="2"/>
  <c r="F828" i="8" s="1"/>
  <c r="J828" i="8" s="1"/>
  <c r="P302" i="3"/>
  <c r="L302" i="3" s="1"/>
  <c r="P306" i="3"/>
  <c r="L306" i="3" s="1"/>
  <c r="Q406" i="3"/>
  <c r="G407" i="8" s="1"/>
  <c r="Q408" i="3"/>
  <c r="G409" i="8" s="1"/>
  <c r="J409" i="8" s="1"/>
  <c r="Q414" i="3"/>
  <c r="G415" i="8" s="1"/>
  <c r="J415" i="8" s="1"/>
  <c r="Q420" i="3"/>
  <c r="G421" i="8" s="1"/>
  <c r="J421" i="8" s="1"/>
  <c r="Q430" i="3"/>
  <c r="G431" i="8" s="1"/>
  <c r="J431" i="8" s="1"/>
  <c r="Q436" i="3"/>
  <c r="Q446" i="3"/>
  <c r="G447" i="8" s="1"/>
  <c r="J447" i="8" s="1"/>
  <c r="Q452" i="3"/>
  <c r="G453" i="8" s="1"/>
  <c r="J453" i="8" s="1"/>
  <c r="Q462" i="3"/>
  <c r="G463" i="8" s="1"/>
  <c r="J463" i="8" s="1"/>
  <c r="Q468" i="3"/>
  <c r="G469" i="8" s="1"/>
  <c r="Q480" i="3"/>
  <c r="G481" i="8" s="1"/>
  <c r="J481" i="8" s="1"/>
  <c r="Q486" i="3"/>
  <c r="G487" i="8" s="1"/>
  <c r="P490" i="3"/>
  <c r="L490" i="3" s="1"/>
  <c r="M490" i="3" s="1"/>
  <c r="T490" i="3"/>
  <c r="Q500" i="3"/>
  <c r="G501" i="8" s="1"/>
  <c r="J501" i="8" s="1"/>
  <c r="Q506" i="3"/>
  <c r="G507" i="8" s="1"/>
  <c r="J507" i="8" s="1"/>
  <c r="Q516" i="3"/>
  <c r="G517" i="8" s="1"/>
  <c r="J517" i="8" s="1"/>
  <c r="Q522" i="3"/>
  <c r="G523" i="8" s="1"/>
  <c r="J523" i="8" s="1"/>
  <c r="Q534" i="3"/>
  <c r="G535" i="8" s="1"/>
  <c r="J535" i="8" s="1"/>
  <c r="Q540" i="3"/>
  <c r="G541" i="8" s="1"/>
  <c r="J541" i="8" s="1"/>
  <c r="Q550" i="3"/>
  <c r="G551" i="8" s="1"/>
  <c r="J551" i="8" s="1"/>
  <c r="Q556" i="3"/>
  <c r="G557" i="8" s="1"/>
  <c r="J557" i="8" s="1"/>
  <c r="Q558" i="3"/>
  <c r="G559" i="8" s="1"/>
  <c r="J559" i="8" s="1"/>
  <c r="P558" i="3"/>
  <c r="L558" i="3" s="1"/>
  <c r="M558" i="3" s="1"/>
  <c r="Q598" i="3"/>
  <c r="G599" i="8" s="1"/>
  <c r="J599" i="8" s="1"/>
  <c r="P598" i="3"/>
  <c r="L598" i="3" s="1"/>
  <c r="M598" i="3" s="1"/>
  <c r="Q614" i="3"/>
  <c r="G615" i="8" s="1"/>
  <c r="J615" i="8" s="1"/>
  <c r="P614" i="3"/>
  <c r="L614" i="3" s="1"/>
  <c r="M614" i="3" s="1"/>
  <c r="Q645" i="3"/>
  <c r="G646" i="8" s="1"/>
  <c r="J646" i="8" s="1"/>
  <c r="P645" i="3"/>
  <c r="L645" i="3" s="1"/>
  <c r="M645" i="3" s="1"/>
  <c r="Q686" i="3"/>
  <c r="G687" i="8" s="1"/>
  <c r="J687" i="8" s="1"/>
  <c r="P686" i="3"/>
  <c r="L686" i="3" s="1"/>
  <c r="M686" i="3" s="1"/>
  <c r="Q702" i="3"/>
  <c r="G703" i="8" s="1"/>
  <c r="J703" i="8" s="1"/>
  <c r="P702" i="3"/>
  <c r="L702" i="3" s="1"/>
  <c r="M702" i="3" s="1"/>
  <c r="Q712" i="3"/>
  <c r="G713" i="8" s="1"/>
  <c r="J713" i="8" s="1"/>
  <c r="P712" i="3"/>
  <c r="L712" i="3" s="1"/>
  <c r="M712" i="3" s="1"/>
  <c r="Q722" i="3"/>
  <c r="G723" i="8" s="1"/>
  <c r="J723" i="8" s="1"/>
  <c r="P722" i="3"/>
  <c r="Q734" i="3"/>
  <c r="G735" i="8" s="1"/>
  <c r="J735" i="8" s="1"/>
  <c r="P734" i="3"/>
  <c r="Q742" i="3"/>
  <c r="G743" i="8" s="1"/>
  <c r="J743" i="8" s="1"/>
  <c r="P742" i="3"/>
  <c r="Q750" i="3"/>
  <c r="G751" i="8" s="1"/>
  <c r="J751" i="8" s="1"/>
  <c r="P750" i="3"/>
  <c r="Q758" i="3"/>
  <c r="G759" i="8" s="1"/>
  <c r="J759" i="8" s="1"/>
  <c r="P758" i="3"/>
  <c r="Q766" i="3"/>
  <c r="G767" i="8" s="1"/>
  <c r="J767" i="8" s="1"/>
  <c r="P766" i="3"/>
  <c r="Q802" i="3"/>
  <c r="G803" i="8" s="1"/>
  <c r="J803" i="8" s="1"/>
  <c r="P802" i="3"/>
  <c r="Q844" i="3"/>
  <c r="P844" i="3"/>
  <c r="Q852" i="3"/>
  <c r="P852" i="3"/>
  <c r="Q866" i="3"/>
  <c r="P866" i="3"/>
  <c r="Q882" i="3"/>
  <c r="P882" i="3"/>
  <c r="Q910" i="3"/>
  <c r="P910" i="3"/>
  <c r="Q924" i="3"/>
  <c r="P924" i="3"/>
  <c r="L924" i="3" s="1"/>
  <c r="M924" i="3" s="1"/>
  <c r="Q942" i="3"/>
  <c r="P942" i="3"/>
  <c r="Q950" i="3"/>
  <c r="P950" i="3"/>
  <c r="H436" i="8"/>
  <c r="J436" i="8" s="1"/>
  <c r="I435" i="4"/>
  <c r="AL946" i="1"/>
  <c r="Z812" i="2"/>
  <c r="F813" i="8" s="1"/>
  <c r="J813" i="8" s="1"/>
  <c r="Z891" i="2"/>
  <c r="P3" i="3"/>
  <c r="P5" i="3"/>
  <c r="P7" i="3"/>
  <c r="P9" i="3"/>
  <c r="P11" i="3"/>
  <c r="P13" i="3"/>
  <c r="P15" i="3"/>
  <c r="L15" i="3" s="1"/>
  <c r="P17" i="3"/>
  <c r="L17" i="3" s="1"/>
  <c r="P19" i="3"/>
  <c r="L19" i="3" s="1"/>
  <c r="P21" i="3"/>
  <c r="L21" i="3" s="1"/>
  <c r="P23" i="3"/>
  <c r="L23" i="3" s="1"/>
  <c r="P25" i="3"/>
  <c r="L25" i="3" s="1"/>
  <c r="P27" i="3"/>
  <c r="L27" i="3" s="1"/>
  <c r="P29" i="3"/>
  <c r="L29" i="3" s="1"/>
  <c r="P31" i="3"/>
  <c r="L31" i="3" s="1"/>
  <c r="P33" i="3"/>
  <c r="L33" i="3" s="1"/>
  <c r="P35" i="3"/>
  <c r="L35" i="3" s="1"/>
  <c r="P37" i="3"/>
  <c r="L37" i="3" s="1"/>
  <c r="P39" i="3"/>
  <c r="L39" i="3" s="1"/>
  <c r="P41" i="3"/>
  <c r="L41" i="3" s="1"/>
  <c r="P43" i="3"/>
  <c r="P45" i="3"/>
  <c r="L45" i="3" s="1"/>
  <c r="P47" i="3"/>
  <c r="L47" i="3" s="1"/>
  <c r="P49" i="3"/>
  <c r="L49" i="3" s="1"/>
  <c r="P51" i="3"/>
  <c r="L51" i="3" s="1"/>
  <c r="P53" i="3"/>
  <c r="L53" i="3" s="1"/>
  <c r="P55" i="3"/>
  <c r="P57" i="3"/>
  <c r="P59" i="3"/>
  <c r="L59" i="3" s="1"/>
  <c r="P61" i="3"/>
  <c r="P63" i="3"/>
  <c r="P65" i="3"/>
  <c r="P67" i="3"/>
  <c r="L67" i="3" s="1"/>
  <c r="P69" i="3"/>
  <c r="P71" i="3"/>
  <c r="P73" i="3"/>
  <c r="L73" i="3" s="1"/>
  <c r="P75" i="3"/>
  <c r="L75" i="3" s="1"/>
  <c r="P77" i="3"/>
  <c r="L77" i="3" s="1"/>
  <c r="P79" i="3"/>
  <c r="P81" i="3"/>
  <c r="P83" i="3"/>
  <c r="P85" i="3"/>
  <c r="L85" i="3" s="1"/>
  <c r="P87" i="3"/>
  <c r="L87" i="3" s="1"/>
  <c r="P89" i="3"/>
  <c r="L89" i="3" s="1"/>
  <c r="P91" i="3"/>
  <c r="L91" i="3" s="1"/>
  <c r="P93" i="3"/>
  <c r="L93" i="3" s="1"/>
  <c r="P95" i="3"/>
  <c r="L95" i="3" s="1"/>
  <c r="P97" i="3"/>
  <c r="P99" i="3"/>
  <c r="P101" i="3"/>
  <c r="P103" i="3"/>
  <c r="P105" i="3"/>
  <c r="P107" i="3"/>
  <c r="P109" i="3"/>
  <c r="P111" i="3"/>
  <c r="P113" i="3"/>
  <c r="P115" i="3"/>
  <c r="P117" i="3"/>
  <c r="P119" i="3"/>
  <c r="P121" i="3"/>
  <c r="P123" i="3"/>
  <c r="P125" i="3"/>
  <c r="P127" i="3"/>
  <c r="P129" i="3"/>
  <c r="P131" i="3"/>
  <c r="P133" i="3"/>
  <c r="P135" i="3"/>
  <c r="P137" i="3"/>
  <c r="P139" i="3"/>
  <c r="P141" i="3"/>
  <c r="P143" i="3"/>
  <c r="L143" i="3" s="1"/>
  <c r="P145" i="3"/>
  <c r="L145" i="3" s="1"/>
  <c r="P147" i="3"/>
  <c r="L147" i="3" s="1"/>
  <c r="P149" i="3"/>
  <c r="L149" i="3" s="1"/>
  <c r="P151" i="3"/>
  <c r="L151" i="3" s="1"/>
  <c r="P153" i="3"/>
  <c r="L153" i="3" s="1"/>
  <c r="P155" i="3"/>
  <c r="P157" i="3"/>
  <c r="P159" i="3"/>
  <c r="P161" i="3"/>
  <c r="P163" i="3"/>
  <c r="P165" i="3"/>
  <c r="L165" i="3" s="1"/>
  <c r="P167" i="3"/>
  <c r="L167" i="3" s="1"/>
  <c r="P169" i="3"/>
  <c r="L169" i="3" s="1"/>
  <c r="P171" i="3"/>
  <c r="L171" i="3" s="1"/>
  <c r="P173" i="3"/>
  <c r="P175" i="3"/>
  <c r="P177" i="3"/>
  <c r="P179" i="3"/>
  <c r="P181" i="3"/>
  <c r="P183" i="3"/>
  <c r="P185" i="3"/>
  <c r="P187" i="3"/>
  <c r="L187" i="3" s="1"/>
  <c r="P189" i="3"/>
  <c r="L189" i="3" s="1"/>
  <c r="P191" i="3"/>
  <c r="L191" i="3" s="1"/>
  <c r="P193" i="3"/>
  <c r="L193" i="3" s="1"/>
  <c r="P195" i="3"/>
  <c r="L195" i="3" s="1"/>
  <c r="P197" i="3"/>
  <c r="L197" i="3" s="1"/>
  <c r="P199" i="3"/>
  <c r="L199" i="3" s="1"/>
  <c r="P201" i="3"/>
  <c r="L201" i="3" s="1"/>
  <c r="P203" i="3"/>
  <c r="L203" i="3" s="1"/>
  <c r="P205" i="3"/>
  <c r="L205" i="3" s="1"/>
  <c r="P207" i="3"/>
  <c r="L207" i="3" s="1"/>
  <c r="P209" i="3"/>
  <c r="L209" i="3" s="1"/>
  <c r="P211" i="3"/>
  <c r="L211" i="3" s="1"/>
  <c r="P213" i="3"/>
  <c r="L213" i="3" s="1"/>
  <c r="P215" i="3"/>
  <c r="L215" i="3" s="1"/>
  <c r="P217" i="3"/>
  <c r="L217" i="3" s="1"/>
  <c r="P219" i="3"/>
  <c r="L219" i="3" s="1"/>
  <c r="P221" i="3"/>
  <c r="L221" i="3" s="1"/>
  <c r="P223" i="3"/>
  <c r="L223" i="3" s="1"/>
  <c r="P225" i="3"/>
  <c r="L225" i="3" s="1"/>
  <c r="P227" i="3"/>
  <c r="L227" i="3" s="1"/>
  <c r="P229" i="3"/>
  <c r="L229" i="3" s="1"/>
  <c r="P231" i="3"/>
  <c r="L231" i="3" s="1"/>
  <c r="P233" i="3"/>
  <c r="L233" i="3" s="1"/>
  <c r="P235" i="3"/>
  <c r="L235" i="3" s="1"/>
  <c r="P237" i="3"/>
  <c r="L237" i="3" s="1"/>
  <c r="P239" i="3"/>
  <c r="L239" i="3" s="1"/>
  <c r="P241" i="3"/>
  <c r="L241" i="3" s="1"/>
  <c r="P243" i="3"/>
  <c r="L243" i="3" s="1"/>
  <c r="P245" i="3"/>
  <c r="L245" i="3" s="1"/>
  <c r="P247" i="3"/>
  <c r="L247" i="3" s="1"/>
  <c r="P249" i="3"/>
  <c r="L249" i="3" s="1"/>
  <c r="P251" i="3"/>
  <c r="L251" i="3" s="1"/>
  <c r="P253" i="3"/>
  <c r="L253" i="3" s="1"/>
  <c r="P255" i="3"/>
  <c r="L255" i="3" s="1"/>
  <c r="P257" i="3"/>
  <c r="L257" i="3" s="1"/>
  <c r="P259" i="3"/>
  <c r="L259" i="3" s="1"/>
  <c r="P261" i="3"/>
  <c r="L261" i="3" s="1"/>
  <c r="P263" i="3"/>
  <c r="L263" i="3" s="1"/>
  <c r="P265" i="3"/>
  <c r="L265" i="3" s="1"/>
  <c r="P267" i="3"/>
  <c r="L267" i="3" s="1"/>
  <c r="P269" i="3"/>
  <c r="L269" i="3" s="1"/>
  <c r="P271" i="3"/>
  <c r="L271" i="3" s="1"/>
  <c r="P273" i="3"/>
  <c r="L273" i="3" s="1"/>
  <c r="P275" i="3"/>
  <c r="L275" i="3" s="1"/>
  <c r="P277" i="3"/>
  <c r="L277" i="3" s="1"/>
  <c r="P279" i="3"/>
  <c r="L279" i="3" s="1"/>
  <c r="P281" i="3"/>
  <c r="L281" i="3" s="1"/>
  <c r="P283" i="3"/>
  <c r="L283" i="3" s="1"/>
  <c r="P285" i="3"/>
  <c r="L285" i="3" s="1"/>
  <c r="P287" i="3"/>
  <c r="L287" i="3" s="1"/>
  <c r="P289" i="3"/>
  <c r="L289" i="3" s="1"/>
  <c r="P291" i="3"/>
  <c r="L291" i="3" s="1"/>
  <c r="P293" i="3"/>
  <c r="L293" i="3" s="1"/>
  <c r="P295" i="3"/>
  <c r="L295" i="3" s="1"/>
  <c r="P297" i="3"/>
  <c r="L297" i="3" s="1"/>
  <c r="P299" i="3"/>
  <c r="L299" i="3" s="1"/>
  <c r="P310" i="3"/>
  <c r="P314" i="3"/>
  <c r="L314" i="3" s="1"/>
  <c r="P318" i="3"/>
  <c r="L318" i="3" s="1"/>
  <c r="Q396" i="3"/>
  <c r="G397" i="8" s="1"/>
  <c r="J397" i="8" s="1"/>
  <c r="Q404" i="3"/>
  <c r="G405" i="8" s="1"/>
  <c r="J405" i="8" s="1"/>
  <c r="Q418" i="3"/>
  <c r="G419" i="8" s="1"/>
  <c r="J419" i="8" s="1"/>
  <c r="Q424" i="3"/>
  <c r="G425" i="8" s="1"/>
  <c r="J425" i="8" s="1"/>
  <c r="Q434" i="3"/>
  <c r="G435" i="8" s="1"/>
  <c r="J435" i="8" s="1"/>
  <c r="Q438" i="3"/>
  <c r="G439" i="8" s="1"/>
  <c r="J439" i="8" s="1"/>
  <c r="Q450" i="3"/>
  <c r="G451" i="8" s="1"/>
  <c r="J451" i="8" s="1"/>
  <c r="Q456" i="3"/>
  <c r="G457" i="8" s="1"/>
  <c r="J457" i="8" s="1"/>
  <c r="Q466" i="3"/>
  <c r="G467" i="8" s="1"/>
  <c r="J467" i="8" s="1"/>
  <c r="Q472" i="3"/>
  <c r="G473" i="8" s="1"/>
  <c r="J473" i="8" s="1"/>
  <c r="Q484" i="3"/>
  <c r="G485" i="8" s="1"/>
  <c r="J485" i="8" s="1"/>
  <c r="Q490" i="3"/>
  <c r="G491" i="8" s="1"/>
  <c r="J491" i="8" s="1"/>
  <c r="Q494" i="3"/>
  <c r="G495" i="8" s="1"/>
  <c r="J495" i="8" s="1"/>
  <c r="Q504" i="3"/>
  <c r="G505" i="8" s="1"/>
  <c r="J505" i="8" s="1"/>
  <c r="Q510" i="3"/>
  <c r="G511" i="8" s="1"/>
  <c r="J511" i="8" s="1"/>
  <c r="Q520" i="3"/>
  <c r="G521" i="8" s="1"/>
  <c r="J521" i="8" s="1"/>
  <c r="Q528" i="3"/>
  <c r="G529" i="8" s="1"/>
  <c r="J529" i="8" s="1"/>
  <c r="Q538" i="3"/>
  <c r="G539" i="8" s="1"/>
  <c r="J539" i="8" s="1"/>
  <c r="Q544" i="3"/>
  <c r="G545" i="8" s="1"/>
  <c r="J545" i="8" s="1"/>
  <c r="Q554" i="3"/>
  <c r="G555" i="8" s="1"/>
  <c r="J555" i="8" s="1"/>
  <c r="Q570" i="3"/>
  <c r="G571" i="8" s="1"/>
  <c r="J571" i="8" s="1"/>
  <c r="P570" i="3"/>
  <c r="L570" i="3" s="1"/>
  <c r="M570" i="3" s="1"/>
  <c r="Q573" i="3"/>
  <c r="G574" i="8" s="1"/>
  <c r="J574" i="8" s="1"/>
  <c r="P573" i="3"/>
  <c r="L573" i="3" s="1"/>
  <c r="M573" i="3" s="1"/>
  <c r="Q577" i="3"/>
  <c r="G578" i="8" s="1"/>
  <c r="J578" i="8" s="1"/>
  <c r="P577" i="3"/>
  <c r="L577" i="3" s="1"/>
  <c r="M577" i="3" s="1"/>
  <c r="Q591" i="3"/>
  <c r="G592" i="8" s="1"/>
  <c r="J592" i="8" s="1"/>
  <c r="P591" i="3"/>
  <c r="L591" i="3" s="1"/>
  <c r="M591" i="3" s="1"/>
  <c r="Q594" i="3"/>
  <c r="G595" i="8" s="1"/>
  <c r="J595" i="8" s="1"/>
  <c r="P594" i="3"/>
  <c r="L594" i="3" s="1"/>
  <c r="M594" i="3" s="1"/>
  <c r="Q610" i="3"/>
  <c r="G611" i="8" s="1"/>
  <c r="J611" i="8" s="1"/>
  <c r="P610" i="3"/>
  <c r="L610" i="3" s="1"/>
  <c r="M610" i="3" s="1"/>
  <c r="U621" i="3"/>
  <c r="Q625" i="3"/>
  <c r="G626" i="8" s="1"/>
  <c r="J626" i="8" s="1"/>
  <c r="P625" i="3"/>
  <c r="Q641" i="3"/>
  <c r="G642" i="8" s="1"/>
  <c r="J642" i="8" s="1"/>
  <c r="P641" i="3"/>
  <c r="L641" i="3" s="1"/>
  <c r="M641" i="3" s="1"/>
  <c r="Q682" i="3"/>
  <c r="G683" i="8" s="1"/>
  <c r="J683" i="8" s="1"/>
  <c r="P682" i="3"/>
  <c r="Q698" i="3"/>
  <c r="G699" i="8" s="1"/>
  <c r="J699" i="8" s="1"/>
  <c r="P698" i="3"/>
  <c r="L698" i="3" s="1"/>
  <c r="M698" i="3" s="1"/>
  <c r="Q708" i="3"/>
  <c r="G709" i="8" s="1"/>
  <c r="J709" i="8" s="1"/>
  <c r="P708" i="3"/>
  <c r="Q726" i="3"/>
  <c r="G727" i="8" s="1"/>
  <c r="J727" i="8" s="1"/>
  <c r="P726" i="3"/>
  <c r="Q774" i="3"/>
  <c r="G775" i="8" s="1"/>
  <c r="J775" i="8" s="1"/>
  <c r="P774" i="3"/>
  <c r="Q794" i="3"/>
  <c r="G795" i="8" s="1"/>
  <c r="P794" i="3"/>
  <c r="T798" i="3"/>
  <c r="T714" i="3" s="1"/>
  <c r="Q798" i="3"/>
  <c r="G799" i="8" s="1"/>
  <c r="J799" i="8" s="1"/>
  <c r="P798" i="3"/>
  <c r="L798" i="3" s="1"/>
  <c r="M798" i="3" s="1"/>
  <c r="Q816" i="3"/>
  <c r="G817" i="8" s="1"/>
  <c r="P816" i="3"/>
  <c r="Q824" i="3"/>
  <c r="G825" i="8" s="1"/>
  <c r="J825" i="8" s="1"/>
  <c r="P824" i="3"/>
  <c r="Q828" i="3"/>
  <c r="G829" i="8" s="1"/>
  <c r="J829" i="8" s="1"/>
  <c r="P828" i="3"/>
  <c r="L828" i="3" s="1"/>
  <c r="M828" i="3" s="1"/>
  <c r="Q836" i="3"/>
  <c r="G837" i="8" s="1"/>
  <c r="J837" i="8" s="1"/>
  <c r="P836" i="3"/>
  <c r="Q860" i="3"/>
  <c r="P860" i="3"/>
  <c r="L860" i="3" s="1"/>
  <c r="M860" i="3" s="1"/>
  <c r="Q870" i="3"/>
  <c r="P870" i="3"/>
  <c r="Q894" i="3"/>
  <c r="P894" i="3"/>
  <c r="L894" i="3" s="1"/>
  <c r="M894" i="3" s="1"/>
  <c r="Q914" i="3"/>
  <c r="P914" i="3"/>
  <c r="J817" i="8"/>
  <c r="J821" i="8"/>
  <c r="J833" i="8"/>
  <c r="G443" i="8"/>
  <c r="J443" i="8" s="1"/>
  <c r="T442" i="3"/>
  <c r="Q566" i="3"/>
  <c r="G567" i="8" s="1"/>
  <c r="J567" i="8" s="1"/>
  <c r="P566" i="3"/>
  <c r="L566" i="3" s="1"/>
  <c r="M566" i="3" s="1"/>
  <c r="Q587" i="3"/>
  <c r="G588" i="8" s="1"/>
  <c r="J588" i="8" s="1"/>
  <c r="P587" i="3"/>
  <c r="L587" i="3" s="1"/>
  <c r="M587" i="3" s="1"/>
  <c r="Q606" i="3"/>
  <c r="G607" i="8" s="1"/>
  <c r="J607" i="8" s="1"/>
  <c r="P606" i="3"/>
  <c r="L606" i="3" s="1"/>
  <c r="M606" i="3" s="1"/>
  <c r="Q633" i="3"/>
  <c r="G634" i="8" s="1"/>
  <c r="J634" i="8" s="1"/>
  <c r="P633" i="3"/>
  <c r="L633" i="3" s="1"/>
  <c r="M633" i="3" s="1"/>
  <c r="Q637" i="3"/>
  <c r="G638" i="8" s="1"/>
  <c r="J638" i="8" s="1"/>
  <c r="P637" i="3"/>
  <c r="L637" i="3" s="1"/>
  <c r="M637" i="3" s="1"/>
  <c r="Q653" i="3"/>
  <c r="G654" i="8" s="1"/>
  <c r="J654" i="8" s="1"/>
  <c r="P653" i="3"/>
  <c r="L653" i="3" s="1"/>
  <c r="M653" i="3" s="1"/>
  <c r="Q672" i="3"/>
  <c r="G673" i="8" s="1"/>
  <c r="J673" i="8" s="1"/>
  <c r="P672" i="3"/>
  <c r="L672" i="3" s="1"/>
  <c r="M672" i="3" s="1"/>
  <c r="Q690" i="3"/>
  <c r="G691" i="8" s="1"/>
  <c r="J691" i="8" s="1"/>
  <c r="P690" i="3"/>
  <c r="Q694" i="3"/>
  <c r="G695" i="8" s="1"/>
  <c r="J695" i="8" s="1"/>
  <c r="P694" i="3"/>
  <c r="L694" i="3" s="1"/>
  <c r="M694" i="3" s="1"/>
  <c r="Q738" i="3"/>
  <c r="G739" i="8" s="1"/>
  <c r="J739" i="8" s="1"/>
  <c r="P738" i="3"/>
  <c r="Q754" i="3"/>
  <c r="G755" i="8" s="1"/>
  <c r="J755" i="8" s="1"/>
  <c r="P754" i="3"/>
  <c r="Q762" i="3"/>
  <c r="G763" i="8" s="1"/>
  <c r="P763" i="8" s="1"/>
  <c r="P762" i="3"/>
  <c r="Q782" i="3"/>
  <c r="G783" i="8" s="1"/>
  <c r="J783" i="8" s="1"/>
  <c r="P782" i="3"/>
  <c r="L782" i="3" s="1"/>
  <c r="M782" i="3" s="1"/>
  <c r="Q786" i="3"/>
  <c r="G787" i="8" s="1"/>
  <c r="J787" i="8" s="1"/>
  <c r="P786" i="3"/>
  <c r="L786" i="3" s="1"/>
  <c r="M786" i="3" s="1"/>
  <c r="Q806" i="3"/>
  <c r="G807" i="8" s="1"/>
  <c r="J807" i="8" s="1"/>
  <c r="P806" i="3"/>
  <c r="Q810" i="3"/>
  <c r="G811" i="8" s="1"/>
  <c r="J811" i="8" s="1"/>
  <c r="P810" i="3"/>
  <c r="L810" i="3" s="1"/>
  <c r="M810" i="3" s="1"/>
  <c r="T814" i="3"/>
  <c r="Q814" i="3"/>
  <c r="G815" i="8" s="1"/>
  <c r="J815" i="8" s="1"/>
  <c r="P814" i="3"/>
  <c r="L814" i="3" s="1"/>
  <c r="M814" i="3" s="1"/>
  <c r="Q840" i="3"/>
  <c r="P840" i="3"/>
  <c r="Q856" i="3"/>
  <c r="P856" i="3"/>
  <c r="Q874" i="3"/>
  <c r="P874" i="3"/>
  <c r="Q878" i="3"/>
  <c r="P878" i="3"/>
  <c r="Q890" i="3"/>
  <c r="P890" i="3"/>
  <c r="L890" i="3" s="1"/>
  <c r="M890" i="3" s="1"/>
  <c r="Q918" i="3"/>
  <c r="P918" i="3"/>
  <c r="Q922" i="3"/>
  <c r="P922" i="3"/>
  <c r="L922" i="3" s="1"/>
  <c r="M922" i="3" s="1"/>
  <c r="Q928" i="3"/>
  <c r="P928" i="3"/>
  <c r="L928" i="3" s="1"/>
  <c r="M928" i="3" s="1"/>
  <c r="Q946" i="3"/>
  <c r="P946" i="3"/>
  <c r="Q954" i="3"/>
  <c r="P954" i="3"/>
  <c r="T621" i="3"/>
  <c r="T678" i="3"/>
  <c r="Q861" i="3"/>
  <c r="Q927" i="3"/>
  <c r="I482" i="8"/>
  <c r="R481" i="5"/>
  <c r="I492" i="8"/>
  <c r="R491" i="5"/>
  <c r="U926" i="3"/>
  <c r="U934" i="3"/>
  <c r="I439" i="8"/>
  <c r="T438" i="5"/>
  <c r="I424" i="8"/>
  <c r="J424" i="8" s="1"/>
  <c r="T423" i="5"/>
  <c r="I525" i="8"/>
  <c r="J525" i="8" s="1"/>
  <c r="T524" i="5"/>
  <c r="O890" i="5"/>
  <c r="Q922" i="5"/>
  <c r="Q890" i="5"/>
  <c r="Q762" i="8"/>
  <c r="O764" i="8"/>
  <c r="P765" i="8"/>
  <c r="O765" i="8"/>
  <c r="R765" i="8"/>
  <c r="N765" i="8"/>
  <c r="R763" i="8"/>
  <c r="Q764" i="8"/>
  <c r="Q763" i="8"/>
  <c r="N764" i="8"/>
  <c r="R764" i="8"/>
  <c r="N763" i="8"/>
  <c r="T170" i="8" l="1"/>
  <c r="S170" i="8"/>
  <c r="U170" i="8"/>
  <c r="U173" i="8"/>
  <c r="T173" i="8"/>
  <c r="S173" i="8"/>
  <c r="S218" i="8"/>
  <c r="U218" i="8"/>
  <c r="T218" i="8"/>
  <c r="U216" i="8"/>
  <c r="T216" i="8"/>
  <c r="S216" i="8"/>
  <c r="T217" i="8"/>
  <c r="S217" i="8"/>
  <c r="U217" i="8"/>
  <c r="S175" i="8"/>
  <c r="U175" i="8"/>
  <c r="T175" i="8"/>
  <c r="U168" i="8"/>
  <c r="T168" i="8"/>
  <c r="S168" i="8"/>
  <c r="T179" i="8"/>
  <c r="S179" i="8"/>
  <c r="U179" i="8"/>
  <c r="S177" i="8"/>
  <c r="U177" i="8"/>
  <c r="T177" i="8"/>
  <c r="S171" i="8"/>
  <c r="U171" i="8"/>
  <c r="T171" i="8"/>
  <c r="T187" i="8"/>
  <c r="U187" i="8"/>
  <c r="S187" i="8"/>
  <c r="T182" i="8"/>
  <c r="U182" i="8"/>
  <c r="S182" i="8"/>
  <c r="T174" i="8"/>
  <c r="S174" i="8"/>
  <c r="U174" i="8"/>
  <c r="S167" i="8"/>
  <c r="U167" i="8"/>
  <c r="T167" i="8"/>
  <c r="U169" i="8"/>
  <c r="T169" i="8"/>
  <c r="S169" i="8"/>
  <c r="J763" i="8"/>
  <c r="U176" i="8"/>
  <c r="T176" i="8"/>
  <c r="S176" i="8"/>
  <c r="U215" i="8"/>
  <c r="T215" i="8"/>
  <c r="S215" i="8"/>
  <c r="G437" i="8"/>
  <c r="J437" i="8" s="1"/>
  <c r="T436" i="3"/>
  <c r="S188" i="8"/>
  <c r="U188" i="8"/>
  <c r="T188" i="8"/>
  <c r="T183" i="8"/>
  <c r="S183" i="8"/>
  <c r="U183" i="8"/>
  <c r="T181" i="8"/>
  <c r="S181" i="8"/>
  <c r="U181" i="8"/>
  <c r="U193" i="8"/>
  <c r="T193" i="8"/>
  <c r="S193" i="8"/>
  <c r="T166" i="8"/>
  <c r="S166" i="8"/>
  <c r="U166" i="8"/>
  <c r="J795" i="8"/>
  <c r="T180" i="8"/>
  <c r="U180" i="8"/>
  <c r="S180" i="8"/>
  <c r="U178" i="8"/>
  <c r="T178" i="8"/>
  <c r="S178" i="8"/>
  <c r="U172" i="8"/>
  <c r="T172" i="8"/>
  <c r="S172" i="8"/>
  <c r="S214" i="8"/>
  <c r="U214" i="8"/>
  <c r="T21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Luisa Reinhold</author>
  </authors>
  <commentList>
    <comment ref="AA4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Luisa Reinhold:
nochmal machen, als eine Probe ausgewertet, obwohl es unterschiedliche sind -&gt; TGA-Faktor sehr schlecht</t>
        </r>
      </text>
    </comment>
    <comment ref="Z114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Luisa Reinhold:
irgendwas falsch mit dem Probengewicht</t>
        </r>
      </text>
    </comment>
  </commentList>
</comments>
</file>

<file path=xl/sharedStrings.xml><?xml version="1.0" encoding="utf-8"?>
<sst xmlns="http://schemas.openxmlformats.org/spreadsheetml/2006/main" count="8452" uniqueCount="1186">
  <si>
    <t>Proben-ID</t>
  </si>
  <si>
    <t>55_dodecadien</t>
  </si>
  <si>
    <t>81_dodecadien</t>
  </si>
  <si>
    <t>55_tridecadiene</t>
  </si>
  <si>
    <t>81_tridecadiene</t>
  </si>
  <si>
    <t>55_-tetradecad...</t>
  </si>
  <si>
    <t>81_tetradecad...</t>
  </si>
  <si>
    <t>55_pentadecad...</t>
  </si>
  <si>
    <t>81_pentadecad...</t>
  </si>
  <si>
    <t>55_hexadecadiene</t>
  </si>
  <si>
    <t>81_hexadecadiene</t>
  </si>
  <si>
    <t>55_eicosendiene</t>
  </si>
  <si>
    <t>81_eicosendiene</t>
  </si>
  <si>
    <t>TGA Faktor</t>
  </si>
  <si>
    <t>Standardabweichung [%]</t>
  </si>
  <si>
    <t>Gewicht</t>
  </si>
  <si>
    <t>Bewertung_1</t>
  </si>
  <si>
    <t>Bewertung_2</t>
  </si>
  <si>
    <t xml:space="preserve">Gesamt- bewertung </t>
  </si>
  <si>
    <t>V_k neu</t>
  </si>
  <si>
    <t>V_k alt</t>
  </si>
  <si>
    <t>G kleinste</t>
  </si>
  <si>
    <t>G größte</t>
  </si>
  <si>
    <t>Grubbswert</t>
  </si>
  <si>
    <t>Durchschnitt [µg]</t>
  </si>
  <si>
    <t>Verhältnis [µg/mg]</t>
  </si>
  <si>
    <t>Probengewicht + Spike</t>
  </si>
  <si>
    <t xml:space="preserve">Spike </t>
  </si>
  <si>
    <t xml:space="preserve">Wieder-findung </t>
  </si>
  <si>
    <t>Experiment-ID</t>
  </si>
  <si>
    <t>Bemerkungen</t>
  </si>
  <si>
    <t>Grubbs</t>
  </si>
  <si>
    <t>200612_190923_UESS_ VKA _Fenton_1</t>
  </si>
  <si>
    <t>VKA, Schlamm</t>
  </si>
  <si>
    <t>Anzahl</t>
  </si>
  <si>
    <t>Grubbs-Wert</t>
  </si>
  <si>
    <t>200612_190923_UESS_ VKA _Fenton_2</t>
  </si>
  <si>
    <t>200612_190923_UESS_ VKA _Fenton_spike_PE_1</t>
  </si>
  <si>
    <t>200612_190923_UESS_ VKA _Fenton_spike_PP</t>
  </si>
  <si>
    <t>200612_190923_UESS_ VKA _Fenton_spike_PVC</t>
  </si>
  <si>
    <t>200612_UESS_Wolfenbuettel_PE_Fenton_1</t>
  </si>
  <si>
    <t>UESS, Wolfenbuettel</t>
  </si>
  <si>
    <t>200615_UESS_Wolfenbuettel_PE_Fenton_2</t>
  </si>
  <si>
    <t>200615_UESS_Wolfenbuettel_PE_Fenton_spike_PE_1</t>
  </si>
  <si>
    <t>200615_UESS_Wolfenbuettel_PE_Fenton_spike_PE_2</t>
  </si>
  <si>
    <t>200615_UESS_Wolfenbuettel_PE_Fenton_spike_PE_3</t>
  </si>
  <si>
    <t>200615_UESS_Wolfenbuettel_PE_Fenton_spike_PVC_PP</t>
  </si>
  <si>
    <t>200625_Gotzkowsky_A3_unten_200603_1</t>
  </si>
  <si>
    <t xml:space="preserve"> </t>
  </si>
  <si>
    <t>Flussprobe</t>
  </si>
  <si>
    <t>200625_Gotzkowsky_A3_unten_200603_2</t>
  </si>
  <si>
    <t>200626_Gotzkowsky_A1_oben_200603_1</t>
  </si>
  <si>
    <t>200626_Gotzkowsky_A1_oben_200603_2</t>
  </si>
  <si>
    <t>200626_Gotzkowsky_A1_oben_200610_1</t>
  </si>
  <si>
    <t>200626_Gotzkowsky_A1_oben_200610_2</t>
  </si>
  <si>
    <t>200626_Gotzkowsky_A2_mitte_200603_1</t>
  </si>
  <si>
    <t>200626_Gotzkowsky_A2_mitte_200603_2</t>
  </si>
  <si>
    <t>200626_Gotzkowsky_A2_mitte_200610_1</t>
  </si>
  <si>
    <t>200626_Gotzkowsky_A2_mitte_200610_2</t>
  </si>
  <si>
    <t>200626_Gotzkowsky_A3_unten_200610_1</t>
  </si>
  <si>
    <t>200629_Gotzkowsky_A3_unten_200610_2</t>
  </si>
  <si>
    <t>200629_Roentgen_D2_200305_1</t>
  </si>
  <si>
    <t>200629_Roentgen_D2_200305_2</t>
  </si>
  <si>
    <t>200629_Roentgen_D3_200305_1</t>
  </si>
  <si>
    <t>200629_Roentgen_D3_200305_2</t>
  </si>
  <si>
    <t>200630_Gotzkowsky_B2_mitte_200610_1</t>
  </si>
  <si>
    <t>200708_Gotzkowsky_B2_mitte_200610_2</t>
  </si>
  <si>
    <t>200708_Roentgen_D2_200206_1</t>
  </si>
  <si>
    <t>200708_Roentgen_D2_200206_2</t>
  </si>
  <si>
    <t>200708_Roentgen_D3_200206_1</t>
  </si>
  <si>
    <t>200708_Roentgen_D3_200206_2</t>
  </si>
  <si>
    <t>200709_Muenchehofe_Zul_KA_19102930_10µm_1</t>
  </si>
  <si>
    <t>Muenchehofe</t>
  </si>
  <si>
    <t>200709_Muenchehofe_Zul_KA_19102930_10µm_2</t>
  </si>
  <si>
    <t>200709_Muenchehofe_Zul_KA_19102930_63µm_2</t>
  </si>
  <si>
    <t>200709_Muenchehofe_Zul_KA_19192930_63µm_1</t>
  </si>
  <si>
    <t>200714_Roentgen_200206_D1_1</t>
  </si>
  <si>
    <t>200714_Roentgen_200206_D1_1 (2)</t>
  </si>
  <si>
    <t>raus</t>
  </si>
  <si>
    <t>200714_Roentgen_200206_D1_2</t>
  </si>
  <si>
    <t>200714_Wiederfindung_mitUSS</t>
  </si>
  <si>
    <t>Methode</t>
  </si>
  <si>
    <t>200714_Wiederfindung_ohneUSS</t>
  </si>
  <si>
    <t>200721_Muenchehofe_Zul_KA_19111-4_1</t>
  </si>
  <si>
    <t>200721_Muenchehofe_Zul_KA_19111-4_2</t>
  </si>
  <si>
    <t>200721_Muenchehofe_Zul_KA_19114-5_1mm_1</t>
  </si>
  <si>
    <t>200721_Muenchehofe_Zul_KA_19114-5_1mm_2</t>
  </si>
  <si>
    <t>200721_Muenchehofe_Zul_KA_19114-5_Planet_1</t>
  </si>
  <si>
    <t>200721_Muenchehofe_Zul_KA_19114-5_Planet_2</t>
  </si>
  <si>
    <t>200722_Muenchehofe_Zul_Mec_19102930_ohneUSS_1</t>
  </si>
  <si>
    <t>200722_Muenchehofe_Zul_Mec_19102930_ohneUSS_2</t>
  </si>
  <si>
    <t>200727_Gotzkowsky_A1_200708_1</t>
  </si>
  <si>
    <t>200727_Gotzkowsky_A1_200708_2</t>
  </si>
  <si>
    <t>200727_Gotzkowsky_A2_200708_1</t>
  </si>
  <si>
    <t>200727_Gotzkowsky_A2_200708_2</t>
  </si>
  <si>
    <t>200727_Gotzkowsky_A2_200708_3_spike_PE</t>
  </si>
  <si>
    <t>200727_Gotzkowsky_A3_200708_1</t>
  </si>
  <si>
    <t>200729_Muenchehofe_Zul_Mec_191114_1</t>
  </si>
  <si>
    <t>200729_Muenchehofe_Zul_Mec_191114_2</t>
  </si>
  <si>
    <t>200731_Muenchehofe_Abl_Mec_19114-5_1</t>
  </si>
  <si>
    <t>200731_Muenchehofe_Abl_Mec_19114-5_2</t>
  </si>
  <si>
    <t>200731_Muenchehofe_Zul_KA_19111-4_spike_PE_1</t>
  </si>
  <si>
    <t>200731_Muenchehofe_Zul_KA_19111-4_spike_PE_2</t>
  </si>
  <si>
    <t>200731_Muenchehofe_Zul_Mec_II_19114-5_1</t>
  </si>
  <si>
    <t>200731_Muenchehofe_Zul_Mec_II_19114-5_2</t>
  </si>
  <si>
    <t>200803_Muenchehofe_Zul_Mec_191022_mitUSS_SM_1</t>
  </si>
  <si>
    <t>200803_Muenchehofe_Zul_Mec_191022_mitUSS_SM_2</t>
  </si>
  <si>
    <t>200803_Muenchehofe_Zul_Mec_191022_ohneUSS_SM_1</t>
  </si>
  <si>
    <t>200803_Muenchehofe_Zul_Mec_191022_ohneUSS_SM_2</t>
  </si>
  <si>
    <t>200805_Roentgen_D1_200206_spike_PP</t>
  </si>
  <si>
    <t>200805_Roentgen_D2_200206_spike_PP</t>
  </si>
  <si>
    <t>200805_Roentgen_D3_200206</t>
  </si>
  <si>
    <t>200811_Gotzkowsky_A1_200708</t>
  </si>
  <si>
    <t>200811_Gotzkowsky_A2_200708</t>
  </si>
  <si>
    <t>200811_Gotzkowsky_A3_200708</t>
  </si>
  <si>
    <t>200811_Roentgen_D1_200206</t>
  </si>
  <si>
    <t>200811_Roentgen_D2_200206</t>
  </si>
  <si>
    <t>200814_Muenchehofe_Abl_Mec_1-41119_1</t>
  </si>
  <si>
    <t>200814_Muenchehofe_Abl_Mec_1-41119_2</t>
  </si>
  <si>
    <t>200814_Muenchehofe_Zul_Mec_mitUSS_UM_1</t>
  </si>
  <si>
    <t>200814_Muenchehofe_Zul_Mec_mitUSS_UM_2</t>
  </si>
  <si>
    <t>200814_Muenchehofe_Zul_Mec_ohneUSS_1</t>
  </si>
  <si>
    <t>200814_Muenchehofe_Zul_Mec_ohneUSS_2</t>
  </si>
  <si>
    <t>200817_Muenchehofe_Abl_Mec_19102930_10-63_ohneUSS_1</t>
  </si>
  <si>
    <t>200817_Muenchehofe_Abl_Mec_19102930_10-63_ohneUSS_2</t>
  </si>
  <si>
    <t>200817_Muenchehofe_Abl_Mec_19102930_63_ohneUSS_ung_1</t>
  </si>
  <si>
    <t>200817_Muenchehofe_Abl_Mec_19102930_63_ohneUSS_ung_2</t>
  </si>
  <si>
    <t xml:space="preserve">200819_KA_Zul_Rostock_190723_mitUSS_1 </t>
  </si>
  <si>
    <t>Probenaufbereitung</t>
  </si>
  <si>
    <t xml:space="preserve">200819_KA_Zul_Rostock_190723_mitUSS_2 </t>
  </si>
  <si>
    <t xml:space="preserve">200819_KA_Zul_Rostock_190723_ohneUSS_1 </t>
  </si>
  <si>
    <t>200819_Luebeck_1,5h_190708_mitUSS_1</t>
  </si>
  <si>
    <t>200819_Luebeck_1,5h_190708_mitUSS_2</t>
  </si>
  <si>
    <t>200819_Luebeck_1,5h_190708_ohneUSS_1</t>
  </si>
  <si>
    <t>200819_Luebeck_1,5h_190708_ohneUSS_2</t>
  </si>
  <si>
    <t>200826_Muenchehofe_Zul_Mec_II_191145_1</t>
  </si>
  <si>
    <t>200826_Muenchehofe_Zul_Mec_II_191145_2</t>
  </si>
  <si>
    <t>200827_Muenchehofe_Zul_Mec_II_191145_10</t>
  </si>
  <si>
    <t>200827_Muenchehofe_Zul_Mec_II_191145_11</t>
  </si>
  <si>
    <t>200827_Muenchehofe_Zul_Mec_II_191145_12</t>
  </si>
  <si>
    <t>200827_Muenchehofe_Zul_Mec_II_191145_13</t>
  </si>
  <si>
    <t>200827_Muenchehofe_Zul_Mec_II_191145_6</t>
  </si>
  <si>
    <t>200827_Muenchehofe_Zul_Mec_II_191145_7</t>
  </si>
  <si>
    <t>200827_Muenchehofe_Zul_Mec_II_191145_8</t>
  </si>
  <si>
    <t>200827_Muenchehofe_Zul_Mec_II_191145_9</t>
  </si>
  <si>
    <t xml:space="preserve">200904_230719_Rostock_ueberstand_Zentrat_mitUSS_1 </t>
  </si>
  <si>
    <t xml:space="preserve">200904_230719_Rostock_ueberstand_Zentrat_ohneUSS_1 </t>
  </si>
  <si>
    <t xml:space="preserve">200904_230719_Rostock_ueberstand_Zentrat_ohneUSS_2 </t>
  </si>
  <si>
    <t xml:space="preserve">200904_Muenchehofe_50mg </t>
  </si>
  <si>
    <t xml:space="preserve">200904_Muenchehofe_Zul_Mec_4-51119_50mg </t>
  </si>
  <si>
    <t>Nochmal Integrieren!!!!!!</t>
  </si>
  <si>
    <t xml:space="preserve">200904_Standard_PP </t>
  </si>
  <si>
    <t xml:space="preserve">200907_Abl_VK_20061819_1 </t>
  </si>
  <si>
    <t>KWS</t>
  </si>
  <si>
    <t xml:space="preserve">200907_Abl_VK_20061819_2 </t>
  </si>
  <si>
    <t xml:space="preserve">200907_KWS_ED-PS_200618_PM_1 </t>
  </si>
  <si>
    <t>KWS, Schlamm</t>
  </si>
  <si>
    <t xml:space="preserve">200907_KWS_ED-PS_200618_PM_2 </t>
  </si>
  <si>
    <t xml:space="preserve">200907_Millisil_1_200730_1 </t>
  </si>
  <si>
    <t xml:space="preserve">200907_Millisil_1_200730_2 </t>
  </si>
  <si>
    <t xml:space="preserve">200907_Standard_PE_145mikro </t>
  </si>
  <si>
    <t xml:space="preserve">200907_Zentrat_UESE_10Sieb_PM_1 </t>
  </si>
  <si>
    <t>200907_Zentrat_UESE_10Sieb_PM_2</t>
  </si>
  <si>
    <t xml:space="preserve">200916_Luebeck_Stichtpr_ Zul_gr1mm_190807_1 </t>
  </si>
  <si>
    <t xml:space="preserve">200916_Luebeck_Stichtpr_ Zul_gr1mm_190807_2 </t>
  </si>
  <si>
    <t>200918_BS_30min_SM_200207_1_MP</t>
  </si>
  <si>
    <t>200918_BS_30min_SM_200207_2_vint_MP</t>
  </si>
  <si>
    <t>200918_BS_40min_SM_200207_1_vint_MP</t>
  </si>
  <si>
    <t>200918_BS_40min_SM_200207_2_vint_MP</t>
  </si>
  <si>
    <t>200918_KA_BS_Ablauf_VorklÃ¤rung_PM_190524_1_vint_MP</t>
  </si>
  <si>
    <t>200918_KA_BS_Ablauf_VorklÃ¤rung_PM_190524_2_vint_MP</t>
  </si>
  <si>
    <t>200918_Z-Biologie_200522_1_(vint)_MP</t>
  </si>
  <si>
    <t>Referenzmessung BS</t>
  </si>
  <si>
    <t>200918_Z-Biologie_200522_2_(vint)_MP</t>
  </si>
  <si>
    <t>200918_Zentrat_FSE_PM_200619_1_vint_MP</t>
  </si>
  <si>
    <t>200918_Zentrat_FSE_PM_200619_2_vint_MP</t>
  </si>
  <si>
    <t>200918_Zentrat_ÃœSE_10Sieb_a+b_PM_1_vint_MP</t>
  </si>
  <si>
    <t>200918_Zentrat_ÃœSE_10Sieb_a+b_PM_2_vint_MP</t>
  </si>
  <si>
    <t>200918_BS_10min_SM_200207_1_vint_MP</t>
  </si>
  <si>
    <t>200918_BS_10min_SM_200207_2_MP</t>
  </si>
  <si>
    <t>200918_BS_20min_SM_200207_1_vint_MP</t>
  </si>
  <si>
    <t>200918_BS_20min_SM_200207_1_wint_MP</t>
  </si>
  <si>
    <t>200918_BS_20min_SM_200207_2_vint_MP</t>
  </si>
  <si>
    <t xml:space="preserve">200921 _Standard_1_25-200 </t>
  </si>
  <si>
    <t xml:space="preserve">200921 _Standards_1_200-350 </t>
  </si>
  <si>
    <t xml:space="preserve">200921 _Standards_1_350-600 </t>
  </si>
  <si>
    <t xml:space="preserve">200921 _Standards_2_200-350 </t>
  </si>
  <si>
    <t xml:space="preserve">200921 _Standards_2_25-200 </t>
  </si>
  <si>
    <t xml:space="preserve">200921 _Standards_2_350-600 </t>
  </si>
  <si>
    <t xml:space="preserve">200921_Muench_Plateau_1_200-350 </t>
  </si>
  <si>
    <t xml:space="preserve">200921_Muench_Plateau_1_25-200 </t>
  </si>
  <si>
    <t xml:space="preserve">200921_Muench_Plateau_2_25-200 </t>
  </si>
  <si>
    <t xml:space="preserve">200921_Muenchehofe_Plateau_1_350-600 </t>
  </si>
  <si>
    <t xml:space="preserve">200921_Muenchehofe_Plateau_2_200-350 </t>
  </si>
  <si>
    <t xml:space="preserve">200921_Muenchehofe_Plateau_2_350-600 </t>
  </si>
  <si>
    <t xml:space="preserve">200922 _Standards </t>
  </si>
  <si>
    <t xml:space="preserve">200922_ANK_aundb_200522_1 </t>
  </si>
  <si>
    <t xml:space="preserve">200922_ANK_aundb_200522_2 </t>
  </si>
  <si>
    <t xml:space="preserve">200922_BBB-Z_spike_je10mg_200607_2 </t>
  </si>
  <si>
    <t xml:space="preserve">200922_BB-Z_original_200607_1 </t>
  </si>
  <si>
    <t xml:space="preserve">200922_BB-Z_original_200607_2 </t>
  </si>
  <si>
    <t xml:space="preserve">200922_BB-Z_spike_je10mg_200607_1 </t>
  </si>
  <si>
    <t xml:space="preserve">200922_BS_VKA-NKA_200611_1 </t>
  </si>
  <si>
    <t xml:space="preserve">200922_BS_VKA-NKA_200611_2 </t>
  </si>
  <si>
    <t xml:space="preserve">200929 _BB_BZ_(B)_1 </t>
  </si>
  <si>
    <t xml:space="preserve">200929 _BB_BZ_(B)_2_vint </t>
  </si>
  <si>
    <t xml:space="preserve">200929_BS_Dosierung_Filterschacht_200715_1 </t>
  </si>
  <si>
    <t xml:space="preserve">200929_BS_Dosierung_Filterschacht_200715_2 </t>
  </si>
  <si>
    <t xml:space="preserve">200929_BS_KWS_SM -ATF_200727_1 </t>
  </si>
  <si>
    <t xml:space="preserve">200929_BS_KWS_SM -ATF_200727_2 </t>
  </si>
  <si>
    <t xml:space="preserve">200929_BS_TANK_(A)_200715_1 </t>
  </si>
  <si>
    <t xml:space="preserve">200929_BS_TANK_(A)_200715_2 </t>
  </si>
  <si>
    <t xml:space="preserve">200929_BS_unbeschriftet_VKA_Z-Bio_200522_1 </t>
  </si>
  <si>
    <t xml:space="preserve">200929_BS_unbeschriftet_VKA_Z-Bio_200522_2 </t>
  </si>
  <si>
    <t xml:space="preserve">200929_BW_Millisil_GT_SM_200813_1 </t>
  </si>
  <si>
    <t xml:space="preserve">200929_BW_Millisil_GT_SM_200813_2 </t>
  </si>
  <si>
    <t xml:space="preserve">200929_Standard_PVC </t>
  </si>
  <si>
    <t xml:space="preserve">201001_ Zul_Bio_UV-Stab_100924 </t>
  </si>
  <si>
    <t xml:space="preserve">201001_Abl_Nachkl_UV-Stab_190916 </t>
  </si>
  <si>
    <t xml:space="preserve">201001_Abl_SF_24h_GT_190723_1 </t>
  </si>
  <si>
    <t>Kläranlagen</t>
  </si>
  <si>
    <t xml:space="preserve">201001_Abl_SF_24h_GT_190723_2 </t>
  </si>
  <si>
    <t xml:space="preserve">201001_Abl_SF_24h_GT_SM_190723_1 </t>
  </si>
  <si>
    <t xml:space="preserve">201001_Abl_SF_24h_GT_SM_190723_2 </t>
  </si>
  <si>
    <t xml:space="preserve">201001_Abl_SF_UV-Stab_190914 </t>
  </si>
  <si>
    <t xml:space="preserve">201001_KA_BS_Abl_VK_SM_mitN2_190524_1 </t>
  </si>
  <si>
    <t xml:space="preserve">201001_KA_BS_Abl_VK_SM_mitN2_190524_2 </t>
  </si>
  <si>
    <t xml:space="preserve">201001_KWS_ED-PS_PM_200618_1 </t>
  </si>
  <si>
    <t>*Fenton Untersuchung nochmal Chroma anschauen</t>
  </si>
  <si>
    <t xml:space="preserve">201001_KWS_ED-PS_PM_200618_2 </t>
  </si>
  <si>
    <t xml:space="preserve">201001_Standard_PET </t>
  </si>
  <si>
    <t xml:space="preserve">201001_Wiederfindung_PEgr-GM_1-10_mitUSS_200604_1 </t>
  </si>
  <si>
    <t xml:space="preserve">201001_Wiederfindung_PEgr-GM_1-10_mitUSS_200604_2 </t>
  </si>
  <si>
    <t xml:space="preserve">201001_Wiederfindung_PEgr-GM_1-10_ohneUSS_200604_1 </t>
  </si>
  <si>
    <t xml:space="preserve">201001_Wiederfindung_PEgr-GM_1-10_ohneUSS_200604_2 </t>
  </si>
  <si>
    <t xml:space="preserve">201001_Wiederfindung_PEgr-Millisil_1-10_mitUV </t>
  </si>
  <si>
    <t xml:space="preserve">201001_Wiederfindung_PEgr-Millisil_1-10_ohneUV </t>
  </si>
  <si>
    <t xml:space="preserve">201007_BB-Z_original_200706_spike_PE </t>
  </si>
  <si>
    <t xml:space="preserve">201007_BS_VKA-NKA_200611 </t>
  </si>
  <si>
    <t xml:space="preserve">201007_BS_VKA-NKA_200611_spike_PE </t>
  </si>
  <si>
    <t xml:space="preserve">201007_Muenchehofe_ Zul_Mec_191145_TR_1 </t>
  </si>
  <si>
    <t xml:space="preserve">201007_Muenchehofe_ Zul_Mec_191145_TR_2 </t>
  </si>
  <si>
    <t xml:space="preserve">201007_Muenchehofe_ Zul_Mec_191145_TR_3 </t>
  </si>
  <si>
    <t xml:space="preserve">201007_Muenchehofe_Zu_Mec_191145_TR_spike_PE </t>
  </si>
  <si>
    <t xml:space="preserve">201007_Standard_aged_PE </t>
  </si>
  <si>
    <t xml:space="preserve">201007_Standard_PS_15µg </t>
  </si>
  <si>
    <t xml:space="preserve">201012_ATF_SiebRS_200727_1 </t>
  </si>
  <si>
    <t xml:space="preserve">201012_BS_VKA -ZFA_200727_1 </t>
  </si>
  <si>
    <t xml:space="preserve">201012_BS_VKA -ZFA_200727_2 </t>
  </si>
  <si>
    <t xml:space="preserve">201012_BS_VKA_ -ASF_200727_1 </t>
  </si>
  <si>
    <t>definitiv PE drin..</t>
  </si>
  <si>
    <t xml:space="preserve">201012_BS_VKA_ -ASF_200727_2 </t>
  </si>
  <si>
    <t xml:space="preserve">201021_ATF_Siebrueckstand_200727_1 </t>
  </si>
  <si>
    <t xml:space="preserve">201021_ATF_Siebrueckstand_200727_2 </t>
  </si>
  <si>
    <t xml:space="preserve">201021_Kali_groß_1 </t>
  </si>
  <si>
    <t xml:space="preserve">201021_Kali_groß_10 </t>
  </si>
  <si>
    <t xml:space="preserve">201021_Kali_groß_2 </t>
  </si>
  <si>
    <t xml:space="preserve">201021_Kali_groß_3 </t>
  </si>
  <si>
    <t xml:space="preserve">201021_Kali_groß_4 </t>
  </si>
  <si>
    <t xml:space="preserve">201021_Kali_groß_5 </t>
  </si>
  <si>
    <t xml:space="preserve">201021_Kali_groß_6 </t>
  </si>
  <si>
    <t xml:space="preserve">201021_Kali_groß_7 </t>
  </si>
  <si>
    <t xml:space="preserve">201021_Kali_groß_8 </t>
  </si>
  <si>
    <t xml:space="preserve">201021_Kali_groß_9 </t>
  </si>
  <si>
    <t xml:space="preserve">201021_Standard_aged_PE </t>
  </si>
  <si>
    <t xml:space="preserve">201021_VKA_NKA_200619_1 </t>
  </si>
  <si>
    <t xml:space="preserve">201021_VKA_NKA_200619_2 </t>
  </si>
  <si>
    <t xml:space="preserve">201023_Abl_NK_SM_20061617_1 </t>
  </si>
  <si>
    <t xml:space="preserve">201023_Abl_NK_SM_20061617_2 </t>
  </si>
  <si>
    <t xml:space="preserve">201023_Abl_NK_SM_20061819_1 </t>
  </si>
  <si>
    <t xml:space="preserve">201023_Abl_NK_SM_20061819_2 </t>
  </si>
  <si>
    <t xml:space="preserve">201023_Abl_VK_SM_20061617_1 </t>
  </si>
  <si>
    <t xml:space="preserve">201023_Abl_VK_SM_20061617_2 </t>
  </si>
  <si>
    <t xml:space="preserve">201023_Abl_VK_SM_20061819_1 </t>
  </si>
  <si>
    <t xml:space="preserve">201023_Abl_VK_SM_20061819_2 </t>
  </si>
  <si>
    <t xml:space="preserve">201023_BS_TankB_200715_1 </t>
  </si>
  <si>
    <t xml:space="preserve">201023_BS_TankB_200715_2 </t>
  </si>
  <si>
    <t xml:space="preserve">201023_HDPE_Muelltuete </t>
  </si>
  <si>
    <t xml:space="preserve">201023_MBR_200611_1 </t>
  </si>
  <si>
    <t xml:space="preserve">201023_MBR_200611_2 </t>
  </si>
  <si>
    <t xml:space="preserve">201023_MBR_200619_1 </t>
  </si>
  <si>
    <t xml:space="preserve">201023_MBR_200619_2 </t>
  </si>
  <si>
    <t xml:space="preserve">201023_Neustr_Abl_KA_GT_SM_19081516_20min_1 </t>
  </si>
  <si>
    <t xml:space="preserve">201023_Neustr_Abl_KA_GT_SM_19081516_20min_2 </t>
  </si>
  <si>
    <t xml:space="preserve">201023_Neustr_Abl_KA_GT_SM_19081516_5min_1 </t>
  </si>
  <si>
    <t xml:space="preserve">201023_Neustr_Abl_KA_GT_SM_19081516_5min_2 </t>
  </si>
  <si>
    <t xml:space="preserve">201023_Standard_aged_PS </t>
  </si>
  <si>
    <t xml:space="preserve">201027_KA_Rostock_Abl_KA_190723_1 </t>
  </si>
  <si>
    <t xml:space="preserve">201027_KA_Rostock_Abl_KA_190723_2 </t>
  </si>
  <si>
    <t xml:space="preserve">201027_KA_Rostock_Abl_KA_190723_3 </t>
  </si>
  <si>
    <t xml:space="preserve">201027_KA_Rostock_Zul_Filtration_190723_1 </t>
  </si>
  <si>
    <t xml:space="preserve">201027_KA_Rostock_Zul_Filtration_190723_2 </t>
  </si>
  <si>
    <t xml:space="preserve">201027_KA_Rostock_Zul_Filtration_190723_3 </t>
  </si>
  <si>
    <t xml:space="preserve">201027_labsolute_Tuch_1 </t>
  </si>
  <si>
    <t xml:space="preserve">201027_UESS_VKA_ohnePE_200918_1 </t>
  </si>
  <si>
    <t>201027_UESS_VKA_ohnePE_200918_2</t>
  </si>
  <si>
    <t xml:space="preserve">201027_blaues_Labortuch </t>
  </si>
  <si>
    <t xml:space="preserve">201027_Standard_PS </t>
  </si>
  <si>
    <t xml:space="preserve">201102_KA_Luebeck_Abll_Filt_24h_KAI-A_190867_1 </t>
  </si>
  <si>
    <t xml:space="preserve">201102_KA_Luebeck_Abll_Filt_24h_KAI-A_190867_2 </t>
  </si>
  <si>
    <t xml:space="preserve">201102_KA_Malchow_Zul_Filt_19081213_1 </t>
  </si>
  <si>
    <t>201102_KA_Malchow_Zul_Filt_19081213_PE4_newRT_1</t>
  </si>
  <si>
    <t xml:space="preserve">201102_KA_Malchow_Zul_Filt_19081213_2 </t>
  </si>
  <si>
    <t>201102_KA_Malchow_Zul_Filt_19081213_PE4_newRT_2</t>
  </si>
  <si>
    <t xml:space="preserve">201102_KA_Neustrelitz_Zul_Filt_19081516_1 </t>
  </si>
  <si>
    <t xml:space="preserve">201102_KA_Neustrelitz_Zul_Filt_19081516_2 </t>
  </si>
  <si>
    <t xml:space="preserve">201102_KA_Waren_Zul_Filt_24h-B_190731_1 </t>
  </si>
  <si>
    <t xml:space="preserve">201102_KA_Waren_Zul_Filt_24h-B_190731_2 </t>
  </si>
  <si>
    <t xml:space="preserve">201102_Zul_Filt_19061314_1 </t>
  </si>
  <si>
    <t xml:space="preserve">201102_Zul_Filt_19061314_2 </t>
  </si>
  <si>
    <t xml:space="preserve">201110_KWS_ED-PS_200618_1 </t>
  </si>
  <si>
    <t xml:space="preserve">201110_KWS_ED-PS_200618_2 </t>
  </si>
  <si>
    <t xml:space="preserve">201110_KWS_ED-PS_200618_3 </t>
  </si>
  <si>
    <t xml:space="preserve">201110_Muenchehofe_Zu_Mec_II_191145_1 </t>
  </si>
  <si>
    <t xml:space="preserve">201110_Muenchehofe_Zu_Mec_II_191145_2 </t>
  </si>
  <si>
    <t xml:space="preserve">201110_Muenchehofe_Zu_Mec_II_191145_3 </t>
  </si>
  <si>
    <t xml:space="preserve">201110_Standard_PE </t>
  </si>
  <si>
    <t xml:space="preserve">201118_BW_millisil_veWasser_GT_201019_1 </t>
  </si>
  <si>
    <t xml:space="preserve">201118_BW_millisil_veWasser_GT_201019_2 </t>
  </si>
  <si>
    <t xml:space="preserve">201118_KA_Malchow_Zul_A_19081314_1 </t>
  </si>
  <si>
    <t xml:space="preserve">201118_KA_Malchow_Zul_A_19081314_2 </t>
  </si>
  <si>
    <t xml:space="preserve">201118_KA_Waren_Abl_190721_1 </t>
  </si>
  <si>
    <t xml:space="preserve">201118_KA_Waren_Abl_190721_2 </t>
  </si>
  <si>
    <t xml:space="preserve">201118_KA_Waren_Zul_Gr1mm_190731_1 </t>
  </si>
  <si>
    <t xml:space="preserve">201118_KA_Waren_Zul_Gr1mm_190731_2 </t>
  </si>
  <si>
    <t xml:space="preserve">201118_Standard_PE </t>
  </si>
  <si>
    <t xml:space="preserve">201118_WF_GT_je5prozent_TRID_(1)_201019_1 </t>
  </si>
  <si>
    <t xml:space="preserve">201118_WF_GT_je5prozent_TRID_(1)_201019_2 </t>
  </si>
  <si>
    <t xml:space="preserve">201118_WF_GT_je5prozent_TRID_(2)_201019_1 </t>
  </si>
  <si>
    <t xml:space="preserve">201118_WF_GT_je5prozent_TRID_(2)_201019_2 </t>
  </si>
  <si>
    <t xml:space="preserve">201123_KWS_Bio_Ab_II_20061819_1 </t>
  </si>
  <si>
    <t xml:space="preserve">201123_KWS_Bio_Ab_II_20061819_2 </t>
  </si>
  <si>
    <t xml:space="preserve">201123_KWS_Bio_Ab_II_20061819_3 </t>
  </si>
  <si>
    <t xml:space="preserve">201123_KWS_ED-UESS_200618_1 </t>
  </si>
  <si>
    <t xml:space="preserve">201123_KWS_ED-UESS_200618_2 </t>
  </si>
  <si>
    <t xml:space="preserve">201123_KWS_ED-UESS_200618_3 </t>
  </si>
  <si>
    <t xml:space="preserve">201123_KA_Rostock_Zu_unbeschGlas_0723_1 </t>
  </si>
  <si>
    <t>Kläranlage</t>
  </si>
  <si>
    <t xml:space="preserve">201130_KWS_Abl_Bio_II_20061819_spike_PE </t>
  </si>
  <si>
    <t xml:space="preserve">201130_KWS_ED-UESS_200618_spike_PE </t>
  </si>
  <si>
    <t xml:space="preserve">201130_KWS_E-FS_200618_1 </t>
  </si>
  <si>
    <t xml:space="preserve">sehr geringer ISTD </t>
  </si>
  <si>
    <t xml:space="preserve">201130_KWS_E-FS_200618_2 </t>
  </si>
  <si>
    <t xml:space="preserve">201130_KWS_E-FS_200618_3 </t>
  </si>
  <si>
    <t xml:space="preserve">201130_KWS_E-FS_200618_spike_PE </t>
  </si>
  <si>
    <t xml:space="preserve">201130_KWS_Abl_Sandfang_I_B_20061617_PM_1 </t>
  </si>
  <si>
    <t>Massenbilanz KWS</t>
  </si>
  <si>
    <t xml:space="preserve">201130_KWS_Abl_Sandfang_I_B_20061617_PM_2 </t>
  </si>
  <si>
    <t xml:space="preserve">201130_KWS_Abl_Sandfang_II_200618_1 </t>
  </si>
  <si>
    <t xml:space="preserve">201130_KWS_Abl_Sandfang_II_200618_2 </t>
  </si>
  <si>
    <t xml:space="preserve">201130_KWS_Zul_Sandfang_20061617_1_PM_1 </t>
  </si>
  <si>
    <t xml:space="preserve">201130_KWS_Zul_Sandfang_20061617_1_PM_2 </t>
  </si>
  <si>
    <t xml:space="preserve">201130_KWS_Zul_Sandfang_20061617_gr1mm_1 </t>
  </si>
  <si>
    <t xml:space="preserve">201130_KWS_Zul_Sandfang_20061617_gr1mm_2 </t>
  </si>
  <si>
    <t xml:space="preserve">201130_KWS_Zul_Sandfang_20061819_3_PM_1 </t>
  </si>
  <si>
    <t xml:space="preserve">201130_KWS_Zul_Sandfang_20061819_3_PM_2 </t>
  </si>
  <si>
    <t xml:space="preserve">201130_Standard_PE </t>
  </si>
  <si>
    <t xml:space="preserve">201130_Standard_PS_Pulver </t>
  </si>
  <si>
    <t xml:space="preserve">201203_KWS_Abl_Sandfang_A_20102728_1 </t>
  </si>
  <si>
    <t xml:space="preserve">201203_KWS_Abl_Sandfang_A_20102728_2 </t>
  </si>
  <si>
    <t xml:space="preserve">201203_KWS_Zul_Sandfang_A_20102728_1 </t>
  </si>
  <si>
    <t xml:space="preserve">201203_KWS_Zul_Sandfang_A_20102728_2 </t>
  </si>
  <si>
    <t xml:space="preserve">201203_KWS_Zul_Sandfang_B_20061819_1 </t>
  </si>
  <si>
    <t xml:space="preserve">201203_KWS_Zul_Sandfang_B_20061819_2 </t>
  </si>
  <si>
    <t>201207_KWS_Abl_Bio_A_20102728_1</t>
  </si>
  <si>
    <t>201207_KWS_Abl_Bio_A_20102728_2</t>
  </si>
  <si>
    <t>201207_KWS_Abl_Bio_B1_20102728_spike_1</t>
  </si>
  <si>
    <t>201207_KWS_Abl_Bio_B1_20102728_spike_2</t>
  </si>
  <si>
    <t>201207_KWS_Abl_NK_A_20102728_1</t>
  </si>
  <si>
    <t>201207_KWS_Abl_NK_A_20102728_2</t>
  </si>
  <si>
    <t>201207_KWS_E-FS_A_20102728_1</t>
  </si>
  <si>
    <t>201207_KWS_E-FS_A_20102728_2</t>
  </si>
  <si>
    <t>201207_KWS_FS_A_201028_1</t>
  </si>
  <si>
    <t>201207_KWS_FS_A_201028_2</t>
  </si>
  <si>
    <t>201207_KWS_FS_B1_201028_spike_1</t>
  </si>
  <si>
    <t>201207_KWS_FS_B1_201028_spike_2</t>
  </si>
  <si>
    <t>201207_KWS_PS_B1_201028_spike2_1</t>
  </si>
  <si>
    <t>201207_KWS_PS_B1_201028_spike2_2</t>
  </si>
  <si>
    <t>201207_KWS_UESS_A_201028_1</t>
  </si>
  <si>
    <t>201207_KWS_UESS_A_201028_2</t>
  </si>
  <si>
    <t>201207_KWS_UESS_B1_201028_spike_1</t>
  </si>
  <si>
    <t>201207_KWS_UESS_B1_201028_spike_2</t>
  </si>
  <si>
    <t>210120_KWS_PS_A_201028_1</t>
  </si>
  <si>
    <t>210120_KWS_PS_A_201028_2</t>
  </si>
  <si>
    <t>210120_KWS_PS_A_201028_3</t>
  </si>
  <si>
    <t>210120_KWS_PS_B1_201028_spike1_1</t>
  </si>
  <si>
    <t>210120_KWS_PS_B1_201028_spike1_2</t>
  </si>
  <si>
    <t>210120_KWS_PS_B1_201028_spike1_3</t>
  </si>
  <si>
    <t>210120_Malchow_Abl_19081314_1</t>
  </si>
  <si>
    <t>210120_Malchow_Abl_19081314_2</t>
  </si>
  <si>
    <t>210120_Malchow_Abl_19081314_3</t>
  </si>
  <si>
    <t>210120_Neustrelitz_Zul_19081516_1</t>
  </si>
  <si>
    <t>210120_Neustrelitz_Zul_19081516_2</t>
  </si>
  <si>
    <t>210120_Neustrelitz_Zul_19081516_3</t>
  </si>
  <si>
    <t>210120_Nitrile_Handschuh</t>
  </si>
  <si>
    <t>210120_Standard_PE</t>
  </si>
  <si>
    <t>210120_Waren_Zul_190731_1</t>
  </si>
  <si>
    <t>210120_Waren_Zul_190731_2</t>
  </si>
  <si>
    <t>210120_Waren_Zul_190731_3</t>
  </si>
  <si>
    <t>210125_KWS_Abl_Bio_20061617_1</t>
  </si>
  <si>
    <t>210125_KWS_Abl_Bio_20061617_2</t>
  </si>
  <si>
    <t>210125_KWS_Abl_Bio_20061617_3</t>
  </si>
  <si>
    <t>210125_Standard_PMMA</t>
  </si>
  <si>
    <t>210201_GWI_Algen_kl630µm_1</t>
  </si>
  <si>
    <t>Algen</t>
  </si>
  <si>
    <t>210201_GWI_Algen_kl630µm_2</t>
  </si>
  <si>
    <t>210201_GWI_Algen_Sand_kl630µm_1</t>
  </si>
  <si>
    <t>210201_GWI_Algen_Sand_kl630µm_2</t>
  </si>
  <si>
    <t>210201_GWI_Algen_Sand_kl630µm_spike_PE</t>
  </si>
  <si>
    <t>Algen, Methode</t>
  </si>
  <si>
    <t>210201_Metvergl_PN_Filterkas_P1_Rostock_1</t>
  </si>
  <si>
    <t>Methodenvergleich</t>
  </si>
  <si>
    <t>210201_Metvergl_PN_Filterkas_P1_Rostock_2</t>
  </si>
  <si>
    <t>210201_Metvergl_PN_Filterkas_P2_Rostock_1</t>
  </si>
  <si>
    <t>210201_Metvergl_PN_Filterkas_P2_Rostock_2</t>
  </si>
  <si>
    <t>210201_Metvergl_PN_Filterkas_P2_Rostock_3</t>
  </si>
  <si>
    <t>210201_Metvergl_PN_Rosi_P3_Rostock_1</t>
  </si>
  <si>
    <t>210201_Metvergl_PN_Rosi_P3_Rostock_2</t>
  </si>
  <si>
    <t>210201_Metvergl_PN_Rosi_P3_Rostock_3</t>
  </si>
  <si>
    <t>210201_Standard_PS</t>
  </si>
  <si>
    <t>210212_gefault_UESS_neueS_201028_1</t>
  </si>
  <si>
    <t>KWS, neue Schlammbehand</t>
  </si>
  <si>
    <t>210212_gefault_UESS_neueS_201028_2</t>
  </si>
  <si>
    <t>210212_gefault_UESS_neueS_201028_3</t>
  </si>
  <si>
    <t>210212_KWS_E-FS_Zentrat_201028_1</t>
  </si>
  <si>
    <t>210212_KWS_E-FS_Zentrat_201028_2</t>
  </si>
  <si>
    <t>210212_KWS_E-FS_Zentrat_201028_3</t>
  </si>
  <si>
    <t>210222_Blindprobe</t>
  </si>
  <si>
    <t>Ringversuch</t>
  </si>
  <si>
    <t>210222_Ringversuch_BAM_KBr-ID034</t>
  </si>
  <si>
    <t>210222_Ringversuch_BAM_PE-ID049</t>
  </si>
  <si>
    <t>210222_Ringversuch_BAM_PET-ID049</t>
  </si>
  <si>
    <t>210302_Ringversuch_BAM_KBr_ID033</t>
  </si>
  <si>
    <t>210302_Ringversuch_BAM_PE_ID050</t>
  </si>
  <si>
    <t>210303_Ringversuch_BAM_PE_ID051</t>
  </si>
  <si>
    <t>210303_ringversuch_BAM_PET_ID050</t>
  </si>
  <si>
    <t>210224_KWS_Abl_NK_B_20102728_spike_2</t>
  </si>
  <si>
    <t>210224_KWS_Abl_NK_B_20102728_spike_3</t>
  </si>
  <si>
    <t>210224_KWS_Dickschlamm_201028_1</t>
  </si>
  <si>
    <t>210224_KWS_Dickschlamm_201028_2</t>
  </si>
  <si>
    <t>210224_KWS_Dickschlamm_Reinigungssand_201028_1</t>
  </si>
  <si>
    <t>210224_KWS_Dickschlamm_Reinigungssand_201028_2</t>
  </si>
  <si>
    <t>210224_Methvergl_Rostock_FK_UM_P2_1</t>
  </si>
  <si>
    <t>210224_Methvergl_Rostock_FK_UM_P2_3</t>
  </si>
  <si>
    <t>210224_Methvergl_Rostock_Rosi_P1_1</t>
  </si>
  <si>
    <t>210224_Methvergl_Rostock_Rosi_P1_2</t>
  </si>
  <si>
    <t>210224_Methvergl_Rostock_Rosi_P2_1</t>
  </si>
  <si>
    <t>210224_Methvergl_Rostock_Rosi_P2_2</t>
  </si>
  <si>
    <t>210224_Methvergl_Rostock_Rosi_P3_1</t>
  </si>
  <si>
    <t>210224_Methvergl_Rostock_Rosi_P3_2</t>
  </si>
  <si>
    <t>210224_Methvergl_Rostock_Rosi_P4_1</t>
  </si>
  <si>
    <t>210224_Methvergl_Rostock_Rosi_P4_2</t>
  </si>
  <si>
    <t>210321_KWS_FS_201030_1</t>
  </si>
  <si>
    <t>210321_KWS_FS_201030_3</t>
  </si>
  <si>
    <t xml:space="preserve">hier ist der Sorb aus Messung _2 drin gelandet! </t>
  </si>
  <si>
    <t>210321_KWS_FS_201030_spike_PMMA</t>
  </si>
  <si>
    <t>210321_KWS_PS_201030_1</t>
  </si>
  <si>
    <t>210321_KWS_PS_201030_2</t>
  </si>
  <si>
    <t>210321_KWS_PS_201030_3</t>
  </si>
  <si>
    <t>210321_KWS_PS_201030_spike_PS</t>
  </si>
  <si>
    <t>210321_KWS_Zentrat_FSE_201030_1</t>
  </si>
  <si>
    <t>210321_KWS_Zentrat_FSE_201030_2</t>
  </si>
  <si>
    <t>210321_KWS_Zentrat_FSE_201030_3</t>
  </si>
  <si>
    <t>210321_KWS_Zentrat_FSE_201030_spike_PP</t>
  </si>
  <si>
    <t>210321_Standard_vita-cola_PET</t>
  </si>
  <si>
    <t>210322_KWS_DS_201028_1</t>
  </si>
  <si>
    <t>210322_KWS_DS_201028_2</t>
  </si>
  <si>
    <t>210322_KWS_DS_201028_3</t>
  </si>
  <si>
    <t>210322_KWS_DS_201030_1</t>
  </si>
  <si>
    <t>210322_KWS_DS_201030_2</t>
  </si>
  <si>
    <t>210322_KWS_DS_201030_3</t>
  </si>
  <si>
    <t>210322_KWS_DS_201030_spike_PET</t>
  </si>
  <si>
    <t>210322_KWS_FS_201030_1</t>
  </si>
  <si>
    <t>210322_KWS_FS_201030_2</t>
  </si>
  <si>
    <t>210322_KWS_FS_201030_3</t>
  </si>
  <si>
    <t>210322_Standard_PE</t>
  </si>
  <si>
    <t>210322_Standard_Pulver_PMMA</t>
  </si>
  <si>
    <t>210322_Standard_Pulver_PS</t>
  </si>
  <si>
    <t>210220_KWS_FS_201030_spike_PMMA</t>
  </si>
  <si>
    <t>neues Datum: Vergleich mit alter Kalibrierung !!!!</t>
  </si>
  <si>
    <t>210220_Standard_vita-cola_PET</t>
  </si>
  <si>
    <t xml:space="preserve">210221_KWS_DS_201030_spike_PET </t>
  </si>
  <si>
    <t>210324_Standard_PE</t>
  </si>
  <si>
    <t>210324_fl_Standard_PMMA</t>
  </si>
  <si>
    <t>210324_fl_Standard_PS</t>
  </si>
  <si>
    <t>210324_KWS_Abl_SF_20102728_spike_1</t>
  </si>
  <si>
    <t>210324_KWS_Abl_SF_20102728_spike_2</t>
  </si>
  <si>
    <t>210324_KWS_Abl_SF_20102728_spike_3</t>
  </si>
  <si>
    <t>210324_KWS_Abl_VK_20102728_spike_1</t>
  </si>
  <si>
    <t>210324_KWS_Abl_VK_20102728_spike_2</t>
  </si>
  <si>
    <t>210324_KWS_Abl_VK_20102728_spike_3</t>
  </si>
  <si>
    <t>210324_KWS_Zentrat_UESE_201030_1</t>
  </si>
  <si>
    <t>210324_KWS_Zentrat_UESE_201030_2</t>
  </si>
  <si>
    <t>210324_KWS_Zentrat_UESE_201030_3</t>
  </si>
  <si>
    <t>210324_KWS_Zul_SF_20102728_spike_1</t>
  </si>
  <si>
    <t>210324_KWS_Zul_SF_20102728_spike_2</t>
  </si>
  <si>
    <t>210324_KWS_Zul_SF_20102728_spike_3</t>
  </si>
  <si>
    <t>210324_Zentrat_UESE_201030_fl_spike_PMMA</t>
  </si>
  <si>
    <t>210324_Zentrat_UESE_201030_fl_spike_PS</t>
  </si>
  <si>
    <t>210324_Zentrat_UESE_201030_spike_PE</t>
  </si>
  <si>
    <t>210324_Zentrat_UESE_201030_spike_PP</t>
  </si>
  <si>
    <t>210329_KWS_Abl_SF_20102829_1</t>
  </si>
  <si>
    <t>210329_KWS_Abl_SF_20102829_2</t>
  </si>
  <si>
    <t>210329_KWS_Abl_SF_20102829_3</t>
  </si>
  <si>
    <t>210329_KWS_Zul_SF_20102829_1</t>
  </si>
  <si>
    <t>210329_KWS_Zul_SF_20102829_2</t>
  </si>
  <si>
    <t>210329_KWS_Zul_SF_20102829_3</t>
  </si>
  <si>
    <t>210331_KWS_Abl_NK_ueberlauf-Rosi_20102829_1</t>
  </si>
  <si>
    <t>210331_KWS_Abl_NK_ueberlauf-Rosi_20102829_2</t>
  </si>
  <si>
    <t>210331_KWS_Abl_NK_ueberlauf-Rosi_20102829_3</t>
  </si>
  <si>
    <t>210331_KWS_DS_201028_spike_PP</t>
  </si>
  <si>
    <t>KWS, Methode</t>
  </si>
  <si>
    <t>210331_KWS_DS_202128_1</t>
  </si>
  <si>
    <t>210331_KWS_DS_202128_2</t>
  </si>
  <si>
    <t>210331_KWS_DS_RS_202128_2</t>
  </si>
  <si>
    <t>210331_KWS_E-FS_201030_1</t>
  </si>
  <si>
    <t>210331_KWS_E-FS_201030_2</t>
  </si>
  <si>
    <t>210331_KWS_E-FS_201030_3</t>
  </si>
  <si>
    <t>210331_KWS_E-FS_201030_spike_PS</t>
  </si>
  <si>
    <t>210331_KWS_Zentrat_E-UESS_201028_1</t>
  </si>
  <si>
    <t>210331_KWS_Zentrat_E-UESS_201028_3</t>
  </si>
  <si>
    <t>210331_KWS_Zentrat_E-UESS_201028_spike_PE</t>
  </si>
  <si>
    <t>210331_Standard_PE</t>
  </si>
  <si>
    <t>210331_Standard_Pulver_PMMA</t>
  </si>
  <si>
    <t>210331_Standard_vita-cola_PET</t>
  </si>
  <si>
    <t>210412_KWS_Abl_SF_20102829_spike_PE_1</t>
  </si>
  <si>
    <t>210412_KWS_Abl_SF_20102829_spike_PE_2</t>
  </si>
  <si>
    <t>210412_KWS_Abl_SF_20102829_spike_PE_3</t>
  </si>
  <si>
    <t>210412_KWS_Abl_SF_20102829_spike_PE_4</t>
  </si>
  <si>
    <t>210412_KWS_Abl_SF_20102829_spike_PE_5</t>
  </si>
  <si>
    <t>210412_KWS_Abl_VK_20102829_1</t>
  </si>
  <si>
    <t>210412_KWS_Abl_VK_20102829_3</t>
  </si>
  <si>
    <t>210412_Standard_PP</t>
  </si>
  <si>
    <t>210412_Standard_PS</t>
  </si>
  <si>
    <t>210414_Standard_PMMA_PS_PET</t>
  </si>
  <si>
    <t>210414_VKA_ASF_200822_1</t>
  </si>
  <si>
    <t>210414_VKA_ASF_200822_2</t>
  </si>
  <si>
    <t>210414_VKA_ASF_200822_3</t>
  </si>
  <si>
    <t>210414_VKA_ASF_20092-4_1</t>
  </si>
  <si>
    <t>210414_VKA_ASF_20092-4_2</t>
  </si>
  <si>
    <t>210414_VKA_ASF_20092-4_3</t>
  </si>
  <si>
    <t>210414_VKA_ASF_20092-4_spike_PE</t>
  </si>
  <si>
    <t>210419_KWS_Zul_SF_gr1mm_20102829_1</t>
  </si>
  <si>
    <t>210419_KWS_Zul_SF_gr1mm_20102829_2</t>
  </si>
  <si>
    <t>210419_KWS_Zul_SF_gr1mm_20102829_3</t>
  </si>
  <si>
    <t>210419_KWS_Zul_SF_II_20102829_1</t>
  </si>
  <si>
    <t>210419_KWS_Zul_SF_II_20102829_2</t>
  </si>
  <si>
    <t>210419_KWS_Zul_SF_II_20102829_3</t>
  </si>
  <si>
    <t>210419_Luebeck_Zul_SF_190608_1</t>
  </si>
  <si>
    <t>210419_Luebeck_Zul_SF_190608_2</t>
  </si>
  <si>
    <t>210419_Luebeck_Zul_SF_190608_3</t>
  </si>
  <si>
    <t>210419_VKA_ZFA_200822_2</t>
  </si>
  <si>
    <t>210419_VKA_ZFA_200822_3</t>
  </si>
  <si>
    <t>210429_E-FS_20102728_StAdd_PA_1</t>
  </si>
  <si>
    <t>210429_E-FS_20102728_StAdd_PA_2</t>
  </si>
  <si>
    <t>210429_E-FS_20102728_StAdd_PA_3</t>
  </si>
  <si>
    <t>210429_VKA_ZFA_20092-4_1</t>
  </si>
  <si>
    <t>210429_VKA_ZFA_20092-4_2</t>
  </si>
  <si>
    <t>210429_VKA_ZFA_20092-4_3</t>
  </si>
  <si>
    <t>210429_KWS_Abl_NK_20102829_1</t>
  </si>
  <si>
    <t>210429_KWS_Abl_NK_20102829_2</t>
  </si>
  <si>
    <t>210429_KWS_Abl_NK_20102829_3</t>
  </si>
  <si>
    <t>210429_KWS_Abl_NK_gr1mm_20102829_1</t>
  </si>
  <si>
    <t>210429_KWS_Abl_NK_gr1mm_20102829_2</t>
  </si>
  <si>
    <t>210429_KWS_Abl_NK_gr1mm_20102829_3</t>
  </si>
  <si>
    <t>210429_MP_Dosiertank_200902_1</t>
  </si>
  <si>
    <t>210429_MP_Dosiertank_200902_2</t>
  </si>
  <si>
    <t>210429_Standard_PET</t>
  </si>
  <si>
    <t>210429_Standard_PS</t>
  </si>
  <si>
    <t>210512_P1_1</t>
  </si>
  <si>
    <t>210512_P1_extra_1</t>
  </si>
  <si>
    <t>210517_gefUESS_neueS_201030_1</t>
  </si>
  <si>
    <t>KWS, neue Schlammbehandlung</t>
  </si>
  <si>
    <t>210517_gefUESS_neueS_201030_spike_PA</t>
  </si>
  <si>
    <t>210517_gefUESS_neueS_201030_spike_PE</t>
  </si>
  <si>
    <t>210517_gefUESS_neueS_201030_spike_PP</t>
  </si>
  <si>
    <t>210517_GWI_Algen+Sand</t>
  </si>
  <si>
    <t>GWI Algen</t>
  </si>
  <si>
    <t>210517_KWS_Hydrolysat_1</t>
  </si>
  <si>
    <t>210517_KWS_Hydrolysat_2</t>
  </si>
  <si>
    <t>210517_KWS_Hydrolysat_3</t>
  </si>
  <si>
    <t>210517_MAP-Produkt_201028_1</t>
  </si>
  <si>
    <t>210517_MAP-Produkt_201028_2</t>
  </si>
  <si>
    <t>210517_MAP-Produkt_201028_3</t>
  </si>
  <si>
    <t>210517_P1_2</t>
  </si>
  <si>
    <t>210517_P1_extra_2</t>
  </si>
  <si>
    <t>210517_P2_1</t>
  </si>
  <si>
    <t>210517_P2_2</t>
  </si>
  <si>
    <t>210517_P3_1</t>
  </si>
  <si>
    <t>210517_P3_2</t>
  </si>
  <si>
    <t>210517_P4_1</t>
  </si>
  <si>
    <t>210517_P4_2</t>
  </si>
  <si>
    <t>210520_Standard_PMMA</t>
  </si>
  <si>
    <t>210520_VKA_ASF_0831-0902_1</t>
  </si>
  <si>
    <t>210520_VKA_ASF_0831-0902_2</t>
  </si>
  <si>
    <t>210520_VKA_ASF_0831-0902_3</t>
  </si>
  <si>
    <t>210520_VKA_ATF_0831-0902_1</t>
  </si>
  <si>
    <t>210520_VKA_ATF_0831-0902_2</t>
  </si>
  <si>
    <t>210520_VKA_ATF_0831-0902_3</t>
  </si>
  <si>
    <t>210520_VKA_ATF_0902-04_1</t>
  </si>
  <si>
    <t>210520_VKA_ATF_0902-04_2</t>
  </si>
  <si>
    <t>210520_VKA_ATF_0902-04_3</t>
  </si>
  <si>
    <t>210520_VKA_ATF_200827_1</t>
  </si>
  <si>
    <t>210520_VKA_ATF_200827_2</t>
  </si>
  <si>
    <t>210520_VKA_ATF_200827_3</t>
  </si>
  <si>
    <t>210520_VKA_ZFA_0831-0902_1</t>
  </si>
  <si>
    <t>210520_VKA_ZFA_0831-0902_2</t>
  </si>
  <si>
    <t>210520_VKA_ZFA_0831-0902_3</t>
  </si>
  <si>
    <t>210520_VKA_ZFA_0831-0902_spike_PE</t>
  </si>
  <si>
    <t>Massenbilanz KWS, Methode</t>
  </si>
  <si>
    <t>210520_VKA_ZFA_0831-0902_spike_PET</t>
  </si>
  <si>
    <t>210531_RÜB_Bellermannstraße_10-500µm_1</t>
  </si>
  <si>
    <t>Mischwasserüberlauf</t>
  </si>
  <si>
    <t>210531_RÜB_Bellermannstraße_10-500µm_2</t>
  </si>
  <si>
    <t>210531_RÜB_Bellermannstraße_10-500µm_3</t>
  </si>
  <si>
    <t>210531_RÜB_Bellermannstraße_10-500µm_H2O2_1</t>
  </si>
  <si>
    <t>210531_RÜB_Bellermannstraße_10-500µm_H2O2_2</t>
  </si>
  <si>
    <t>210531_RÜB_Bellermannstraße_10-500µm_H2O2_3</t>
  </si>
  <si>
    <t>210531_Standard_PS_PMMA_PP_PE_RM</t>
  </si>
  <si>
    <t>210602_KWS_gefaulUESS_RS</t>
  </si>
  <si>
    <t>210602_KWS_MAP_Produkt_201030_1</t>
  </si>
  <si>
    <t>210602_KWS_MAP_Produkt_201030_2</t>
  </si>
  <si>
    <t>210602_KWS_MAP_Produkt_201030_3</t>
  </si>
  <si>
    <t>210602_KWS_neueS_a+c_RS</t>
  </si>
  <si>
    <t>210602_Lippe_hinter_KA_2_210518_1</t>
  </si>
  <si>
    <t>Flussproben, Lippe</t>
  </si>
  <si>
    <t>210602_Lippe_hinter_KA_2_210518_2</t>
  </si>
  <si>
    <t>210602_Lippe_hinter_KA_2_210518_3</t>
  </si>
  <si>
    <t>210602_Lippe_hinter_KA_2_210518_spike_PS</t>
  </si>
  <si>
    <t>Flussproben, Methode</t>
  </si>
  <si>
    <t>210602_Lippe_Vor_KA_1_210518_1</t>
  </si>
  <si>
    <t>210602_Lippe_Vor_KA_1_210518_2</t>
  </si>
  <si>
    <t>210602_Lippe_Vor_KA_1_210518_3</t>
  </si>
  <si>
    <t>210602_Lippe_Vor_KA_1_210518_spike_PE</t>
  </si>
  <si>
    <t>210602_MW2_15Uhr_autom_PN210518_1</t>
  </si>
  <si>
    <t>210602_MW2_15Uhr_autom_PN210518_2</t>
  </si>
  <si>
    <t>210602_MW2_15Uhr_autom_PN210518_3</t>
  </si>
  <si>
    <t>210602_PW_neueS_SchaleC_1</t>
  </si>
  <si>
    <t>210602_PW_neueS_SchaleC_2</t>
  </si>
  <si>
    <t>210602_PW_neueS_SchaleC_3</t>
  </si>
  <si>
    <t>210602_Standard_PE_RM</t>
  </si>
  <si>
    <t>210607_E-FS_20102728_PS_PET</t>
  </si>
  <si>
    <t>210607_GWI_Algen_kl630µm_1</t>
  </si>
  <si>
    <t>210607_GWI_Algen_kl630µm_2</t>
  </si>
  <si>
    <t>210607_GWI_Algen_Sand_kl630µm_1</t>
  </si>
  <si>
    <t>210607_GWI_Algen_Sand_kl630µm_2</t>
  </si>
  <si>
    <t>210607_KWS_E-FS_20102728_1</t>
  </si>
  <si>
    <t>210607_KWS_E-UESS_200618_1</t>
  </si>
  <si>
    <t>210607_KWS_E-UESS_200618_2</t>
  </si>
  <si>
    <t>210607_Muenchehofe_Zul_Mec_191023-24_1</t>
  </si>
  <si>
    <t>Münchehofe</t>
  </si>
  <si>
    <t>210607_Muenchehofe_Zul_Mec_191023-24_2</t>
  </si>
  <si>
    <t>210607_Spree_Gotzkowsky_A1_20063-6_1</t>
  </si>
  <si>
    <t>Flussproben Spree</t>
  </si>
  <si>
    <t>210607_Spree_Gotzkowsky_A1_20063-6_2</t>
  </si>
  <si>
    <t>210607_Spree_Gotzkowsky_A1_20063-6_spike_PE_PP</t>
  </si>
  <si>
    <t>210607_Spree_Gotzkowsky_A2_20063-6_1</t>
  </si>
  <si>
    <t>210607_Spree_Gotzkowsky_A2_20063-6_2</t>
  </si>
  <si>
    <t>210616_Hamm_Abl_SF_21051819_1</t>
  </si>
  <si>
    <t>210616_Hamm_Abl_SF_21051819_2</t>
  </si>
  <si>
    <t>210616_Hamm_Abl_SF_21051819_3</t>
  </si>
  <si>
    <t>210616_Hamm_Abl_SF_21051920_1</t>
  </si>
  <si>
    <t>210616_Hamm_Abl_SF_21051920_2</t>
  </si>
  <si>
    <t>210616_Hamm_Abl_SF_21051920_3</t>
  </si>
  <si>
    <t>210616_Hamm_Abl_SF_21052021_1</t>
  </si>
  <si>
    <t>210616_Hamm_Abl_SF_21052021_2</t>
  </si>
  <si>
    <t>210616_Hamm_Abl_SF_21052021_3</t>
  </si>
  <si>
    <t>210616_Lippe_hinter_KA_6_210520_2</t>
  </si>
  <si>
    <t>210616_Lippe_hinter_KA_6_210520_3</t>
  </si>
  <si>
    <t>210616_Lippe_hinter_KA_6_210520_spike_PE_PA</t>
  </si>
  <si>
    <t>210616_Lippe_hinter_KA_6_210520_spike_PE_PMMA</t>
  </si>
  <si>
    <t>210616_Lippe_hinter_KA_6_210520_spike_PE_PP</t>
  </si>
  <si>
    <t>210616_Lippe_hinter_KA_6_210520_spike_PE_PS</t>
  </si>
  <si>
    <t>210616_Lippe_nach_KA_4_210519_1</t>
  </si>
  <si>
    <t>210616_Lippe_nach_KA_4_210519_2</t>
  </si>
  <si>
    <t>210616_Lippe_nach_KA_4_210519_3</t>
  </si>
  <si>
    <t>210616_MW_14Uhr_210518_1</t>
  </si>
  <si>
    <t>210616_MW_14Uhr_210518_2</t>
  </si>
  <si>
    <t>210616_MW_14Uhr_210518_3</t>
  </si>
  <si>
    <t>210616_MW_15Uhr_210518_1</t>
  </si>
  <si>
    <t>210616_MW_15Uhr_210518_2</t>
  </si>
  <si>
    <t>210616_MW_15Uhr_210518_3</t>
  </si>
  <si>
    <t>210616_MW_18Uhr_210518_1</t>
  </si>
  <si>
    <t>210616_MW_18Uhr_210518_2</t>
  </si>
  <si>
    <t>210616_MW_18Uhr_210518_3</t>
  </si>
  <si>
    <t>210616_Sickerwasser_120cm_Nov2020</t>
  </si>
  <si>
    <t>Sickerwasser</t>
  </si>
  <si>
    <t>210616_Sickerwasser_40cm_Nov2020</t>
  </si>
  <si>
    <t>210616_Sickerwasser_80cm_Nov2020</t>
  </si>
  <si>
    <t>210616_Sickerwasser_80cm_Nov2021</t>
  </si>
  <si>
    <t>210616_s_Bodenretentionsfilter_210519_Probe1</t>
  </si>
  <si>
    <t>Bodenretentionsfilter</t>
  </si>
  <si>
    <t>210616_s_Bodenretentionsfilter_210519_Probe2_1</t>
  </si>
  <si>
    <t>210624_Hamm_Abl_NK_21051819_1</t>
  </si>
  <si>
    <t>210624_Hamm_Abl_NK_21051819_2</t>
  </si>
  <si>
    <t>210624_Hamm_Abl_NK_21051819_3</t>
  </si>
  <si>
    <t>210624_KWS_Abl_Bio_20102829_1</t>
  </si>
  <si>
    <t>210624_KWS_Abl_Bio_20102829_2</t>
  </si>
  <si>
    <t>210624_KWS_Abl_Bio_20102829_3</t>
  </si>
  <si>
    <t>210624_KWS_Hydrolysat_201030_1</t>
  </si>
  <si>
    <t>210624_KWS_Hydrolysat_201030_2</t>
  </si>
  <si>
    <t>210624_KWS_Hydrolysat_201030_3</t>
  </si>
  <si>
    <t>210624_KWS_UESS_201030_1</t>
  </si>
  <si>
    <t>210624_KWS_UESS_201030_2</t>
  </si>
  <si>
    <t>210624_KWS_UESS_201030_3</t>
  </si>
  <si>
    <t>210624_Lippe_Ruderklub_Sediment_210518_1</t>
  </si>
  <si>
    <t>210624_Lippe_Ruderklub_Sediment_210518_2</t>
  </si>
  <si>
    <t>210624_Lippe_Ruderklub_Sediment_210518_3</t>
  </si>
  <si>
    <t>210624_Lippe_vor_KA_3_210519_1</t>
  </si>
  <si>
    <t>210624_Lippe_vor_KA_3_210519_2</t>
  </si>
  <si>
    <t>210624_Lippe_vor_KA_3_210519_3</t>
  </si>
  <si>
    <t>210624_Lippe_vor_KA_5_210520_1</t>
  </si>
  <si>
    <t>210624_Lippe_vor_KA_5_210520_2</t>
  </si>
  <si>
    <t>210624_Lippe_vor_KA_5_210520_3</t>
  </si>
  <si>
    <t>210624_Luebeck_Abl_SF_21060910_1</t>
  </si>
  <si>
    <t>210624_Luebeck_Abl_SF_21060910_2</t>
  </si>
  <si>
    <t>210624_Luebeck_Abl_SF_21060910_3</t>
  </si>
  <si>
    <t>210624_Standard_PMMA_PE</t>
  </si>
  <si>
    <t>210624_Standard_PP_PA</t>
  </si>
  <si>
    <t>210624_Standard_PS_PET</t>
  </si>
  <si>
    <t>210705_Hamm_Abl_NK_21051920_1</t>
  </si>
  <si>
    <t>210705_Hamm_Abl_NK_21051920_2</t>
  </si>
  <si>
    <t>210705_Hamm_Abl_NK_21051920_3</t>
  </si>
  <si>
    <t>210705_Hamm_Abl_NK_21051920_spike_PE</t>
  </si>
  <si>
    <t>Kläranlage, Methode</t>
  </si>
  <si>
    <t>210705_Hamm_Abl_NK_21051920_spike_PET</t>
  </si>
  <si>
    <t>210705_Hamm_Abl_NK_21051920_spike_PP</t>
  </si>
  <si>
    <t>210705_Hamm_Abl_NK_21052021_1</t>
  </si>
  <si>
    <t>210705_Hamm_Abl_NK_21052021_3</t>
  </si>
  <si>
    <t>210705_Luebeck_Abl_Filt_21060809_1</t>
  </si>
  <si>
    <t>210705_Luebeck_Abl_Filt_21060809_2</t>
  </si>
  <si>
    <t>210705_Luebeck_Abl_Filt_21060809_3</t>
  </si>
  <si>
    <t>210705_Luebeck_Abl_Filt_21060809_spike_PS</t>
  </si>
  <si>
    <t>210705_Luebeck_Zul_Filt_21060809_2</t>
  </si>
  <si>
    <t>210705_Luebeck_Zul_Filt_21060809_3</t>
  </si>
  <si>
    <t>210705_Luebeck_Zul_Filt_21060910_1</t>
  </si>
  <si>
    <t>210705_Luebeck_Zul_Filt_21060910_2</t>
  </si>
  <si>
    <t>210705_Standard_PP</t>
  </si>
  <si>
    <t>210714_KWS_Abl_VK_A_20102728_1</t>
  </si>
  <si>
    <t>210714_KWS_Abl_VK_A_20102728_2</t>
  </si>
  <si>
    <t>210714_KWS_Abl_VK_A_20102728_3</t>
  </si>
  <si>
    <t>210714_Luebeck_Abl_Filt_21060910_1</t>
  </si>
  <si>
    <t>210714_Luebeck_Abl_Filt_21060910_2</t>
  </si>
  <si>
    <t>210714_Luebeck_Abl_Filt_21060910_3</t>
  </si>
  <si>
    <t>210714_Luebeck_Zul_Filt_21060809_1</t>
  </si>
  <si>
    <t>210714_Luebeck_Zul_Filt_21060809_2</t>
  </si>
  <si>
    <t>210714_Luebeck_Zul_Filt_21060910_1</t>
  </si>
  <si>
    <t>210714_Luebeck_Zul_Filt_21060910_2</t>
  </si>
  <si>
    <t>210714_Rostock_Abl_Filt_21060204_22Uhr_1</t>
  </si>
  <si>
    <t>210714_Rostock_Abl_Filt_21060204_22Uhr_2</t>
  </si>
  <si>
    <t>210714_Rostock_PS_UESS_210621_1</t>
  </si>
  <si>
    <t>210714_Rostock_PS_UESS_210621_2</t>
  </si>
  <si>
    <t>210714_Rostock_PS_UESS_210621_3</t>
  </si>
  <si>
    <t>210730_KWS_Zul_SF_20061819_1</t>
  </si>
  <si>
    <t>210730_KWS_Zul_SF_20061819_2</t>
  </si>
  <si>
    <t>210730_KWS_Zul_SF_20102829_1</t>
  </si>
  <si>
    <t>210730_KWS_Zul_SF_20102829_2</t>
  </si>
  <si>
    <t>210730_Standard_PE</t>
  </si>
  <si>
    <t>210802_KWS_Zul_SF_20102829_spike_PE_PET_PA</t>
  </si>
  <si>
    <t>210802_KWS_Zul_SF_20102829_spike_PP_PS_PMMA_1</t>
  </si>
  <si>
    <t>210802_KWS_Zul_SF_20102829_spike_PP_PS_PMMA_2</t>
  </si>
  <si>
    <t>210802_Luebeck_Zul_SF_21060809_1</t>
  </si>
  <si>
    <t>210802_Luebeck_Zul_SF_21060809_2</t>
  </si>
  <si>
    <t>210802_Luebeck_Zul_SF_21060809_Schlamm_1</t>
  </si>
  <si>
    <t>210802_Luebeck_Zul_SF_21060809_Schlamm_2</t>
  </si>
  <si>
    <t>210802_Rostock_PS_UESS_210621_spike_PP</t>
  </si>
  <si>
    <t>Kläranlagen, Methode</t>
  </si>
  <si>
    <t>210802_Standard_PET_PE_PA_1</t>
  </si>
  <si>
    <t>210802_Standard_PET_PE_PA_2</t>
  </si>
  <si>
    <t>210802_Standard_PS_PP_PMMA</t>
  </si>
  <si>
    <t>210820_FK3_1</t>
  </si>
  <si>
    <t>210820_FK3_2</t>
  </si>
  <si>
    <t>210820_FK3_3</t>
  </si>
  <si>
    <t>210820_gefaul_UESS_NeueS_R-Metallkugeln_PM_210209</t>
  </si>
  <si>
    <t>210820_Luebeck_Zul_Filt_190806_1</t>
  </si>
  <si>
    <t>210820_Luebeck_Zul_Filt_190806_2</t>
  </si>
  <si>
    <t>210820_Luebeck_Zul_Filt_190806_3</t>
  </si>
  <si>
    <t>210820_Rostock_Abl_Filt_21060102_1</t>
  </si>
  <si>
    <t>210820_Rostock_Abl_Filt_21060102_2</t>
  </si>
  <si>
    <t>210820_Rostock_Abl_Filt_21060102_3</t>
  </si>
  <si>
    <t>210820_gefaul_UESS_neueS_R-Metallkugeln_PM_210209</t>
  </si>
  <si>
    <t>210827_Malchow_Abl_Filt_21062223_1</t>
  </si>
  <si>
    <t>210827_Malchow_Abl_Filt_21062223_2</t>
  </si>
  <si>
    <t>210827_Malchow_Abl_Filt_21062223_3</t>
  </si>
  <si>
    <t>210827_Malchow_Abl_SF_21062223_1</t>
  </si>
  <si>
    <t>210827_Malchow_Abl_SF_21062223_2</t>
  </si>
  <si>
    <t>210827_Malchow_Abl_SF_21062223_3</t>
  </si>
  <si>
    <t>210827_Malchow_Zul_Filt_21062223_1</t>
  </si>
  <si>
    <t>210827_Malchow_Zul_Filt_21062223_2</t>
  </si>
  <si>
    <t>210827_Malchow_Zul_Filt_21062223_3</t>
  </si>
  <si>
    <t>210827_Rostock_Abl_SF_21060203_1</t>
  </si>
  <si>
    <t>210827_Rostock_Abl_SF_21060203_2</t>
  </si>
  <si>
    <t>210901_Malchow_Abl_Filt_21062122_1</t>
  </si>
  <si>
    <t>210901_Malchow_Abl_Filt_21062122_2</t>
  </si>
  <si>
    <t>210901_Malchow_Abl_Filt_21062122_3</t>
  </si>
  <si>
    <t>210901_Malchow_Abl_SF_21062122_1</t>
  </si>
  <si>
    <t>210901_Malchow_Abl_SF_21062122_2</t>
  </si>
  <si>
    <t>210901_Malchow_Abl_SF_21062122_3</t>
  </si>
  <si>
    <t>210901_Rostock_Zul_Filt_21060203_1</t>
  </si>
  <si>
    <t>210901_Rostock_Zul_Filt_21060203_2</t>
  </si>
  <si>
    <t>210901_Rostock_Zul_Filt_21060203_3</t>
  </si>
  <si>
    <t>210901_Standard_PA_SBR</t>
  </si>
  <si>
    <t>210901_Standard_PE_PP</t>
  </si>
  <si>
    <t>210901_Waren_Abl_Filt_21061617_1</t>
  </si>
  <si>
    <t>210901_Waren_Abl_Filt_21061617_2</t>
  </si>
  <si>
    <t>210901_Waren_Abl_Filt_21061617_3</t>
  </si>
  <si>
    <t>210901_Waren_Abl_Filt_21061617_spike_PS_PET</t>
  </si>
  <si>
    <t>210901_Waren_Abl_SF_21061617_1</t>
  </si>
  <si>
    <t>210901_Waren_Abl_SF_21061617_2</t>
  </si>
  <si>
    <t>210901_Waren_Abl_SF_21061617_3</t>
  </si>
  <si>
    <t>210901_Rostock_Zul_Filt_21060102_1</t>
  </si>
  <si>
    <t>210901_Rostock_Zul_Filt_21060102_2</t>
  </si>
  <si>
    <t>210901_Rostock_Zul_Filt_21060102_3</t>
  </si>
  <si>
    <t>210901_Waren_Abl_FIlt_21061617_1</t>
  </si>
  <si>
    <t>210901_Waren_Abl_FIlt_21061617_2</t>
  </si>
  <si>
    <t>210901_Waren_Abl_FIlt_21061617_3</t>
  </si>
  <si>
    <t>210914_Sickerwasser_40_cm_19</t>
  </si>
  <si>
    <t>210914_Sickerwasser_40_cm_20</t>
  </si>
  <si>
    <t>210914_Sickerwasser_Blindprobe_17</t>
  </si>
  <si>
    <t>210914_Sickerwasser_Blindprobe_18</t>
  </si>
  <si>
    <t>210924_Waren_Abl_Filt_21061415_1</t>
  </si>
  <si>
    <t>210924_Waren_Abl_Filt_21061415_2</t>
  </si>
  <si>
    <t>210924_Waren_Abl_Filt_21061415_3</t>
  </si>
  <si>
    <t>210924_Waren_Zul_Filt_21061415_1</t>
  </si>
  <si>
    <t>210924_Waren_Zul_Filt_21061415_2</t>
  </si>
  <si>
    <t>210924_Waren_Zul_Filt_21061415_3</t>
  </si>
  <si>
    <t>210924_Waren_Zul_Filt_21061617_1</t>
  </si>
  <si>
    <t>210924_Waren_Zul_Filt_21061617_2</t>
  </si>
  <si>
    <t>211011_c_1E_KWB_1</t>
  </si>
  <si>
    <t>KWB</t>
  </si>
  <si>
    <t>211011_c_1E_KWB_2</t>
  </si>
  <si>
    <t>211011_c_1R_KWB_1</t>
  </si>
  <si>
    <t>211011_c_2E_KWB_1</t>
  </si>
  <si>
    <t>211011_c_2E_KWB_2</t>
  </si>
  <si>
    <t>211011_Malchow_Abl_Filt_21062122_1</t>
  </si>
  <si>
    <t>211011_Malchow_Abl_Filt_21062122_2</t>
  </si>
  <si>
    <t>211011_Malchow_Zul_Filt_21062122_1</t>
  </si>
  <si>
    <t>211011_Malchow_Zul_Filt_21062122_2</t>
  </si>
  <si>
    <t>211011_Malchow_Zul_Filt_21062122_3</t>
  </si>
  <si>
    <t>211011_PW_neueS_Schale_c_1</t>
  </si>
  <si>
    <t>211011_PW_neueS_Schale_c_2</t>
  </si>
  <si>
    <t>211011_PW_neueS_Schale_c_3</t>
  </si>
  <si>
    <t>211011_Rostock_Zul_Filt_21060102_1</t>
  </si>
  <si>
    <t>211011_Rostock_Zul_Filt_21060102_2</t>
  </si>
  <si>
    <t>211011_Rostock_Zul_Filt_21060102_3</t>
  </si>
  <si>
    <t>211011_Waren_Zul_Filt_21061617_1</t>
  </si>
  <si>
    <t>211011_Waren_Zul_Filt_21061617_2</t>
  </si>
  <si>
    <t>211015_Ringversuch_Vergleichsprobe_6_1 (Julia)</t>
  </si>
  <si>
    <t>211015_Ringversuch_Vergleichsprobe_6_2 (Julia)</t>
  </si>
  <si>
    <t>211015_Ringversuch_Vergleichsprobe_6_3 (Julia)</t>
  </si>
  <si>
    <t>211015_Ringversuch_Vergleichsprobe_6_spike_PE (Julia)</t>
  </si>
  <si>
    <t>211015_Ringversuch_Vergleichsprobe_6_spike_PET (Julia)</t>
  </si>
  <si>
    <t>211015_Ringversuch_Vergleichsprobe_6_spike_PP_PA (Julia)</t>
  </si>
  <si>
    <t>211015_Ringversuch_Vergleichsprobe_6_spike_SBR (Julia)</t>
  </si>
  <si>
    <t>211015_Ringversuch_VP_6_spike_15µL_PS_PMMA (Julia)</t>
  </si>
  <si>
    <t>211015_Waren_Abl_Filt_21061617_spike_PE_PS_PMMA</t>
  </si>
  <si>
    <t>211015_c_2R_KWB_1</t>
  </si>
  <si>
    <t>211015_c_2R_KWB_2</t>
  </si>
  <si>
    <t>211015_H_1-1_1</t>
  </si>
  <si>
    <t>Bodenproben</t>
  </si>
  <si>
    <t>211015_H_1-1_2</t>
  </si>
  <si>
    <t>211015_Rostock_Abl_SF_21060203_1</t>
  </si>
  <si>
    <t>211015_Rostock_Abl_SF_21060203_2</t>
  </si>
  <si>
    <t>211015_Rostock_Abl_SF_21060203_3</t>
  </si>
  <si>
    <t>211015_Waren_Zul_Filt_21061617_1</t>
  </si>
  <si>
    <t>211015_Ringversuch_Vergleichsprobe_6_2 (Luisa)</t>
  </si>
  <si>
    <t>211015_Ringversuch_Vergleichsprobe_6_3 (Luisa)</t>
  </si>
  <si>
    <t>211015_Ringversuch_Vergleichsprobe_6_spike_PE (Luisa)</t>
  </si>
  <si>
    <t>211015_Ringversuch_Vergleichsprobe_6_spike_PET (Luisa)</t>
  </si>
  <si>
    <t>211015_Ringversuch_Vergleichsprobe_6_spike_PP_PA (Luisa)</t>
  </si>
  <si>
    <t>211015_Ringversuch_Vergleichsprobe_6_spike_SBR (Luisa)</t>
  </si>
  <si>
    <t>211015_Ringversuch_VP_6_spike_15µL_PS_PMMA (Luisa)</t>
  </si>
  <si>
    <t>211026_Lippe_nach_KA_4_210915_1</t>
  </si>
  <si>
    <t>Flussproben</t>
  </si>
  <si>
    <t>211026_Lippe_nach_KA_4_210915_2</t>
  </si>
  <si>
    <t>211026_Lippe_nach_KA_4_210915_3</t>
  </si>
  <si>
    <t>211026_Lippe_vor_KA_1_210914_1</t>
  </si>
  <si>
    <t>211026_Lippe_vor_KA_1_210914_2</t>
  </si>
  <si>
    <t>211026_Lippe_vor_KA_1_210914_3</t>
  </si>
  <si>
    <t>211026_Lippe_vor_KA_3_210915_1</t>
  </si>
  <si>
    <t>211026_Lippe_vor_KA_3_210915_2</t>
  </si>
  <si>
    <t>211026_Lippe_vor_KA_3_210915_3</t>
  </si>
  <si>
    <t>211026_Lippe_vor_KA_5_210916_1</t>
  </si>
  <si>
    <t>211026_Lippe_vor_KA_5_210916_2</t>
  </si>
  <si>
    <t>211026_Lippe_vor_KA_5_210916_3</t>
  </si>
  <si>
    <t>211026_Standard_PP</t>
  </si>
  <si>
    <t>211026_Urban-Filters_TGA-Probe_1</t>
  </si>
  <si>
    <t>Straßenabfluss</t>
  </si>
  <si>
    <t>211026_Urban-Filters_TGA-Probe_2</t>
  </si>
  <si>
    <t>211026_Waren_Abl_SF_21061415_1</t>
  </si>
  <si>
    <t>211026_Waren_Abl_SF_21061415_2</t>
  </si>
  <si>
    <t>211026_Waren_Abl_SF_21061415_3</t>
  </si>
  <si>
    <t>211101_Ringversuch_Vergleichsprobe_6_spike_PE</t>
  </si>
  <si>
    <t>211101_Waren_Abl_Filt_21061617_spike_PE</t>
  </si>
  <si>
    <t>211101_Waren_Zul_Filt_21061617_1</t>
  </si>
  <si>
    <t>211101_Waren_Zul_Filt_21061617_2</t>
  </si>
  <si>
    <t>210906_E-FS_201030_1</t>
  </si>
  <si>
    <t>210906_E-FS_201030_2</t>
  </si>
  <si>
    <t>210906_E-FS_201030_3</t>
  </si>
  <si>
    <t>211104_Blindprobe_Lab_VE-Wasser_210819</t>
  </si>
  <si>
    <t>211104_Boden_Retentionsfilter_Probe_2_210519</t>
  </si>
  <si>
    <t>211104_November2020_TUBS_Sickerwasser_120cm</t>
  </si>
  <si>
    <t>211104_RBF_Waltrop_Probe_1a_210916</t>
  </si>
  <si>
    <t>211104_RBF_Waltrop_Probe_1b_210916</t>
  </si>
  <si>
    <t>211104_RBF_Waltrop_Probe_1c_210916</t>
  </si>
  <si>
    <t>211104_RBF_Waltrop_Probe_1d_210916</t>
  </si>
  <si>
    <t>211108_KWS_E-FS_201030_1</t>
  </si>
  <si>
    <t>211108_KWS_E-FS_201030_2</t>
  </si>
  <si>
    <t>211108_KWS_E-FS_201030_3</t>
  </si>
  <si>
    <t>211108_Lippe_nach_KA_2_210914_1</t>
  </si>
  <si>
    <t>211108_Lippe_nach_KA_2_210914_2</t>
  </si>
  <si>
    <t>211108_Lippe_nach_KA_6_210914_1</t>
  </si>
  <si>
    <t>211108_Lippe_nach_KA_6_210914_2</t>
  </si>
  <si>
    <t>211108_Lippe_nach_KA_6_210914_3</t>
  </si>
  <si>
    <t>211108_RUEB_210915_1</t>
  </si>
  <si>
    <t>RÜB</t>
  </si>
  <si>
    <t>211108_RUEB_210915_2</t>
  </si>
  <si>
    <t>211108_RUEB_210915_3</t>
  </si>
  <si>
    <t>211118_KWS_E-FS_201030_1</t>
  </si>
  <si>
    <t>211118_KWS_E-FS_201030_2</t>
  </si>
  <si>
    <t>211118_KWS_E-FS_201030_3</t>
  </si>
  <si>
    <t>211118_KWS_Zul_SF_20102728_gr1mm_spike_PS</t>
  </si>
  <si>
    <t>211118_Lippe_nach_KA_4_210519_1</t>
  </si>
  <si>
    <t>211118_Lippe_nach_KA_4_210519_2</t>
  </si>
  <si>
    <t>211118_Lippe_nach_KA_4_210519_3</t>
  </si>
  <si>
    <t>211118_Malchow_Zul_Filt_19081314_1</t>
  </si>
  <si>
    <t>211118_Malchow_Zul_Filt_19081314_2</t>
  </si>
  <si>
    <t>211118_Malchow_Zul_Filt_19081314_3</t>
  </si>
  <si>
    <t>211118_Münchehofe_Abl_SF_19102324_gr1mm_1</t>
  </si>
  <si>
    <t>211118_Münchehofe_Abl_SF_19102324_gr1mm_2</t>
  </si>
  <si>
    <t>211118_Münchehofe_Abl_SF_19102324_gr1mm_3</t>
  </si>
  <si>
    <t>211118_Münchehofe_KA_Zul_19102930_gr1mm_1</t>
  </si>
  <si>
    <t>211118_Münchehofe_KA_Zul_19102930_gr1mm_2</t>
  </si>
  <si>
    <t>211118_Münchehofe_KA_Zul_19102930_gr1mm_3</t>
  </si>
  <si>
    <t>211118_RBF_Waltrop_Probe_2</t>
  </si>
  <si>
    <t>RBF</t>
  </si>
  <si>
    <t>211118_Standard_SBR</t>
  </si>
  <si>
    <t>211118_Urban-Filters_TGA-Probe_1</t>
  </si>
  <si>
    <t>211118_Urban-Filters_TGA-Probe_2</t>
  </si>
  <si>
    <t>211118_Waren_Zul_Filt_21061617_1</t>
  </si>
  <si>
    <t>211118_Waren_Zul_Filt_21061617_2</t>
  </si>
  <si>
    <t>211122_KWS_Abl_NK_20102728_gr1mm_1</t>
  </si>
  <si>
    <t>211122_KWS_Abl_NK_20102728_gr1mm_2</t>
  </si>
  <si>
    <t>211122_KWS_Abl_NK_20102728_gr1mm_3</t>
  </si>
  <si>
    <t>211122_KWS_Zul_SF_20102728_gr1mm_1</t>
  </si>
  <si>
    <t>211122_KWS_Zul_SF_20102728_gr1mm_2</t>
  </si>
  <si>
    <t>211122_KWS_Zul_SF_20102728_gr1mm_3</t>
  </si>
  <si>
    <t>211122_Lippe_nach_KA_4_210519_1</t>
  </si>
  <si>
    <t>211122_Lippe_nach_KA_4_210519_2</t>
  </si>
  <si>
    <t>211122_Lippe_nach_KA_4_210519_3</t>
  </si>
  <si>
    <t>211122_Lippe_nach_KA_4_210519_spike_PE</t>
  </si>
  <si>
    <t>211122_Standard_PET</t>
  </si>
  <si>
    <t>211122_Standard_PP</t>
  </si>
  <si>
    <t>211122_Urban-Filters_TGA-Probe_1</t>
  </si>
  <si>
    <t>211122_Urban-Filters_TGA-Probe_2</t>
  </si>
  <si>
    <t>211124_KWS_Abl_Bio_20102728_spike_B2_1</t>
  </si>
  <si>
    <t>211124_KWS_Abl_Bio_20102728_spike_B2_2</t>
  </si>
  <si>
    <t>211124_KWS_FS_201028_spike_B2_1</t>
  </si>
  <si>
    <t>211124_KWS_FS_201028_spike_B2_2</t>
  </si>
  <si>
    <t>211124_KWS_FS_201028_spike_B2_3</t>
  </si>
  <si>
    <t>211124_KWS_UESS_201028_spike_B2_1</t>
  </si>
  <si>
    <t>211124_KWS_UESS_201028_spike_B2_2</t>
  </si>
  <si>
    <t>211124_KWS_UESS_201028_spike_B2_3</t>
  </si>
  <si>
    <t>211124_Malchow_Zul_KA_19081314_gr1mm_1</t>
  </si>
  <si>
    <t>211124_Malchow_Zul_KA_19081314_gr1mm_2</t>
  </si>
  <si>
    <t>211124_Malchow_Zul_KA_19081314_gr1mm_3</t>
  </si>
  <si>
    <t>211124_WEB_4A_211014_1</t>
  </si>
  <si>
    <t>211124_WEB_4A_211014_2</t>
  </si>
  <si>
    <t>211124_WEB_4A_211014_3</t>
  </si>
  <si>
    <t>211101_BP2_1-1_1</t>
  </si>
  <si>
    <t>211101_BP2_1-1_2</t>
  </si>
  <si>
    <t>211101_BP2_1-2_1</t>
  </si>
  <si>
    <t>211101_BP2_1-2_2</t>
  </si>
  <si>
    <t>211101_BP2_1-3_1</t>
  </si>
  <si>
    <t>211101_BP2_1-3_2</t>
  </si>
  <si>
    <t>211101_BP2_2-1_1</t>
  </si>
  <si>
    <t>211101_BP2_2-2_2</t>
  </si>
  <si>
    <t>211101_BP2_2-3_1</t>
  </si>
  <si>
    <t>211101_BP2_2-3_2</t>
  </si>
  <si>
    <t>211101_BP2_2-1_2</t>
  </si>
  <si>
    <t>211101_BP2_2-2_1</t>
  </si>
  <si>
    <t>211209_BP_2-1</t>
  </si>
  <si>
    <t>211209_BP_2-2</t>
  </si>
  <si>
    <t>211209_KWS_E-FS_201030_20_PS_PMMA_PA_PET</t>
  </si>
  <si>
    <t>211209_KWS_PS_201028_spike_B2_1</t>
  </si>
  <si>
    <t>211209_KWS_PS_201028_spike_B2_2</t>
  </si>
  <si>
    <t>211209_KWS_PS_201028_spike_B2_3</t>
  </si>
  <si>
    <t>211209_Lippe_nach_KA_4_210519_10_PS_PMMA_PA</t>
  </si>
  <si>
    <t>211209_Standard_20_PS_PMMA_SBR_1</t>
  </si>
  <si>
    <t>211209_Standard_20_PS_PMMA_SBR_2</t>
  </si>
  <si>
    <t>211209_WEB_4A_141021_spike_10_PS_PMMA_SBR</t>
  </si>
  <si>
    <t>Straßenabfluss, Methode</t>
  </si>
  <si>
    <t>211209_WEB_4A_210927_a_1</t>
  </si>
  <si>
    <t>211209_WEB_4A_210927_a_2</t>
  </si>
  <si>
    <t>211209_WEB_4A_210927_b_1</t>
  </si>
  <si>
    <t>211209_WEB_4A_210927_b_2</t>
  </si>
  <si>
    <t>211209_WEB_4A_B_210927_spike_10_PS_PMMA_SBR</t>
  </si>
  <si>
    <t>211209_WEB_4B_211014_1</t>
  </si>
  <si>
    <t>211209_WEB_4B_211014_2</t>
  </si>
  <si>
    <t>211209_WEB_4C_210927_1</t>
  </si>
  <si>
    <t>211209_WEB_4C_210927_2</t>
  </si>
  <si>
    <t>211209_WEB_4C_211014_1</t>
  </si>
  <si>
    <t>211209_WEB_4C_211014_2</t>
  </si>
  <si>
    <t>211209_WEB_4D_210927_1</t>
  </si>
  <si>
    <t>211209_WEB_4D_210927_2</t>
  </si>
  <si>
    <t>211209_WEB_4D_211014_1</t>
  </si>
  <si>
    <t>211209_WEB_4D_211014_2</t>
  </si>
  <si>
    <t>211214_KWS_Abl_Bio_20102728_spike_PE</t>
  </si>
  <si>
    <t>211214_Standard_PE</t>
  </si>
  <si>
    <t>211214_WEB_2A_210920_1</t>
  </si>
  <si>
    <t>211214_WEB_2A_210920_2</t>
  </si>
  <si>
    <t>211214_WEB_2B_210920_2</t>
  </si>
  <si>
    <t>211214_WEB_2C_210920_1</t>
  </si>
  <si>
    <t>211214_WEB_2C_210920_2</t>
  </si>
  <si>
    <t>211214_WEB_2D_210920_1</t>
  </si>
  <si>
    <t>211214_WEB_2D_210920_2</t>
  </si>
  <si>
    <t>211214_WEB_3A_210920_1</t>
  </si>
  <si>
    <t>211214_WEB_3A_210920_2</t>
  </si>
  <si>
    <t>211214_WEB_3B_210920_1</t>
  </si>
  <si>
    <t>211214_WEB_3B_210920_2</t>
  </si>
  <si>
    <t>211214_WEB_3C_210920_1</t>
  </si>
  <si>
    <t>211214_WEB_3C_210920_2</t>
  </si>
  <si>
    <t>211214_WEB_3D_210920_1</t>
  </si>
  <si>
    <t>211214_WEB_3D_210920_2</t>
  </si>
  <si>
    <t>211227_VTA_Hydroprompt_Forte_1_1</t>
  </si>
  <si>
    <t>211227_VTA_Hydroprompt_Forte_1_2</t>
  </si>
  <si>
    <t>211227_VTA_Hydroprompt_Forte_1_3</t>
  </si>
  <si>
    <t>211227_VTA_Hydroprompt_Forte_2_1</t>
  </si>
  <si>
    <t>211227_VTA_Hydroprompt_Forte_2_2</t>
  </si>
  <si>
    <t>211227_VTA_Hydroprompt_Forte_2_3</t>
  </si>
  <si>
    <t>211227_VTA_Microfloc_WA_1_1</t>
  </si>
  <si>
    <t>211227_VTA_Microfloc_WA_1_2</t>
  </si>
  <si>
    <t>211227_VTA_Microfloc_WA_1_3</t>
  </si>
  <si>
    <t>211227_VTA_Microfloc_WA_2_1</t>
  </si>
  <si>
    <t>211227_VTA_Microfloc_WA_2_2</t>
  </si>
  <si>
    <t>211227_VTA_Microfloc_WA_2_3</t>
  </si>
  <si>
    <t>211227_VTA_Referenz_1_1</t>
  </si>
  <si>
    <t>211227_VTA_Referenz_1_2</t>
  </si>
  <si>
    <t>211227_VTA_Referenz_1_3</t>
  </si>
  <si>
    <t>211227_VTA_Referenz_2_1</t>
  </si>
  <si>
    <t>PP1_2_4_dimethylhept_1_ene</t>
  </si>
  <si>
    <t>PP2_2_4_6_trimethylnon_1_ene</t>
  </si>
  <si>
    <t>PP3_2_4_6_trimethylnon_1_ene</t>
  </si>
  <si>
    <t>PP4_2_4_6_8_tetramethylundec_1_ene</t>
  </si>
  <si>
    <t>PP5_2_4_6_8_tetramethylundec_1_ene</t>
  </si>
  <si>
    <t>PP6_2_4_6_8_tetramethylundec_1_ene</t>
  </si>
  <si>
    <t xml:space="preserve">Gesamt-bewertung </t>
  </si>
  <si>
    <t>V k neu</t>
  </si>
  <si>
    <t>Vk alt</t>
  </si>
  <si>
    <t xml:space="preserve">201102_KA_Malchow_Zul_Filt_19081213_1_PE4_newRT </t>
  </si>
  <si>
    <t xml:space="preserve">201102_KA_Malchow_Zul_Filt_19081213_2_PE4_newRT </t>
  </si>
  <si>
    <t xml:space="preserve">201123_BS_Bio_Ab_II_20061819_1 </t>
  </si>
  <si>
    <t xml:space="preserve">201123_BS_Bio_Ab_II_20061819_2 </t>
  </si>
  <si>
    <t xml:space="preserve">201123_BS_Bio_Ab_II_20061819_3 </t>
  </si>
  <si>
    <t xml:space="preserve">201123_BS_ED-UESS_200618_1 </t>
  </si>
  <si>
    <t xml:space="preserve">201123_BS_ED-UESS_200618_2 </t>
  </si>
  <si>
    <t xml:space="preserve">201123_BS_ED-UESS_200618_3 </t>
  </si>
  <si>
    <t xml:space="preserve">201130_BS_Abl_Bio_II_20061819_spike_PE </t>
  </si>
  <si>
    <t xml:space="preserve">201130_BS_ED-UESS_200618_spike_PE </t>
  </si>
  <si>
    <t xml:space="preserve">201130_BS_E-FS_200618_1 </t>
  </si>
  <si>
    <t xml:space="preserve">201130_BS_E-FS_200618_2 </t>
  </si>
  <si>
    <t xml:space="preserve">201130_BS_E-FS_200618_3 </t>
  </si>
  <si>
    <t xml:space="preserve">201130_BS_E-FS_200618_spike_PE </t>
  </si>
  <si>
    <t>210212_gefaulterUESS_neueS_201028_1</t>
  </si>
  <si>
    <t>210212_gefaulterUESS_neueS_201028_2</t>
  </si>
  <si>
    <t>210212_gefaulterUESS_neueS_201028_3</t>
  </si>
  <si>
    <t>210224_KWS_Abl_NK_B1_20102728_spike_2</t>
  </si>
  <si>
    <t>210224_KWS_Abl_NK_B1_20102728_spike_3</t>
  </si>
  <si>
    <t>210324_fl_Standard_PE</t>
  </si>
  <si>
    <t>210429_C_VKA_ZFA_20092-4_1</t>
  </si>
  <si>
    <t>210429_C_VKA_ZFA_20092-4_2</t>
  </si>
  <si>
    <t>210429_C_VKA_ZFA_20092-4_3</t>
  </si>
  <si>
    <t>211015_Ringversuch_Vergleichsprobe_6_1</t>
  </si>
  <si>
    <t>211015_Ringversuch_Vergleichsprobe_6_2</t>
  </si>
  <si>
    <t>211015_Ringversuch_Vergleichsprobe_6_3</t>
  </si>
  <si>
    <t>211015_Ringversuch_Vergleichsprobe_6_spike_PE</t>
  </si>
  <si>
    <t>211015_Ringversuch_Vergleichsprobe_6_spike_PET</t>
  </si>
  <si>
    <t>211015_Ringversuch_Vergleichsprobe_6_spike_PP_PA</t>
  </si>
  <si>
    <t>211015_Ringversuch_Vergleichsprobe_6_spike_SBR</t>
  </si>
  <si>
    <t>211015_Ringversuch_VP_6_spike_15µL_PS_PMMA</t>
  </si>
  <si>
    <t>PS1_Styrene</t>
  </si>
  <si>
    <t>PS2_2_4_Diphenyl_1_butene</t>
  </si>
  <si>
    <t>PS3_2_4_6_Triphenyl_1_hexen</t>
  </si>
  <si>
    <t>Mittelwert amit PS1</t>
  </si>
  <si>
    <t>Mittelwert ohne PS1</t>
  </si>
  <si>
    <t>Spannweite</t>
  </si>
  <si>
    <t>Spike</t>
  </si>
  <si>
    <t>Wiederfindung mit PS1</t>
  </si>
  <si>
    <t>Wiederfindung ohne PS1</t>
  </si>
  <si>
    <t>PMMA1_Methyl_Methacrylate</t>
  </si>
  <si>
    <t>Aufstockung</t>
  </si>
  <si>
    <t xml:space="preserve">Bemerkung </t>
  </si>
  <si>
    <t>200819_Lübeck_1,5h_190708_mitUSS_1_MP_LOD</t>
  </si>
  <si>
    <t>200819_Lübeck_1,5h_190708_mitUSS_2_MP_LOD</t>
  </si>
  <si>
    <t>200819_Lübeck_1,5h_190708_ohneUSS_1_MP_LOD</t>
  </si>
  <si>
    <t>200819_Lübeck_1,5h_190708_ohneUSS_2_MP_LOD</t>
  </si>
  <si>
    <t xml:space="preserve">201130_BS_Ab_Bio_II_20061819_spike_PE </t>
  </si>
  <si>
    <t>PET2_Methylbenzoat</t>
  </si>
  <si>
    <t>PET3_Vinylbenzoat</t>
  </si>
  <si>
    <t>PET4_Ethylbenzoat</t>
  </si>
  <si>
    <t>PET5_Benzoic_acid</t>
  </si>
  <si>
    <t>PET7_Diethyl_phthalate</t>
  </si>
  <si>
    <t>PET8_Divinyl_phthalat</t>
  </si>
  <si>
    <t>Mittelwert neu</t>
  </si>
  <si>
    <t>Mittelwert</t>
  </si>
  <si>
    <t>ab hier ändert sich die PET-Reihenfolge( PET1, PET3, PET5)</t>
  </si>
  <si>
    <t>211118_Malchow_Zul_Filt_19081314_gr1mm_1</t>
  </si>
  <si>
    <t>211118_Malchow_Zul_Filt_19081314_gr1mm_2</t>
  </si>
  <si>
    <t>211118_Malchow_Zul_Filt_19081314_gr1mm_3</t>
  </si>
  <si>
    <t>PA1_caprolactam</t>
  </si>
  <si>
    <t>SBR2_4_phenylcyclohexene</t>
  </si>
  <si>
    <t>Experiment</t>
  </si>
  <si>
    <t>Probenart</t>
  </si>
  <si>
    <t>PE-Güte</t>
  </si>
  <si>
    <t>PE</t>
  </si>
  <si>
    <t>PP</t>
  </si>
  <si>
    <t>PS</t>
  </si>
  <si>
    <t>PMMA</t>
  </si>
  <si>
    <t>PET</t>
  </si>
  <si>
    <t>Summe MP ohne PVC</t>
  </si>
  <si>
    <t xml:space="preserve">Probenvolumen </t>
  </si>
  <si>
    <t xml:space="preserve">TS &gt; 10 µm </t>
  </si>
  <si>
    <t xml:space="preserve">TS-Gehalt </t>
  </si>
  <si>
    <t>Summe MP</t>
  </si>
  <si>
    <t>Summe PE, PP, PS</t>
  </si>
  <si>
    <t>Einheit</t>
  </si>
  <si>
    <t>Vk [-]</t>
  </si>
  <si>
    <t>[µg/mg]</t>
  </si>
  <si>
    <t>[L]</t>
  </si>
  <si>
    <t>[g]</t>
  </si>
  <si>
    <t>[mg/L]</t>
  </si>
  <si>
    <t>[µg/L]</t>
  </si>
  <si>
    <t>Ablauf_Filtration</t>
  </si>
  <si>
    <t>Zulauf_Filtration</t>
  </si>
  <si>
    <t>Zulauf_KA</t>
  </si>
  <si>
    <t>Synthetisch</t>
  </si>
  <si>
    <t>Ablauf_Vorklärung</t>
  </si>
  <si>
    <t>Primärschlamm</t>
  </si>
  <si>
    <t>Glasinhalt</t>
  </si>
  <si>
    <t>Überschussschlamm</t>
  </si>
  <si>
    <t>Zulauf_Biologie</t>
  </si>
  <si>
    <t>Zentrat_FSE</t>
  </si>
  <si>
    <t>Zentrat_UESE</t>
  </si>
  <si>
    <t>Dosierung</t>
  </si>
  <si>
    <t>Ablauf_Nachklärung</t>
  </si>
  <si>
    <t>Umweltmaterial</t>
  </si>
  <si>
    <t>Ablauf_Biologie</t>
  </si>
  <si>
    <t>Ablauf Biologie</t>
  </si>
  <si>
    <t>Faulschlamm</t>
  </si>
  <si>
    <t>Ablauf Sandfang</t>
  </si>
  <si>
    <t>Zulauf Sandfang</t>
  </si>
  <si>
    <t>Ablauf Nachklärung</t>
  </si>
  <si>
    <t>entwässerter FS</t>
  </si>
  <si>
    <t>Ablauf Filtration</t>
  </si>
  <si>
    <t>gefaulter Überschusschlamm</t>
  </si>
  <si>
    <t>Zentrat_EFS</t>
  </si>
  <si>
    <t>Dickschlamm</t>
  </si>
  <si>
    <t>Reinigungssand</t>
  </si>
  <si>
    <t>entwässerter Faulschlamm</t>
  </si>
  <si>
    <t>Zentrat  Faulschlamm</t>
  </si>
  <si>
    <t>Ablauf Sandfilter</t>
  </si>
  <si>
    <t xml:space="preserve">Dosiertank </t>
  </si>
  <si>
    <t>gefaulter ÜSS</t>
  </si>
  <si>
    <t>gefaulter ÜSS, Synthetisch</t>
  </si>
  <si>
    <t>Hydrolysat</t>
  </si>
  <si>
    <t>MAP</t>
  </si>
  <si>
    <t>RT</t>
  </si>
  <si>
    <t>Qualifier_1</t>
  </si>
  <si>
    <t>Qualifier_2</t>
  </si>
  <si>
    <t>Qualifier_3</t>
  </si>
  <si>
    <t>Ratio_55/81</t>
  </si>
  <si>
    <t>Parameter_Anzahl</t>
  </si>
  <si>
    <t>Gesamt</t>
  </si>
  <si>
    <t>Gesamt ohne Qualis</t>
  </si>
  <si>
    <t>210201_GWI_Algen_Sand_kl630µm_12</t>
  </si>
  <si>
    <t>210224_Standard_20_PMMA</t>
  </si>
  <si>
    <t>210224_Standard_20_PS</t>
  </si>
  <si>
    <t>210224_Standard_Pulver_PMMA</t>
  </si>
  <si>
    <t>211015_Ringerversuch_Vergleichsprobe_6_2</t>
  </si>
  <si>
    <t>211015_Ringerversuch_Vergleichsprobe_6_3</t>
  </si>
  <si>
    <t>211015_Ringerversuch_Vergleichsprobe_6_spike_PE</t>
  </si>
  <si>
    <t>211015_Ringerversuch_Vergleichsprobe_6_spike_PET</t>
  </si>
  <si>
    <t>211015_Ringerversuch_Vergleichsprobe_6_spike_PP_PA</t>
  </si>
  <si>
    <t>211015_Ringerversuch_Vergleichsprobe_6_spike_SBR</t>
  </si>
  <si>
    <t>210808_Standard_PP</t>
  </si>
  <si>
    <t>VTA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</si>
</sst>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#,##0.0"/>
    <numFmt numFmtId="167" formatCode="0.0000"/>
    <numFmt numFmtId="168" formatCode="0.00000"/>
  </numFmts>
  <fonts count="5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theme="6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0"/>
      <color rgb="FF000000"/>
      <name val="Docs-Calibri"/>
    </font>
    <font>
      <b/>
      <sz val="11"/>
      <name val="Calibri"/>
      <family val="2"/>
    </font>
    <font>
      <sz val="11"/>
      <color rgb="FF000000"/>
      <name val="Docs-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00000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19">
    <xf numFmtId="0" fontId="0" fillId="0" borderId="0" xfId="0"/>
    <xf numFmtId="0" fontId="5" fillId="0" borderId="1" xfId="0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0" fillId="0" borderId="4" xfId="0" applyBorder="1"/>
    <xf numFmtId="0" fontId="5" fillId="0" borderId="0" xfId="0" applyFont="1" applyAlignment="1">
      <alignment vertical="center"/>
    </xf>
    <xf numFmtId="0" fontId="5" fillId="0" borderId="6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7" xfId="0" applyBorder="1"/>
    <xf numFmtId="0" fontId="7" fillId="0" borderId="0" xfId="0" applyFont="1"/>
    <xf numFmtId="0" fontId="7" fillId="0" borderId="8" xfId="0" applyFont="1" applyBorder="1" applyAlignment="1">
      <alignment horizontal="center"/>
    </xf>
    <xf numFmtId="1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5" fillId="2" borderId="6" xfId="0" applyNumberFormat="1" applyFont="1" applyFill="1" applyBorder="1" applyAlignment="1">
      <alignment horizontal="center"/>
    </xf>
    <xf numFmtId="0" fontId="0" fillId="3" borderId="0" xfId="0" applyFill="1"/>
    <xf numFmtId="0" fontId="0" fillId="3" borderId="6" xfId="0" applyFill="1" applyBorder="1"/>
    <xf numFmtId="0" fontId="3" fillId="4" borderId="7" xfId="0" applyFont="1" applyFill="1" applyBorder="1"/>
    <xf numFmtId="0" fontId="2" fillId="5" borderId="6" xfId="0" applyFont="1" applyFill="1" applyBorder="1"/>
    <xf numFmtId="0" fontId="0" fillId="4" borderId="0" xfId="0" applyFill="1"/>
    <xf numFmtId="0" fontId="3" fillId="4" borderId="0" xfId="0" applyFont="1" applyFill="1"/>
    <xf numFmtId="0" fontId="1" fillId="3" borderId="0" xfId="0" applyFont="1" applyFill="1"/>
    <xf numFmtId="0" fontId="1" fillId="3" borderId="6" xfId="0" applyFont="1" applyFill="1" applyBorder="1"/>
    <xf numFmtId="0" fontId="0" fillId="4" borderId="7" xfId="0" applyFill="1" applyBorder="1"/>
    <xf numFmtId="0" fontId="0" fillId="5" borderId="6" xfId="0" applyFill="1" applyBorder="1"/>
    <xf numFmtId="0" fontId="0" fillId="3" borderId="0" xfId="0" quotePrefix="1" applyFill="1"/>
    <xf numFmtId="0" fontId="0" fillId="3" borderId="6" xfId="0" quotePrefix="1" applyFill="1" applyBorder="1"/>
    <xf numFmtId="0" fontId="7" fillId="0" borderId="9" xfId="0" applyFont="1" applyBorder="1" applyAlignment="1">
      <alignment horizontal="center"/>
    </xf>
    <xf numFmtId="0" fontId="0" fillId="3" borderId="5" xfId="0" applyFill="1" applyBorder="1"/>
    <xf numFmtId="0" fontId="0" fillId="3" borderId="10" xfId="0" applyFill="1" applyBorder="1"/>
    <xf numFmtId="0" fontId="0" fillId="0" borderId="10" xfId="0" applyBorder="1"/>
    <xf numFmtId="0" fontId="0" fillId="4" borderId="4" xfId="0" applyFill="1" applyBorder="1"/>
    <xf numFmtId="0" fontId="0" fillId="5" borderId="10" xfId="0" applyFill="1" applyBorder="1"/>
    <xf numFmtId="0" fontId="0" fillId="4" borderId="5" xfId="0" applyFill="1" applyBorder="1"/>
    <xf numFmtId="164" fontId="0" fillId="3" borderId="6" xfId="0" applyNumberFormat="1" applyFill="1" applyBorder="1"/>
    <xf numFmtId="3" fontId="0" fillId="0" borderId="6" xfId="0" applyNumberFormat="1" applyBorder="1"/>
    <xf numFmtId="3" fontId="2" fillId="5" borderId="6" xfId="0" applyNumberFormat="1" applyFont="1" applyFill="1" applyBorder="1"/>
    <xf numFmtId="0" fontId="8" fillId="3" borderId="0" xfId="0" applyFont="1" applyFill="1"/>
    <xf numFmtId="2" fontId="9" fillId="3" borderId="0" xfId="0" applyNumberFormat="1" applyFont="1" applyFill="1"/>
    <xf numFmtId="164" fontId="9" fillId="3" borderId="0" xfId="0" applyNumberFormat="1" applyFont="1" applyFill="1"/>
    <xf numFmtId="0" fontId="9" fillId="3" borderId="0" xfId="0" applyFont="1" applyFill="1"/>
    <xf numFmtId="2" fontId="7" fillId="0" borderId="6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wrapText="1"/>
    </xf>
    <xf numFmtId="0" fontId="2" fillId="0" borderId="5" xfId="0" applyFont="1" applyBorder="1" applyAlignment="1">
      <alignment horizontal="center"/>
    </xf>
    <xf numFmtId="0" fontId="3" fillId="0" borderId="7" xfId="0" quotePrefix="1" applyFont="1" applyBorder="1"/>
    <xf numFmtId="0" fontId="3" fillId="0" borderId="0" xfId="0" quotePrefix="1" applyFont="1"/>
    <xf numFmtId="0" fontId="3" fillId="0" borderId="8" xfId="0" applyFont="1" applyBorder="1"/>
    <xf numFmtId="0" fontId="3" fillId="0" borderId="7" xfId="0" applyFont="1" applyBorder="1"/>
    <xf numFmtId="0" fontId="0" fillId="0" borderId="8" xfId="0" applyBorder="1"/>
    <xf numFmtId="0" fontId="1" fillId="0" borderId="7" xfId="0" applyFont="1" applyBorder="1" applyAlignment="1">
      <alignment horizontal="center"/>
    </xf>
    <xf numFmtId="0" fontId="1" fillId="0" borderId="8" xfId="0" applyFont="1" applyBorder="1"/>
    <xf numFmtId="1" fontId="0" fillId="0" borderId="7" xfId="0" applyNumberFormat="1" applyBorder="1" applyAlignment="1">
      <alignment horizontal="center"/>
    </xf>
    <xf numFmtId="0" fontId="3" fillId="0" borderId="6" xfId="0" applyFont="1" applyBorder="1" applyAlignment="1">
      <alignment horizontal="center"/>
    </xf>
    <xf numFmtId="2" fontId="3" fillId="0" borderId="8" xfId="0" applyNumberFormat="1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7" xfId="0" applyFont="1" applyBorder="1"/>
    <xf numFmtId="0" fontId="4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0" fontId="10" fillId="0" borderId="7" xfId="0" applyFont="1" applyBorder="1"/>
    <xf numFmtId="0" fontId="10" fillId="0" borderId="8" xfId="0" applyFont="1" applyBorder="1"/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2" fillId="6" borderId="10" xfId="0" applyFont="1" applyFill="1" applyBorder="1" applyAlignment="1">
      <alignment horizontal="center"/>
    </xf>
    <xf numFmtId="0" fontId="0" fillId="0" borderId="5" xfId="0" applyBorder="1" applyAlignment="1">
      <alignment vertical="center"/>
    </xf>
    <xf numFmtId="0" fontId="3" fillId="0" borderId="13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4" xfId="0" applyFont="1" applyBorder="1"/>
    <xf numFmtId="0" fontId="3" fillId="0" borderId="9" xfId="0" applyFont="1" applyBorder="1"/>
    <xf numFmtId="0" fontId="0" fillId="0" borderId="9" xfId="0" applyBorder="1" applyAlignment="1">
      <alignment horizontal="center"/>
    </xf>
    <xf numFmtId="0" fontId="2" fillId="6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6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2" fontId="2" fillId="0" borderId="8" xfId="0" applyNumberFormat="1" applyFont="1" applyBorder="1" applyAlignment="1">
      <alignment horizontal="center"/>
    </xf>
    <xf numFmtId="0" fontId="10" fillId="0" borderId="5" xfId="0" applyFont="1" applyBorder="1"/>
    <xf numFmtId="0" fontId="0" fillId="0" borderId="14" xfId="0" applyBorder="1"/>
    <xf numFmtId="2" fontId="0" fillId="0" borderId="0" xfId="0" applyNumberFormat="1"/>
    <xf numFmtId="0" fontId="10" fillId="0" borderId="4" xfId="0" applyFont="1" applyBorder="1"/>
    <xf numFmtId="0" fontId="0" fillId="0" borderId="0" xfId="0" applyAlignment="1">
      <alignment horizontal="left"/>
    </xf>
    <xf numFmtId="2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3" fillId="0" borderId="19" xfId="0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0" fontId="6" fillId="0" borderId="1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top" wrapText="1"/>
    </xf>
    <xf numFmtId="0" fontId="10" fillId="0" borderId="18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left" vertical="top"/>
    </xf>
    <xf numFmtId="0" fontId="18" fillId="0" borderId="21" xfId="0" applyFont="1" applyBorder="1" applyAlignment="1">
      <alignment horizontal="left" vertical="top"/>
    </xf>
    <xf numFmtId="0" fontId="19" fillId="0" borderId="22" xfId="0" applyFont="1" applyBorder="1" applyAlignment="1">
      <alignment horizontal="left" vertical="top"/>
    </xf>
    <xf numFmtId="2" fontId="3" fillId="0" borderId="7" xfId="0" applyNumberFormat="1" applyFont="1" applyBorder="1" applyAlignment="1">
      <alignment horizontal="center"/>
    </xf>
    <xf numFmtId="0" fontId="20" fillId="0" borderId="23" xfId="0" applyFont="1" applyBorder="1" applyAlignment="1">
      <alignment horizontal="left" vertical="top"/>
    </xf>
    <xf numFmtId="1" fontId="0" fillId="0" borderId="12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13" xfId="0" applyBorder="1"/>
    <xf numFmtId="0" fontId="21" fillId="0" borderId="24" xfId="0" applyFont="1" applyBorder="1" applyAlignment="1">
      <alignment horizontal="left" vertical="top"/>
    </xf>
    <xf numFmtId="165" fontId="1" fillId="0" borderId="6" xfId="0" applyNumberFormat="1" applyFont="1" applyBorder="1" applyAlignment="1">
      <alignment horizontal="center"/>
    </xf>
    <xf numFmtId="165" fontId="3" fillId="0" borderId="6" xfId="0" applyNumberFormat="1" applyFont="1" applyBorder="1" applyAlignment="1">
      <alignment horizontal="center"/>
    </xf>
    <xf numFmtId="165" fontId="10" fillId="0" borderId="6" xfId="0" applyNumberFormat="1" applyFont="1" applyBorder="1" applyAlignment="1">
      <alignment horizontal="center"/>
    </xf>
    <xf numFmtId="165" fontId="3" fillId="0" borderId="14" xfId="0" applyNumberFormat="1" applyFont="1" applyBorder="1" applyAlignment="1">
      <alignment horizontal="center"/>
    </xf>
    <xf numFmtId="165" fontId="2" fillId="0" borderId="15" xfId="0" applyNumberFormat="1" applyFon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0" xfId="0" applyNumberFormat="1"/>
    <xf numFmtId="165" fontId="3" fillId="0" borderId="12" xfId="0" applyNumberFormat="1" applyFon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0" xfId="0" applyNumberFormat="1" applyAlignment="1">
      <alignment horizontal="left" indent="2"/>
    </xf>
    <xf numFmtId="166" fontId="0" fillId="0" borderId="7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2" fillId="5" borderId="6" xfId="0" applyNumberFormat="1" applyFont="1" applyFill="1" applyBorder="1"/>
    <xf numFmtId="165" fontId="8" fillId="3" borderId="0" xfId="0" applyNumberFormat="1" applyFont="1" applyFill="1"/>
    <xf numFmtId="166" fontId="2" fillId="5" borderId="6" xfId="0" applyNumberFormat="1" applyFont="1" applyFill="1" applyBorder="1"/>
    <xf numFmtId="165" fontId="3" fillId="3" borderId="6" xfId="0" applyNumberFormat="1" applyFont="1" applyFill="1" applyBorder="1"/>
    <xf numFmtId="165" fontId="3" fillId="3" borderId="0" xfId="0" applyNumberFormat="1" applyFont="1" applyFill="1"/>
    <xf numFmtId="165" fontId="0" fillId="3" borderId="0" xfId="0" applyNumberFormat="1" applyFill="1"/>
    <xf numFmtId="167" fontId="0" fillId="0" borderId="0" xfId="0" applyNumberFormat="1"/>
    <xf numFmtId="0" fontId="13" fillId="0" borderId="16" xfId="0" applyFont="1" applyBorder="1" applyAlignment="1">
      <alignment vertical="top"/>
    </xf>
    <xf numFmtId="0" fontId="14" fillId="0" borderId="17" xfId="0" applyFont="1" applyBorder="1" applyAlignment="1">
      <alignment vertical="top"/>
    </xf>
    <xf numFmtId="0" fontId="17" fillId="0" borderId="20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18" fillId="0" borderId="21" xfId="0" applyFont="1" applyBorder="1" applyAlignment="1">
      <alignment vertical="top"/>
    </xf>
    <xf numFmtId="0" fontId="19" fillId="0" borderId="22" xfId="0" applyFont="1" applyBorder="1" applyAlignment="1">
      <alignment vertical="top"/>
    </xf>
    <xf numFmtId="0" fontId="20" fillId="0" borderId="23" xfId="0" applyFont="1" applyBorder="1" applyAlignment="1">
      <alignment vertical="top"/>
    </xf>
    <xf numFmtId="0" fontId="21" fillId="0" borderId="24" xfId="0" applyFont="1" applyBorder="1" applyAlignment="1">
      <alignment vertical="top"/>
    </xf>
    <xf numFmtId="0" fontId="22" fillId="0" borderId="25" xfId="0" applyFont="1" applyBorder="1" applyAlignment="1">
      <alignment vertical="top"/>
    </xf>
    <xf numFmtId="0" fontId="23" fillId="0" borderId="26" xfId="0" applyFont="1" applyBorder="1" applyAlignment="1">
      <alignment vertical="top"/>
    </xf>
    <xf numFmtId="0" fontId="2" fillId="6" borderId="5" xfId="0" applyFont="1" applyFill="1" applyBorder="1" applyAlignment="1">
      <alignment horizontal="center" vertical="center" wrapText="1"/>
    </xf>
    <xf numFmtId="164" fontId="0" fillId="0" borderId="7" xfId="0" applyNumberFormat="1" applyBorder="1" applyAlignment="1">
      <alignment horizontal="center"/>
    </xf>
    <xf numFmtId="0" fontId="22" fillId="0" borderId="25" xfId="0" applyFont="1" applyBorder="1" applyAlignment="1">
      <alignment horizontal="left" vertical="top"/>
    </xf>
    <xf numFmtId="0" fontId="23" fillId="0" borderId="26" xfId="0" applyFont="1" applyBorder="1" applyAlignment="1">
      <alignment horizontal="left" vertical="top"/>
    </xf>
    <xf numFmtId="0" fontId="24" fillId="0" borderId="27" xfId="0" applyFont="1" applyBorder="1" applyAlignment="1">
      <alignment horizontal="left" vertical="top"/>
    </xf>
    <xf numFmtId="0" fontId="10" fillId="0" borderId="9" xfId="0" applyFont="1" applyBorder="1" applyAlignment="1">
      <alignment horizontal="center" vertical="center" wrapText="1"/>
    </xf>
    <xf numFmtId="2" fontId="3" fillId="0" borderId="6" xfId="0" applyNumberFormat="1" applyFont="1" applyBorder="1" applyAlignment="1">
      <alignment horizontal="center"/>
    </xf>
    <xf numFmtId="0" fontId="1" fillId="0" borderId="6" xfId="0" applyFont="1" applyBorder="1"/>
    <xf numFmtId="0" fontId="3" fillId="0" borderId="6" xfId="0" applyFont="1" applyBorder="1"/>
    <xf numFmtId="0" fontId="10" fillId="0" borderId="6" xfId="0" applyFont="1" applyBorder="1"/>
    <xf numFmtId="0" fontId="24" fillId="0" borderId="27" xfId="0" applyFont="1" applyBorder="1" applyAlignment="1">
      <alignment vertical="top"/>
    </xf>
    <xf numFmtId="0" fontId="25" fillId="0" borderId="28" xfId="0" applyFont="1" applyBorder="1" applyAlignment="1">
      <alignment vertical="top"/>
    </xf>
    <xf numFmtId="0" fontId="26" fillId="0" borderId="0" xfId="0" applyFont="1"/>
    <xf numFmtId="164" fontId="0" fillId="0" borderId="12" xfId="0" applyNumberFormat="1" applyBorder="1"/>
    <xf numFmtId="164" fontId="3" fillId="0" borderId="8" xfId="0" applyNumberFormat="1" applyFont="1" applyBorder="1"/>
    <xf numFmtId="0" fontId="28" fillId="0" borderId="0" xfId="0" applyFont="1"/>
    <xf numFmtId="0" fontId="25" fillId="0" borderId="28" xfId="0" applyFont="1" applyBorder="1" applyAlignment="1">
      <alignment horizontal="left" vertical="top"/>
    </xf>
    <xf numFmtId="2" fontId="28" fillId="0" borderId="0" xfId="0" applyNumberFormat="1" applyFont="1"/>
    <xf numFmtId="0" fontId="27" fillId="0" borderId="29" xfId="0" applyFont="1" applyBorder="1" applyAlignment="1">
      <alignment horizontal="left" vertical="top"/>
    </xf>
    <xf numFmtId="164" fontId="3" fillId="0" borderId="0" xfId="0" applyNumberFormat="1" applyFont="1"/>
    <xf numFmtId="0" fontId="0" fillId="0" borderId="12" xfId="0" applyBorder="1" applyAlignment="1">
      <alignment horizontal="center"/>
    </xf>
    <xf numFmtId="0" fontId="3" fillId="0" borderId="31" xfId="0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0" fontId="29" fillId="0" borderId="30" xfId="0" applyFont="1" applyBorder="1" applyAlignment="1">
      <alignment horizontal="left" vertical="top"/>
    </xf>
    <xf numFmtId="0" fontId="10" fillId="0" borderId="8" xfId="0" applyFont="1" applyBorder="1" applyAlignment="1">
      <alignment horizontal="center"/>
    </xf>
    <xf numFmtId="0" fontId="0" fillId="0" borderId="15" xfId="0" applyBorder="1"/>
    <xf numFmtId="0" fontId="30" fillId="0" borderId="32" xfId="0" applyFont="1" applyBorder="1" applyAlignment="1">
      <alignment horizontal="left" vertical="top"/>
    </xf>
    <xf numFmtId="0" fontId="27" fillId="0" borderId="29" xfId="0" applyFont="1" applyBorder="1" applyAlignment="1">
      <alignment vertical="top"/>
    </xf>
    <xf numFmtId="0" fontId="29" fillId="0" borderId="30" xfId="0" applyFont="1" applyBorder="1" applyAlignment="1">
      <alignment vertical="top"/>
    </xf>
    <xf numFmtId="0" fontId="30" fillId="0" borderId="32" xfId="0" applyFont="1" applyBorder="1" applyAlignment="1">
      <alignment vertical="top"/>
    </xf>
    <xf numFmtId="0" fontId="2" fillId="0" borderId="0" xfId="0" applyFont="1"/>
    <xf numFmtId="0" fontId="6" fillId="0" borderId="18" xfId="0" applyFont="1" applyBorder="1" applyAlignment="1">
      <alignment vertical="top"/>
    </xf>
    <xf numFmtId="0" fontId="15" fillId="0" borderId="18" xfId="0" applyFont="1" applyBorder="1" applyAlignment="1">
      <alignment vertical="top"/>
    </xf>
    <xf numFmtId="165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7" xfId="0" applyNumberFormat="1" applyBorder="1" applyAlignment="1">
      <alignment horizontal="center"/>
    </xf>
    <xf numFmtId="0" fontId="11" fillId="0" borderId="6" xfId="0" applyFont="1" applyBorder="1" applyAlignment="1">
      <alignment horizontal="center"/>
    </xf>
    <xf numFmtId="165" fontId="0" fillId="7" borderId="8" xfId="0" applyNumberFormat="1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0" xfId="0" applyFill="1"/>
    <xf numFmtId="2" fontId="0" fillId="0" borderId="8" xfId="0" applyNumberFormat="1" applyBorder="1" applyAlignment="1">
      <alignment horizontal="center"/>
    </xf>
    <xf numFmtId="0" fontId="7" fillId="0" borderId="6" xfId="0" applyFont="1" applyBorder="1" applyAlignment="1">
      <alignment horizontal="center"/>
    </xf>
    <xf numFmtId="164" fontId="0" fillId="0" borderId="6" xfId="0" applyNumberFormat="1" applyBorder="1" applyAlignment="1">
      <alignment horizontal="left" indent="1"/>
    </xf>
    <xf numFmtId="0" fontId="31" fillId="0" borderId="33" xfId="0" applyFont="1" applyBorder="1" applyAlignment="1">
      <alignment horizontal="center" vertical="top"/>
    </xf>
    <xf numFmtId="0" fontId="32" fillId="0" borderId="34" xfId="0" applyFont="1" applyBorder="1" applyAlignment="1">
      <alignment horizontal="center" vertical="top"/>
    </xf>
    <xf numFmtId="2" fontId="26" fillId="0" borderId="0" xfId="0" applyNumberFormat="1" applyFont="1"/>
    <xf numFmtId="0" fontId="31" fillId="0" borderId="33" xfId="0" applyFont="1" applyBorder="1" applyAlignment="1">
      <alignment vertical="top"/>
    </xf>
    <xf numFmtId="0" fontId="32" fillId="0" borderId="34" xfId="0" applyFont="1" applyBorder="1" applyAlignment="1">
      <alignment vertical="top"/>
    </xf>
    <xf numFmtId="164" fontId="26" fillId="0" borderId="0" xfId="0" applyNumberFormat="1" applyFont="1"/>
    <xf numFmtId="0" fontId="31" fillId="0" borderId="33" xfId="0" applyFont="1" applyBorder="1" applyAlignment="1">
      <alignment horizontal="left" vertical="top"/>
    </xf>
    <xf numFmtId="0" fontId="32" fillId="0" borderId="34" xfId="0" applyFont="1" applyBorder="1" applyAlignment="1">
      <alignment horizontal="left" vertical="top"/>
    </xf>
    <xf numFmtId="0" fontId="33" fillId="0" borderId="35" xfId="0" applyFont="1" applyBorder="1" applyAlignment="1">
      <alignment horizontal="center" vertical="top"/>
    </xf>
    <xf numFmtId="0" fontId="34" fillId="0" borderId="0" xfId="0" applyFont="1"/>
    <xf numFmtId="0" fontId="33" fillId="0" borderId="35" xfId="0" applyFont="1" applyBorder="1" applyAlignment="1">
      <alignment horizontal="left" vertical="top"/>
    </xf>
    <xf numFmtId="0" fontId="6" fillId="0" borderId="35" xfId="0" applyFont="1" applyBorder="1" applyAlignment="1">
      <alignment horizontal="center" vertical="center" wrapText="1"/>
    </xf>
    <xf numFmtId="0" fontId="33" fillId="0" borderId="35" xfId="0" applyFont="1" applyBorder="1" applyAlignment="1">
      <alignment vertical="top"/>
    </xf>
    <xf numFmtId="164" fontId="0" fillId="0" borderId="0" xfId="0" applyNumberFormat="1"/>
    <xf numFmtId="0" fontId="6" fillId="0" borderId="35" xfId="0" applyFont="1" applyBorder="1" applyAlignment="1">
      <alignment horizontal="center" vertical="top" wrapText="1"/>
    </xf>
    <xf numFmtId="165" fontId="0" fillId="0" borderId="0" xfId="0" applyNumberFormat="1" applyAlignment="1">
      <alignment horizontal="left" indent="1"/>
    </xf>
    <xf numFmtId="0" fontId="35" fillId="0" borderId="36" xfId="0" applyFont="1" applyBorder="1" applyAlignment="1">
      <alignment horizontal="center" vertical="top"/>
    </xf>
    <xf numFmtId="0" fontId="2" fillId="0" borderId="0" xfId="0" applyFont="1" applyAlignment="1">
      <alignment wrapText="1"/>
    </xf>
    <xf numFmtId="0" fontId="36" fillId="0" borderId="37" xfId="0" applyFont="1" applyBorder="1" applyAlignment="1">
      <alignment horizontal="center" vertical="top"/>
    </xf>
    <xf numFmtId="0" fontId="37" fillId="0" borderId="38" xfId="0" applyFont="1" applyBorder="1" applyAlignment="1">
      <alignment horizontal="center" vertical="top"/>
    </xf>
    <xf numFmtId="1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8" fillId="0" borderId="39" xfId="0" applyFont="1" applyBorder="1" applyAlignment="1">
      <alignment horizontal="center" vertical="top"/>
    </xf>
    <xf numFmtId="0" fontId="5" fillId="0" borderId="39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/>
    </xf>
    <xf numFmtId="0" fontId="5" fillId="2" borderId="39" xfId="0" applyFont="1" applyFill="1" applyBorder="1" applyAlignment="1">
      <alignment horizontal="center"/>
    </xf>
    <xf numFmtId="0" fontId="5" fillId="3" borderId="39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35" fillId="0" borderId="36" xfId="0" applyFont="1" applyBorder="1" applyAlignment="1">
      <alignment horizontal="left" vertical="top"/>
    </xf>
    <xf numFmtId="0" fontId="36" fillId="0" borderId="37" xfId="0" applyFont="1" applyBorder="1" applyAlignment="1">
      <alignment horizontal="left" vertical="top"/>
    </xf>
    <xf numFmtId="0" fontId="37" fillId="0" borderId="38" xfId="0" applyFont="1" applyBorder="1" applyAlignment="1">
      <alignment horizontal="left" vertical="top"/>
    </xf>
    <xf numFmtId="0" fontId="38" fillId="0" borderId="39" xfId="0" applyFont="1" applyBorder="1" applyAlignment="1">
      <alignment horizontal="left" vertical="top"/>
    </xf>
    <xf numFmtId="0" fontId="35" fillId="0" borderId="36" xfId="0" applyFont="1" applyBorder="1" applyAlignment="1">
      <alignment vertical="top"/>
    </xf>
    <xf numFmtId="0" fontId="36" fillId="0" borderId="37" xfId="0" applyFont="1" applyBorder="1" applyAlignment="1">
      <alignment vertical="top"/>
    </xf>
    <xf numFmtId="0" fontId="37" fillId="0" borderId="38" xfId="0" applyFont="1" applyBorder="1" applyAlignment="1">
      <alignment vertical="top"/>
    </xf>
    <xf numFmtId="0" fontId="38" fillId="0" borderId="39" xfId="0" applyFont="1" applyBorder="1" applyAlignment="1">
      <alignment vertical="top"/>
    </xf>
    <xf numFmtId="0" fontId="39" fillId="0" borderId="40" xfId="0" applyFont="1" applyBorder="1" applyAlignment="1">
      <alignment horizontal="center" vertical="top"/>
    </xf>
    <xf numFmtId="0" fontId="40" fillId="0" borderId="41" xfId="0" applyFont="1" applyBorder="1" applyAlignment="1">
      <alignment horizontal="center" vertical="top"/>
    </xf>
    <xf numFmtId="0" fontId="0" fillId="0" borderId="9" xfId="0" applyBorder="1"/>
    <xf numFmtId="165" fontId="3" fillId="0" borderId="9" xfId="0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7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" fontId="3" fillId="0" borderId="7" xfId="0" applyNumberFormat="1" applyFont="1" applyBorder="1" applyAlignment="1">
      <alignment horizontal="center"/>
    </xf>
    <xf numFmtId="165" fontId="3" fillId="0" borderId="7" xfId="0" applyNumberFormat="1" applyFont="1" applyBorder="1" applyAlignment="1">
      <alignment horizontal="center"/>
    </xf>
    <xf numFmtId="165" fontId="0" fillId="7" borderId="7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39" fillId="0" borderId="40" xfId="0" applyFont="1" applyBorder="1" applyAlignment="1">
      <alignment vertical="top"/>
    </xf>
    <xf numFmtId="0" fontId="40" fillId="0" borderId="41" xfId="0" applyFont="1" applyBorder="1" applyAlignment="1">
      <alignment vertical="top"/>
    </xf>
    <xf numFmtId="11" fontId="0" fillId="0" borderId="0" xfId="0" applyNumberFormat="1"/>
    <xf numFmtId="0" fontId="6" fillId="0" borderId="41" xfId="0" applyFont="1" applyBorder="1" applyAlignment="1">
      <alignment horizontal="center" vertical="center" wrapText="1"/>
    </xf>
    <xf numFmtId="164" fontId="0" fillId="0" borderId="8" xfId="0" applyNumberFormat="1" applyBorder="1" applyAlignment="1">
      <alignment horizontal="left" indent="1"/>
    </xf>
    <xf numFmtId="0" fontId="2" fillId="6" borderId="9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12" fillId="0" borderId="6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39" fillId="0" borderId="40" xfId="0" applyFont="1" applyBorder="1" applyAlignment="1">
      <alignment horizontal="left" vertical="top"/>
    </xf>
    <xf numFmtId="0" fontId="40" fillId="0" borderId="41" xfId="0" applyFont="1" applyBorder="1" applyAlignment="1">
      <alignment horizontal="left" vertical="top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64" fontId="0" fillId="0" borderId="7" xfId="0" applyNumberFormat="1" applyBorder="1"/>
    <xf numFmtId="0" fontId="41" fillId="0" borderId="42" xfId="0" applyFont="1" applyBorder="1" applyAlignment="1">
      <alignment horizontal="center" vertical="top"/>
    </xf>
    <xf numFmtId="168" fontId="0" fillId="0" borderId="0" xfId="0" applyNumberFormat="1"/>
    <xf numFmtId="0" fontId="6" fillId="0" borderId="42" xfId="0" applyFont="1" applyBorder="1" applyAlignment="1">
      <alignment vertical="top"/>
    </xf>
    <xf numFmtId="0" fontId="42" fillId="0" borderId="43" xfId="0" applyFont="1" applyBorder="1" applyAlignment="1">
      <alignment horizontal="center" vertical="top"/>
    </xf>
    <xf numFmtId="0" fontId="6" fillId="0" borderId="42" xfId="0" applyFont="1" applyBorder="1" applyAlignment="1">
      <alignment horizontal="left" vertical="top"/>
    </xf>
    <xf numFmtId="0" fontId="42" fillId="0" borderId="43" xfId="0" applyFont="1" applyBorder="1" applyAlignment="1">
      <alignment horizontal="left" vertical="top"/>
    </xf>
    <xf numFmtId="0" fontId="6" fillId="0" borderId="43" xfId="0" applyFont="1" applyBorder="1" applyAlignment="1">
      <alignment horizontal="center" vertical="center" wrapText="1"/>
    </xf>
    <xf numFmtId="0" fontId="42" fillId="0" borderId="43" xfId="0" applyFont="1" applyBorder="1" applyAlignment="1">
      <alignment vertical="top"/>
    </xf>
    <xf numFmtId="0" fontId="12" fillId="0" borderId="0" xfId="0" applyFont="1"/>
    <xf numFmtId="0" fontId="44" fillId="0" borderId="45" xfId="0" applyFont="1" applyBorder="1" applyAlignment="1">
      <alignment horizontal="center" vertical="top"/>
    </xf>
    <xf numFmtId="0" fontId="44" fillId="0" borderId="45" xfId="0" applyFont="1" applyBorder="1" applyAlignment="1">
      <alignment horizontal="left" vertical="top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65" fontId="3" fillId="0" borderId="8" xfId="0" applyNumberFormat="1" applyFon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2" xfId="0" applyBorder="1"/>
    <xf numFmtId="0" fontId="45" fillId="0" borderId="46" xfId="0" applyFont="1" applyBorder="1" applyAlignment="1">
      <alignment horizontal="center" vertical="top"/>
    </xf>
    <xf numFmtId="0" fontId="45" fillId="0" borderId="46" xfId="0" applyFont="1" applyBorder="1" applyAlignment="1">
      <alignment horizontal="left" vertical="top"/>
    </xf>
    <xf numFmtId="0" fontId="44" fillId="0" borderId="45" xfId="0" applyFont="1" applyBorder="1" applyAlignment="1">
      <alignment vertical="top"/>
    </xf>
    <xf numFmtId="0" fontId="45" fillId="0" borderId="46" xfId="0" applyFont="1" applyBorder="1" applyAlignment="1">
      <alignment vertical="top"/>
    </xf>
    <xf numFmtId="0" fontId="6" fillId="0" borderId="16" xfId="0" applyFont="1" applyBorder="1" applyAlignment="1">
      <alignment vertical="top"/>
    </xf>
    <xf numFmtId="0" fontId="6" fillId="0" borderId="17" xfId="0" applyFont="1" applyBorder="1" applyAlignment="1">
      <alignment vertical="top"/>
    </xf>
    <xf numFmtId="0" fontId="41" fillId="0" borderId="42" xfId="0" applyFont="1" applyBorder="1" applyAlignment="1">
      <alignment vertical="top"/>
    </xf>
    <xf numFmtId="0" fontId="43" fillId="0" borderId="44" xfId="0" applyFont="1" applyBorder="1" applyAlignment="1">
      <alignment vertical="top"/>
    </xf>
    <xf numFmtId="0" fontId="46" fillId="0" borderId="47" xfId="0" applyFont="1" applyBorder="1" applyAlignment="1">
      <alignment horizontal="center" vertical="top"/>
    </xf>
    <xf numFmtId="0" fontId="46" fillId="0" borderId="47" xfId="0" applyFont="1" applyBorder="1" applyAlignment="1">
      <alignment vertical="top"/>
    </xf>
    <xf numFmtId="0" fontId="47" fillId="0" borderId="48" xfId="0" applyFont="1" applyBorder="1" applyAlignment="1">
      <alignment horizontal="center" vertical="top"/>
    </xf>
    <xf numFmtId="0" fontId="46" fillId="0" borderId="47" xfId="0" applyFont="1" applyBorder="1" applyAlignment="1">
      <alignment horizontal="left" vertical="top"/>
    </xf>
    <xf numFmtId="0" fontId="47" fillId="0" borderId="48" xfId="0" applyFont="1" applyBorder="1" applyAlignment="1">
      <alignment horizontal="left" vertical="top"/>
    </xf>
    <xf numFmtId="0" fontId="47" fillId="0" borderId="48" xfId="0" applyFont="1" applyBorder="1" applyAlignment="1">
      <alignment vertical="top"/>
    </xf>
    <xf numFmtId="0" fontId="48" fillId="0" borderId="49" xfId="0" applyFont="1" applyBorder="1" applyAlignment="1">
      <alignment horizontal="center" vertical="top"/>
    </xf>
    <xf numFmtId="0" fontId="48" fillId="0" borderId="49" xfId="0" applyFont="1" applyBorder="1" applyAlignment="1">
      <alignment vertical="top"/>
    </xf>
    <xf numFmtId="0" fontId="48" fillId="0" borderId="49" xfId="0" applyFont="1" applyBorder="1" applyAlignment="1">
      <alignment horizontal="left" vertical="top"/>
    </xf>
    <xf numFmtId="0" fontId="49" fillId="0" borderId="50" xfId="0" applyFont="1" applyBorder="1" applyAlignment="1">
      <alignment horizontal="center" vertical="top"/>
    </xf>
    <xf numFmtId="0" fontId="49" fillId="0" borderId="50" xfId="0" applyFont="1" applyBorder="1" applyAlignment="1">
      <alignment horizontal="left" vertical="top"/>
    </xf>
    <xf numFmtId="0" fontId="49" fillId="0" borderId="50" xfId="0" applyFont="1" applyBorder="1" applyAlignment="1">
      <alignment vertical="top"/>
    </xf>
    <xf numFmtId="0" fontId="50" fillId="0" borderId="51" xfId="0" applyFont="1" applyBorder="1" applyAlignment="1">
      <alignment horizontal="center" vertical="top"/>
    </xf>
    <xf numFmtId="0" fontId="50" fillId="0" borderId="51" xfId="0" applyFont="1" applyBorder="1" applyAlignment="1">
      <alignment vertical="top"/>
    </xf>
    <xf numFmtId="0" fontId="50" fillId="0" borderId="51" xfId="0" applyFont="1" applyBorder="1" applyAlignment="1">
      <alignment horizontal="left" vertical="top"/>
    </xf>
    <xf numFmtId="0" fontId="51" fillId="0" borderId="52" xfId="0" applyFont="1" applyBorder="1" applyAlignment="1">
      <alignment horizontal="center" vertical="top"/>
    </xf>
    <xf numFmtId="0" fontId="51" fillId="0" borderId="52" xfId="0" applyFont="1" applyBorder="1" applyAlignment="1">
      <alignment horizontal="left" vertical="top"/>
    </xf>
    <xf numFmtId="0" fontId="51" fillId="0" borderId="52" xfId="0" applyFont="1" applyBorder="1" applyAlignment="1">
      <alignment vertical="top"/>
    </xf>
    <xf numFmtId="0" fontId="52" fillId="0" borderId="53" xfId="0" applyFont="1" applyBorder="1" applyAlignment="1">
      <alignment horizontal="center" vertical="top"/>
    </xf>
    <xf numFmtId="0" fontId="0" fillId="0" borderId="6" xfId="0" applyBorder="1"/>
    <xf numFmtId="0" fontId="52" fillId="0" borderId="53" xfId="0" applyFont="1" applyBorder="1" applyAlignment="1">
      <alignment vertical="top"/>
    </xf>
    <xf numFmtId="0" fontId="0" fillId="0" borderId="5" xfId="0" applyBorder="1"/>
    <xf numFmtId="0" fontId="3" fillId="0" borderId="5" xfId="0" applyFont="1" applyBorder="1"/>
    <xf numFmtId="0" fontId="52" fillId="0" borderId="53" xfId="0" applyFont="1" applyBorder="1" applyAlignment="1">
      <alignment horizontal="left" vertical="top"/>
    </xf>
    <xf numFmtId="0" fontId="53" fillId="0" borderId="54" xfId="0" applyFont="1" applyBorder="1" applyAlignment="1">
      <alignment horizontal="center" vertical="top"/>
    </xf>
    <xf numFmtId="0" fontId="2" fillId="0" borderId="10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/>
    </xf>
    <xf numFmtId="0" fontId="13" fillId="0" borderId="16" xfId="0" applyFont="1" applyBorder="1" applyAlignment="1">
      <alignment horizontal="left" vertical="top"/>
    </xf>
    <xf numFmtId="0" fontId="14" fillId="0" borderId="17" xfId="0" applyFont="1" applyBorder="1" applyAlignment="1">
      <alignment horizontal="left" vertical="top"/>
    </xf>
    <xf numFmtId="0" fontId="16" fillId="0" borderId="18" xfId="0" applyFont="1" applyBorder="1" applyAlignment="1">
      <alignment horizontal="left" vertical="top"/>
    </xf>
    <xf numFmtId="0" fontId="17" fillId="0" borderId="20" xfId="0" applyFont="1" applyBorder="1" applyAlignment="1">
      <alignment horizontal="left" vertical="top"/>
    </xf>
    <xf numFmtId="0" fontId="19" fillId="0" borderId="15" xfId="0" applyFont="1" applyBorder="1" applyAlignment="1">
      <alignment horizontal="left" vertical="top"/>
    </xf>
    <xf numFmtId="0" fontId="20" fillId="0" borderId="15" xfId="0" applyFont="1" applyBorder="1" applyAlignment="1">
      <alignment horizontal="left" vertical="top"/>
    </xf>
    <xf numFmtId="0" fontId="21" fillId="0" borderId="15" xfId="0" applyFont="1" applyBorder="1" applyAlignment="1">
      <alignment horizontal="left" vertical="top"/>
    </xf>
    <xf numFmtId="0" fontId="6" fillId="0" borderId="15" xfId="0" applyFont="1" applyBorder="1" applyAlignment="1">
      <alignment horizontal="left" vertical="top"/>
    </xf>
    <xf numFmtId="0" fontId="53" fillId="0" borderId="54" xfId="0" applyFont="1" applyBorder="1" applyAlignment="1">
      <alignment horizontal="left" vertical="top"/>
    </xf>
    <xf numFmtId="0" fontId="0" fillId="0" borderId="5" xfId="0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2" fillId="0" borderId="4" xfId="0" applyFont="1" applyBorder="1" applyAlignment="1">
      <alignment vertical="center" wrapText="1"/>
    </xf>
    <xf numFmtId="0" fontId="0" fillId="0" borderId="0" xfId="0"/>
    <xf numFmtId="0" fontId="0" fillId="0" borderId="7" xfId="0" applyBorder="1" applyAlignment="1">
      <alignment vertical="top"/>
    </xf>
    <xf numFmtId="0" fontId="13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6" fillId="0" borderId="1" xfId="0" applyFont="1" applyBorder="1" applyAlignment="1">
      <alignment vertical="top"/>
    </xf>
    <xf numFmtId="0" fontId="17" fillId="0" borderId="1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18" fillId="0" borderId="1" xfId="0" applyFont="1" applyBorder="1" applyAlignment="1">
      <alignment vertical="top"/>
    </xf>
    <xf numFmtId="0" fontId="19" fillId="0" borderId="1" xfId="0" applyFont="1" applyBorder="1" applyAlignment="1">
      <alignment vertical="top"/>
    </xf>
    <xf numFmtId="0" fontId="20" fillId="0" borderId="1" xfId="0" applyFont="1" applyBorder="1" applyAlignment="1">
      <alignment vertical="top"/>
    </xf>
    <xf numFmtId="0" fontId="21" fillId="0" borderId="1" xfId="0" applyFont="1" applyBorder="1" applyAlignment="1">
      <alignment vertical="top"/>
    </xf>
    <xf numFmtId="0" fontId="22" fillId="0" borderId="1" xfId="0" applyFont="1" applyBorder="1" applyAlignment="1">
      <alignment vertical="top"/>
    </xf>
    <xf numFmtId="0" fontId="23" fillId="0" borderId="1" xfId="0" applyFont="1" applyBorder="1" applyAlignment="1">
      <alignment vertical="top"/>
    </xf>
    <xf numFmtId="0" fontId="24" fillId="0" borderId="1" xfId="0" applyFont="1" applyBorder="1" applyAlignment="1">
      <alignment vertical="top"/>
    </xf>
    <xf numFmtId="0" fontId="25" fillId="0" borderId="1" xfId="0" applyFont="1" applyBorder="1" applyAlignment="1">
      <alignment vertical="top"/>
    </xf>
    <xf numFmtId="0" fontId="27" fillId="0" borderId="1" xfId="0" applyFont="1" applyBorder="1" applyAlignment="1">
      <alignment vertical="top"/>
    </xf>
    <xf numFmtId="0" fontId="29" fillId="0" borderId="1" xfId="0" applyFont="1" applyBorder="1" applyAlignment="1">
      <alignment vertical="top"/>
    </xf>
    <xf numFmtId="0" fontId="30" fillId="0" borderId="1" xfId="0" applyFont="1" applyBorder="1" applyAlignment="1">
      <alignment vertical="top"/>
    </xf>
    <xf numFmtId="0" fontId="53" fillId="0" borderId="54" xfId="0" applyFont="1" applyBorder="1" applyAlignment="1">
      <alignment vertical="top"/>
    </xf>
    <xf numFmtId="0" fontId="6" fillId="0" borderId="54" xfId="0" applyFont="1" applyBorder="1" applyAlignment="1">
      <alignment horizontal="center" vertical="center" wrapText="1"/>
    </xf>
    <xf numFmtId="0" fontId="1" fillId="0" borderId="0" xfId="0" applyFont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/>
    <xf numFmtId="0" fontId="10" fillId="0" borderId="0" xfId="0" applyFont="1"/>
    <xf numFmtId="164" fontId="0" fillId="0" borderId="0" xfId="0" applyNumberFormat="1" applyAlignment="1">
      <alignment horizontal="center"/>
    </xf>
    <xf numFmtId="11" fontId="0" fillId="0" borderId="6" xfId="0" applyNumberFormat="1" applyBorder="1"/>
    <xf numFmtId="0" fontId="54" fillId="0" borderId="55" xfId="0" applyFont="1" applyBorder="1" applyAlignment="1">
      <alignment horizontal="center" vertical="top"/>
    </xf>
    <xf numFmtId="0" fontId="0" fillId="0" borderId="0" xfId="0" applyBorder="1"/>
    <xf numFmtId="0" fontId="2" fillId="0" borderId="10" xfId="0" applyFont="1" applyBorder="1" applyAlignment="1">
      <alignment vertical="center" wrapText="1"/>
    </xf>
    <xf numFmtId="0" fontId="0" fillId="0" borderId="6" xfId="0" applyBorder="1" applyAlignment="1"/>
    <xf numFmtId="0" fontId="11" fillId="0" borderId="6" xfId="0" applyFont="1" applyBorder="1" applyAlignment="1">
      <alignment vertical="top"/>
    </xf>
    <xf numFmtId="0" fontId="0" fillId="7" borderId="6" xfId="0" applyFill="1" applyBorder="1" applyAlignment="1"/>
    <xf numFmtId="0" fontId="0" fillId="0" borderId="6" xfId="0" applyBorder="1" applyAlignment="1">
      <alignment vertical="top"/>
    </xf>
    <xf numFmtId="0" fontId="3" fillId="0" borderId="6" xfId="0" applyFont="1" applyBorder="1" applyAlignment="1">
      <alignment vertical="top"/>
    </xf>
    <xf numFmtId="0" fontId="13" fillId="0" borderId="15" xfId="0" applyFont="1" applyBorder="1" applyAlignment="1">
      <alignment vertical="top"/>
    </xf>
    <xf numFmtId="0" fontId="14" fillId="0" borderId="18" xfId="0" applyFont="1" applyBorder="1" applyAlignment="1">
      <alignment vertical="top"/>
    </xf>
    <xf numFmtId="0" fontId="16" fillId="0" borderId="18" xfId="0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19" fillId="0" borderId="15" xfId="0" applyFont="1" applyBorder="1" applyAlignment="1">
      <alignment vertical="top"/>
    </xf>
    <xf numFmtId="0" fontId="20" fillId="0" borderId="15" xfId="0" applyFont="1" applyBorder="1" applyAlignment="1">
      <alignment vertical="top"/>
    </xf>
    <xf numFmtId="0" fontId="21" fillId="0" borderId="15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22" fillId="0" borderId="15" xfId="0" applyFont="1" applyBorder="1" applyAlignment="1">
      <alignment vertical="top"/>
    </xf>
    <xf numFmtId="0" fontId="23" fillId="0" borderId="15" xfId="0" applyFont="1" applyBorder="1" applyAlignment="1">
      <alignment vertical="top"/>
    </xf>
    <xf numFmtId="0" fontId="24" fillId="0" borderId="15" xfId="0" applyFont="1" applyBorder="1" applyAlignment="1">
      <alignment vertical="top"/>
    </xf>
    <xf numFmtId="0" fontId="25" fillId="0" borderId="15" xfId="0" applyFont="1" applyBorder="1" applyAlignment="1">
      <alignment vertical="top"/>
    </xf>
    <xf numFmtId="0" fontId="27" fillId="0" borderId="15" xfId="0" applyFont="1" applyBorder="1" applyAlignment="1">
      <alignment vertical="top"/>
    </xf>
    <xf numFmtId="0" fontId="29" fillId="0" borderId="15" xfId="0" applyFont="1" applyBorder="1" applyAlignment="1">
      <alignment vertical="top"/>
    </xf>
    <xf numFmtId="0" fontId="32" fillId="0" borderId="15" xfId="0" applyFont="1" applyBorder="1" applyAlignment="1">
      <alignment vertical="top"/>
    </xf>
    <xf numFmtId="0" fontId="33" fillId="0" borderId="15" xfId="0" applyFont="1" applyBorder="1" applyAlignment="1">
      <alignment vertical="top"/>
    </xf>
    <xf numFmtId="0" fontId="38" fillId="0" borderId="41" xfId="0" applyFont="1" applyBorder="1" applyAlignment="1">
      <alignment vertical="top"/>
    </xf>
    <xf numFmtId="0" fontId="39" fillId="0" borderId="10" xfId="0" applyFont="1" applyBorder="1" applyAlignment="1">
      <alignment vertical="top"/>
    </xf>
    <xf numFmtId="0" fontId="6" fillId="0" borderId="41" xfId="0" applyFont="1" applyBorder="1" applyAlignment="1">
      <alignment vertical="top"/>
    </xf>
    <xf numFmtId="0" fontId="6" fillId="0" borderId="15" xfId="0" applyFont="1" applyBorder="1" applyAlignment="1">
      <alignment vertical="top"/>
    </xf>
    <xf numFmtId="0" fontId="42" fillId="0" borderId="15" xfId="0" applyFont="1" applyBorder="1" applyAlignment="1">
      <alignment vertical="top"/>
    </xf>
    <xf numFmtId="0" fontId="44" fillId="0" borderId="15" xfId="0" applyFont="1" applyBorder="1" applyAlignment="1">
      <alignment vertical="top"/>
    </xf>
    <xf numFmtId="0" fontId="46" fillId="0" borderId="15" xfId="0" applyFont="1" applyBorder="1" applyAlignment="1">
      <alignment vertical="top"/>
    </xf>
    <xf numFmtId="0" fontId="47" fillId="0" borderId="15" xfId="0" applyFont="1" applyBorder="1" applyAlignment="1">
      <alignment vertical="top"/>
    </xf>
    <xf numFmtId="0" fontId="6" fillId="0" borderId="49" xfId="0" applyFont="1" applyBorder="1" applyAlignment="1">
      <alignment vertical="top"/>
    </xf>
    <xf numFmtId="0" fontId="48" fillId="0" borderId="15" xfId="0" applyFont="1" applyBorder="1" applyAlignment="1">
      <alignment vertical="top"/>
    </xf>
    <xf numFmtId="0" fontId="49" fillId="0" borderId="15" xfId="0" applyFont="1" applyBorder="1" applyAlignment="1">
      <alignment vertical="top"/>
    </xf>
    <xf numFmtId="0" fontId="50" fillId="0" borderId="15" xfId="0" applyFont="1" applyBorder="1" applyAlignment="1">
      <alignment vertical="top"/>
    </xf>
    <xf numFmtId="0" fontId="52" fillId="0" borderId="15" xfId="0" applyFont="1" applyBorder="1" applyAlignment="1">
      <alignment vertical="top"/>
    </xf>
    <xf numFmtId="0" fontId="54" fillId="0" borderId="55" xfId="0" applyFont="1" applyBorder="1" applyAlignment="1">
      <alignment vertical="top"/>
    </xf>
    <xf numFmtId="0" fontId="0" fillId="0" borderId="0" xfId="0" applyAlignment="1"/>
  </cellXfs>
  <cellStyles count="1">
    <cellStyle name="Standard" xfId="0" builtinId="0"/>
  </cellStyles>
  <dxfs count="62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982"/>
  <sheetViews>
    <sheetView topLeftCell="A940" zoomScale="74" zoomScaleNormal="74" workbookViewId="0">
      <pane xSplit="1" topLeftCell="M1" activePane="topRight" state="frozen"/>
      <selection pane="topRight" activeCell="P981" sqref="P981"/>
    </sheetView>
  </sheetViews>
  <sheetFormatPr baseColWidth="10" defaultRowHeight="15"/>
  <cols>
    <col min="1" max="1" width="57.5703125" style="418" bestFit="1" customWidth="1"/>
    <col min="2" max="11" width="11.42578125" style="353" customWidth="1"/>
    <col min="13" max="13" width="11.42578125" style="353" customWidth="1"/>
    <col min="14" max="14" width="11.42578125" style="22" customWidth="1"/>
    <col min="15" max="23" width="11.42578125" style="353" customWidth="1"/>
    <col min="24" max="24" width="9.28515625" style="353" customWidth="1"/>
    <col min="25" max="25" width="11.5703125" style="72" customWidth="1"/>
    <col min="26" max="27" width="11.42578125" style="353" customWidth="1"/>
    <col min="28" max="28" width="11.42578125" style="72" customWidth="1"/>
    <col min="29" max="29" width="11.42578125" style="302" customWidth="1"/>
    <col min="42" max="42" width="33" style="298" bestFit="1" customWidth="1"/>
  </cols>
  <sheetData>
    <row r="1" spans="1:47" s="334" customFormat="1" ht="57" customHeight="1">
      <c r="A1" s="382" t="s">
        <v>0</v>
      </c>
      <c r="B1" s="56" t="s">
        <v>1</v>
      </c>
      <c r="C1" s="57" t="s">
        <v>2</v>
      </c>
      <c r="D1" s="58" t="s">
        <v>3</v>
      </c>
      <c r="E1" s="57" t="s">
        <v>4</v>
      </c>
      <c r="F1" s="58" t="s">
        <v>5</v>
      </c>
      <c r="G1" s="57" t="s">
        <v>6</v>
      </c>
      <c r="H1" s="58" t="s">
        <v>7</v>
      </c>
      <c r="I1" s="57" t="s">
        <v>8</v>
      </c>
      <c r="J1" s="58" t="s">
        <v>9</v>
      </c>
      <c r="K1" s="57" t="s">
        <v>10</v>
      </c>
      <c r="L1" s="58" t="s">
        <v>11</v>
      </c>
      <c r="M1" s="57" t="s">
        <v>12</v>
      </c>
      <c r="N1" s="56" t="s">
        <v>1</v>
      </c>
      <c r="O1" s="57" t="s">
        <v>2</v>
      </c>
      <c r="P1" s="58" t="s">
        <v>3</v>
      </c>
      <c r="Q1" s="57" t="s">
        <v>4</v>
      </c>
      <c r="R1" s="58" t="s">
        <v>5</v>
      </c>
      <c r="S1" s="57" t="s">
        <v>6</v>
      </c>
      <c r="T1" s="58" t="s">
        <v>7</v>
      </c>
      <c r="U1" s="57" t="s">
        <v>8</v>
      </c>
      <c r="V1" s="58" t="s">
        <v>9</v>
      </c>
      <c r="W1" s="57" t="s">
        <v>10</v>
      </c>
      <c r="X1" s="58" t="s">
        <v>11</v>
      </c>
      <c r="Y1" s="173" t="s">
        <v>12</v>
      </c>
      <c r="Z1" s="173" t="s">
        <v>13</v>
      </c>
      <c r="AA1" s="173" t="s">
        <v>14</v>
      </c>
      <c r="AB1" s="173" t="s">
        <v>15</v>
      </c>
      <c r="AC1" s="59" t="s">
        <v>16</v>
      </c>
      <c r="AD1" s="60" t="s">
        <v>17</v>
      </c>
      <c r="AE1" s="61" t="s">
        <v>18</v>
      </c>
      <c r="AF1" s="62" t="s">
        <v>19</v>
      </c>
      <c r="AG1" s="62" t="s">
        <v>20</v>
      </c>
      <c r="AH1" s="62" t="s">
        <v>21</v>
      </c>
      <c r="AI1" s="62" t="s">
        <v>22</v>
      </c>
      <c r="AJ1" s="62" t="s">
        <v>23</v>
      </c>
      <c r="AK1" s="55" t="s">
        <v>24</v>
      </c>
      <c r="AL1" s="55" t="s">
        <v>25</v>
      </c>
      <c r="AM1" s="61" t="s">
        <v>26</v>
      </c>
      <c r="AN1" s="55" t="s">
        <v>27</v>
      </c>
      <c r="AO1" s="168" t="s">
        <v>28</v>
      </c>
      <c r="AP1" s="55" t="s">
        <v>29</v>
      </c>
      <c r="AQ1" s="268" t="s">
        <v>30</v>
      </c>
      <c r="AR1" s="22" t="s">
        <v>31</v>
      </c>
      <c r="AT1" s="66"/>
      <c r="AU1" s="67"/>
    </row>
    <row r="2" spans="1:47">
      <c r="A2" s="383" t="s">
        <v>32</v>
      </c>
      <c r="B2" s="68"/>
      <c r="C2" s="69"/>
      <c r="D2" s="69"/>
      <c r="E2" s="376">
        <v>6.641880511531203E-3</v>
      </c>
      <c r="F2" s="376"/>
      <c r="G2" s="376"/>
      <c r="H2" s="376">
        <v>8.0203174966738247E-2</v>
      </c>
      <c r="I2" s="376">
        <v>1.430954974904392E-2</v>
      </c>
      <c r="J2" s="376">
        <v>3.5758170254434493E-2</v>
      </c>
      <c r="K2" s="376">
        <v>2.7493958187731942E-3</v>
      </c>
      <c r="L2" s="376"/>
      <c r="M2" s="376"/>
      <c r="N2" s="71"/>
      <c r="O2" s="376"/>
      <c r="P2" s="376"/>
      <c r="Q2" s="376"/>
      <c r="R2" s="376"/>
      <c r="S2" s="376"/>
      <c r="T2" s="376">
        <v>122.1861804944307</v>
      </c>
      <c r="U2" s="376">
        <v>37.319208788345797</v>
      </c>
      <c r="V2" s="376">
        <v>56.222367002648511</v>
      </c>
      <c r="W2" s="376">
        <v>7.0884738259736846</v>
      </c>
      <c r="X2" s="376"/>
      <c r="Z2" s="72"/>
      <c r="AA2" s="72"/>
      <c r="AB2" s="72">
        <v>9.9819999999999993</v>
      </c>
      <c r="AC2" s="300"/>
      <c r="AD2" s="292">
        <f t="shared" ref="AD2:AD65" si="0">(COUNT(N2:Y2)*(1/(COUNT(N2:Y2)+COUNTBLANK(N2:Y2)))+(IF(AF2&lt;35,1,IF(AF2&lt;70,0.5,IF(AF2&gt;70,0)))))/2</f>
        <v>0.16666666666666666</v>
      </c>
      <c r="AE2" s="72"/>
      <c r="AF2" s="293">
        <f t="shared" ref="AF2:AF65" si="1">((_xlfn.STDEV.P(N2:Y2))/(AVERAGE(N2:Y2)))*100</f>
        <v>75.748238908503779</v>
      </c>
      <c r="AG2" s="293">
        <f t="shared" ref="AG2:AG65" si="2">((_xlfn.STDEV.P(B2:M2))/(AVERAGE(B2:M2)))*100</f>
        <v>102.09820955274506</v>
      </c>
      <c r="AH2" s="294">
        <f t="shared" ref="AH2:AH65" si="3">(ABS((LARGE(N2:Y2,2) -MAX(N2:Y2))))/(ABS(MIN(N2:Y2)-MAX(N2:Y2)))</f>
        <v>0.57311144940353387</v>
      </c>
      <c r="AI2" s="294">
        <f t="shared" ref="AI2:AI65" si="4">(ABS(MAX(N2:Y2)-AVERAGE(N2:Y2))/_xlfn.STDEV.P(N2:Y2))</f>
        <v>1.5755983173488801</v>
      </c>
      <c r="AJ2" s="295">
        <f>INDEX($AR$3:AS12,MATCH(COUNTA(N2:Y2),$AR$3:$AR$12,0),2)</f>
        <v>1.49</v>
      </c>
      <c r="AK2" s="296">
        <f t="shared" ref="AK2:AK65" si="5">AVERAGE(N2:Y2)</f>
        <v>55.704057527849677</v>
      </c>
      <c r="AL2" s="297">
        <f t="shared" ref="AL2:AL65" si="6">IFERROR(AK2/AB2,0)</f>
        <v>5.5804505637998076</v>
      </c>
      <c r="AM2" s="297"/>
      <c r="AN2" s="298"/>
      <c r="AO2" s="299"/>
      <c r="AP2" s="209" t="s">
        <v>33</v>
      </c>
      <c r="AQ2" s="300"/>
      <c r="AR2" s="114" t="s">
        <v>34</v>
      </c>
      <c r="AS2" s="111" t="s">
        <v>35</v>
      </c>
      <c r="AT2" s="302"/>
      <c r="AU2" s="115"/>
    </row>
    <row r="3" spans="1:47">
      <c r="A3" s="383" t="s">
        <v>36</v>
      </c>
      <c r="B3" s="68"/>
      <c r="C3" s="69"/>
      <c r="D3" s="69"/>
      <c r="E3" s="376"/>
      <c r="F3" s="376"/>
      <c r="G3" s="376"/>
      <c r="H3" s="376">
        <v>4.0589846271983851E-2</v>
      </c>
      <c r="I3" s="376">
        <v>9.1208459010999349E-3</v>
      </c>
      <c r="J3" s="376">
        <v>2.4445475471346109E-2</v>
      </c>
      <c r="K3" s="376">
        <v>2.809287488515764E-3</v>
      </c>
      <c r="L3" s="376"/>
      <c r="M3" s="376"/>
      <c r="N3" s="71"/>
      <c r="O3" s="376"/>
      <c r="P3" s="376"/>
      <c r="Q3" s="376"/>
      <c r="R3" s="376"/>
      <c r="S3" s="376"/>
      <c r="T3" s="376">
        <v>52.628613264603189</v>
      </c>
      <c r="U3" s="376">
        <v>23.787104309988429</v>
      </c>
      <c r="V3" s="376">
        <v>35.4069541558503</v>
      </c>
      <c r="W3" s="376">
        <v>7.2846888470168629</v>
      </c>
      <c r="X3" s="376"/>
      <c r="Z3" s="72"/>
      <c r="AA3" s="72"/>
      <c r="AB3" s="72">
        <v>10.946300000000001</v>
      </c>
      <c r="AC3" s="300"/>
      <c r="AD3" s="292">
        <f t="shared" si="0"/>
        <v>0.41666666666666663</v>
      </c>
      <c r="AE3" s="72"/>
      <c r="AF3" s="293">
        <f t="shared" si="1"/>
        <v>55.58177028064479</v>
      </c>
      <c r="AG3" s="293">
        <f t="shared" si="2"/>
        <v>75.995509381284108</v>
      </c>
      <c r="AH3" s="294">
        <f t="shared" si="3"/>
        <v>0.37980080749414774</v>
      </c>
      <c r="AI3" s="294">
        <f t="shared" si="4"/>
        <v>1.38073050249032</v>
      </c>
      <c r="AJ3" s="295">
        <f>INDEX($AR$3:AS13,MATCH(COUNTA(N3:Y3),$AR$3:$AR$12,0),2)</f>
        <v>1.49</v>
      </c>
      <c r="AK3" s="296">
        <f t="shared" si="5"/>
        <v>29.776840144364694</v>
      </c>
      <c r="AL3" s="297">
        <f t="shared" si="6"/>
        <v>2.7202653083109993</v>
      </c>
      <c r="AM3" s="297"/>
      <c r="AN3" s="298"/>
      <c r="AO3" s="299"/>
      <c r="AP3" s="209" t="s">
        <v>33</v>
      </c>
      <c r="AQ3" s="300"/>
      <c r="AR3" s="22">
        <v>3</v>
      </c>
      <c r="AS3">
        <v>1.1499999999999999</v>
      </c>
      <c r="AT3" s="302"/>
      <c r="AU3" s="302"/>
    </row>
    <row r="4" spans="1:47">
      <c r="A4" s="383" t="s">
        <v>37</v>
      </c>
      <c r="B4" s="71">
        <v>1.4809706510536119E-2</v>
      </c>
      <c r="C4" s="376">
        <v>1.2479763501272551E-2</v>
      </c>
      <c r="D4" s="376">
        <v>3.090428597622372E-2</v>
      </c>
      <c r="E4" s="376">
        <v>1.5296946956124E-2</v>
      </c>
      <c r="F4" s="376"/>
      <c r="G4" s="376"/>
      <c r="H4" s="376">
        <v>5.5253291814222838E-2</v>
      </c>
      <c r="I4" s="376">
        <v>2.4654767052633361E-2</v>
      </c>
      <c r="J4" s="376">
        <v>2.0232806563790891E-2</v>
      </c>
      <c r="K4" s="376">
        <v>1.5481429981245061E-2</v>
      </c>
      <c r="L4" s="376"/>
      <c r="M4" s="376"/>
      <c r="N4" s="71"/>
      <c r="O4" s="376"/>
      <c r="P4" s="376">
        <v>0.57768620661063674</v>
      </c>
      <c r="Q4" s="376"/>
      <c r="R4" s="376"/>
      <c r="S4" s="376"/>
      <c r="T4" s="376">
        <v>78.376351026925221</v>
      </c>
      <c r="U4" s="376">
        <v>64.299465420058297</v>
      </c>
      <c r="V4" s="376">
        <v>27.655623091149451</v>
      </c>
      <c r="W4" s="376">
        <v>48.800724659017227</v>
      </c>
      <c r="X4" s="376"/>
      <c r="Y4" s="74"/>
      <c r="Z4" s="74"/>
      <c r="AA4" s="74"/>
      <c r="AB4" s="74"/>
      <c r="AC4" s="303"/>
      <c r="AD4" s="292">
        <f t="shared" si="0"/>
        <v>0.45833333333333331</v>
      </c>
      <c r="AE4" s="74"/>
      <c r="AF4" s="293">
        <f t="shared" si="1"/>
        <v>62.484960478178131</v>
      </c>
      <c r="AG4" s="293">
        <f t="shared" si="2"/>
        <v>56.031237610739041</v>
      </c>
      <c r="AH4" s="294">
        <f t="shared" si="3"/>
        <v>0.18093993822874971</v>
      </c>
      <c r="AI4" s="294">
        <f t="shared" si="4"/>
        <v>1.2541146936551877</v>
      </c>
      <c r="AJ4" s="295">
        <f>INDEX($AR$3:AS14,MATCH(COUNTA(N4:Y4),$AR$3:$AR$12,0),2)</f>
        <v>1.75</v>
      </c>
      <c r="AK4" s="296">
        <f t="shared" si="5"/>
        <v>43.941970080752171</v>
      </c>
      <c r="AL4" s="297">
        <f t="shared" si="6"/>
        <v>0</v>
      </c>
      <c r="AM4" s="297"/>
      <c r="AN4" s="298"/>
      <c r="AO4" s="299"/>
      <c r="AP4" s="209" t="s">
        <v>33</v>
      </c>
      <c r="AQ4" s="300"/>
      <c r="AR4" s="22">
        <v>4</v>
      </c>
      <c r="AS4">
        <v>1.49</v>
      </c>
      <c r="AT4" s="302"/>
      <c r="AU4" s="302"/>
    </row>
    <row r="5" spans="1:47">
      <c r="A5" s="383" t="s">
        <v>37</v>
      </c>
      <c r="B5" s="290">
        <v>239.15448625993091</v>
      </c>
      <c r="C5" s="374">
        <v>458.4724416409266</v>
      </c>
      <c r="D5" s="374">
        <v>334.2338947214152</v>
      </c>
      <c r="E5" s="374">
        <v>437.69357490929491</v>
      </c>
      <c r="F5" s="374">
        <v>616.09225250068846</v>
      </c>
      <c r="G5" s="374">
        <v>421.64749956893849</v>
      </c>
      <c r="H5" s="374">
        <v>451.37016861107492</v>
      </c>
      <c r="I5" s="374">
        <v>421.17368115367287</v>
      </c>
      <c r="J5" s="374">
        <v>238.33074524144541</v>
      </c>
      <c r="K5" s="374">
        <v>401.66129522797968</v>
      </c>
      <c r="L5" s="374">
        <v>150.28249839753909</v>
      </c>
      <c r="M5" s="374">
        <v>196.2591196312421</v>
      </c>
      <c r="N5" s="290">
        <v>239.15448625993091</v>
      </c>
      <c r="O5" s="374">
        <v>458.4724416409266</v>
      </c>
      <c r="P5" s="374">
        <v>334.2338947214152</v>
      </c>
      <c r="Q5" s="374">
        <v>437.69357490929491</v>
      </c>
      <c r="R5" s="374">
        <v>616.09225250068846</v>
      </c>
      <c r="S5" s="374">
        <v>421.64749956893849</v>
      </c>
      <c r="T5" s="374">
        <v>451.37016861107492</v>
      </c>
      <c r="U5" s="374">
        <v>421.17368115367287</v>
      </c>
      <c r="V5" s="374">
        <v>238.33074524144541</v>
      </c>
      <c r="W5" s="374">
        <v>401.66129522797968</v>
      </c>
      <c r="X5" s="374">
        <v>150.28249839753909</v>
      </c>
      <c r="Y5" s="291">
        <v>196.2591196312421</v>
      </c>
      <c r="Z5" s="291"/>
      <c r="AA5" s="291"/>
      <c r="AB5" s="291"/>
      <c r="AC5" s="291"/>
      <c r="AD5" s="292">
        <f t="shared" si="0"/>
        <v>0.75</v>
      </c>
      <c r="AE5" s="291"/>
      <c r="AF5" s="293">
        <f t="shared" si="1"/>
        <v>35.44704280574198</v>
      </c>
      <c r="AG5" s="293">
        <f t="shared" si="2"/>
        <v>35.44704280574198</v>
      </c>
      <c r="AH5" s="294">
        <f t="shared" si="3"/>
        <v>0.3383780813333041</v>
      </c>
      <c r="AI5" s="294">
        <f t="shared" si="4"/>
        <v>1.9555716972970074</v>
      </c>
      <c r="AJ5" s="295">
        <f>INDEX($AR$3:AS15,MATCH(COUNTA(N5:Y5),$AR$3:$AR$12,0),2)</f>
        <v>2.5499999999999998</v>
      </c>
      <c r="AK5" s="296">
        <f t="shared" si="5"/>
        <v>363.86430482201246</v>
      </c>
      <c r="AL5" s="297">
        <f t="shared" si="6"/>
        <v>0</v>
      </c>
      <c r="AM5" s="297"/>
      <c r="AN5" s="298"/>
      <c r="AO5" s="299"/>
      <c r="AP5" s="209" t="s">
        <v>33</v>
      </c>
      <c r="AQ5" s="300"/>
      <c r="AR5" s="22">
        <v>5</v>
      </c>
      <c r="AS5">
        <v>1.75</v>
      </c>
      <c r="AT5" s="302"/>
      <c r="AU5" s="302"/>
    </row>
    <row r="6" spans="1:47">
      <c r="A6" s="383" t="s">
        <v>38</v>
      </c>
      <c r="B6" s="290"/>
      <c r="C6" s="374"/>
      <c r="D6" s="374"/>
      <c r="E6" s="374"/>
      <c r="F6" s="374"/>
      <c r="G6" s="374"/>
      <c r="H6" s="374"/>
      <c r="I6" s="374"/>
      <c r="J6" s="374"/>
      <c r="K6" s="374"/>
      <c r="L6" s="374"/>
      <c r="M6" s="374"/>
      <c r="N6" s="290"/>
      <c r="O6" s="374"/>
      <c r="P6" s="374"/>
      <c r="Q6" s="374"/>
      <c r="R6" s="374"/>
      <c r="S6" s="374"/>
      <c r="T6" s="374"/>
      <c r="U6" s="374"/>
      <c r="V6" s="374"/>
      <c r="W6" s="374"/>
      <c r="X6" s="374"/>
      <c r="Y6" s="291"/>
      <c r="Z6" s="291"/>
      <c r="AA6" s="291"/>
      <c r="AB6" s="291"/>
      <c r="AC6" s="291"/>
      <c r="AD6" s="292" t="e">
        <f t="shared" si="0"/>
        <v>#DIV/0!</v>
      </c>
      <c r="AE6" s="291"/>
      <c r="AF6" s="293" t="e">
        <f t="shared" si="1"/>
        <v>#DIV/0!</v>
      </c>
      <c r="AG6" s="293" t="e">
        <f t="shared" si="2"/>
        <v>#DIV/0!</v>
      </c>
      <c r="AH6" s="294" t="e">
        <f t="shared" si="3"/>
        <v>#NUM!</v>
      </c>
      <c r="AI6" s="294" t="e">
        <f t="shared" si="4"/>
        <v>#DIV/0!</v>
      </c>
      <c r="AJ6" s="295" t="e">
        <f>INDEX($AR$3:AS16,MATCH(COUNTA(N6:Y6),$AR$3:$AR$12,0),2)</f>
        <v>#N/A</v>
      </c>
      <c r="AK6" s="296" t="e">
        <f t="shared" si="5"/>
        <v>#DIV/0!</v>
      </c>
      <c r="AL6" s="297">
        <f t="shared" si="6"/>
        <v>0</v>
      </c>
      <c r="AM6" s="297"/>
      <c r="AN6" s="298"/>
      <c r="AO6" s="299"/>
      <c r="AP6" s="209" t="s">
        <v>33</v>
      </c>
      <c r="AQ6" s="300"/>
      <c r="AR6" s="22">
        <v>6</v>
      </c>
      <c r="AS6">
        <v>1.94</v>
      </c>
      <c r="AT6" s="302"/>
      <c r="AU6" s="302"/>
    </row>
    <row r="7" spans="1:47">
      <c r="A7" s="383" t="s">
        <v>39</v>
      </c>
      <c r="B7" s="290"/>
      <c r="C7" s="374"/>
      <c r="D7" s="374"/>
      <c r="E7" s="374"/>
      <c r="F7" s="374"/>
      <c r="G7" s="374"/>
      <c r="H7" s="374"/>
      <c r="I7" s="374"/>
      <c r="J7" s="374"/>
      <c r="K7" s="374"/>
      <c r="L7" s="374"/>
      <c r="M7" s="374"/>
      <c r="N7" s="290"/>
      <c r="O7" s="374"/>
      <c r="P7" s="374"/>
      <c r="Q7" s="374"/>
      <c r="R7" s="374"/>
      <c r="S7" s="374"/>
      <c r="T7" s="374"/>
      <c r="U7" s="374"/>
      <c r="V7" s="374"/>
      <c r="W7" s="374"/>
      <c r="X7" s="374"/>
      <c r="Y7" s="291"/>
      <c r="Z7" s="291"/>
      <c r="AA7" s="291"/>
      <c r="AB7" s="291"/>
      <c r="AC7" s="291"/>
      <c r="AD7" s="292" t="e">
        <f t="shared" si="0"/>
        <v>#DIV/0!</v>
      </c>
      <c r="AE7" s="291"/>
      <c r="AF7" s="293" t="e">
        <f t="shared" si="1"/>
        <v>#DIV/0!</v>
      </c>
      <c r="AG7" s="293" t="e">
        <f t="shared" si="2"/>
        <v>#DIV/0!</v>
      </c>
      <c r="AH7" s="294" t="e">
        <f t="shared" si="3"/>
        <v>#NUM!</v>
      </c>
      <c r="AI7" s="294" t="e">
        <f t="shared" si="4"/>
        <v>#DIV/0!</v>
      </c>
      <c r="AJ7" s="295" t="e">
        <f>INDEX($AR$3:AS17,MATCH(COUNTA(N7:Y7),$AR$3:$AR$12,0),2)</f>
        <v>#N/A</v>
      </c>
      <c r="AK7" s="296" t="e">
        <f t="shared" si="5"/>
        <v>#DIV/0!</v>
      </c>
      <c r="AL7" s="297">
        <f t="shared" si="6"/>
        <v>0</v>
      </c>
      <c r="AM7" s="297"/>
      <c r="AN7" s="298"/>
      <c r="AO7" s="299"/>
      <c r="AP7" s="209" t="s">
        <v>33</v>
      </c>
      <c r="AQ7" s="300"/>
      <c r="AR7" s="22">
        <v>7</v>
      </c>
      <c r="AS7">
        <v>2.1</v>
      </c>
      <c r="AT7" s="302"/>
      <c r="AU7" s="302"/>
    </row>
    <row r="8" spans="1:47">
      <c r="A8" s="383" t="s">
        <v>40</v>
      </c>
      <c r="B8" s="290"/>
      <c r="C8" s="374"/>
      <c r="D8" s="374"/>
      <c r="E8" s="374"/>
      <c r="F8" s="374"/>
      <c r="G8" s="374"/>
      <c r="H8" s="374">
        <v>49.044773187229417</v>
      </c>
      <c r="I8" s="374">
        <v>19.965293440725159</v>
      </c>
      <c r="J8" s="374">
        <v>7.5360000689618314</v>
      </c>
      <c r="K8" s="374"/>
      <c r="L8" s="374">
        <v>19.456373214904119</v>
      </c>
      <c r="M8" s="374">
        <v>53.056901687198042</v>
      </c>
      <c r="N8" s="290"/>
      <c r="O8" s="374"/>
      <c r="P8" s="374"/>
      <c r="Q8" s="374"/>
      <c r="R8" s="374"/>
      <c r="S8" s="374"/>
      <c r="T8" s="374">
        <v>49.044773187229417</v>
      </c>
      <c r="U8" s="374">
        <v>19.965293440725159</v>
      </c>
      <c r="V8" s="374">
        <v>7.5360000689618314</v>
      </c>
      <c r="W8" s="374"/>
      <c r="X8" s="374">
        <v>19.456373214904119</v>
      </c>
      <c r="Y8" s="291">
        <v>53.056901687198042</v>
      </c>
      <c r="Z8" s="291"/>
      <c r="AA8" s="291"/>
      <c r="AB8" s="291">
        <v>10.6355</v>
      </c>
      <c r="AC8" s="291"/>
      <c r="AD8" s="292">
        <f t="shared" si="0"/>
        <v>0.45833333333333331</v>
      </c>
      <c r="AE8" s="291"/>
      <c r="AF8" s="293">
        <f t="shared" si="1"/>
        <v>60.203992125702108</v>
      </c>
      <c r="AG8" s="293">
        <f t="shared" si="2"/>
        <v>60.203992125702108</v>
      </c>
      <c r="AH8" s="294">
        <f t="shared" si="3"/>
        <v>8.8138159775845021E-2</v>
      </c>
      <c r="AI8" s="294">
        <f t="shared" si="4"/>
        <v>1.2951369365991059</v>
      </c>
      <c r="AJ8" s="295">
        <f>INDEX($AR$3:AS18,MATCH(COUNTA(N8:Y8),$AR$3:$AR$12,0),2)</f>
        <v>1.75</v>
      </c>
      <c r="AK8" s="296">
        <f t="shared" si="5"/>
        <v>29.811868319803711</v>
      </c>
      <c r="AL8" s="297">
        <f t="shared" si="6"/>
        <v>2.8030528249545119</v>
      </c>
      <c r="AM8" s="297"/>
      <c r="AN8" s="298"/>
      <c r="AO8" s="299"/>
      <c r="AP8" s="209" t="s">
        <v>41</v>
      </c>
      <c r="AQ8" s="300"/>
      <c r="AR8" s="22">
        <v>8</v>
      </c>
      <c r="AS8">
        <v>2.2200000000000002</v>
      </c>
      <c r="AT8" s="302"/>
      <c r="AU8" s="302"/>
    </row>
    <row r="9" spans="1:47">
      <c r="A9" s="383" t="s">
        <v>42</v>
      </c>
      <c r="B9" s="290"/>
      <c r="C9" s="374">
        <v>4.5165680284972689</v>
      </c>
      <c r="D9" s="374"/>
      <c r="E9" s="374">
        <v>14.572391715339389</v>
      </c>
      <c r="F9" s="374"/>
      <c r="G9" s="374"/>
      <c r="H9" s="374">
        <v>52.296920206579671</v>
      </c>
      <c r="I9" s="374">
        <v>21.347393180553311</v>
      </c>
      <c r="J9" s="374"/>
      <c r="K9" s="374"/>
      <c r="L9" s="374"/>
      <c r="M9" s="374"/>
      <c r="N9" s="290"/>
      <c r="O9" s="374">
        <v>4.5165680284972689</v>
      </c>
      <c r="P9" s="374"/>
      <c r="Q9" s="374">
        <v>14.572391715339389</v>
      </c>
      <c r="R9" s="374"/>
      <c r="S9" s="374"/>
      <c r="T9" s="374">
        <v>52.296920206579671</v>
      </c>
      <c r="U9" s="374">
        <v>21.347393180553311</v>
      </c>
      <c r="V9" s="374"/>
      <c r="W9" s="374"/>
      <c r="X9" s="374"/>
      <c r="Y9" s="291"/>
      <c r="Z9" s="291"/>
      <c r="AA9" s="291"/>
      <c r="AB9" s="291">
        <v>11.0999</v>
      </c>
      <c r="AC9" s="291"/>
      <c r="AD9" s="292">
        <f t="shared" si="0"/>
        <v>0.16666666666666666</v>
      </c>
      <c r="AE9" s="291"/>
      <c r="AF9" s="293">
        <f t="shared" si="1"/>
        <v>76.967164266456123</v>
      </c>
      <c r="AG9" s="293">
        <f t="shared" si="2"/>
        <v>76.967164266456123</v>
      </c>
      <c r="AH9" s="294">
        <f t="shared" si="3"/>
        <v>0.64774589585849462</v>
      </c>
      <c r="AI9" s="294">
        <f t="shared" si="4"/>
        <v>1.6316043551592772</v>
      </c>
      <c r="AJ9" s="295">
        <f>INDEX($AR$3:AS19,MATCH(COUNTA(N9:Y9),$AR$3:$AR$12,0),2)</f>
        <v>1.49</v>
      </c>
      <c r="AK9" s="296">
        <f t="shared" si="5"/>
        <v>23.183318282742409</v>
      </c>
      <c r="AL9" s="297">
        <f t="shared" si="6"/>
        <v>2.0886060489502074</v>
      </c>
      <c r="AM9" s="297"/>
      <c r="AN9" s="298"/>
      <c r="AO9" s="299"/>
      <c r="AP9" s="209" t="s">
        <v>41</v>
      </c>
      <c r="AQ9" s="300"/>
      <c r="AR9" s="22">
        <v>9</v>
      </c>
      <c r="AS9">
        <v>2.3199999999999998</v>
      </c>
      <c r="AT9" s="302"/>
      <c r="AU9" s="302"/>
    </row>
    <row r="10" spans="1:47">
      <c r="A10" s="383" t="s">
        <v>43</v>
      </c>
      <c r="B10" s="290">
        <v>224.33753859141649</v>
      </c>
      <c r="C10" s="374">
        <v>665.05849392321147</v>
      </c>
      <c r="D10" s="374">
        <v>366.16349422806297</v>
      </c>
      <c r="E10" s="374">
        <v>497.00258151077799</v>
      </c>
      <c r="F10" s="374">
        <v>644.5991722068037</v>
      </c>
      <c r="G10" s="374">
        <v>482.61573805731342</v>
      </c>
      <c r="H10" s="374">
        <v>511.35229787632107</v>
      </c>
      <c r="I10" s="374">
        <v>446.64733035352361</v>
      </c>
      <c r="J10" s="374">
        <v>267.99083060577402</v>
      </c>
      <c r="K10" s="374">
        <v>449.4995727416208</v>
      </c>
      <c r="L10" s="374">
        <v>162.21479759105429</v>
      </c>
      <c r="M10" s="374">
        <v>183.48402126301389</v>
      </c>
      <c r="N10" s="290">
        <v>224.33753859141649</v>
      </c>
      <c r="O10" s="374">
        <v>665.05849392321147</v>
      </c>
      <c r="P10" s="374">
        <v>366.16349422806297</v>
      </c>
      <c r="Q10" s="374">
        <v>497.00258151077799</v>
      </c>
      <c r="R10" s="374">
        <v>644.5991722068037</v>
      </c>
      <c r="S10" s="374">
        <v>482.61573805731342</v>
      </c>
      <c r="T10" s="374">
        <v>511.35229787632107</v>
      </c>
      <c r="U10" s="374">
        <v>446.64733035352361</v>
      </c>
      <c r="V10" s="374">
        <v>267.99083060577402</v>
      </c>
      <c r="W10" s="374">
        <v>449.4995727416208</v>
      </c>
      <c r="X10" s="374">
        <v>162.21479759105429</v>
      </c>
      <c r="Y10" s="291">
        <v>183.48402126301389</v>
      </c>
      <c r="Z10" s="291"/>
      <c r="AA10" s="291"/>
      <c r="AB10" s="291"/>
      <c r="AC10" s="291"/>
      <c r="AD10" s="292">
        <f t="shared" si="0"/>
        <v>0.75</v>
      </c>
      <c r="AE10" s="291"/>
      <c r="AF10" s="293">
        <f t="shared" si="1"/>
        <v>39.691917292365211</v>
      </c>
      <c r="AG10" s="293">
        <f t="shared" si="2"/>
        <v>39.691917292365211</v>
      </c>
      <c r="AH10" s="294">
        <f t="shared" si="3"/>
        <v>4.0687239127470763E-2</v>
      </c>
      <c r="AI10" s="294">
        <f t="shared" si="4"/>
        <v>1.5831779849098617</v>
      </c>
      <c r="AJ10" s="295">
        <f>INDEX($AR$3:AS20,MATCH(COUNTA(N10:Y10),$AR$3:$AR$12,0),2)</f>
        <v>2.5499999999999998</v>
      </c>
      <c r="AK10" s="296">
        <f t="shared" si="5"/>
        <v>408.41382241240785</v>
      </c>
      <c r="AL10" s="297">
        <f t="shared" si="6"/>
        <v>0</v>
      </c>
      <c r="AM10" s="297"/>
      <c r="AN10" s="298"/>
      <c r="AO10" s="299"/>
      <c r="AP10" s="209" t="s">
        <v>41</v>
      </c>
      <c r="AQ10" s="300"/>
      <c r="AR10" s="22">
        <v>10</v>
      </c>
      <c r="AS10">
        <v>2.41</v>
      </c>
      <c r="AT10" s="302"/>
      <c r="AU10" s="302"/>
    </row>
    <row r="11" spans="1:47">
      <c r="A11" s="383" t="s">
        <v>44</v>
      </c>
      <c r="B11" s="290">
        <v>186.25878308883739</v>
      </c>
      <c r="C11" s="374">
        <v>492.79963342787738</v>
      </c>
      <c r="D11" s="374">
        <v>292.34186131259071</v>
      </c>
      <c r="E11" s="374">
        <v>419.69611578761533</v>
      </c>
      <c r="F11" s="374">
        <v>414.94275729418803</v>
      </c>
      <c r="G11" s="374">
        <v>352.27273233858659</v>
      </c>
      <c r="H11" s="374">
        <v>445.95245387440877</v>
      </c>
      <c r="I11" s="374">
        <v>379.31191900254117</v>
      </c>
      <c r="J11" s="374">
        <v>237.2382565133037</v>
      </c>
      <c r="K11" s="374">
        <v>407.71820283186571</v>
      </c>
      <c r="L11" s="374">
        <v>142.43414037972411</v>
      </c>
      <c r="M11" s="374">
        <v>202.64307797602979</v>
      </c>
      <c r="N11" s="290">
        <v>186.25878308883739</v>
      </c>
      <c r="O11" s="374">
        <v>492.79963342787738</v>
      </c>
      <c r="P11" s="374">
        <v>292.34186131259071</v>
      </c>
      <c r="Q11" s="374">
        <v>419.69611578761533</v>
      </c>
      <c r="R11" s="374">
        <v>414.94275729418803</v>
      </c>
      <c r="S11" s="374">
        <v>352.27273233858659</v>
      </c>
      <c r="T11" s="374">
        <v>445.95245387440877</v>
      </c>
      <c r="U11" s="374">
        <v>379.31191900254117</v>
      </c>
      <c r="V11" s="374">
        <v>237.2382565133037</v>
      </c>
      <c r="W11" s="374">
        <v>407.71820283186571</v>
      </c>
      <c r="X11" s="374">
        <v>142.43414037972411</v>
      </c>
      <c r="Y11" s="291">
        <v>202.64307797602979</v>
      </c>
      <c r="Z11" s="291"/>
      <c r="AA11" s="291"/>
      <c r="AB11" s="291"/>
      <c r="AC11" s="291"/>
      <c r="AD11" s="292">
        <f t="shared" si="0"/>
        <v>1</v>
      </c>
      <c r="AE11" s="291"/>
      <c r="AF11" s="293">
        <f t="shared" si="1"/>
        <v>33.338708516779207</v>
      </c>
      <c r="AG11" s="293">
        <f t="shared" si="2"/>
        <v>33.338708516779207</v>
      </c>
      <c r="AH11" s="294">
        <f t="shared" si="3"/>
        <v>0.13370945621928029</v>
      </c>
      <c r="AI11" s="294">
        <f t="shared" si="4"/>
        <v>1.4644161732134739</v>
      </c>
      <c r="AJ11" s="295">
        <f>INDEX($AR$3:AS21,MATCH(COUNTA(N11:Y11),$AR$3:$AR$12,0),2)</f>
        <v>2.5499999999999998</v>
      </c>
      <c r="AK11" s="296">
        <f t="shared" si="5"/>
        <v>331.13416115229739</v>
      </c>
      <c r="AL11" s="297">
        <f t="shared" si="6"/>
        <v>0</v>
      </c>
      <c r="AM11" s="297"/>
      <c r="AN11" s="298"/>
      <c r="AO11" s="299"/>
      <c r="AP11" s="209" t="s">
        <v>41</v>
      </c>
      <c r="AQ11" s="300"/>
      <c r="AR11" s="22">
        <v>11</v>
      </c>
      <c r="AS11">
        <v>2.48</v>
      </c>
      <c r="AT11" s="302"/>
      <c r="AU11" s="302"/>
    </row>
    <row r="12" spans="1:47">
      <c r="A12" s="383" t="s">
        <v>45</v>
      </c>
      <c r="B12" s="290"/>
      <c r="C12" s="374">
        <v>164.92865300414431</v>
      </c>
      <c r="D12" s="374"/>
      <c r="E12" s="374">
        <v>115.8747206620898</v>
      </c>
      <c r="F12" s="374">
        <v>256.60052451898861</v>
      </c>
      <c r="G12" s="374">
        <v>132.7389803339631</v>
      </c>
      <c r="H12" s="374">
        <v>148.89117915245939</v>
      </c>
      <c r="I12" s="374">
        <v>108.0949093380209</v>
      </c>
      <c r="J12" s="374">
        <v>71.304731359903528</v>
      </c>
      <c r="K12" s="374">
        <v>88.713604895730157</v>
      </c>
      <c r="L12" s="374">
        <v>29.96644331036023</v>
      </c>
      <c r="M12" s="374">
        <v>63.010223236977183</v>
      </c>
      <c r="N12" s="290"/>
      <c r="O12" s="374">
        <v>164.92865300414431</v>
      </c>
      <c r="P12" s="374"/>
      <c r="Q12" s="374">
        <v>115.8747206620898</v>
      </c>
      <c r="R12" s="374">
        <v>256.60052451898861</v>
      </c>
      <c r="S12" s="374">
        <v>132.7389803339631</v>
      </c>
      <c r="T12" s="374">
        <v>148.89117915245939</v>
      </c>
      <c r="U12" s="374">
        <v>108.0949093380209</v>
      </c>
      <c r="V12" s="374">
        <v>71.304731359903528</v>
      </c>
      <c r="W12" s="374">
        <v>88.713604895730157</v>
      </c>
      <c r="X12" s="374">
        <v>29.96644331036023</v>
      </c>
      <c r="Y12" s="291">
        <v>63.010223236977183</v>
      </c>
      <c r="Z12" s="291"/>
      <c r="AA12" s="291"/>
      <c r="AB12" s="291"/>
      <c r="AC12" s="291"/>
      <c r="AD12" s="292">
        <f t="shared" si="0"/>
        <v>0.66666666666666663</v>
      </c>
      <c r="AE12" s="291"/>
      <c r="AF12" s="293">
        <f t="shared" si="1"/>
        <v>51.192886263672541</v>
      </c>
      <c r="AG12" s="293">
        <f t="shared" si="2"/>
        <v>51.192886263672541</v>
      </c>
      <c r="AH12" s="294">
        <f t="shared" si="3"/>
        <v>0.40449287691402253</v>
      </c>
      <c r="AI12" s="294">
        <f t="shared" si="4"/>
        <v>2.2939755234405292</v>
      </c>
      <c r="AJ12" s="295">
        <f>INDEX($AR$3:AS22,MATCH(COUNTA(N12:Y12),$AR$3:$AR$12,0),2)</f>
        <v>2.41</v>
      </c>
      <c r="AK12" s="296">
        <f t="shared" si="5"/>
        <v>118.01239698126373</v>
      </c>
      <c r="AL12" s="297">
        <f t="shared" si="6"/>
        <v>0</v>
      </c>
      <c r="AM12" s="297"/>
      <c r="AN12" s="298"/>
      <c r="AO12" s="299"/>
      <c r="AP12" s="209" t="s">
        <v>41</v>
      </c>
      <c r="AQ12" s="300"/>
      <c r="AR12" s="22">
        <v>12</v>
      </c>
      <c r="AS12">
        <v>2.5499999999999998</v>
      </c>
      <c r="AT12" s="302"/>
      <c r="AU12" s="302"/>
    </row>
    <row r="13" spans="1:47">
      <c r="A13" s="383" t="s">
        <v>46</v>
      </c>
      <c r="B13" s="290"/>
      <c r="C13" s="374"/>
      <c r="D13" s="374"/>
      <c r="E13" s="374">
        <v>26.06289231353162</v>
      </c>
      <c r="F13" s="374"/>
      <c r="G13" s="374"/>
      <c r="H13" s="374">
        <v>33.674435521920728</v>
      </c>
      <c r="I13" s="374">
        <v>29.852145492932681</v>
      </c>
      <c r="J13" s="374">
        <v>33.434909357182647</v>
      </c>
      <c r="K13" s="374">
        <v>16.30289104674608</v>
      </c>
      <c r="L13" s="374"/>
      <c r="M13" s="374"/>
      <c r="N13" s="290"/>
      <c r="O13" s="374"/>
      <c r="P13" s="374"/>
      <c r="Q13" s="374">
        <v>26.06289231353162</v>
      </c>
      <c r="R13" s="374"/>
      <c r="S13" s="374"/>
      <c r="T13" s="374">
        <v>33.674435521920728</v>
      </c>
      <c r="U13" s="374">
        <v>29.852145492932681</v>
      </c>
      <c r="V13" s="374">
        <v>33.434909357182647</v>
      </c>
      <c r="W13" s="374">
        <v>16.30289104674608</v>
      </c>
      <c r="X13" s="374"/>
      <c r="Y13" s="291"/>
      <c r="Z13" s="291"/>
      <c r="AA13" s="291"/>
      <c r="AB13" s="291">
        <v>12.202199999999999</v>
      </c>
      <c r="AC13" s="291"/>
      <c r="AD13" s="292">
        <f t="shared" si="0"/>
        <v>0.70833333333333326</v>
      </c>
      <c r="AE13" s="291"/>
      <c r="AF13" s="293">
        <f t="shared" si="1"/>
        <v>23.015238101876147</v>
      </c>
      <c r="AG13" s="293">
        <f t="shared" si="2"/>
        <v>23.015238101876147</v>
      </c>
      <c r="AH13" s="294">
        <f t="shared" si="3"/>
        <v>1.3788420775158077E-2</v>
      </c>
      <c r="AI13" s="294">
        <f t="shared" si="4"/>
        <v>0.90577083386419299</v>
      </c>
      <c r="AJ13" s="295">
        <f>INDEX($AR$3:AS23,MATCH(COUNTA(N13:Y13),$AR$3:$AR$12,0),2)</f>
        <v>1.75</v>
      </c>
      <c r="AK13" s="296">
        <f t="shared" si="5"/>
        <v>27.865454746462753</v>
      </c>
      <c r="AL13" s="297">
        <f t="shared" si="6"/>
        <v>2.2836418634723863</v>
      </c>
      <c r="AM13" s="297"/>
      <c r="AN13" s="298"/>
      <c r="AO13" s="299"/>
      <c r="AP13" s="209" t="s">
        <v>41</v>
      </c>
      <c r="AQ13" s="300"/>
      <c r="AR13" s="22"/>
      <c r="AT13" s="302"/>
      <c r="AU13" s="302"/>
    </row>
    <row r="14" spans="1:47">
      <c r="A14" s="383" t="s">
        <v>47</v>
      </c>
      <c r="B14" s="290">
        <v>45.455213395592757</v>
      </c>
      <c r="C14" s="374">
        <v>177.4926323168977</v>
      </c>
      <c r="D14" s="374">
        <v>113.7579274855765</v>
      </c>
      <c r="E14" s="374">
        <v>56.425273883713153</v>
      </c>
      <c r="F14" s="374">
        <v>126.4954745641209</v>
      </c>
      <c r="G14" s="374">
        <v>53.227495281366998</v>
      </c>
      <c r="H14" s="374"/>
      <c r="I14" s="374">
        <v>48.282308544087293</v>
      </c>
      <c r="J14" s="374" t="s">
        <v>48</v>
      </c>
      <c r="K14" s="374"/>
      <c r="L14" s="374"/>
      <c r="M14" s="374"/>
      <c r="N14" s="290">
        <v>45.455213395592757</v>
      </c>
      <c r="O14" s="374">
        <v>177.4926323168977</v>
      </c>
      <c r="P14" s="374">
        <v>113.7579274855765</v>
      </c>
      <c r="Q14" s="374">
        <v>56.425273883713153</v>
      </c>
      <c r="R14" s="374">
        <v>126.4954745641209</v>
      </c>
      <c r="S14" s="374">
        <v>53.227495281366998</v>
      </c>
      <c r="T14" s="374"/>
      <c r="U14" s="374">
        <v>48.282308544087293</v>
      </c>
      <c r="V14" s="374" t="s">
        <v>48</v>
      </c>
      <c r="W14" s="374"/>
      <c r="X14" s="374"/>
      <c r="Y14" s="291"/>
      <c r="Z14" s="121">
        <v>0.22099848660123589</v>
      </c>
      <c r="AA14" s="121">
        <v>0.31253905701539658</v>
      </c>
      <c r="AB14" s="291">
        <v>10.3355</v>
      </c>
      <c r="AC14" s="291"/>
      <c r="AD14" s="292">
        <f t="shared" si="0"/>
        <v>0.56818181818181812</v>
      </c>
      <c r="AE14" s="291"/>
      <c r="AF14" s="293">
        <f t="shared" si="1"/>
        <v>53.446848503527555</v>
      </c>
      <c r="AG14" s="293">
        <f t="shared" si="2"/>
        <v>53.446848503527555</v>
      </c>
      <c r="AH14" s="294">
        <f t="shared" si="3"/>
        <v>0.38623261624927246</v>
      </c>
      <c r="AI14" s="294">
        <f t="shared" si="4"/>
        <v>1.8715471872658267</v>
      </c>
      <c r="AJ14" s="295">
        <f>INDEX($AR$3:AS24,MATCH(COUNTA(N14:Y14),$AR$3:$AR$12,0),2)</f>
        <v>2.2200000000000002</v>
      </c>
      <c r="AK14" s="296">
        <f t="shared" si="5"/>
        <v>88.733760781622195</v>
      </c>
      <c r="AL14" s="297">
        <f t="shared" si="6"/>
        <v>8.5853379886432393</v>
      </c>
      <c r="AM14" s="297"/>
      <c r="AN14" s="298"/>
      <c r="AO14" s="299"/>
      <c r="AP14" s="209" t="s">
        <v>49</v>
      </c>
      <c r="AQ14" s="300"/>
      <c r="AR14" s="301"/>
      <c r="AS14" s="301"/>
      <c r="AT14" s="302"/>
      <c r="AU14" s="302"/>
    </row>
    <row r="15" spans="1:47">
      <c r="A15" s="383" t="s">
        <v>50</v>
      </c>
      <c r="B15" s="290" t="s">
        <v>48</v>
      </c>
      <c r="C15" s="374">
        <v>103.0194843402966</v>
      </c>
      <c r="D15" s="374">
        <v>69.23796693229319</v>
      </c>
      <c r="E15" s="374">
        <v>48.696851484805592</v>
      </c>
      <c r="F15" s="374">
        <v>135.59057021622851</v>
      </c>
      <c r="G15" s="374">
        <v>46.032811144610257</v>
      </c>
      <c r="H15" s="374" t="s">
        <v>48</v>
      </c>
      <c r="I15" s="374">
        <v>39.644655243555391</v>
      </c>
      <c r="J15" s="374" t="s">
        <v>48</v>
      </c>
      <c r="K15" s="374"/>
      <c r="L15" s="374"/>
      <c r="M15" s="374"/>
      <c r="N15" s="290" t="s">
        <v>48</v>
      </c>
      <c r="O15" s="374">
        <v>103.0194843402966</v>
      </c>
      <c r="P15" s="374">
        <v>69.23796693229319</v>
      </c>
      <c r="Q15" s="374">
        <v>48.696851484805592</v>
      </c>
      <c r="R15" s="374">
        <v>135.59057021622851</v>
      </c>
      <c r="S15" s="374">
        <v>46.032811144610257</v>
      </c>
      <c r="T15" s="374" t="s">
        <v>48</v>
      </c>
      <c r="U15" s="374">
        <v>39.644655243555391</v>
      </c>
      <c r="V15" s="374" t="s">
        <v>48</v>
      </c>
      <c r="W15" s="374"/>
      <c r="X15" s="374"/>
      <c r="Y15" s="291"/>
      <c r="Z15" s="121">
        <v>0.22099848660123589</v>
      </c>
      <c r="AA15" s="121">
        <v>0.31253905701539658</v>
      </c>
      <c r="AB15" s="291">
        <v>10.227</v>
      </c>
      <c r="AC15" s="291"/>
      <c r="AD15" s="292">
        <f t="shared" si="0"/>
        <v>0.58333333333333326</v>
      </c>
      <c r="AE15" s="291"/>
      <c r="AF15" s="293">
        <f t="shared" si="1"/>
        <v>47.1970306870694</v>
      </c>
      <c r="AG15" s="293">
        <f t="shared" si="2"/>
        <v>47.1970306870694</v>
      </c>
      <c r="AH15" s="294">
        <f t="shared" si="3"/>
        <v>0.33947339899993306</v>
      </c>
      <c r="AI15" s="294">
        <f t="shared" si="4"/>
        <v>1.7790749834343622</v>
      </c>
      <c r="AJ15" s="295">
        <f>INDEX($AR$3:AS25,MATCH(COUNTA(N15:Y15),$AR$3:$AR$12,0),2)</f>
        <v>2.3199999999999998</v>
      </c>
      <c r="AK15" s="296">
        <f t="shared" si="5"/>
        <v>73.703723226964925</v>
      </c>
      <c r="AL15" s="297">
        <f t="shared" si="6"/>
        <v>7.20677845183973</v>
      </c>
      <c r="AM15" s="297"/>
      <c r="AN15" s="298"/>
      <c r="AO15" s="299"/>
      <c r="AP15" s="209" t="s">
        <v>49</v>
      </c>
      <c r="AQ15" s="300"/>
      <c r="AR15" s="301"/>
      <c r="AS15" s="301"/>
      <c r="AT15" s="302"/>
      <c r="AU15" s="302"/>
    </row>
    <row r="16" spans="1:47">
      <c r="A16" s="383" t="s">
        <v>51</v>
      </c>
      <c r="B16" s="290">
        <v>77.621674253355778</v>
      </c>
      <c r="C16" s="374">
        <v>80.918674775991363</v>
      </c>
      <c r="D16" s="374">
        <v>138.43771159935409</v>
      </c>
      <c r="E16" s="374">
        <v>107.9048097406808</v>
      </c>
      <c r="F16" s="374">
        <v>102.41741881462001</v>
      </c>
      <c r="G16" s="374">
        <v>67.260739651262639</v>
      </c>
      <c r="H16" s="374"/>
      <c r="I16" s="374">
        <v>39.584091773778511</v>
      </c>
      <c r="J16" s="374" t="s">
        <v>48</v>
      </c>
      <c r="K16" s="374"/>
      <c r="L16" s="374"/>
      <c r="M16" s="374"/>
      <c r="N16" s="290">
        <v>77.621674253355778</v>
      </c>
      <c r="O16" s="374">
        <v>80.918674775991363</v>
      </c>
      <c r="P16" s="374">
        <v>138.43771159935409</v>
      </c>
      <c r="Q16" s="374">
        <v>107.9048097406808</v>
      </c>
      <c r="R16" s="374">
        <v>102.41741881462001</v>
      </c>
      <c r="S16" s="374">
        <v>67.260739651262639</v>
      </c>
      <c r="T16" s="374"/>
      <c r="U16" s="374">
        <v>39.584091773778511</v>
      </c>
      <c r="V16" s="374" t="s">
        <v>48</v>
      </c>
      <c r="W16" s="374"/>
      <c r="X16" s="374"/>
      <c r="Y16" s="291"/>
      <c r="Z16" s="121">
        <v>0.27320926077260099</v>
      </c>
      <c r="AA16" s="121">
        <v>0.3863762419505401</v>
      </c>
      <c r="AB16" s="291">
        <v>9.8079999999999998</v>
      </c>
      <c r="AC16" s="291"/>
      <c r="AD16" s="292">
        <f t="shared" si="0"/>
        <v>0.81818181818181812</v>
      </c>
      <c r="AE16" s="291"/>
      <c r="AF16" s="293">
        <f t="shared" si="1"/>
        <v>33.59044456246891</v>
      </c>
      <c r="AG16" s="293">
        <f t="shared" si="2"/>
        <v>33.59044456246891</v>
      </c>
      <c r="AH16" s="294">
        <f t="shared" si="3"/>
        <v>0.30886984121115368</v>
      </c>
      <c r="AI16" s="294">
        <f t="shared" si="4"/>
        <v>1.7204510522139134</v>
      </c>
      <c r="AJ16" s="295">
        <f>INDEX($AR$3:AS26,MATCH(COUNTA(N16:Y16),$AR$3:$AR$12,0),2)</f>
        <v>2.2200000000000002</v>
      </c>
      <c r="AK16" s="296">
        <f t="shared" si="5"/>
        <v>87.735017229863303</v>
      </c>
      <c r="AL16" s="297">
        <f t="shared" si="6"/>
        <v>8.945250533224236</v>
      </c>
      <c r="AM16" s="297"/>
      <c r="AN16" s="298"/>
      <c r="AO16" s="299"/>
      <c r="AP16" s="209" t="s">
        <v>49</v>
      </c>
      <c r="AQ16" s="300"/>
      <c r="AR16" s="301"/>
      <c r="AS16" s="301"/>
      <c r="AT16" s="302"/>
      <c r="AU16" s="302"/>
    </row>
    <row r="17" spans="1:47">
      <c r="A17" s="383" t="s">
        <v>52</v>
      </c>
      <c r="B17" s="290">
        <v>79.22318032778378</v>
      </c>
      <c r="C17" s="374">
        <v>138.17032791001969</v>
      </c>
      <c r="D17" s="374"/>
      <c r="E17" s="374">
        <v>107.1286441186475</v>
      </c>
      <c r="F17" s="374" t="s">
        <v>48</v>
      </c>
      <c r="G17" s="374">
        <v>93.926582192901705</v>
      </c>
      <c r="H17" s="374"/>
      <c r="I17" s="374">
        <v>130.80439090000661</v>
      </c>
      <c r="J17" s="374">
        <v>81.3104182549109</v>
      </c>
      <c r="K17" s="374"/>
      <c r="L17" s="374"/>
      <c r="M17" s="374"/>
      <c r="N17" s="290">
        <v>79.22318032778378</v>
      </c>
      <c r="O17" s="374">
        <v>138.17032791001969</v>
      </c>
      <c r="P17" s="374"/>
      <c r="Q17" s="374">
        <v>107.1286441186475</v>
      </c>
      <c r="R17" s="374" t="s">
        <v>48</v>
      </c>
      <c r="S17" s="374">
        <v>93.926582192901705</v>
      </c>
      <c r="T17" s="374"/>
      <c r="U17" s="374">
        <v>130.80439090000661</v>
      </c>
      <c r="V17" s="374">
        <v>81.3104182549109</v>
      </c>
      <c r="W17" s="374"/>
      <c r="X17" s="374"/>
      <c r="Y17" s="291"/>
      <c r="Z17" s="121">
        <v>0.27320926077260121</v>
      </c>
      <c r="AA17" s="121">
        <v>0.3863762419505401</v>
      </c>
      <c r="AB17" s="291">
        <v>10.169700000000001</v>
      </c>
      <c r="AC17" s="291"/>
      <c r="AD17" s="292">
        <f t="shared" si="0"/>
        <v>0.77272727272727271</v>
      </c>
      <c r="AE17" s="291"/>
      <c r="AF17" s="293">
        <f t="shared" si="1"/>
        <v>21.694311537566012</v>
      </c>
      <c r="AG17" s="293">
        <f t="shared" si="2"/>
        <v>21.694311537566012</v>
      </c>
      <c r="AH17" s="294">
        <f t="shared" si="3"/>
        <v>0.12495832813177299</v>
      </c>
      <c r="AI17" s="294">
        <f t="shared" si="4"/>
        <v>1.4507574417264411</v>
      </c>
      <c r="AJ17" s="295">
        <f>INDEX($AR$3:AS27,MATCH(COUNTA(N17:Y17),$AR$3:$AR$12,0),2)</f>
        <v>2.1</v>
      </c>
      <c r="AK17" s="296">
        <f t="shared" si="5"/>
        <v>105.09392395071171</v>
      </c>
      <c r="AL17" s="297">
        <f t="shared" si="6"/>
        <v>10.33402400766116</v>
      </c>
      <c r="AM17" s="297"/>
      <c r="AN17" s="298"/>
      <c r="AO17" s="299"/>
      <c r="AP17" s="209" t="s">
        <v>49</v>
      </c>
      <c r="AQ17" s="300"/>
      <c r="AR17" s="301"/>
      <c r="AS17" s="301"/>
      <c r="AT17" s="302"/>
      <c r="AU17" s="302"/>
    </row>
    <row r="18" spans="1:47">
      <c r="A18" s="383" t="s">
        <v>53</v>
      </c>
      <c r="B18" s="290">
        <v>38.813718690386651</v>
      </c>
      <c r="C18" s="374">
        <v>207.22064208101619</v>
      </c>
      <c r="D18" s="374">
        <v>121.5733239002146</v>
      </c>
      <c r="E18" s="374">
        <v>79.357697400517068</v>
      </c>
      <c r="F18" s="374">
        <v>202.2297014388075</v>
      </c>
      <c r="G18" s="374">
        <v>62.46292982963692</v>
      </c>
      <c r="H18" s="374"/>
      <c r="I18" s="374">
        <v>63.518688282052572</v>
      </c>
      <c r="J18" s="374" t="s">
        <v>48</v>
      </c>
      <c r="K18" s="374"/>
      <c r="L18" s="374"/>
      <c r="M18" s="374"/>
      <c r="N18" s="290">
        <v>38.813718690386651</v>
      </c>
      <c r="O18" s="374">
        <v>207.22064208101619</v>
      </c>
      <c r="P18" s="374">
        <v>121.5733239002146</v>
      </c>
      <c r="Q18" s="374">
        <v>79.357697400517068</v>
      </c>
      <c r="R18" s="374">
        <v>202.2297014388075</v>
      </c>
      <c r="S18" s="374">
        <v>62.46292982963692</v>
      </c>
      <c r="T18" s="374"/>
      <c r="U18" s="374">
        <v>63.518688282052572</v>
      </c>
      <c r="V18" s="374" t="s">
        <v>48</v>
      </c>
      <c r="W18" s="374"/>
      <c r="X18" s="374"/>
      <c r="Y18" s="291"/>
      <c r="Z18" s="121">
        <v>0.92457860307425499</v>
      </c>
      <c r="AA18" s="121">
        <v>1.307551599947582</v>
      </c>
      <c r="AB18" s="291">
        <v>9.8901000000000003</v>
      </c>
      <c r="AC18" s="291"/>
      <c r="AD18" s="292">
        <f t="shared" si="0"/>
        <v>0.56818181818181812</v>
      </c>
      <c r="AE18" s="291"/>
      <c r="AF18" s="293">
        <f t="shared" si="1"/>
        <v>57.634834764431645</v>
      </c>
      <c r="AG18" s="293">
        <f t="shared" si="2"/>
        <v>57.634834764431645</v>
      </c>
      <c r="AH18" s="294">
        <f t="shared" si="3"/>
        <v>2.9636196313805489E-2</v>
      </c>
      <c r="AI18" s="294">
        <f t="shared" si="4"/>
        <v>1.5116616047522</v>
      </c>
      <c r="AJ18" s="295">
        <f>INDEX($AR$3:AS28,MATCH(COUNTA(N18:Y18),$AR$3:$AR$12,0),2)</f>
        <v>2.2200000000000002</v>
      </c>
      <c r="AK18" s="296">
        <f t="shared" si="5"/>
        <v>110.73952880323307</v>
      </c>
      <c r="AL18" s="297">
        <f t="shared" si="6"/>
        <v>11.197007998223786</v>
      </c>
      <c r="AM18" s="297"/>
      <c r="AN18" s="298"/>
      <c r="AO18" s="299"/>
      <c r="AP18" s="209" t="s">
        <v>49</v>
      </c>
      <c r="AQ18" s="300"/>
      <c r="AR18" s="301"/>
      <c r="AS18" s="301"/>
      <c r="AT18" s="302"/>
      <c r="AU18" s="302"/>
    </row>
    <row r="19" spans="1:47">
      <c r="A19" s="383" t="s">
        <v>54</v>
      </c>
      <c r="B19" s="290">
        <v>34.06975631980761</v>
      </c>
      <c r="C19" s="374">
        <v>133.1026717935971</v>
      </c>
      <c r="D19" s="374">
        <v>128.44249052973021</v>
      </c>
      <c r="E19" s="374">
        <v>115.12196034656159</v>
      </c>
      <c r="F19" s="374">
        <v>112.7805626138595</v>
      </c>
      <c r="G19" s="374">
        <v>66.251971990581481</v>
      </c>
      <c r="H19" s="374"/>
      <c r="I19" s="374">
        <v>90.278577206759095</v>
      </c>
      <c r="J19" s="374" t="s">
        <v>48</v>
      </c>
      <c r="K19" s="374"/>
      <c r="L19" s="374"/>
      <c r="M19" s="374"/>
      <c r="N19" s="290">
        <v>34.06975631980761</v>
      </c>
      <c r="O19" s="374">
        <v>133.1026717935971</v>
      </c>
      <c r="P19" s="374">
        <v>128.44249052973021</v>
      </c>
      <c r="Q19" s="374">
        <v>115.12196034656159</v>
      </c>
      <c r="R19" s="374">
        <v>112.7805626138595</v>
      </c>
      <c r="S19" s="374">
        <v>66.251971990581481</v>
      </c>
      <c r="T19" s="374"/>
      <c r="U19" s="374">
        <v>90.278577206759095</v>
      </c>
      <c r="V19" s="374" t="s">
        <v>48</v>
      </c>
      <c r="W19" s="374"/>
      <c r="X19" s="374"/>
      <c r="Y19" s="291"/>
      <c r="Z19" s="121">
        <v>0.9245786030742551</v>
      </c>
      <c r="AA19" s="121">
        <v>1.307551599947582</v>
      </c>
      <c r="AB19" s="291">
        <v>10.0991</v>
      </c>
      <c r="AC19" s="291"/>
      <c r="AD19" s="292">
        <f t="shared" si="0"/>
        <v>0.81818181818181812</v>
      </c>
      <c r="AE19" s="291"/>
      <c r="AF19" s="293">
        <f t="shared" si="1"/>
        <v>34.404621301383997</v>
      </c>
      <c r="AG19" s="293">
        <f t="shared" si="2"/>
        <v>34.404621301383997</v>
      </c>
      <c r="AH19" s="294">
        <f t="shared" si="3"/>
        <v>4.7056892565182272E-2</v>
      </c>
      <c r="AI19" s="294">
        <f t="shared" si="4"/>
        <v>1.07566325609217</v>
      </c>
      <c r="AJ19" s="295">
        <f>INDEX($AR$3:AS29,MATCH(COUNTA(N19:Y19),$AR$3:$AR$12,0),2)</f>
        <v>2.2200000000000002</v>
      </c>
      <c r="AK19" s="296">
        <f t="shared" si="5"/>
        <v>97.149712971556667</v>
      </c>
      <c r="AL19" s="297">
        <f t="shared" si="6"/>
        <v>9.6196406582325817</v>
      </c>
      <c r="AM19" s="297"/>
      <c r="AN19" s="298"/>
      <c r="AO19" s="299"/>
      <c r="AP19" s="209" t="s">
        <v>49</v>
      </c>
      <c r="AQ19" s="300"/>
      <c r="AR19" s="301"/>
      <c r="AS19" s="301"/>
      <c r="AT19" s="302"/>
      <c r="AU19" s="302"/>
    </row>
    <row r="20" spans="1:47">
      <c r="A20" s="383" t="s">
        <v>55</v>
      </c>
      <c r="B20" s="290">
        <v>37.195315850170303</v>
      </c>
      <c r="C20" s="374">
        <v>109.6398479243033</v>
      </c>
      <c r="D20" s="374"/>
      <c r="E20" s="374">
        <v>100.13735004428329</v>
      </c>
      <c r="F20" s="374">
        <v>78.237676380875797</v>
      </c>
      <c r="G20" s="374">
        <v>51.474134842331672</v>
      </c>
      <c r="H20" s="374"/>
      <c r="I20" s="374">
        <v>62.079715850261067</v>
      </c>
      <c r="J20" s="374" t="s">
        <v>48</v>
      </c>
      <c r="K20" s="374"/>
      <c r="L20" s="374"/>
      <c r="M20" s="374"/>
      <c r="N20" s="290">
        <v>37.195315850170303</v>
      </c>
      <c r="O20" s="374">
        <v>109.6398479243033</v>
      </c>
      <c r="P20" s="374"/>
      <c r="Q20" s="374">
        <v>100.13735004428329</v>
      </c>
      <c r="R20" s="374">
        <v>78.237676380875797</v>
      </c>
      <c r="S20" s="374">
        <v>51.474134842331672</v>
      </c>
      <c r="T20" s="374"/>
      <c r="U20" s="374">
        <v>62.079715850261067</v>
      </c>
      <c r="V20" s="374" t="s">
        <v>48</v>
      </c>
      <c r="W20" s="374"/>
      <c r="X20" s="374"/>
      <c r="Y20" s="291"/>
      <c r="Z20" s="121">
        <v>0.17771954350465571</v>
      </c>
      <c r="AA20" s="121">
        <v>0.25133338872303951</v>
      </c>
      <c r="AB20" s="291">
        <v>10.051500000000001</v>
      </c>
      <c r="AC20" s="291"/>
      <c r="AD20" s="292">
        <f t="shared" si="0"/>
        <v>0.52272727272727271</v>
      </c>
      <c r="AE20" s="291"/>
      <c r="AF20" s="293">
        <f t="shared" si="1"/>
        <v>35.179191170420339</v>
      </c>
      <c r="AG20" s="293">
        <f t="shared" si="2"/>
        <v>35.179191170420339</v>
      </c>
      <c r="AH20" s="294">
        <f t="shared" si="3"/>
        <v>0.13116929060009705</v>
      </c>
      <c r="AI20" s="294">
        <f t="shared" si="4"/>
        <v>1.4193059885979997</v>
      </c>
      <c r="AJ20" s="295">
        <f>INDEX($AR$3:AS30,MATCH(COUNTA(N20:Y20),$AR$3:$AR$12,0),2)</f>
        <v>2.1</v>
      </c>
      <c r="AK20" s="296">
        <f t="shared" si="5"/>
        <v>73.127340148704249</v>
      </c>
      <c r="AL20" s="297">
        <f t="shared" si="6"/>
        <v>7.2752663929467483</v>
      </c>
      <c r="AM20" s="297"/>
      <c r="AN20" s="298"/>
      <c r="AO20" s="299"/>
      <c r="AP20" s="209" t="s">
        <v>49</v>
      </c>
      <c r="AQ20" s="300"/>
      <c r="AR20" s="301"/>
      <c r="AS20" s="301"/>
      <c r="AT20" s="302"/>
      <c r="AU20" s="302"/>
    </row>
    <row r="21" spans="1:47">
      <c r="A21" s="383" t="s">
        <v>56</v>
      </c>
      <c r="B21" s="290" t="s">
        <v>48</v>
      </c>
      <c r="C21" s="374">
        <v>103.5657120381952</v>
      </c>
      <c r="D21" s="374">
        <v>85.258956229460949</v>
      </c>
      <c r="E21" s="374">
        <v>74.541592088201028</v>
      </c>
      <c r="F21" s="374">
        <v>79.784436700352018</v>
      </c>
      <c r="G21" s="374">
        <v>60.780196246472237</v>
      </c>
      <c r="H21" s="374"/>
      <c r="I21" s="374">
        <v>43.156796894310723</v>
      </c>
      <c r="J21" s="374" t="s">
        <v>48</v>
      </c>
      <c r="K21" s="374"/>
      <c r="L21" s="374"/>
      <c r="M21" s="374"/>
      <c r="N21" s="290" t="s">
        <v>48</v>
      </c>
      <c r="O21" s="374">
        <v>103.5657120381952</v>
      </c>
      <c r="P21" s="374">
        <v>85.258956229460949</v>
      </c>
      <c r="Q21" s="374">
        <v>74.541592088201028</v>
      </c>
      <c r="R21" s="374">
        <v>79.784436700352018</v>
      </c>
      <c r="S21" s="374">
        <v>60.780196246472237</v>
      </c>
      <c r="T21" s="374"/>
      <c r="U21" s="374">
        <v>43.156796894310723</v>
      </c>
      <c r="V21" s="374" t="s">
        <v>48</v>
      </c>
      <c r="W21" s="374"/>
      <c r="X21" s="374"/>
      <c r="Y21" s="291"/>
      <c r="Z21" s="121">
        <v>0.1777195435046558</v>
      </c>
      <c r="AA21" s="121">
        <v>0.25133338872303951</v>
      </c>
      <c r="AB21" s="291">
        <v>9.4450000000000003</v>
      </c>
      <c r="AC21" s="291"/>
      <c r="AD21" s="292">
        <f t="shared" si="0"/>
        <v>0.8</v>
      </c>
      <c r="AE21" s="291"/>
      <c r="AF21" s="293">
        <f t="shared" si="1"/>
        <v>25.457859969621214</v>
      </c>
      <c r="AG21" s="293">
        <f t="shared" si="2"/>
        <v>25.457859969621214</v>
      </c>
      <c r="AH21" s="294">
        <f t="shared" si="3"/>
        <v>0.30304725329250587</v>
      </c>
      <c r="AI21" s="294">
        <f t="shared" si="4"/>
        <v>1.5314371605916408</v>
      </c>
      <c r="AJ21" s="295">
        <f>INDEX($AR$3:AS31,MATCH(COUNTA(N21:Y21),$AR$3:$AR$12,0),2)</f>
        <v>2.2200000000000002</v>
      </c>
      <c r="AK21" s="296">
        <f t="shared" si="5"/>
        <v>74.514615032832026</v>
      </c>
      <c r="AL21" s="297">
        <f t="shared" si="6"/>
        <v>7.8893186906121784</v>
      </c>
      <c r="AM21" s="297"/>
      <c r="AN21" s="298"/>
      <c r="AO21" s="299"/>
      <c r="AP21" s="209" t="s">
        <v>49</v>
      </c>
      <c r="AQ21" s="300"/>
      <c r="AR21" s="301"/>
      <c r="AS21" s="301"/>
      <c r="AT21" s="302"/>
      <c r="AU21" s="302"/>
    </row>
    <row r="22" spans="1:47">
      <c r="A22" s="383" t="s">
        <v>57</v>
      </c>
      <c r="B22" s="290">
        <v>24.969113507158429</v>
      </c>
      <c r="C22" s="374" t="s">
        <v>48</v>
      </c>
      <c r="D22" s="374" t="s">
        <v>48</v>
      </c>
      <c r="E22" s="374">
        <v>51.141532472454557</v>
      </c>
      <c r="F22" s="374">
        <v>70.049066830575541</v>
      </c>
      <c r="G22" s="374">
        <v>53.651667353789023</v>
      </c>
      <c r="H22" s="374"/>
      <c r="I22" s="374">
        <v>40.376403942914251</v>
      </c>
      <c r="J22" s="374" t="s">
        <v>48</v>
      </c>
      <c r="K22" s="374"/>
      <c r="L22" s="374"/>
      <c r="M22" s="374"/>
      <c r="N22" s="290">
        <v>24.969113507158429</v>
      </c>
      <c r="O22" s="374" t="s">
        <v>48</v>
      </c>
      <c r="P22" s="374" t="s">
        <v>48</v>
      </c>
      <c r="Q22" s="374">
        <v>51.141532472454557</v>
      </c>
      <c r="R22" s="374">
        <v>70.049066830575541</v>
      </c>
      <c r="S22" s="374">
        <v>53.651667353789023</v>
      </c>
      <c r="T22" s="374"/>
      <c r="U22" s="374">
        <v>40.376403942914251</v>
      </c>
      <c r="V22" s="374" t="s">
        <v>48</v>
      </c>
      <c r="W22" s="374"/>
      <c r="X22" s="374"/>
      <c r="Y22" s="291"/>
      <c r="Z22" s="121">
        <v>0.66499913215247242</v>
      </c>
      <c r="AA22" s="121">
        <v>0.94045079165636458</v>
      </c>
      <c r="AB22" s="291">
        <v>10.64</v>
      </c>
      <c r="AC22" s="291"/>
      <c r="AD22" s="292">
        <f t="shared" si="0"/>
        <v>0.77777777777777779</v>
      </c>
      <c r="AE22" s="291"/>
      <c r="AF22" s="293">
        <f t="shared" si="1"/>
        <v>31.107462147990038</v>
      </c>
      <c r="AG22" s="293">
        <f t="shared" si="2"/>
        <v>31.107462147990038</v>
      </c>
      <c r="AH22" s="294">
        <f t="shared" si="3"/>
        <v>0.36374038276274717</v>
      </c>
      <c r="AI22" s="294">
        <f t="shared" si="4"/>
        <v>1.4730054172491629</v>
      </c>
      <c r="AJ22" s="295">
        <f>INDEX($AR$3:AS32,MATCH(COUNTA(N22:Y22),$AR$3:$AR$12,0),2)</f>
        <v>2.2200000000000002</v>
      </c>
      <c r="AK22" s="296">
        <f t="shared" si="5"/>
        <v>48.037556821378359</v>
      </c>
      <c r="AL22" s="297">
        <f t="shared" si="6"/>
        <v>4.5148079719340561</v>
      </c>
      <c r="AM22" s="297"/>
      <c r="AN22" s="298"/>
      <c r="AO22" s="299"/>
      <c r="AP22" s="209" t="s">
        <v>49</v>
      </c>
      <c r="AQ22" s="300"/>
      <c r="AR22" s="301"/>
      <c r="AS22" s="301"/>
      <c r="AT22" s="302"/>
      <c r="AU22" s="302"/>
    </row>
    <row r="23" spans="1:47">
      <c r="A23" s="383" t="s">
        <v>58</v>
      </c>
      <c r="B23" s="290" t="s">
        <v>48</v>
      </c>
      <c r="C23" s="374">
        <v>67.459788981737404</v>
      </c>
      <c r="D23" s="374" t="s">
        <v>48</v>
      </c>
      <c r="E23" s="374">
        <v>49.568842586944697</v>
      </c>
      <c r="F23" s="374">
        <v>87.705619269281669</v>
      </c>
      <c r="G23" s="374">
        <v>55.195677184810897</v>
      </c>
      <c r="H23" s="374"/>
      <c r="I23" s="374">
        <v>35.901073425164832</v>
      </c>
      <c r="J23" s="374" t="s">
        <v>48</v>
      </c>
      <c r="K23" s="374"/>
      <c r="L23" s="374"/>
      <c r="M23" s="374"/>
      <c r="N23" s="290" t="s">
        <v>48</v>
      </c>
      <c r="O23" s="374">
        <v>67.459788981737404</v>
      </c>
      <c r="P23" s="374" t="s">
        <v>48</v>
      </c>
      <c r="Q23" s="374">
        <v>49.568842586944697</v>
      </c>
      <c r="R23" s="374">
        <v>87.705619269281669</v>
      </c>
      <c r="S23" s="374">
        <v>55.195677184810897</v>
      </c>
      <c r="T23" s="374"/>
      <c r="U23" s="374">
        <v>35.901073425164832</v>
      </c>
      <c r="V23" s="374" t="s">
        <v>48</v>
      </c>
      <c r="W23" s="374"/>
      <c r="X23" s="374"/>
      <c r="Y23" s="291"/>
      <c r="Z23" s="121">
        <v>0.66499913215247208</v>
      </c>
      <c r="AA23" s="121">
        <v>0.94045079165636458</v>
      </c>
      <c r="AB23" s="291">
        <v>11.4589</v>
      </c>
      <c r="AC23" s="291"/>
      <c r="AD23" s="292">
        <f t="shared" si="0"/>
        <v>0.77777777777777779</v>
      </c>
      <c r="AE23" s="291"/>
      <c r="AF23" s="293">
        <f t="shared" si="1"/>
        <v>29.589019853974758</v>
      </c>
      <c r="AG23" s="293">
        <f t="shared" si="2"/>
        <v>29.589019853974758</v>
      </c>
      <c r="AH23" s="294">
        <f t="shared" si="3"/>
        <v>0.39081184783407336</v>
      </c>
      <c r="AI23" s="294">
        <f t="shared" si="4"/>
        <v>1.63019992440505</v>
      </c>
      <c r="AJ23" s="295">
        <f>INDEX($AR$3:AS33,MATCH(COUNTA(N23:Y23),$AR$3:$AR$12,0),2)</f>
        <v>2.2200000000000002</v>
      </c>
      <c r="AK23" s="296">
        <f t="shared" si="5"/>
        <v>59.166200289587906</v>
      </c>
      <c r="AL23" s="297">
        <f t="shared" si="6"/>
        <v>5.163340310988656</v>
      </c>
      <c r="AM23" s="297"/>
      <c r="AN23" s="298"/>
      <c r="AO23" s="299"/>
      <c r="AP23" s="209" t="s">
        <v>49</v>
      </c>
      <c r="AQ23" s="300"/>
      <c r="AR23" s="301"/>
      <c r="AS23" s="301"/>
      <c r="AT23" s="302"/>
      <c r="AU23" s="302"/>
    </row>
    <row r="24" spans="1:47">
      <c r="A24" s="383" t="s">
        <v>59</v>
      </c>
      <c r="B24" s="290" t="s">
        <v>48</v>
      </c>
      <c r="C24" s="374" t="s">
        <v>48</v>
      </c>
      <c r="D24" s="374" t="s">
        <v>48</v>
      </c>
      <c r="E24" s="374" t="s">
        <v>48</v>
      </c>
      <c r="F24" s="374" t="s">
        <v>48</v>
      </c>
      <c r="G24" s="374" t="s">
        <v>48</v>
      </c>
      <c r="H24" s="374"/>
      <c r="I24" s="374">
        <v>38.526968514170782</v>
      </c>
      <c r="J24" s="374" t="s">
        <v>48</v>
      </c>
      <c r="K24" s="374"/>
      <c r="L24" s="374"/>
      <c r="M24" s="374"/>
      <c r="N24" s="290" t="s">
        <v>48</v>
      </c>
      <c r="O24" s="374" t="s">
        <v>48</v>
      </c>
      <c r="P24" s="374" t="s">
        <v>48</v>
      </c>
      <c r="Q24" s="374" t="s">
        <v>48</v>
      </c>
      <c r="R24" s="374" t="s">
        <v>48</v>
      </c>
      <c r="S24" s="374" t="s">
        <v>48</v>
      </c>
      <c r="T24" s="374"/>
      <c r="U24" s="374">
        <v>38.526968514170782</v>
      </c>
      <c r="V24" s="374" t="s">
        <v>48</v>
      </c>
      <c r="W24" s="374"/>
      <c r="X24" s="374"/>
      <c r="Y24" s="291"/>
      <c r="Z24" s="121">
        <v>0.33953536596181599</v>
      </c>
      <c r="AA24" s="121">
        <v>0.4548136423888437</v>
      </c>
      <c r="AB24" s="291">
        <v>9.8652999999999995</v>
      </c>
      <c r="AC24" s="291"/>
      <c r="AD24" s="292">
        <f t="shared" si="0"/>
        <v>0.6</v>
      </c>
      <c r="AE24" s="291"/>
      <c r="AF24" s="293">
        <f t="shared" si="1"/>
        <v>0</v>
      </c>
      <c r="AG24" s="293">
        <f t="shared" si="2"/>
        <v>0</v>
      </c>
      <c r="AH24" s="294" t="e">
        <f t="shared" si="3"/>
        <v>#NUM!</v>
      </c>
      <c r="AI24" s="294" t="e">
        <f t="shared" si="4"/>
        <v>#DIV/0!</v>
      </c>
      <c r="AJ24" s="295">
        <f>INDEX($AR$3:AS34,MATCH(COUNTA(N24:Y24),$AR$3:$AR$12,0),2)</f>
        <v>2.2200000000000002</v>
      </c>
      <c r="AK24" s="296">
        <f t="shared" si="5"/>
        <v>38.526968514170782</v>
      </c>
      <c r="AL24" s="297">
        <f t="shared" si="6"/>
        <v>3.9053012593809395</v>
      </c>
      <c r="AM24" s="297"/>
      <c r="AN24" s="298"/>
      <c r="AO24" s="299"/>
      <c r="AP24" s="209" t="s">
        <v>49</v>
      </c>
      <c r="AQ24" s="300"/>
      <c r="AR24" s="301"/>
      <c r="AS24" s="301"/>
      <c r="AT24" s="302"/>
      <c r="AU24" s="302"/>
    </row>
    <row r="25" spans="1:47">
      <c r="A25" s="383" t="s">
        <v>60</v>
      </c>
      <c r="B25" s="290" t="s">
        <v>48</v>
      </c>
      <c r="C25" s="374">
        <v>47.66618367347548</v>
      </c>
      <c r="D25" s="374" t="s">
        <v>48</v>
      </c>
      <c r="E25" s="374" t="s">
        <v>48</v>
      </c>
      <c r="F25" s="374" t="s">
        <v>48</v>
      </c>
      <c r="G25" s="374">
        <v>44.768887066326442</v>
      </c>
      <c r="H25" s="374"/>
      <c r="I25" s="374" t="s">
        <v>48</v>
      </c>
      <c r="J25" s="374" t="s">
        <v>48</v>
      </c>
      <c r="K25" s="374"/>
      <c r="L25" s="374"/>
      <c r="M25" s="374"/>
      <c r="N25" s="290" t="s">
        <v>48</v>
      </c>
      <c r="O25" s="374">
        <v>47.66618367347548</v>
      </c>
      <c r="P25" s="374" t="s">
        <v>48</v>
      </c>
      <c r="Q25" s="374" t="s">
        <v>48</v>
      </c>
      <c r="R25" s="374" t="s">
        <v>48</v>
      </c>
      <c r="S25" s="374">
        <v>44.768887066326442</v>
      </c>
      <c r="T25" s="374"/>
      <c r="U25" s="374" t="s">
        <v>48</v>
      </c>
      <c r="V25" s="374" t="s">
        <v>48</v>
      </c>
      <c r="W25" s="374"/>
      <c r="X25" s="374"/>
      <c r="Y25" s="291"/>
      <c r="Z25" s="121">
        <v>0.35657004190393488</v>
      </c>
      <c r="AA25" s="121">
        <v>0.4548136423888437</v>
      </c>
      <c r="AB25" s="291">
        <v>10.4619</v>
      </c>
      <c r="AC25" s="291"/>
      <c r="AD25" s="292">
        <f t="shared" si="0"/>
        <v>0.66666666666666663</v>
      </c>
      <c r="AE25" s="291"/>
      <c r="AF25" s="293">
        <f t="shared" si="1"/>
        <v>3.1344127114963967</v>
      </c>
      <c r="AG25" s="293">
        <f t="shared" si="2"/>
        <v>3.1344127114963967</v>
      </c>
      <c r="AH25" s="294">
        <f t="shared" si="3"/>
        <v>1</v>
      </c>
      <c r="AI25" s="294">
        <f t="shared" si="4"/>
        <v>1.0000000000000024</v>
      </c>
      <c r="AJ25" s="295">
        <f>INDEX($AR$3:AS35,MATCH(COUNTA(N25:Y25),$AR$3:$AR$12,0),2)</f>
        <v>2.2200000000000002</v>
      </c>
      <c r="AK25" s="296">
        <f t="shared" si="5"/>
        <v>46.217535369900958</v>
      </c>
      <c r="AL25" s="297">
        <f t="shared" si="6"/>
        <v>4.4176999751384507</v>
      </c>
      <c r="AM25" s="297"/>
      <c r="AN25" s="298"/>
      <c r="AO25" s="299"/>
      <c r="AP25" s="209" t="s">
        <v>49</v>
      </c>
      <c r="AQ25" s="300"/>
      <c r="AR25" s="301"/>
      <c r="AS25" s="301"/>
      <c r="AT25" s="302"/>
      <c r="AU25" s="302"/>
    </row>
    <row r="26" spans="1:47">
      <c r="A26" s="383" t="s">
        <v>61</v>
      </c>
      <c r="B26" s="290" t="s">
        <v>48</v>
      </c>
      <c r="C26" s="374">
        <v>105.6718183094299</v>
      </c>
      <c r="D26" s="374">
        <v>212.0648919817483</v>
      </c>
      <c r="E26" s="374">
        <v>83.200845679592732</v>
      </c>
      <c r="F26" s="374">
        <v>115.1746807488786</v>
      </c>
      <c r="G26" s="374">
        <v>49.108522945022301</v>
      </c>
      <c r="H26" s="374"/>
      <c r="I26" s="374">
        <v>41.140415193991778</v>
      </c>
      <c r="J26" s="374"/>
      <c r="K26" s="374"/>
      <c r="L26" s="374"/>
      <c r="M26" s="374"/>
      <c r="N26" s="290" t="s">
        <v>48</v>
      </c>
      <c r="O26" s="374">
        <v>105.6718183094299</v>
      </c>
      <c r="P26" s="374">
        <v>212.0648919817483</v>
      </c>
      <c r="Q26" s="374">
        <v>83.200845679592732</v>
      </c>
      <c r="R26" s="374">
        <v>115.1746807488786</v>
      </c>
      <c r="S26" s="374">
        <v>49.108522945022301</v>
      </c>
      <c r="T26" s="374"/>
      <c r="U26" s="374">
        <v>41.140415193991778</v>
      </c>
      <c r="V26" s="374"/>
      <c r="W26" s="374"/>
      <c r="X26" s="374"/>
      <c r="Y26" s="291"/>
      <c r="Z26" s="291">
        <v>0.29554128502550631</v>
      </c>
      <c r="AA26" s="291">
        <v>0.41795849352424352</v>
      </c>
      <c r="AB26" s="291">
        <v>9.3047000000000004</v>
      </c>
      <c r="AC26" s="291"/>
      <c r="AD26" s="292">
        <f t="shared" si="0"/>
        <v>0.52272727272727271</v>
      </c>
      <c r="AE26" s="291"/>
      <c r="AF26" s="293">
        <f t="shared" si="1"/>
        <v>55.903392797243846</v>
      </c>
      <c r="AG26" s="293">
        <f t="shared" si="2"/>
        <v>55.903392797243846</v>
      </c>
      <c r="AH26" s="294">
        <f t="shared" si="3"/>
        <v>0.56685977955738887</v>
      </c>
      <c r="AI26" s="294">
        <f t="shared" si="4"/>
        <v>1.9648212700620793</v>
      </c>
      <c r="AJ26" s="295">
        <f>INDEX($AR$3:AS36,MATCH(COUNTA(N26:Y26),$AR$3:$AR$12,0),2)</f>
        <v>2.1</v>
      </c>
      <c r="AK26" s="296">
        <f t="shared" si="5"/>
        <v>101.06019580977727</v>
      </c>
      <c r="AL26" s="297">
        <f t="shared" si="6"/>
        <v>10.861198728575587</v>
      </c>
      <c r="AM26" s="297"/>
      <c r="AN26" s="298"/>
      <c r="AO26" s="299"/>
      <c r="AP26" s="209" t="s">
        <v>49</v>
      </c>
      <c r="AQ26" s="300"/>
      <c r="AR26" s="301"/>
      <c r="AS26" s="301"/>
      <c r="AT26" s="302"/>
      <c r="AU26" s="302"/>
    </row>
    <row r="27" spans="1:47" s="334" customFormat="1">
      <c r="A27" s="383" t="s">
        <v>62</v>
      </c>
      <c r="B27" s="290">
        <v>167.51333735230281</v>
      </c>
      <c r="C27" s="374">
        <v>128.3999148547102</v>
      </c>
      <c r="D27" s="374"/>
      <c r="E27" s="374">
        <v>176.48834785568079</v>
      </c>
      <c r="F27" s="374"/>
      <c r="G27" s="374" t="s">
        <v>48</v>
      </c>
      <c r="H27" s="374"/>
      <c r="I27" s="374">
        <v>52.972196760965367</v>
      </c>
      <c r="J27" s="374" t="s">
        <v>48</v>
      </c>
      <c r="K27" s="374"/>
      <c r="L27" s="374"/>
      <c r="M27" s="374"/>
      <c r="N27" s="290">
        <v>167.51333735230281</v>
      </c>
      <c r="O27" s="374">
        <v>128.3999148547102</v>
      </c>
      <c r="P27" s="374"/>
      <c r="Q27" s="374">
        <v>176.48834785568079</v>
      </c>
      <c r="R27" s="374"/>
      <c r="S27" s="374" t="s">
        <v>48</v>
      </c>
      <c r="T27" s="374"/>
      <c r="U27" s="374">
        <v>52.972196760965367</v>
      </c>
      <c r="V27" s="374" t="s">
        <v>48</v>
      </c>
      <c r="W27" s="374"/>
      <c r="X27" s="374"/>
      <c r="Y27" s="291"/>
      <c r="Z27" s="291">
        <v>0.29554128502550642</v>
      </c>
      <c r="AA27" s="291">
        <v>0.41795849352424352</v>
      </c>
      <c r="AB27" s="291">
        <v>10.1731</v>
      </c>
      <c r="AC27" s="291"/>
      <c r="AD27" s="292">
        <f t="shared" si="0"/>
        <v>0.45</v>
      </c>
      <c r="AE27" s="291"/>
      <c r="AF27" s="293">
        <f t="shared" si="1"/>
        <v>37.098446799827627</v>
      </c>
      <c r="AG27" s="293">
        <f t="shared" si="2"/>
        <v>37.098446799827627</v>
      </c>
      <c r="AH27" s="294">
        <f t="shared" si="3"/>
        <v>7.266264714236198E-2</v>
      </c>
      <c r="AI27" s="294">
        <f t="shared" si="4"/>
        <v>0.9264981103410701</v>
      </c>
      <c r="AJ27" s="295">
        <f>INDEX($AR$3:AS37,MATCH(COUNTA(N27:Y27),$AR$3:$AR$12,0),2)</f>
        <v>1.94</v>
      </c>
      <c r="AK27" s="296">
        <f t="shared" si="5"/>
        <v>131.34344920591479</v>
      </c>
      <c r="AL27" s="297">
        <f t="shared" si="6"/>
        <v>12.910857969145569</v>
      </c>
      <c r="AM27" s="297"/>
      <c r="AN27" s="298"/>
      <c r="AO27" s="299"/>
      <c r="AP27" s="209" t="s">
        <v>49</v>
      </c>
      <c r="AQ27" s="300"/>
      <c r="AR27" s="301"/>
      <c r="AS27" s="301"/>
      <c r="AT27" s="302"/>
      <c r="AU27" s="302"/>
    </row>
    <row r="28" spans="1:47">
      <c r="A28" s="383" t="s">
        <v>63</v>
      </c>
      <c r="B28" s="290"/>
      <c r="C28" s="374">
        <v>103.67196567449059</v>
      </c>
      <c r="D28" s="374">
        <v>104.0400341901672</v>
      </c>
      <c r="E28" s="374">
        <v>63.96032186792182</v>
      </c>
      <c r="F28" s="374">
        <v>83.248070604480105</v>
      </c>
      <c r="G28" s="374">
        <v>54.690068242096501</v>
      </c>
      <c r="H28" s="374"/>
      <c r="I28" s="374">
        <v>73.191986920691789</v>
      </c>
      <c r="J28" s="374" t="s">
        <v>48</v>
      </c>
      <c r="K28" s="374"/>
      <c r="L28" s="374"/>
      <c r="M28" s="374"/>
      <c r="N28" s="290"/>
      <c r="O28" s="374">
        <v>103.67196567449059</v>
      </c>
      <c r="P28" s="374">
        <v>104.0400341901672</v>
      </c>
      <c r="Q28" s="374">
        <v>63.96032186792182</v>
      </c>
      <c r="R28" s="374">
        <v>83.248070604480105</v>
      </c>
      <c r="S28" s="374">
        <v>54.690068242096501</v>
      </c>
      <c r="T28" s="374"/>
      <c r="U28" s="374">
        <v>73.191986920691789</v>
      </c>
      <c r="V28" s="374" t="s">
        <v>48</v>
      </c>
      <c r="W28" s="374"/>
      <c r="X28" s="374"/>
      <c r="Y28" s="291"/>
      <c r="Z28" s="291">
        <v>0.39878812032843819</v>
      </c>
      <c r="AA28" s="291">
        <v>0.56397156828175099</v>
      </c>
      <c r="AB28" s="291">
        <v>10.0763</v>
      </c>
      <c r="AC28" s="291"/>
      <c r="AD28" s="292">
        <f t="shared" si="0"/>
        <v>0.77272727272727271</v>
      </c>
      <c r="AE28" s="291"/>
      <c r="AF28" s="293">
        <f t="shared" si="1"/>
        <v>23.203843480180598</v>
      </c>
      <c r="AG28" s="293">
        <f t="shared" si="2"/>
        <v>23.203843480180598</v>
      </c>
      <c r="AH28" s="294">
        <f t="shared" si="3"/>
        <v>7.458333731454196E-3</v>
      </c>
      <c r="AI28" s="294">
        <f t="shared" si="4"/>
        <v>1.2625133295525648</v>
      </c>
      <c r="AJ28" s="295">
        <f>INDEX($AR$3:AS38,MATCH(COUNTA(N28:Y28),$AR$3:$AR$12,0),2)</f>
        <v>2.1</v>
      </c>
      <c r="AK28" s="296">
        <f t="shared" si="5"/>
        <v>80.467074583308019</v>
      </c>
      <c r="AL28" s="297">
        <f t="shared" si="6"/>
        <v>7.9857759875458276</v>
      </c>
      <c r="AM28" s="297"/>
      <c r="AN28" s="298"/>
      <c r="AO28" s="299"/>
      <c r="AP28" s="209" t="s">
        <v>49</v>
      </c>
      <c r="AQ28" s="300"/>
      <c r="AR28" s="301"/>
      <c r="AS28" s="301"/>
      <c r="AT28" s="302"/>
      <c r="AU28" s="302"/>
    </row>
    <row r="29" spans="1:47">
      <c r="A29" s="383" t="s">
        <v>64</v>
      </c>
      <c r="B29" s="290">
        <v>49.901123833037893</v>
      </c>
      <c r="C29" s="374">
        <v>160.19857952572079</v>
      </c>
      <c r="D29" s="374">
        <v>201.54242620727609</v>
      </c>
      <c r="E29" s="374">
        <v>181.8592408920594</v>
      </c>
      <c r="F29" s="374">
        <v>71.145826296149636</v>
      </c>
      <c r="G29" s="374">
        <v>95.516366987359589</v>
      </c>
      <c r="H29" s="374"/>
      <c r="I29" s="374">
        <v>55.78963031567487</v>
      </c>
      <c r="J29" s="374" t="s">
        <v>48</v>
      </c>
      <c r="K29" s="374"/>
      <c r="L29" s="374"/>
      <c r="M29" s="374"/>
      <c r="N29" s="290">
        <v>49.901123833037893</v>
      </c>
      <c r="O29" s="374">
        <v>160.19857952572079</v>
      </c>
      <c r="P29" s="374">
        <v>201.54242620727609</v>
      </c>
      <c r="Q29" s="374">
        <v>181.8592408920594</v>
      </c>
      <c r="R29" s="374">
        <v>71.145826296149636</v>
      </c>
      <c r="S29" s="374">
        <v>95.516366987359589</v>
      </c>
      <c r="T29" s="374"/>
      <c r="U29" s="374">
        <v>55.78963031567487</v>
      </c>
      <c r="V29" s="374" t="s">
        <v>48</v>
      </c>
      <c r="W29" s="374"/>
      <c r="X29" s="374"/>
      <c r="Y29" s="291"/>
      <c r="Z29" s="291">
        <v>0.39878812032843808</v>
      </c>
      <c r="AA29" s="291">
        <v>0.56397156828175099</v>
      </c>
      <c r="AB29" s="291">
        <v>9.8840000000000003</v>
      </c>
      <c r="AC29" s="291"/>
      <c r="AD29" s="292">
        <f t="shared" si="0"/>
        <v>0.56818181818181812</v>
      </c>
      <c r="AE29" s="291"/>
      <c r="AF29" s="293">
        <f t="shared" si="1"/>
        <v>50.266566572812224</v>
      </c>
      <c r="AG29" s="293">
        <f t="shared" si="2"/>
        <v>50.266566572812224</v>
      </c>
      <c r="AH29" s="294">
        <f t="shared" si="3"/>
        <v>0.12980095137036093</v>
      </c>
      <c r="AI29" s="294">
        <f t="shared" si="4"/>
        <v>1.4503020563881679</v>
      </c>
      <c r="AJ29" s="295">
        <f>INDEX($AR$3:AS39,MATCH(COUNTA(N29:Y29),$AR$3:$AR$12,0),2)</f>
        <v>2.2200000000000002</v>
      </c>
      <c r="AK29" s="296">
        <f t="shared" si="5"/>
        <v>116.56474200818262</v>
      </c>
      <c r="AL29" s="297">
        <f t="shared" si="6"/>
        <v>11.793276204793871</v>
      </c>
      <c r="AM29" s="297"/>
      <c r="AN29" s="298"/>
      <c r="AO29" s="299"/>
      <c r="AP29" s="209" t="s">
        <v>49</v>
      </c>
      <c r="AQ29" s="300"/>
      <c r="AR29" s="301"/>
      <c r="AS29" s="301"/>
      <c r="AT29" s="302"/>
      <c r="AU29" s="302"/>
    </row>
    <row r="30" spans="1:47">
      <c r="A30" s="383" t="s">
        <v>65</v>
      </c>
      <c r="B30" s="290" t="s">
        <v>48</v>
      </c>
      <c r="C30" s="374" t="s">
        <v>48</v>
      </c>
      <c r="D30" s="374" t="s">
        <v>48</v>
      </c>
      <c r="E30" s="374" t="s">
        <v>48</v>
      </c>
      <c r="F30" s="374"/>
      <c r="G30" s="374" t="s">
        <v>48</v>
      </c>
      <c r="H30" s="374"/>
      <c r="I30" s="374" t="s">
        <v>48</v>
      </c>
      <c r="J30" s="374"/>
      <c r="K30" s="374"/>
      <c r="L30" s="374"/>
      <c r="M30" s="374"/>
      <c r="N30" s="290" t="s">
        <v>48</v>
      </c>
      <c r="O30" s="374" t="s">
        <v>48</v>
      </c>
      <c r="P30" s="374" t="s">
        <v>48</v>
      </c>
      <c r="Q30" s="374" t="s">
        <v>48</v>
      </c>
      <c r="R30" s="374"/>
      <c r="S30" s="374" t="s">
        <v>48</v>
      </c>
      <c r="T30" s="374"/>
      <c r="U30" s="374" t="s">
        <v>48</v>
      </c>
      <c r="V30" s="374"/>
      <c r="W30" s="374"/>
      <c r="X30" s="374"/>
      <c r="Y30" s="291"/>
      <c r="Z30" s="121">
        <v>0.18949923580584979</v>
      </c>
      <c r="AA30" s="121">
        <v>0.26799238933597003</v>
      </c>
      <c r="AB30" s="291">
        <v>10</v>
      </c>
      <c r="AC30" s="291"/>
      <c r="AD30" s="292" t="e">
        <f t="shared" si="0"/>
        <v>#DIV/0!</v>
      </c>
      <c r="AE30" s="291"/>
      <c r="AF30" s="293" t="e">
        <f t="shared" si="1"/>
        <v>#DIV/0!</v>
      </c>
      <c r="AG30" s="293" t="e">
        <f t="shared" si="2"/>
        <v>#DIV/0!</v>
      </c>
      <c r="AH30" s="294" t="e">
        <f t="shared" si="3"/>
        <v>#NUM!</v>
      </c>
      <c r="AI30" s="294" t="e">
        <f t="shared" si="4"/>
        <v>#DIV/0!</v>
      </c>
      <c r="AJ30" s="295">
        <f>INDEX($AR$3:AS40,MATCH(COUNTA(N30:Y30),$AR$3:$AR$12,0),2)</f>
        <v>1.94</v>
      </c>
      <c r="AK30" s="296" t="e">
        <f t="shared" si="5"/>
        <v>#DIV/0!</v>
      </c>
      <c r="AL30" s="297">
        <f t="shared" si="6"/>
        <v>0</v>
      </c>
      <c r="AM30" s="297"/>
      <c r="AN30" s="298"/>
      <c r="AO30" s="299"/>
      <c r="AP30" s="209" t="s">
        <v>49</v>
      </c>
      <c r="AQ30" s="300"/>
      <c r="AR30" s="301"/>
      <c r="AS30" s="301"/>
      <c r="AT30" s="302"/>
      <c r="AU30" s="302"/>
    </row>
    <row r="31" spans="1:47">
      <c r="A31" s="383" t="s">
        <v>66</v>
      </c>
      <c r="B31" s="290">
        <v>160.2387741885411</v>
      </c>
      <c r="C31" s="374">
        <v>211.31504282732141</v>
      </c>
      <c r="D31" s="374"/>
      <c r="E31" s="374">
        <v>244.59122963109101</v>
      </c>
      <c r="F31" s="374">
        <v>235.2899283078041</v>
      </c>
      <c r="G31" s="374">
        <v>244.38645160030541</v>
      </c>
      <c r="H31" s="374"/>
      <c r="I31" s="374">
        <v>152.0489234515131</v>
      </c>
      <c r="J31" s="374">
        <v>164.33987724964391</v>
      </c>
      <c r="K31" s="374"/>
      <c r="L31" s="374"/>
      <c r="M31" s="374"/>
      <c r="N31" s="290">
        <v>160.2387741885411</v>
      </c>
      <c r="O31" s="374">
        <v>211.31504282732141</v>
      </c>
      <c r="P31" s="374"/>
      <c r="Q31" s="374">
        <v>244.59122963109101</v>
      </c>
      <c r="R31" s="374">
        <v>235.2899283078041</v>
      </c>
      <c r="S31" s="374">
        <v>244.38645160030541</v>
      </c>
      <c r="T31" s="374"/>
      <c r="U31" s="374">
        <v>152.0489234515131</v>
      </c>
      <c r="V31" s="374">
        <v>164.33987724964391</v>
      </c>
      <c r="W31" s="374"/>
      <c r="X31" s="374"/>
      <c r="Y31" s="291"/>
      <c r="Z31" s="121">
        <v>0.18949923580584971</v>
      </c>
      <c r="AA31" s="121">
        <v>0.26799238933597003</v>
      </c>
      <c r="AB31" s="291">
        <v>10.220700000000001</v>
      </c>
      <c r="AC31" s="291"/>
      <c r="AD31" s="292">
        <f t="shared" si="0"/>
        <v>0.79166666666666663</v>
      </c>
      <c r="AE31" s="291"/>
      <c r="AF31" s="293">
        <f t="shared" si="1"/>
        <v>19.163218705102118</v>
      </c>
      <c r="AG31" s="293">
        <f t="shared" si="2"/>
        <v>19.163218705102118</v>
      </c>
      <c r="AH31" s="294">
        <f t="shared" si="3"/>
        <v>2.212804491690899E-3</v>
      </c>
      <c r="AI31" s="294">
        <f t="shared" si="4"/>
        <v>1.1082806571344108</v>
      </c>
      <c r="AJ31" s="295">
        <f>INDEX($AR$3:AS41,MATCH(COUNTA(N31:Y31),$AR$3:$AR$12,0),2)</f>
        <v>2.1</v>
      </c>
      <c r="AK31" s="296">
        <f t="shared" si="5"/>
        <v>201.74431817945998</v>
      </c>
      <c r="AL31" s="297">
        <f t="shared" si="6"/>
        <v>19.73879657748099</v>
      </c>
      <c r="AM31" s="297"/>
      <c r="AN31" s="298"/>
      <c r="AO31" s="299"/>
      <c r="AP31" s="209" t="s">
        <v>49</v>
      </c>
      <c r="AQ31" s="300"/>
      <c r="AR31" s="301"/>
      <c r="AS31" s="301"/>
      <c r="AT31" s="302"/>
      <c r="AU31" s="302"/>
    </row>
    <row r="32" spans="1:47">
      <c r="A32" s="383" t="s">
        <v>67</v>
      </c>
      <c r="B32" s="290">
        <v>230.44349646316479</v>
      </c>
      <c r="C32" s="374">
        <v>723.33623669123438</v>
      </c>
      <c r="D32" s="374">
        <v>1302.8823706139681</v>
      </c>
      <c r="E32" s="374">
        <v>956.58686922030654</v>
      </c>
      <c r="F32" s="374">
        <v>435.1962628893321</v>
      </c>
      <c r="G32" s="374">
        <v>693.81200251255609</v>
      </c>
      <c r="H32" s="374"/>
      <c r="I32" s="374">
        <v>490.82774604676678</v>
      </c>
      <c r="J32" s="374">
        <v>104.51820371157601</v>
      </c>
      <c r="K32" s="374">
        <v>380.58149375609491</v>
      </c>
      <c r="L32" s="374"/>
      <c r="M32" s="374"/>
      <c r="N32" s="290">
        <v>230.44349646316479</v>
      </c>
      <c r="O32" s="374">
        <v>723.33623669123438</v>
      </c>
      <c r="P32" s="374">
        <v>1302.8823706139681</v>
      </c>
      <c r="Q32" s="374">
        <v>956.58686922030654</v>
      </c>
      <c r="R32" s="374">
        <v>435.1962628893321</v>
      </c>
      <c r="S32" s="374">
        <v>693.81200251255609</v>
      </c>
      <c r="T32" s="374"/>
      <c r="U32" s="374">
        <v>490.82774604676678</v>
      </c>
      <c r="V32" s="374">
        <v>104.51820371157601</v>
      </c>
      <c r="W32" s="374">
        <v>380.58149375609491</v>
      </c>
      <c r="X32" s="374"/>
      <c r="Y32" s="291"/>
      <c r="Z32" s="291">
        <v>0.41640251248328369</v>
      </c>
      <c r="AA32" s="291">
        <v>0.58888208056009195</v>
      </c>
      <c r="AB32" s="291">
        <v>10.6455</v>
      </c>
      <c r="AC32" s="291"/>
      <c r="AD32" s="292">
        <f t="shared" si="0"/>
        <v>0.625</v>
      </c>
      <c r="AE32" s="291"/>
      <c r="AF32" s="293">
        <f t="shared" si="1"/>
        <v>59.532546014444662</v>
      </c>
      <c r="AG32" s="293">
        <f t="shared" si="2"/>
        <v>59.532546014444662</v>
      </c>
      <c r="AH32" s="294">
        <f t="shared" si="3"/>
        <v>0.28897351152345296</v>
      </c>
      <c r="AI32" s="294">
        <f t="shared" si="4"/>
        <v>2.0238957534127238</v>
      </c>
      <c r="AJ32" s="295">
        <f>INDEX($AR$3:AS42,MATCH(COUNTA(N32:Y32),$AR$3:$AR$12,0),2)</f>
        <v>2.3199999999999998</v>
      </c>
      <c r="AK32" s="296">
        <f t="shared" si="5"/>
        <v>590.90940910055565</v>
      </c>
      <c r="AL32" s="297">
        <f t="shared" si="6"/>
        <v>55.507905603358758</v>
      </c>
      <c r="AM32" s="297"/>
      <c r="AN32" s="298"/>
      <c r="AO32" s="299"/>
      <c r="AP32" s="209" t="s">
        <v>49</v>
      </c>
      <c r="AQ32" s="300"/>
      <c r="AR32" s="301"/>
      <c r="AS32" s="301"/>
      <c r="AT32" s="302"/>
      <c r="AU32" s="302"/>
    </row>
    <row r="33" spans="1:47">
      <c r="A33" s="383" t="s">
        <v>68</v>
      </c>
      <c r="B33" s="290">
        <v>397.1358048716084</v>
      </c>
      <c r="C33" s="374">
        <v>864.52596122513398</v>
      </c>
      <c r="D33" s="374">
        <v>2421.4248293044711</v>
      </c>
      <c r="E33" s="374">
        <v>1437.5001718657099</v>
      </c>
      <c r="F33" s="374">
        <v>1189.7970025286979</v>
      </c>
      <c r="G33" s="374">
        <v>1033.699422113616</v>
      </c>
      <c r="H33" s="374"/>
      <c r="I33" s="374">
        <v>520.54622195411025</v>
      </c>
      <c r="J33" s="374">
        <v>270.43805148890249</v>
      </c>
      <c r="K33" s="374">
        <v>395.93648838909331</v>
      </c>
      <c r="L33" s="374"/>
      <c r="M33" s="374"/>
      <c r="N33" s="290">
        <v>397.1358048716084</v>
      </c>
      <c r="O33" s="374">
        <v>864.52596122513398</v>
      </c>
      <c r="P33" s="374">
        <v>2421.4248293044711</v>
      </c>
      <c r="Q33" s="374">
        <v>1437.5001718657099</v>
      </c>
      <c r="R33" s="374">
        <v>1189.7970025286979</v>
      </c>
      <c r="S33" s="374">
        <v>1033.699422113616</v>
      </c>
      <c r="T33" s="374"/>
      <c r="U33" s="374">
        <v>520.54622195411025</v>
      </c>
      <c r="V33" s="374">
        <v>270.43805148890249</v>
      </c>
      <c r="W33" s="374">
        <v>395.93648838909331</v>
      </c>
      <c r="X33" s="374"/>
      <c r="Y33" s="291"/>
      <c r="Z33" s="291">
        <v>0.4164025124832838</v>
      </c>
      <c r="AA33" s="291">
        <v>0.58888208056009195</v>
      </c>
      <c r="AB33" s="291">
        <v>10.5054</v>
      </c>
      <c r="AC33" s="291"/>
      <c r="AD33" s="292">
        <f t="shared" si="0"/>
        <v>0.625</v>
      </c>
      <c r="AE33" s="291"/>
      <c r="AF33" s="293">
        <f t="shared" si="1"/>
        <v>67.94749692815931</v>
      </c>
      <c r="AG33" s="293">
        <f t="shared" si="2"/>
        <v>67.94749692815931</v>
      </c>
      <c r="AH33" s="294">
        <f t="shared" si="3"/>
        <v>0.45742943080198029</v>
      </c>
      <c r="AI33" s="294">
        <f t="shared" si="4"/>
        <v>2.2878603251319016</v>
      </c>
      <c r="AJ33" s="295">
        <f>INDEX($AR$3:AS43,MATCH(COUNTA(N33:Y33),$AR$3:$AR$12,0),2)</f>
        <v>2.3199999999999998</v>
      </c>
      <c r="AK33" s="296">
        <f t="shared" si="5"/>
        <v>947.88932819348258</v>
      </c>
      <c r="AL33" s="297">
        <f t="shared" si="6"/>
        <v>90.228770745852856</v>
      </c>
      <c r="AM33" s="297"/>
      <c r="AN33" s="298"/>
      <c r="AO33" s="299"/>
      <c r="AP33" s="209" t="s">
        <v>49</v>
      </c>
      <c r="AQ33" s="300"/>
      <c r="AR33" s="301"/>
      <c r="AS33" s="301"/>
      <c r="AT33" s="302"/>
      <c r="AU33" s="302"/>
    </row>
    <row r="34" spans="1:47">
      <c r="A34" s="383" t="s">
        <v>69</v>
      </c>
      <c r="B34" s="290">
        <v>133.43973587283091</v>
      </c>
      <c r="C34" s="374">
        <v>348.24701119447082</v>
      </c>
      <c r="D34" s="374">
        <v>225.05547704683809</v>
      </c>
      <c r="E34" s="374">
        <v>364.40422734084478</v>
      </c>
      <c r="F34" s="374">
        <v>290.22443881342838</v>
      </c>
      <c r="G34" s="374">
        <v>350.88785132407969</v>
      </c>
      <c r="H34" s="374"/>
      <c r="I34" s="374">
        <v>201.29327940360659</v>
      </c>
      <c r="J34" s="374">
        <v>86.562510290621091</v>
      </c>
      <c r="K34" s="374">
        <v>489.39948422577578</v>
      </c>
      <c r="L34" s="374"/>
      <c r="M34" s="374"/>
      <c r="N34" s="290">
        <v>133.43973587283091</v>
      </c>
      <c r="O34" s="374">
        <v>348.24701119447082</v>
      </c>
      <c r="P34" s="374">
        <v>225.05547704683809</v>
      </c>
      <c r="Q34" s="374">
        <v>364.40422734084478</v>
      </c>
      <c r="R34" s="374">
        <v>290.22443881342838</v>
      </c>
      <c r="S34" s="374">
        <v>350.88785132407969</v>
      </c>
      <c r="T34" s="374"/>
      <c r="U34" s="374">
        <v>201.29327940360659</v>
      </c>
      <c r="V34" s="374">
        <v>86.562510290621091</v>
      </c>
      <c r="W34" s="374">
        <v>489.39948422577578</v>
      </c>
      <c r="X34" s="374"/>
      <c r="Y34" s="291"/>
      <c r="Z34" s="291"/>
      <c r="AA34" s="291"/>
      <c r="AB34" s="291">
        <v>10.3261</v>
      </c>
      <c r="AC34" s="291"/>
      <c r="AD34" s="292">
        <f t="shared" si="0"/>
        <v>0.625</v>
      </c>
      <c r="AE34" s="291"/>
      <c r="AF34" s="293">
        <f t="shared" si="1"/>
        <v>43.242461651797541</v>
      </c>
      <c r="AG34" s="293">
        <f t="shared" si="2"/>
        <v>43.242461651797541</v>
      </c>
      <c r="AH34" s="294">
        <f t="shared" si="3"/>
        <v>0.31028744870139874</v>
      </c>
      <c r="AI34" s="294">
        <f t="shared" si="4"/>
        <v>1.7789438511872799</v>
      </c>
      <c r="AJ34" s="295">
        <f>INDEX($AR$3:AS44,MATCH(COUNTA(N34:Y34),$AR$3:$AR$12,0),2)</f>
        <v>2.3199999999999998</v>
      </c>
      <c r="AK34" s="296">
        <f t="shared" si="5"/>
        <v>276.61266839027735</v>
      </c>
      <c r="AL34" s="297">
        <f t="shared" si="6"/>
        <v>26.787719312255096</v>
      </c>
      <c r="AM34" s="297"/>
      <c r="AN34" s="298"/>
      <c r="AO34" s="299"/>
      <c r="AP34" s="209" t="s">
        <v>49</v>
      </c>
      <c r="AQ34" s="300"/>
      <c r="AR34" s="301"/>
      <c r="AS34" s="301"/>
      <c r="AT34" s="302"/>
      <c r="AU34" s="302"/>
    </row>
    <row r="35" spans="1:47">
      <c r="A35" s="383" t="s">
        <v>70</v>
      </c>
      <c r="B35" s="290">
        <v>67.773001185508477</v>
      </c>
      <c r="C35" s="374">
        <v>243.80865991064681</v>
      </c>
      <c r="D35" s="374">
        <v>219.25983508736959</v>
      </c>
      <c r="E35" s="374">
        <v>240.41812896095121</v>
      </c>
      <c r="F35" s="374">
        <v>80.665951558237467</v>
      </c>
      <c r="G35" s="374">
        <v>187.4687442230059</v>
      </c>
      <c r="H35" s="374"/>
      <c r="I35" s="374">
        <v>144.3857732272993</v>
      </c>
      <c r="J35" s="374" t="s">
        <v>48</v>
      </c>
      <c r="K35" s="374">
        <v>316.78102641502858</v>
      </c>
      <c r="L35" s="374"/>
      <c r="M35" s="374"/>
      <c r="N35" s="290">
        <v>67.773001185508477</v>
      </c>
      <c r="O35" s="374">
        <v>243.80865991064681</v>
      </c>
      <c r="P35" s="374">
        <v>219.25983508736959</v>
      </c>
      <c r="Q35" s="374">
        <v>240.41812896095121</v>
      </c>
      <c r="R35" s="374">
        <v>80.665951558237467</v>
      </c>
      <c r="S35" s="374">
        <v>187.4687442230059</v>
      </c>
      <c r="T35" s="374"/>
      <c r="U35" s="374">
        <v>144.3857732272993</v>
      </c>
      <c r="V35" s="374" t="s">
        <v>48</v>
      </c>
      <c r="W35" s="374">
        <v>316.78102641502858</v>
      </c>
      <c r="X35" s="374"/>
      <c r="Y35" s="291"/>
      <c r="Z35" s="291"/>
      <c r="AA35" s="291"/>
      <c r="AB35" s="291">
        <v>11.098699999999999</v>
      </c>
      <c r="AC35" s="291"/>
      <c r="AD35" s="292">
        <f t="shared" si="0"/>
        <v>0.61363636363636365</v>
      </c>
      <c r="AE35" s="291"/>
      <c r="AF35" s="293">
        <f t="shared" si="1"/>
        <v>42.69239706315426</v>
      </c>
      <c r="AG35" s="293">
        <f t="shared" si="2"/>
        <v>42.69239706315426</v>
      </c>
      <c r="AH35" s="294">
        <f t="shared" si="3"/>
        <v>0.29305226784205196</v>
      </c>
      <c r="AI35" s="294">
        <f t="shared" si="4"/>
        <v>1.6135590477797881</v>
      </c>
      <c r="AJ35" s="295">
        <f>INDEX($AR$3:AS45,MATCH(COUNTA(N35:Y35),$AR$3:$AR$12,0),2)</f>
        <v>2.3199999999999998</v>
      </c>
      <c r="AK35" s="296">
        <f t="shared" si="5"/>
        <v>187.57014007100594</v>
      </c>
      <c r="AL35" s="297">
        <f t="shared" si="6"/>
        <v>16.900190118753184</v>
      </c>
      <c r="AM35" s="297"/>
      <c r="AN35" s="298"/>
      <c r="AO35" s="299"/>
      <c r="AP35" s="209" t="s">
        <v>49</v>
      </c>
      <c r="AQ35" s="300"/>
      <c r="AR35" s="301"/>
      <c r="AS35" s="301"/>
      <c r="AT35" s="302"/>
      <c r="AU35" s="302"/>
    </row>
    <row r="36" spans="1:47">
      <c r="A36" s="383" t="s">
        <v>71</v>
      </c>
      <c r="B36" s="290"/>
      <c r="C36" s="374"/>
      <c r="D36" s="374">
        <v>154.76765433518631</v>
      </c>
      <c r="E36" s="374">
        <v>99.045133293879985</v>
      </c>
      <c r="F36" s="374"/>
      <c r="G36" s="374"/>
      <c r="H36" s="374"/>
      <c r="I36" s="374"/>
      <c r="J36" s="374">
        <v>124.44326382515411</v>
      </c>
      <c r="K36" s="374">
        <v>100.58436274304221</v>
      </c>
      <c r="L36" s="374"/>
      <c r="M36" s="374"/>
      <c r="N36" s="290"/>
      <c r="O36" s="374"/>
      <c r="P36" s="374">
        <v>154.76765433518631</v>
      </c>
      <c r="Q36" s="374">
        <v>99.045133293879985</v>
      </c>
      <c r="R36" s="374"/>
      <c r="S36" s="374"/>
      <c r="T36" s="374"/>
      <c r="U36" s="374"/>
      <c r="V36" s="374">
        <v>124.44326382515411</v>
      </c>
      <c r="W36" s="374">
        <v>100.58436274304221</v>
      </c>
      <c r="X36" s="374"/>
      <c r="Y36" s="291"/>
      <c r="Z36">
        <v>0.46824139051403418</v>
      </c>
      <c r="AA36">
        <v>0.66219332492938388</v>
      </c>
      <c r="AB36" s="291">
        <v>11.1198</v>
      </c>
      <c r="AC36" s="291"/>
      <c r="AD36" s="292">
        <f t="shared" si="0"/>
        <v>0.66666666666666663</v>
      </c>
      <c r="AE36" s="291"/>
      <c r="AF36" s="293">
        <f t="shared" si="1"/>
        <v>18.884621564524814</v>
      </c>
      <c r="AG36" s="293">
        <f t="shared" si="2"/>
        <v>18.884621564524814</v>
      </c>
      <c r="AH36" s="294">
        <f t="shared" si="3"/>
        <v>0.54420349157485459</v>
      </c>
      <c r="AI36" s="294">
        <f t="shared" si="4"/>
        <v>1.5507524611919961</v>
      </c>
      <c r="AJ36" s="295">
        <f>INDEX($AR$3:AS46,MATCH(COUNTA(N36:Y36),$AR$3:$AR$12,0),2)</f>
        <v>1.49</v>
      </c>
      <c r="AK36" s="296">
        <f t="shared" si="5"/>
        <v>119.71010354931565</v>
      </c>
      <c r="AL36" s="297">
        <f t="shared" si="6"/>
        <v>10.765490705706545</v>
      </c>
      <c r="AM36" s="297"/>
      <c r="AN36" s="298"/>
      <c r="AO36" s="299"/>
      <c r="AP36" s="298" t="s">
        <v>72</v>
      </c>
      <c r="AQ36" s="300"/>
      <c r="AR36" s="301"/>
      <c r="AS36" s="301"/>
      <c r="AT36" s="302"/>
      <c r="AU36" s="302"/>
    </row>
    <row r="37" spans="1:47">
      <c r="A37" s="383" t="s">
        <v>73</v>
      </c>
      <c r="B37" s="290"/>
      <c r="C37" s="374"/>
      <c r="D37" s="374">
        <v>149.03514294952549</v>
      </c>
      <c r="E37" s="374">
        <v>74.10984430055025</v>
      </c>
      <c r="F37" s="374"/>
      <c r="G37" s="374"/>
      <c r="H37" s="374"/>
      <c r="I37" s="374"/>
      <c r="J37" s="374">
        <v>119.146748708375</v>
      </c>
      <c r="K37" s="374">
        <v>135.26144164662381</v>
      </c>
      <c r="L37" s="374"/>
      <c r="M37" s="374"/>
      <c r="N37" s="290"/>
      <c r="O37" s="374"/>
      <c r="P37" s="374">
        <v>149.03514294952549</v>
      </c>
      <c r="Q37" s="374">
        <v>74.10984430055025</v>
      </c>
      <c r="R37" s="374"/>
      <c r="S37" s="374"/>
      <c r="T37" s="374"/>
      <c r="U37" s="374"/>
      <c r="V37" s="374">
        <v>119.146748708375</v>
      </c>
      <c r="W37" s="374">
        <v>135.26144164662381</v>
      </c>
      <c r="X37" s="374"/>
      <c r="Y37" s="291"/>
      <c r="Z37">
        <v>0.46235036652623579</v>
      </c>
      <c r="AA37">
        <v>0.66219332492938388</v>
      </c>
      <c r="AB37" s="291">
        <v>11.873799999999999</v>
      </c>
      <c r="AC37" s="291"/>
      <c r="AD37" s="292">
        <f t="shared" si="0"/>
        <v>0.66666666666666663</v>
      </c>
      <c r="AE37" s="291"/>
      <c r="AF37" s="293">
        <f t="shared" si="1"/>
        <v>23.620884398254152</v>
      </c>
      <c r="AG37" s="293">
        <f t="shared" si="2"/>
        <v>23.620884398254152</v>
      </c>
      <c r="AH37" s="294">
        <f t="shared" si="3"/>
        <v>0.18383245113818533</v>
      </c>
      <c r="AI37" s="294">
        <f t="shared" si="4"/>
        <v>1.051285399235361</v>
      </c>
      <c r="AJ37" s="295">
        <f>INDEX($AR$3:AS47,MATCH(COUNTA(N37:Y37),$AR$3:$AR$12,0),2)</f>
        <v>1.49</v>
      </c>
      <c r="AK37" s="296">
        <f t="shared" si="5"/>
        <v>119.38829440126864</v>
      </c>
      <c r="AL37" s="297">
        <f t="shared" si="6"/>
        <v>10.054767168157511</v>
      </c>
      <c r="AM37" s="297"/>
      <c r="AN37" s="298"/>
      <c r="AO37" s="299"/>
      <c r="AP37" s="298" t="s">
        <v>72</v>
      </c>
      <c r="AQ37" s="300"/>
      <c r="AR37" s="301"/>
      <c r="AS37" s="301"/>
      <c r="AT37" s="302"/>
      <c r="AU37" s="302"/>
    </row>
    <row r="38" spans="1:47">
      <c r="A38" s="383" t="s">
        <v>74</v>
      </c>
      <c r="B38" s="290">
        <v>86.928223581201664</v>
      </c>
      <c r="C38" s="374">
        <v>65.08307435114537</v>
      </c>
      <c r="D38" s="374">
        <v>42.079788483006972</v>
      </c>
      <c r="E38" s="374">
        <v>63.80575170492844</v>
      </c>
      <c r="F38" s="374"/>
      <c r="G38" s="374">
        <v>58.898257294499977</v>
      </c>
      <c r="H38" s="374"/>
      <c r="I38" s="374">
        <v>89.488019385715546</v>
      </c>
      <c r="J38" s="374">
        <v>24.96377770766432</v>
      </c>
      <c r="K38" s="374">
        <v>78.368572840563758</v>
      </c>
      <c r="L38" s="374"/>
      <c r="M38" s="374"/>
      <c r="N38" s="290">
        <v>86.928223581201664</v>
      </c>
      <c r="O38" s="374">
        <v>65.08307435114537</v>
      </c>
      <c r="P38" s="374">
        <v>42.079788483006972</v>
      </c>
      <c r="Q38" s="374">
        <v>63.80575170492844</v>
      </c>
      <c r="R38" s="374"/>
      <c r="S38" s="374">
        <v>58.898257294499977</v>
      </c>
      <c r="T38" s="374"/>
      <c r="U38" s="374">
        <v>89.488019385715546</v>
      </c>
      <c r="V38" s="374">
        <v>24.96377770766432</v>
      </c>
      <c r="W38" s="374">
        <v>78.368572840563758</v>
      </c>
      <c r="X38" s="374"/>
      <c r="Y38" s="291"/>
      <c r="Z38">
        <v>0.19472169564111139</v>
      </c>
      <c r="AA38">
        <v>0.27735121512808492</v>
      </c>
      <c r="AB38" s="291">
        <v>9.9004999999999992</v>
      </c>
      <c r="AC38" s="291"/>
      <c r="AD38" s="292">
        <f t="shared" si="0"/>
        <v>0.83333333333333326</v>
      </c>
      <c r="AE38" s="291"/>
      <c r="AF38" s="293">
        <f t="shared" si="1"/>
        <v>32.422625451475753</v>
      </c>
      <c r="AG38" s="293">
        <f t="shared" si="2"/>
        <v>32.422625451475753</v>
      </c>
      <c r="AH38" s="294">
        <f t="shared" si="3"/>
        <v>3.9671846393580026E-2</v>
      </c>
      <c r="AI38" s="294">
        <f t="shared" si="4"/>
        <v>1.2484887662613195</v>
      </c>
      <c r="AJ38" s="295">
        <f>INDEX($AR$3:AS48,MATCH(COUNTA(N38:Y38),$AR$3:$AR$12,0),2)</f>
        <v>2.2200000000000002</v>
      </c>
      <c r="AK38" s="296">
        <f t="shared" si="5"/>
        <v>63.701933168590756</v>
      </c>
      <c r="AL38" s="297">
        <f t="shared" si="6"/>
        <v>6.4342137436079758</v>
      </c>
      <c r="AM38" s="297"/>
      <c r="AN38" s="298"/>
      <c r="AO38" s="299"/>
      <c r="AP38" s="298" t="s">
        <v>72</v>
      </c>
      <c r="AQ38" s="300"/>
      <c r="AR38" s="301"/>
      <c r="AS38" s="301"/>
      <c r="AT38" s="302"/>
      <c r="AU38" s="302"/>
    </row>
    <row r="39" spans="1:47" s="334" customFormat="1">
      <c r="A39" s="383" t="s">
        <v>75</v>
      </c>
      <c r="B39" s="290">
        <v>452.16638168659767</v>
      </c>
      <c r="C39" s="374">
        <v>667.08881793472597</v>
      </c>
      <c r="D39" s="374"/>
      <c r="E39" s="374"/>
      <c r="F39" s="374"/>
      <c r="G39" s="374"/>
      <c r="H39" s="374"/>
      <c r="I39" s="374"/>
      <c r="J39" s="374">
        <v>204.91541235913181</v>
      </c>
      <c r="K39" s="374">
        <v>173.08492981432721</v>
      </c>
      <c r="L39" s="374"/>
      <c r="M39" s="374"/>
      <c r="N39" s="290">
        <v>452.16638168659767</v>
      </c>
      <c r="O39" s="374">
        <v>667.08881793472597</v>
      </c>
      <c r="P39" s="374"/>
      <c r="Q39" s="374"/>
      <c r="R39" s="374"/>
      <c r="S39" s="374"/>
      <c r="T39" s="374"/>
      <c r="U39" s="374"/>
      <c r="V39" s="374">
        <v>204.91541235913181</v>
      </c>
      <c r="W39" s="374">
        <v>173.08492981432721</v>
      </c>
      <c r="X39" s="374"/>
      <c r="Y39" s="291"/>
      <c r="Z39">
        <v>0.1961169249873978</v>
      </c>
      <c r="AA39">
        <v>0.27735121512808492</v>
      </c>
      <c r="AB39" s="291">
        <v>9.8294999999999995</v>
      </c>
      <c r="AC39" s="291"/>
      <c r="AD39" s="292">
        <f t="shared" si="0"/>
        <v>0.41666666666666663</v>
      </c>
      <c r="AE39" s="291"/>
      <c r="AF39" s="293">
        <f t="shared" si="1"/>
        <v>53.592329694638451</v>
      </c>
      <c r="AG39" s="293">
        <f t="shared" si="2"/>
        <v>53.592329694638451</v>
      </c>
      <c r="AH39" s="294">
        <f t="shared" si="3"/>
        <v>0.43506223618172685</v>
      </c>
      <c r="AI39" s="294">
        <f t="shared" si="4"/>
        <v>1.4594704797889289</v>
      </c>
      <c r="AJ39" s="295">
        <f>INDEX($AR$3:AS49,MATCH(COUNTA(N39:Y39),$AR$3:$AR$12,0),2)</f>
        <v>1.49</v>
      </c>
      <c r="AK39" s="296">
        <f t="shared" si="5"/>
        <v>374.31388544869571</v>
      </c>
      <c r="AL39" s="297">
        <f t="shared" si="6"/>
        <v>38.080663863746452</v>
      </c>
      <c r="AM39" s="297"/>
      <c r="AN39" s="298"/>
      <c r="AO39" s="299"/>
      <c r="AP39" s="298" t="s">
        <v>72</v>
      </c>
      <c r="AQ39" s="300"/>
      <c r="AR39" s="301"/>
      <c r="AS39" s="301"/>
      <c r="AT39" s="302"/>
      <c r="AU39" s="302"/>
    </row>
    <row r="40" spans="1:47">
      <c r="A40" s="383" t="s">
        <v>76</v>
      </c>
      <c r="B40" s="290" t="s">
        <v>48</v>
      </c>
      <c r="C40" s="374">
        <v>440.02087169046172</v>
      </c>
      <c r="D40" s="374" t="s">
        <v>48</v>
      </c>
      <c r="E40" s="374">
        <v>554.5496787190317</v>
      </c>
      <c r="F40" s="374">
        <v>175.41080987597221</v>
      </c>
      <c r="G40" s="374">
        <v>316.16845596483182</v>
      </c>
      <c r="H40" s="374"/>
      <c r="I40" s="374">
        <v>253.0797079352609</v>
      </c>
      <c r="J40" s="374">
        <v>229.10444734719289</v>
      </c>
      <c r="K40" s="374">
        <v>393.56810075096791</v>
      </c>
      <c r="L40" s="374"/>
      <c r="M40" s="374"/>
      <c r="N40" s="290" t="s">
        <v>48</v>
      </c>
      <c r="O40" s="374">
        <v>440.02087169046172</v>
      </c>
      <c r="P40" s="374" t="s">
        <v>48</v>
      </c>
      <c r="Q40" s="374">
        <v>554.5496787190317</v>
      </c>
      <c r="R40" s="374">
        <v>175.41080987597221</v>
      </c>
      <c r="S40" s="374">
        <v>316.16845596483182</v>
      </c>
      <c r="T40" s="374"/>
      <c r="U40" s="374">
        <v>253.0797079352609</v>
      </c>
      <c r="V40" s="374">
        <v>229.10444734719289</v>
      </c>
      <c r="W40" s="374">
        <v>393.56810075096791</v>
      </c>
      <c r="X40" s="374"/>
      <c r="Y40" s="291"/>
      <c r="Z40" s="291">
        <v>0.28294697767013027</v>
      </c>
      <c r="AA40" s="291">
        <v>0.40014745325357581</v>
      </c>
      <c r="AB40" s="291">
        <v>10.4939</v>
      </c>
      <c r="AC40" s="291"/>
      <c r="AD40" s="292">
        <f t="shared" si="0"/>
        <v>0.60000000000000009</v>
      </c>
      <c r="AE40" s="291"/>
      <c r="AF40" s="293">
        <f t="shared" si="1"/>
        <v>36.533784318810568</v>
      </c>
      <c r="AG40" s="293">
        <f t="shared" si="2"/>
        <v>36.533784318810568</v>
      </c>
      <c r="AH40" s="294">
        <f t="shared" si="3"/>
        <v>0.30207614264940469</v>
      </c>
      <c r="AI40" s="294">
        <f t="shared" si="4"/>
        <v>1.7614548642988712</v>
      </c>
      <c r="AJ40" s="295">
        <f>INDEX($AR$3:AS50,MATCH(COUNTA(N40:Y40),$AR$3:$AR$12,0),2)</f>
        <v>2.3199999999999998</v>
      </c>
      <c r="AK40" s="296">
        <f t="shared" si="5"/>
        <v>337.41458175481699</v>
      </c>
      <c r="AL40" s="297">
        <f t="shared" si="6"/>
        <v>32.15340166714158</v>
      </c>
      <c r="AM40" s="297"/>
      <c r="AN40" s="298"/>
      <c r="AO40" s="299"/>
      <c r="AP40" s="209" t="s">
        <v>49</v>
      </c>
      <c r="AQ40" s="300"/>
      <c r="AR40" s="301"/>
      <c r="AS40" s="301"/>
      <c r="AT40" s="302"/>
      <c r="AU40" s="302"/>
    </row>
    <row r="41" spans="1:47">
      <c r="A41" s="383" t="s">
        <v>77</v>
      </c>
      <c r="B41" s="290">
        <v>156.9428013485981</v>
      </c>
      <c r="C41" s="374">
        <v>458.81326564195251</v>
      </c>
      <c r="D41" s="374"/>
      <c r="E41" s="374">
        <v>613.34646330426972</v>
      </c>
      <c r="F41" s="374">
        <v>182.5649878970581</v>
      </c>
      <c r="G41" s="374">
        <v>316.16845596483182</v>
      </c>
      <c r="H41" s="374"/>
      <c r="I41" s="374">
        <v>356.79322995095879</v>
      </c>
      <c r="J41" s="374">
        <v>249.53034530898279</v>
      </c>
      <c r="K41" s="374"/>
      <c r="L41" s="374"/>
      <c r="M41" s="374"/>
      <c r="N41" s="290">
        <v>156.9428013485981</v>
      </c>
      <c r="O41" s="374">
        <v>458.81326564195251</v>
      </c>
      <c r="P41" s="374" t="s">
        <v>78</v>
      </c>
      <c r="Q41" s="374">
        <v>613.34646330426972</v>
      </c>
      <c r="R41" s="374">
        <v>182.5649878970581</v>
      </c>
      <c r="S41" s="374">
        <v>316.16845596483182</v>
      </c>
      <c r="T41" s="374"/>
      <c r="U41" s="374">
        <v>356.79322995095879</v>
      </c>
      <c r="V41" s="374">
        <v>249.53034530898279</v>
      </c>
      <c r="W41" s="374"/>
      <c r="X41" s="374"/>
      <c r="Y41" s="291"/>
      <c r="Z41" s="291">
        <v>0.28294697767013061</v>
      </c>
      <c r="AA41" s="291">
        <v>0.40014745325357581</v>
      </c>
      <c r="AB41" s="291">
        <v>10.4939</v>
      </c>
      <c r="AC41" s="291"/>
      <c r="AD41" s="292">
        <f t="shared" si="0"/>
        <v>0.56818181818181812</v>
      </c>
      <c r="AE41" s="291"/>
      <c r="AF41" s="293">
        <f t="shared" si="1"/>
        <v>44.749991278453329</v>
      </c>
      <c r="AG41" s="293">
        <f t="shared" si="2"/>
        <v>44.749991278453329</v>
      </c>
      <c r="AH41" s="294">
        <f t="shared" si="3"/>
        <v>0.33858886451556625</v>
      </c>
      <c r="AI41" s="294">
        <f t="shared" si="4"/>
        <v>1.8757279101359978</v>
      </c>
      <c r="AJ41" s="295">
        <f>INDEX($AR$3:AS51,MATCH(COUNTA(N41:Y41),$AR$3:$AR$12,0),2)</f>
        <v>2.2200000000000002</v>
      </c>
      <c r="AK41" s="296">
        <f t="shared" si="5"/>
        <v>333.45136420237884</v>
      </c>
      <c r="AL41" s="297">
        <f t="shared" si="6"/>
        <v>31.775732968903728</v>
      </c>
      <c r="AM41" s="297"/>
      <c r="AN41" s="298"/>
      <c r="AO41" s="299"/>
      <c r="AP41" s="209" t="s">
        <v>49</v>
      </c>
      <c r="AQ41" s="300"/>
      <c r="AR41" s="301"/>
      <c r="AS41" s="301"/>
      <c r="AT41" s="302"/>
      <c r="AU41" s="302"/>
    </row>
    <row r="42" spans="1:47">
      <c r="A42" s="383" t="s">
        <v>79</v>
      </c>
      <c r="B42" s="290"/>
      <c r="C42" s="374">
        <v>163.90286125200359</v>
      </c>
      <c r="D42" s="374">
        <v>95.530586043636177</v>
      </c>
      <c r="E42" s="374">
        <v>108.3846704226731</v>
      </c>
      <c r="F42" s="374">
        <v>191.16864829092731</v>
      </c>
      <c r="G42" s="374">
        <v>162.90805256327519</v>
      </c>
      <c r="H42" s="374"/>
      <c r="I42" s="374">
        <v>100.9096357664321</v>
      </c>
      <c r="J42" s="374">
        <v>134.44134613160739</v>
      </c>
      <c r="K42" s="374"/>
      <c r="L42" s="374"/>
      <c r="M42" s="374"/>
      <c r="N42" s="290"/>
      <c r="O42" s="374">
        <v>163.90286125200359</v>
      </c>
      <c r="P42" s="374">
        <v>95.530586043636177</v>
      </c>
      <c r="Q42" s="374">
        <v>108.3846704226731</v>
      </c>
      <c r="R42" s="374">
        <v>191.16864829092731</v>
      </c>
      <c r="S42" s="374">
        <v>162.90805256327519</v>
      </c>
      <c r="T42" s="374"/>
      <c r="U42" s="374">
        <v>100.9096357664321</v>
      </c>
      <c r="V42" s="374">
        <v>134.44134613160739</v>
      </c>
      <c r="W42" s="374"/>
      <c r="X42" s="374"/>
      <c r="Y42" s="291"/>
      <c r="Z42" s="291"/>
      <c r="AA42" s="291"/>
      <c r="AB42" s="291">
        <v>10.5085</v>
      </c>
      <c r="AC42" s="291"/>
      <c r="AD42" s="292">
        <f t="shared" si="0"/>
        <v>0.79166666666666663</v>
      </c>
      <c r="AE42" s="291"/>
      <c r="AF42" s="293">
        <f t="shared" si="1"/>
        <v>24.992329252726179</v>
      </c>
      <c r="AG42" s="293">
        <f t="shared" si="2"/>
        <v>24.992329252726179</v>
      </c>
      <c r="AH42" s="294">
        <f t="shared" si="3"/>
        <v>0.28509347009167368</v>
      </c>
      <c r="AI42" s="294">
        <f t="shared" si="4"/>
        <v>1.5922834257055332</v>
      </c>
      <c r="AJ42" s="295">
        <f>INDEX($AR$3:AS52,MATCH(COUNTA(N42:Y42),$AR$3:$AR$12,0),2)</f>
        <v>2.1</v>
      </c>
      <c r="AK42" s="296">
        <f t="shared" si="5"/>
        <v>136.74940006722213</v>
      </c>
      <c r="AL42" s="297">
        <f t="shared" si="6"/>
        <v>13.013217877644015</v>
      </c>
      <c r="AM42" s="297"/>
      <c r="AN42" s="298"/>
      <c r="AO42" s="299"/>
      <c r="AP42" s="209" t="s">
        <v>49</v>
      </c>
      <c r="AQ42" s="300"/>
      <c r="AR42" s="301"/>
      <c r="AS42" s="301"/>
      <c r="AT42" s="302"/>
      <c r="AU42" s="302"/>
    </row>
    <row r="43" spans="1:47">
      <c r="A43" s="383" t="s">
        <v>80</v>
      </c>
      <c r="B43" s="290">
        <v>1119.4596612974849</v>
      </c>
      <c r="C43" s="374">
        <v>1966.927991378886</v>
      </c>
      <c r="D43" s="374">
        <v>1569.7468291287321</v>
      </c>
      <c r="E43" s="374">
        <v>2005.2377447195261</v>
      </c>
      <c r="F43" s="374">
        <v>3448.6621213976241</v>
      </c>
      <c r="G43" s="374">
        <v>2138.2524526852449</v>
      </c>
      <c r="H43" s="374"/>
      <c r="I43" s="374"/>
      <c r="J43" s="374"/>
      <c r="K43" s="374"/>
      <c r="L43" s="374">
        <v>939.16646249632993</v>
      </c>
      <c r="M43" s="374">
        <v>817.70880637428081</v>
      </c>
      <c r="N43" s="290">
        <v>1119.4596612974849</v>
      </c>
      <c r="O43" s="374">
        <v>1966.927991378886</v>
      </c>
      <c r="P43" s="374">
        <v>1569.7468291287321</v>
      </c>
      <c r="Q43" s="374">
        <v>2005.2377447195261</v>
      </c>
      <c r="R43" s="374">
        <v>3448.6621213976241</v>
      </c>
      <c r="S43" s="374">
        <v>2138.2524526852449</v>
      </c>
      <c r="T43" s="374"/>
      <c r="U43" s="374"/>
      <c r="V43" s="374"/>
      <c r="W43" s="374"/>
      <c r="X43" s="374">
        <v>939.16646249632993</v>
      </c>
      <c r="Y43" s="291">
        <v>817.70880637428081</v>
      </c>
      <c r="Z43" s="291"/>
      <c r="AA43" s="291"/>
      <c r="AB43" s="291">
        <v>11.4</v>
      </c>
      <c r="AC43" s="291"/>
      <c r="AD43" s="292">
        <f t="shared" si="0"/>
        <v>0.58333333333333326</v>
      </c>
      <c r="AE43" s="291"/>
      <c r="AF43" s="293">
        <f t="shared" si="1"/>
        <v>45.630822531092619</v>
      </c>
      <c r="AG43" s="293">
        <f t="shared" si="2"/>
        <v>45.630822531092619</v>
      </c>
      <c r="AH43" s="294">
        <f t="shared" si="3"/>
        <v>0.4980740863890063</v>
      </c>
      <c r="AI43" s="294">
        <f t="shared" si="4"/>
        <v>2.1256196176504716</v>
      </c>
      <c r="AJ43" s="295">
        <f>INDEX($AR$3:AS53,MATCH(COUNTA(N43:Y43),$AR$3:$AR$12,0),2)</f>
        <v>2.2200000000000002</v>
      </c>
      <c r="AK43" s="296">
        <f t="shared" si="5"/>
        <v>1750.6452586847638</v>
      </c>
      <c r="AL43" s="297">
        <f t="shared" si="6"/>
        <v>153.56537356883894</v>
      </c>
      <c r="AM43" s="297"/>
      <c r="AN43" s="298"/>
      <c r="AO43" s="299"/>
      <c r="AP43" s="209" t="s">
        <v>81</v>
      </c>
      <c r="AQ43" s="300"/>
      <c r="AR43" s="301"/>
      <c r="AS43" s="301"/>
      <c r="AT43" s="302"/>
      <c r="AU43" s="302"/>
    </row>
    <row r="44" spans="1:47">
      <c r="A44" s="383" t="s">
        <v>82</v>
      </c>
      <c r="B44" s="290">
        <v>1852.895044493009</v>
      </c>
      <c r="C44" s="374">
        <v>1835.1502719111911</v>
      </c>
      <c r="D44" s="374">
        <v>1551.169192707144</v>
      </c>
      <c r="E44" s="374">
        <v>1903.843421816372</v>
      </c>
      <c r="F44" s="374">
        <v>2301.9426553814019</v>
      </c>
      <c r="G44" s="374">
        <v>1652.7591550062671</v>
      </c>
      <c r="H44" s="374"/>
      <c r="I44" s="374"/>
      <c r="J44" s="374"/>
      <c r="K44" s="374"/>
      <c r="L44" s="374">
        <v>516.79784778126361</v>
      </c>
      <c r="M44" s="374">
        <v>430.67817909432779</v>
      </c>
      <c r="N44" s="290">
        <v>1852.895044493009</v>
      </c>
      <c r="O44" s="374">
        <v>1835.1502719111911</v>
      </c>
      <c r="P44" s="374">
        <v>1551.169192707144</v>
      </c>
      <c r="Q44" s="374">
        <v>1903.843421816372</v>
      </c>
      <c r="R44" s="374">
        <v>2301.9426553814019</v>
      </c>
      <c r="S44" s="374">
        <v>1652.7591550062671</v>
      </c>
      <c r="T44" s="374"/>
      <c r="U44" s="374"/>
      <c r="V44" s="374"/>
      <c r="W44" s="374"/>
      <c r="X44" s="374">
        <v>516.79784778126361</v>
      </c>
      <c r="Y44" s="291">
        <v>430.67817909432779</v>
      </c>
      <c r="Z44" s="291"/>
      <c r="AA44" s="291"/>
      <c r="AB44" s="291">
        <v>11</v>
      </c>
      <c r="AC44" s="291"/>
      <c r="AD44" s="292">
        <f t="shared" si="0"/>
        <v>0.58333333333333326</v>
      </c>
      <c r="AE44" s="291"/>
      <c r="AF44" s="293">
        <f t="shared" si="1"/>
        <v>41.866612585287569</v>
      </c>
      <c r="AG44" s="293">
        <f t="shared" si="2"/>
        <v>41.866612585287569</v>
      </c>
      <c r="AH44" s="294">
        <f t="shared" si="3"/>
        <v>0.21274343558048539</v>
      </c>
      <c r="AI44" s="294">
        <f t="shared" si="4"/>
        <v>1.2632145802738679</v>
      </c>
      <c r="AJ44" s="295">
        <f>INDEX($AR$3:AS54,MATCH(COUNTA(N44:Y44),$AR$3:$AR$12,0),2)</f>
        <v>2.2200000000000002</v>
      </c>
      <c r="AK44" s="296">
        <f t="shared" si="5"/>
        <v>1505.654471023872</v>
      </c>
      <c r="AL44" s="297">
        <f t="shared" si="6"/>
        <v>136.87767918398836</v>
      </c>
      <c r="AM44" s="297"/>
      <c r="AN44" s="298"/>
      <c r="AO44" s="299"/>
      <c r="AP44" s="209" t="s">
        <v>81</v>
      </c>
      <c r="AQ44" s="300"/>
      <c r="AR44" s="301"/>
      <c r="AS44" s="301"/>
      <c r="AT44" s="302"/>
      <c r="AU44" s="302"/>
    </row>
    <row r="45" spans="1:47">
      <c r="A45" s="383" t="s">
        <v>83</v>
      </c>
      <c r="B45" s="290"/>
      <c r="C45" s="374">
        <v>406.81243749980371</v>
      </c>
      <c r="D45" s="374"/>
      <c r="E45" s="374"/>
      <c r="F45" s="374"/>
      <c r="G45" s="374"/>
      <c r="H45" s="374">
        <v>376.6623167420114</v>
      </c>
      <c r="I45" s="374">
        <v>170.91661690773401</v>
      </c>
      <c r="J45" s="374"/>
      <c r="K45" s="374"/>
      <c r="L45" s="374"/>
      <c r="M45" s="374"/>
      <c r="N45" s="290"/>
      <c r="O45" s="374">
        <v>406.81243749980371</v>
      </c>
      <c r="P45" s="374"/>
      <c r="Q45" s="374"/>
      <c r="R45" s="374"/>
      <c r="S45" s="374"/>
      <c r="T45" s="374">
        <v>376.6623167420114</v>
      </c>
      <c r="U45" s="374">
        <v>170.91661690773401</v>
      </c>
      <c r="V45" s="374"/>
      <c r="W45" s="374"/>
      <c r="X45" s="374"/>
      <c r="Y45" s="291"/>
      <c r="Z45" s="291">
        <v>0.53107678991796181</v>
      </c>
      <c r="AA45" s="291">
        <v>0.75105599896354847</v>
      </c>
      <c r="AB45" s="291">
        <v>9.2992000000000008</v>
      </c>
      <c r="AC45" s="291"/>
      <c r="AD45" s="292">
        <f t="shared" si="0"/>
        <v>0.625</v>
      </c>
      <c r="AE45" s="291"/>
      <c r="AF45" s="293">
        <f t="shared" si="1"/>
        <v>32.949091936441647</v>
      </c>
      <c r="AG45" s="293">
        <f t="shared" si="2"/>
        <v>32.949091936441647</v>
      </c>
      <c r="AH45" s="294">
        <f t="shared" si="3"/>
        <v>0.12781116970245249</v>
      </c>
      <c r="AI45" s="294">
        <f t="shared" si="4"/>
        <v>0.84603179304205833</v>
      </c>
      <c r="AJ45" s="295">
        <f>INDEX($AR$3:AS55,MATCH(COUNTA(N45:Y45),$AR$3:$AR$12,0),2)</f>
        <v>1.1499999999999999</v>
      </c>
      <c r="AK45" s="296">
        <f t="shared" si="5"/>
        <v>318.13045704984972</v>
      </c>
      <c r="AL45" s="297">
        <f t="shared" si="6"/>
        <v>34.210518867198218</v>
      </c>
      <c r="AM45" s="297"/>
      <c r="AN45" s="298"/>
      <c r="AO45" s="299"/>
      <c r="AP45" s="298" t="s">
        <v>72</v>
      </c>
      <c r="AQ45" s="300"/>
      <c r="AR45" s="301"/>
      <c r="AS45" s="301"/>
      <c r="AT45" s="302"/>
      <c r="AU45" s="302"/>
    </row>
    <row r="46" spans="1:47">
      <c r="A46" s="383" t="s">
        <v>84</v>
      </c>
      <c r="B46" s="290">
        <v>25.05695209237442</v>
      </c>
      <c r="C46" s="374"/>
      <c r="D46" s="374"/>
      <c r="E46" s="374"/>
      <c r="F46" s="374"/>
      <c r="G46" s="374"/>
      <c r="H46" s="374"/>
      <c r="I46" s="374"/>
      <c r="J46" s="374">
        <v>38.125240686422252</v>
      </c>
      <c r="K46" s="374">
        <v>44.905615655436819</v>
      </c>
      <c r="L46" s="374"/>
      <c r="M46" s="374"/>
      <c r="N46" s="290">
        <v>25.05695209237442</v>
      </c>
      <c r="O46" s="374"/>
      <c r="P46" s="374"/>
      <c r="Q46" s="374"/>
      <c r="R46" s="374"/>
      <c r="S46" s="374"/>
      <c r="T46" s="374"/>
      <c r="U46" s="374"/>
      <c r="V46" s="374">
        <v>38.125240686422252</v>
      </c>
      <c r="W46" s="374">
        <v>44.905615655436819</v>
      </c>
      <c r="X46" s="374"/>
      <c r="Y46" s="291"/>
      <c r="Z46" s="291">
        <v>0.53107678991796181</v>
      </c>
      <c r="AA46" s="291">
        <v>0.75105599896354847</v>
      </c>
      <c r="AB46" s="291">
        <v>11.0101</v>
      </c>
      <c r="AC46" s="291"/>
      <c r="AD46" s="292">
        <f t="shared" si="0"/>
        <v>0.625</v>
      </c>
      <c r="AE46" s="291"/>
      <c r="AF46" s="293">
        <f t="shared" si="1"/>
        <v>22.863644622267813</v>
      </c>
      <c r="AG46" s="293">
        <f t="shared" si="2"/>
        <v>22.863644622267813</v>
      </c>
      <c r="AH46" s="294">
        <f t="shared" si="3"/>
        <v>0.34160360204969087</v>
      </c>
      <c r="AI46" s="294">
        <f t="shared" si="4"/>
        <v>1.0775397838428593</v>
      </c>
      <c r="AJ46" s="295">
        <f>INDEX($AR$3:AS56,MATCH(COUNTA(N46:Y46),$AR$3:$AR$12,0),2)</f>
        <v>1.1499999999999999</v>
      </c>
      <c r="AK46" s="296">
        <f t="shared" si="5"/>
        <v>36.029269478077829</v>
      </c>
      <c r="AL46" s="297">
        <f t="shared" si="6"/>
        <v>3.2723834913468388</v>
      </c>
      <c r="AM46" s="297"/>
      <c r="AN46" s="298"/>
      <c r="AO46" s="299"/>
      <c r="AP46" s="298" t="s">
        <v>72</v>
      </c>
      <c r="AQ46" s="300"/>
      <c r="AR46" s="301"/>
      <c r="AS46" s="301"/>
      <c r="AT46" s="302"/>
      <c r="AU46" s="302"/>
    </row>
    <row r="47" spans="1:47">
      <c r="A47" s="383" t="s">
        <v>85</v>
      </c>
      <c r="B47" s="290"/>
      <c r="C47" s="374"/>
      <c r="D47" s="374"/>
      <c r="E47" s="374"/>
      <c r="F47" s="374"/>
      <c r="G47" s="374"/>
      <c r="H47" s="374">
        <v>86.669938756596167</v>
      </c>
      <c r="I47" s="374"/>
      <c r="J47" s="374">
        <v>43.146095738172129</v>
      </c>
      <c r="K47" s="374">
        <v>74.338997751488506</v>
      </c>
      <c r="L47" s="374">
        <v>56.388453544240697</v>
      </c>
      <c r="M47" s="374">
        <v>83.878250334539956</v>
      </c>
      <c r="N47" s="290"/>
      <c r="O47" s="374"/>
      <c r="P47" s="374"/>
      <c r="Q47" s="374"/>
      <c r="R47" s="374"/>
      <c r="S47" s="374"/>
      <c r="T47" s="374">
        <v>86.669938756596167</v>
      </c>
      <c r="U47" s="374"/>
      <c r="V47" s="374">
        <v>43.146095738172129</v>
      </c>
      <c r="W47" s="374">
        <v>74.338997751488506</v>
      </c>
      <c r="X47" s="374">
        <v>56.388453544240697</v>
      </c>
      <c r="Y47" s="291">
        <v>83.878250334539956</v>
      </c>
      <c r="Z47" s="303">
        <v>2.132676516228158</v>
      </c>
      <c r="AA47" s="303">
        <v>2.6703807327352762</v>
      </c>
      <c r="AB47" s="291">
        <v>8.7697000000000003</v>
      </c>
      <c r="AC47" s="291"/>
      <c r="AD47" s="292">
        <f t="shared" si="0"/>
        <v>0.70833333333333326</v>
      </c>
      <c r="AE47" s="291"/>
      <c r="AF47" s="293">
        <f t="shared" si="1"/>
        <v>24.200488126647002</v>
      </c>
      <c r="AG47" s="293">
        <f t="shared" si="2"/>
        <v>24.200488126647002</v>
      </c>
      <c r="AH47" s="294">
        <f t="shared" si="3"/>
        <v>6.4141588344449815E-2</v>
      </c>
      <c r="AI47" s="294">
        <f t="shared" si="4"/>
        <v>1.0668998176961939</v>
      </c>
      <c r="AJ47" s="295">
        <f>INDEX($AR$3:AS57,MATCH(COUNTA(N47:Y47),$AR$3:$AR$12,0),2)</f>
        <v>1.75</v>
      </c>
      <c r="AK47" s="296">
        <f t="shared" si="5"/>
        <v>68.884347225007488</v>
      </c>
      <c r="AL47" s="297">
        <f t="shared" si="6"/>
        <v>7.8548122769316491</v>
      </c>
      <c r="AM47" s="297"/>
      <c r="AN47" s="298"/>
      <c r="AO47" s="299"/>
      <c r="AP47" s="298" t="s">
        <v>72</v>
      </c>
      <c r="AQ47" s="300"/>
      <c r="AR47" s="301"/>
      <c r="AS47" s="301"/>
      <c r="AT47" s="302"/>
      <c r="AU47" s="302"/>
    </row>
    <row r="48" spans="1:47" s="334" customFormat="1">
      <c r="A48" s="383" t="s">
        <v>86</v>
      </c>
      <c r="B48" s="290"/>
      <c r="C48" s="374"/>
      <c r="D48" s="374"/>
      <c r="E48" s="374"/>
      <c r="F48" s="374"/>
      <c r="G48" s="374"/>
      <c r="H48" s="374">
        <v>76.833741346363581</v>
      </c>
      <c r="I48" s="374"/>
      <c r="J48" s="374">
        <v>114.80151964405979</v>
      </c>
      <c r="K48" s="374"/>
      <c r="L48" s="374">
        <v>91.579461165000865</v>
      </c>
      <c r="M48" s="374">
        <v>113.6131380106961</v>
      </c>
      <c r="N48" s="290"/>
      <c r="O48" s="374"/>
      <c r="P48" s="374"/>
      <c r="Q48" s="374"/>
      <c r="R48" s="374"/>
      <c r="S48" s="374"/>
      <c r="T48" s="374">
        <v>76.833741346363581</v>
      </c>
      <c r="U48" s="374"/>
      <c r="V48" s="374">
        <v>114.80151964405979</v>
      </c>
      <c r="W48" s="374"/>
      <c r="X48" s="374">
        <v>91.579461165000865</v>
      </c>
      <c r="Y48" s="291">
        <v>113.6131380106961</v>
      </c>
      <c r="Z48" s="303">
        <v>2.252899831915149</v>
      </c>
      <c r="AA48" s="303">
        <v>2.6703807327352802</v>
      </c>
      <c r="AB48" s="291">
        <v>10.600899999999999</v>
      </c>
      <c r="AC48" s="291"/>
      <c r="AD48" s="292">
        <f t="shared" si="0"/>
        <v>0.66666666666666663</v>
      </c>
      <c r="AE48" s="291"/>
      <c r="AF48" s="293">
        <f t="shared" si="1"/>
        <v>16.013051436499882</v>
      </c>
      <c r="AG48" s="293">
        <f t="shared" si="2"/>
        <v>16.013051436499882</v>
      </c>
      <c r="AH48" s="294">
        <f t="shared" si="3"/>
        <v>3.1299741165940122E-2</v>
      </c>
      <c r="AI48" s="294">
        <f t="shared" si="4"/>
        <v>0.98165009478690701</v>
      </c>
      <c r="AJ48" s="295">
        <f>INDEX($AR$3:AS58,MATCH(COUNTA(N48:Y48),$AR$3:$AR$12,0),2)</f>
        <v>1.49</v>
      </c>
      <c r="AK48" s="296">
        <f t="shared" si="5"/>
        <v>99.206965041530083</v>
      </c>
      <c r="AL48" s="297">
        <f t="shared" si="6"/>
        <v>9.35835306828006</v>
      </c>
      <c r="AM48" s="297"/>
      <c r="AN48" s="298"/>
      <c r="AO48" s="299"/>
      <c r="AP48" s="298" t="s">
        <v>72</v>
      </c>
      <c r="AQ48" s="300"/>
      <c r="AR48" s="301"/>
      <c r="AS48" s="301"/>
      <c r="AT48" s="302"/>
      <c r="AU48" s="302"/>
    </row>
    <row r="49" spans="1:47" s="304" customFormat="1">
      <c r="A49" s="383" t="s">
        <v>87</v>
      </c>
      <c r="B49" s="290">
        <v>30.34595654360076</v>
      </c>
      <c r="C49" s="374"/>
      <c r="D49" s="374"/>
      <c r="E49" s="374"/>
      <c r="F49" s="374"/>
      <c r="G49" s="374"/>
      <c r="H49" s="374"/>
      <c r="I49" s="374"/>
      <c r="J49" s="374"/>
      <c r="K49" s="374"/>
      <c r="L49" s="374">
        <v>54.477796659848231</v>
      </c>
      <c r="M49" s="374"/>
      <c r="N49" s="290">
        <v>30.34595654360076</v>
      </c>
      <c r="O49" s="374"/>
      <c r="P49" s="374"/>
      <c r="Q49" s="374"/>
      <c r="R49" s="374"/>
      <c r="S49" s="374"/>
      <c r="T49" s="374"/>
      <c r="U49" s="374"/>
      <c r="V49" s="374"/>
      <c r="W49" s="374"/>
      <c r="X49" s="374">
        <v>54.477796659848231</v>
      </c>
      <c r="Y49" s="291"/>
      <c r="Z49" s="303">
        <v>2.347504240069906</v>
      </c>
      <c r="AA49" s="303">
        <v>2.6703807327352762</v>
      </c>
      <c r="AB49" s="291">
        <v>9.8119999999999994</v>
      </c>
      <c r="AC49" s="291"/>
      <c r="AD49" s="292">
        <f t="shared" si="0"/>
        <v>0.58333333333333337</v>
      </c>
      <c r="AE49" s="291"/>
      <c r="AF49" s="293">
        <f t="shared" si="1"/>
        <v>28.449389710883782</v>
      </c>
      <c r="AG49" s="293">
        <f t="shared" si="2"/>
        <v>28.449389710883782</v>
      </c>
      <c r="AH49" s="294">
        <f t="shared" si="3"/>
        <v>1</v>
      </c>
      <c r="AI49" s="294">
        <f t="shared" si="4"/>
        <v>1.0000000000000002</v>
      </c>
      <c r="AJ49" s="295" t="e">
        <f>INDEX($AR$3:AS59,MATCH(COUNTA(N49:Y49),$AR$3:$AR$12,0),2)</f>
        <v>#N/A</v>
      </c>
      <c r="AK49" s="296">
        <f t="shared" si="5"/>
        <v>42.411876601724494</v>
      </c>
      <c r="AL49" s="297">
        <f t="shared" si="6"/>
        <v>4.3224497148108947</v>
      </c>
      <c r="AM49" s="297"/>
      <c r="AN49" s="298"/>
      <c r="AO49" s="299"/>
      <c r="AP49" s="298" t="s">
        <v>72</v>
      </c>
      <c r="AQ49" s="300"/>
      <c r="AR49" s="301"/>
      <c r="AS49" s="301"/>
      <c r="AT49" s="302"/>
      <c r="AU49" s="302"/>
    </row>
    <row r="50" spans="1:47">
      <c r="A50" s="383" t="s">
        <v>88</v>
      </c>
      <c r="B50" s="290">
        <v>34.207471412003052</v>
      </c>
      <c r="C50" s="374"/>
      <c r="D50" s="374"/>
      <c r="E50" s="374"/>
      <c r="F50" s="374"/>
      <c r="G50" s="374">
        <v>42.67594806610149</v>
      </c>
      <c r="H50" s="374">
        <v>35.020443621133182</v>
      </c>
      <c r="I50" s="374">
        <v>117.781982322307</v>
      </c>
      <c r="J50" s="374">
        <v>81.629470233793555</v>
      </c>
      <c r="K50" s="374">
        <v>91.851848495827113</v>
      </c>
      <c r="L50" s="374">
        <v>2.2177997113724599</v>
      </c>
      <c r="M50" s="374">
        <v>46.599754404799413</v>
      </c>
      <c r="N50" s="290">
        <v>34.207471412003052</v>
      </c>
      <c r="O50" s="374"/>
      <c r="P50" s="374"/>
      <c r="Q50" s="374"/>
      <c r="R50" s="374"/>
      <c r="S50" s="374">
        <v>42.67594806610149</v>
      </c>
      <c r="T50" s="374">
        <v>35.020443621133182</v>
      </c>
      <c r="U50" s="374">
        <v>117.781982322307</v>
      </c>
      <c r="V50" s="374">
        <v>81.629470233793555</v>
      </c>
      <c r="W50" s="374">
        <v>91.851848495827113</v>
      </c>
      <c r="X50" s="374">
        <v>2.2177997113724599</v>
      </c>
      <c r="Y50" s="291">
        <v>46.599754404799413</v>
      </c>
      <c r="Z50" s="303">
        <v>2.1337394840458672</v>
      </c>
      <c r="AA50" s="303">
        <v>2.6703807327352762</v>
      </c>
      <c r="AB50" s="291">
        <v>9.5437999999999992</v>
      </c>
      <c r="AC50" s="291"/>
      <c r="AD50" s="292">
        <f t="shared" si="0"/>
        <v>0.58333333333333326</v>
      </c>
      <c r="AE50" s="291"/>
      <c r="AF50" s="293">
        <f t="shared" si="1"/>
        <v>62.046046708405854</v>
      </c>
      <c r="AG50" s="293">
        <f t="shared" si="2"/>
        <v>62.046046708405854</v>
      </c>
      <c r="AH50" s="294">
        <f t="shared" si="3"/>
        <v>0.22437863739994482</v>
      </c>
      <c r="AI50" s="294">
        <f t="shared" si="4"/>
        <v>1.7482295729950592</v>
      </c>
      <c r="AJ50" s="295">
        <f>INDEX($AR$3:AS60,MATCH(COUNTA(N50:Y50),$AR$3:$AR$12,0),2)</f>
        <v>2.2200000000000002</v>
      </c>
      <c r="AK50" s="296">
        <f t="shared" si="5"/>
        <v>56.49808978341715</v>
      </c>
      <c r="AL50" s="297">
        <f t="shared" si="6"/>
        <v>5.9198736125460671</v>
      </c>
      <c r="AM50" s="297"/>
      <c r="AN50" s="298"/>
      <c r="AO50" s="299"/>
      <c r="AP50" s="298" t="s">
        <v>72</v>
      </c>
      <c r="AQ50" s="300"/>
      <c r="AR50" s="301"/>
      <c r="AS50" s="301"/>
      <c r="AT50" s="302"/>
      <c r="AU50" s="302"/>
    </row>
    <row r="51" spans="1:47">
      <c r="A51" s="383" t="s">
        <v>89</v>
      </c>
      <c r="B51" s="290"/>
      <c r="C51" s="374"/>
      <c r="D51" s="374"/>
      <c r="E51" s="374"/>
      <c r="F51" s="374"/>
      <c r="G51" s="374"/>
      <c r="H51" s="374"/>
      <c r="I51" s="374"/>
      <c r="J51" s="374">
        <v>17.268441974915898</v>
      </c>
      <c r="K51" s="374">
        <v>25.67864882833641</v>
      </c>
      <c r="L51" s="374"/>
      <c r="M51" s="374"/>
      <c r="N51" s="290"/>
      <c r="O51" s="374"/>
      <c r="P51" s="374"/>
      <c r="Q51" s="374"/>
      <c r="R51" s="374"/>
      <c r="S51" s="374"/>
      <c r="T51" s="374"/>
      <c r="U51" s="374"/>
      <c r="V51" s="374">
        <v>17.268441974915898</v>
      </c>
      <c r="W51" s="374">
        <v>25.67864882833641</v>
      </c>
      <c r="X51" s="374"/>
      <c r="Y51" s="291"/>
      <c r="Z51" s="291"/>
      <c r="AA51" s="291"/>
      <c r="AB51" s="291">
        <v>9.0572999999999997</v>
      </c>
      <c r="AC51" s="291"/>
      <c r="AD51" s="292">
        <f t="shared" si="0"/>
        <v>0.58333333333333337</v>
      </c>
      <c r="AE51" s="291"/>
      <c r="AF51" s="293">
        <f t="shared" si="1"/>
        <v>19.582716072548585</v>
      </c>
      <c r="AG51" s="293">
        <f t="shared" si="2"/>
        <v>19.582716072548585</v>
      </c>
      <c r="AH51" s="294">
        <f t="shared" si="3"/>
        <v>1</v>
      </c>
      <c r="AI51" s="294">
        <f t="shared" si="4"/>
        <v>0.99999999999999833</v>
      </c>
      <c r="AJ51" s="295" t="e">
        <f>INDEX($AR$3:AS61,MATCH(COUNTA(N51:Y51),$AR$3:$AR$12,0),2)</f>
        <v>#N/A</v>
      </c>
      <c r="AK51" s="296">
        <f t="shared" si="5"/>
        <v>21.473545401626154</v>
      </c>
      <c r="AL51" s="297">
        <f t="shared" si="6"/>
        <v>2.370855045281282</v>
      </c>
      <c r="AM51" s="297"/>
      <c r="AN51" s="298"/>
      <c r="AO51" s="299"/>
      <c r="AP51" s="298" t="s">
        <v>72</v>
      </c>
      <c r="AQ51" s="300"/>
      <c r="AR51" s="301"/>
      <c r="AS51" s="301"/>
      <c r="AT51" s="302"/>
      <c r="AU51" s="302"/>
    </row>
    <row r="52" spans="1:47">
      <c r="A52" s="383" t="s">
        <v>90</v>
      </c>
      <c r="B52" s="290">
        <v>51.324567331280093</v>
      </c>
      <c r="C52" s="374"/>
      <c r="D52" s="374"/>
      <c r="E52" s="374"/>
      <c r="F52" s="374"/>
      <c r="G52" s="374">
        <v>11.229917455524181</v>
      </c>
      <c r="H52" s="374"/>
      <c r="I52" s="374"/>
      <c r="J52" s="374">
        <v>21.30868180059829</v>
      </c>
      <c r="K52" s="374">
        <v>33.327813921283081</v>
      </c>
      <c r="L52" s="374"/>
      <c r="M52" s="374"/>
      <c r="N52" s="290">
        <v>51.324567331280093</v>
      </c>
      <c r="O52" s="374"/>
      <c r="P52" s="374"/>
      <c r="Q52" s="374"/>
      <c r="R52" s="374"/>
      <c r="S52" s="374">
        <v>11.229917455524181</v>
      </c>
      <c r="T52" s="374"/>
      <c r="U52" s="374"/>
      <c r="V52" s="374">
        <v>21.30868180059829</v>
      </c>
      <c r="W52" s="374">
        <v>33.327813921283081</v>
      </c>
      <c r="X52" s="374"/>
      <c r="Y52" s="291"/>
      <c r="Z52" s="291"/>
      <c r="AA52" s="291"/>
      <c r="AB52" s="291">
        <v>8.6795000000000009</v>
      </c>
      <c r="AC52" s="291"/>
      <c r="AD52" s="292">
        <f t="shared" si="0"/>
        <v>0.41666666666666663</v>
      </c>
      <c r="AE52" s="291"/>
      <c r="AF52" s="293">
        <f t="shared" si="1"/>
        <v>50.961675817294982</v>
      </c>
      <c r="AG52" s="293">
        <f t="shared" si="2"/>
        <v>50.961675817294982</v>
      </c>
      <c r="AH52" s="294">
        <f t="shared" si="3"/>
        <v>0.44885672940815813</v>
      </c>
      <c r="AI52" s="294">
        <f t="shared" si="4"/>
        <v>1.4752782811892122</v>
      </c>
      <c r="AJ52" s="295">
        <f>INDEX($AR$3:AS62,MATCH(COUNTA(N52:Y52),$AR$3:$AR$12,0),2)</f>
        <v>1.49</v>
      </c>
      <c r="AK52" s="296">
        <f t="shared" si="5"/>
        <v>29.29774512717141</v>
      </c>
      <c r="AL52" s="297">
        <f t="shared" si="6"/>
        <v>3.3755107007513576</v>
      </c>
      <c r="AM52" s="297"/>
      <c r="AN52" s="298"/>
      <c r="AO52" s="299"/>
      <c r="AP52" s="298" t="s">
        <v>72</v>
      </c>
      <c r="AQ52" s="300"/>
      <c r="AR52" s="301"/>
      <c r="AS52" s="301"/>
      <c r="AT52" s="302"/>
      <c r="AU52" s="302"/>
    </row>
    <row r="53" spans="1:47">
      <c r="A53" s="383" t="s">
        <v>91</v>
      </c>
      <c r="B53" s="290">
        <v>31.287361652363462</v>
      </c>
      <c r="C53" s="374">
        <v>82.481117277218928</v>
      </c>
      <c r="D53" s="374" t="s">
        <v>48</v>
      </c>
      <c r="E53" s="374" t="s">
        <v>48</v>
      </c>
      <c r="F53" s="374" t="s">
        <v>48</v>
      </c>
      <c r="G53" s="374">
        <v>52.176456533572697</v>
      </c>
      <c r="H53" s="374"/>
      <c r="I53" s="374">
        <v>35.361784485128503</v>
      </c>
      <c r="J53" s="374" t="s">
        <v>48</v>
      </c>
      <c r="K53" s="374"/>
      <c r="L53" s="374"/>
      <c r="M53" s="374"/>
      <c r="N53" s="290">
        <v>31.287361652363462</v>
      </c>
      <c r="O53" s="374">
        <v>82.481117277218928</v>
      </c>
      <c r="P53" s="374" t="s">
        <v>48</v>
      </c>
      <c r="Q53" s="374" t="s">
        <v>48</v>
      </c>
      <c r="R53" s="374" t="s">
        <v>48</v>
      </c>
      <c r="S53" s="374">
        <v>52.176456533572697</v>
      </c>
      <c r="T53" s="374"/>
      <c r="U53" s="374">
        <v>35.361784485128503</v>
      </c>
      <c r="V53" s="374" t="s">
        <v>48</v>
      </c>
      <c r="W53" s="374"/>
      <c r="X53" s="374"/>
      <c r="Y53" s="291"/>
      <c r="Z53" s="291"/>
      <c r="AA53" s="291"/>
      <c r="AB53" s="291">
        <v>10.8721</v>
      </c>
      <c r="AC53" s="291"/>
      <c r="AD53" s="292">
        <f t="shared" si="0"/>
        <v>0.5</v>
      </c>
      <c r="AE53" s="291"/>
      <c r="AF53" s="293">
        <f t="shared" si="1"/>
        <v>40.034500514747855</v>
      </c>
      <c r="AG53" s="293">
        <f t="shared" si="2"/>
        <v>40.034500514747855</v>
      </c>
      <c r="AH53" s="294">
        <f t="shared" si="3"/>
        <v>0.59196010087083328</v>
      </c>
      <c r="AI53" s="294">
        <f t="shared" si="4"/>
        <v>1.5959093458201328</v>
      </c>
      <c r="AJ53" s="295">
        <f>INDEX($AR$3:AS63,MATCH(COUNTA(N53:Y53),$AR$3:$AR$12,0),2)</f>
        <v>2.2200000000000002</v>
      </c>
      <c r="AK53" s="296">
        <f t="shared" si="5"/>
        <v>50.326679987070897</v>
      </c>
      <c r="AL53" s="297">
        <f t="shared" si="6"/>
        <v>4.6289750818214417</v>
      </c>
      <c r="AM53" s="297"/>
      <c r="AN53" s="298"/>
      <c r="AO53" s="299"/>
      <c r="AP53" s="209" t="s">
        <v>49</v>
      </c>
      <c r="AQ53" s="300"/>
      <c r="AR53" s="301"/>
      <c r="AS53" s="301"/>
      <c r="AT53" s="302"/>
      <c r="AU53" s="302"/>
    </row>
    <row r="54" spans="1:47">
      <c r="A54" s="383" t="s">
        <v>92</v>
      </c>
      <c r="B54" s="290">
        <v>49.195604993488317</v>
      </c>
      <c r="C54" s="374">
        <v>141.7500332827691</v>
      </c>
      <c r="D54" s="374">
        <v>97.548763466235158</v>
      </c>
      <c r="E54" s="374" t="s">
        <v>48</v>
      </c>
      <c r="F54" s="374">
        <v>130.43216130883621</v>
      </c>
      <c r="G54" s="374">
        <v>53.924799048384102</v>
      </c>
      <c r="H54" s="374"/>
      <c r="I54" s="374">
        <v>72.059997271158025</v>
      </c>
      <c r="J54" s="374" t="s">
        <v>48</v>
      </c>
      <c r="K54" s="374"/>
      <c r="L54" s="374"/>
      <c r="M54" s="374"/>
      <c r="N54" s="290">
        <v>49.195604993488317</v>
      </c>
      <c r="O54" s="374">
        <v>141.7500332827691</v>
      </c>
      <c r="P54" s="374">
        <v>97.548763466235158</v>
      </c>
      <c r="Q54" s="374" t="s">
        <v>48</v>
      </c>
      <c r="R54" s="374">
        <v>130.43216130883621</v>
      </c>
      <c r="S54" s="374">
        <v>53.924799048384102</v>
      </c>
      <c r="T54" s="374"/>
      <c r="U54" s="374">
        <v>72.059997271158025</v>
      </c>
      <c r="V54" s="374" t="s">
        <v>48</v>
      </c>
      <c r="W54" s="374"/>
      <c r="X54" s="374"/>
      <c r="Y54" s="291"/>
      <c r="Z54" s="291"/>
      <c r="AA54" s="291"/>
      <c r="AB54" s="291">
        <v>10.3378</v>
      </c>
      <c r="AC54" s="291"/>
      <c r="AD54" s="292">
        <f t="shared" si="0"/>
        <v>0.55000000000000004</v>
      </c>
      <c r="AE54" s="291"/>
      <c r="AF54" s="293">
        <f t="shared" si="1"/>
        <v>39.327420221718477</v>
      </c>
      <c r="AG54" s="293">
        <f t="shared" si="2"/>
        <v>39.327420221718477</v>
      </c>
      <c r="AH54" s="294">
        <f t="shared" si="3"/>
        <v>0.12228341942277077</v>
      </c>
      <c r="AI54" s="294">
        <f t="shared" si="4"/>
        <v>1.4259889829569092</v>
      </c>
      <c r="AJ54" s="295">
        <f>INDEX($AR$3:AS64,MATCH(COUNTA(N54:Y54),$AR$3:$AR$12,0),2)</f>
        <v>2.2200000000000002</v>
      </c>
      <c r="AK54" s="296">
        <f t="shared" si="5"/>
        <v>90.818559895145142</v>
      </c>
      <c r="AL54" s="297">
        <f t="shared" si="6"/>
        <v>8.7850954647163952</v>
      </c>
      <c r="AM54" s="297"/>
      <c r="AN54" s="298"/>
      <c r="AO54" s="299"/>
      <c r="AP54" s="209" t="s">
        <v>49</v>
      </c>
      <c r="AQ54" s="300"/>
      <c r="AR54" s="301"/>
      <c r="AS54" s="301"/>
      <c r="AT54" s="302"/>
      <c r="AU54" s="302"/>
    </row>
    <row r="55" spans="1:47">
      <c r="A55" s="383" t="s">
        <v>93</v>
      </c>
      <c r="B55" s="290">
        <v>30.876587725060588</v>
      </c>
      <c r="C55" s="374">
        <v>52.689512652245668</v>
      </c>
      <c r="D55" s="374" t="s">
        <v>48</v>
      </c>
      <c r="E55" s="374">
        <v>53.172117310526822</v>
      </c>
      <c r="F55" s="374">
        <v>68.53416430070925</v>
      </c>
      <c r="G55" s="374">
        <v>47.885600849962721</v>
      </c>
      <c r="H55" s="374"/>
      <c r="I55" s="374" t="s">
        <v>48</v>
      </c>
      <c r="J55" s="374" t="s">
        <v>48</v>
      </c>
      <c r="K55" s="374"/>
      <c r="L55" s="374"/>
      <c r="M55" s="374"/>
      <c r="N55" s="290">
        <v>30.876587725060588</v>
      </c>
      <c r="O55" s="374">
        <v>52.689512652245668</v>
      </c>
      <c r="P55" s="374" t="s">
        <v>48</v>
      </c>
      <c r="Q55" s="374">
        <v>53.172117310526822</v>
      </c>
      <c r="R55" s="374">
        <v>68.53416430070925</v>
      </c>
      <c r="S55" s="374">
        <v>47.885600849962721</v>
      </c>
      <c r="T55" s="374"/>
      <c r="U55" s="374" t="s">
        <v>48</v>
      </c>
      <c r="V55" s="374" t="s">
        <v>48</v>
      </c>
      <c r="W55" s="374"/>
      <c r="X55" s="374"/>
      <c r="Y55" s="291"/>
      <c r="Z55" s="291"/>
      <c r="AA55" s="291"/>
      <c r="AB55" s="291">
        <v>10.241199999999999</v>
      </c>
      <c r="AC55" s="291"/>
      <c r="AD55" s="292">
        <f t="shared" si="0"/>
        <v>0.77777777777777779</v>
      </c>
      <c r="AE55" s="291"/>
      <c r="AF55" s="293">
        <f t="shared" si="1"/>
        <v>23.848154435130891</v>
      </c>
      <c r="AG55" s="293">
        <f t="shared" si="2"/>
        <v>23.848154435130891</v>
      </c>
      <c r="AH55" s="294">
        <f t="shared" si="3"/>
        <v>0.40794040368801432</v>
      </c>
      <c r="AI55" s="294">
        <f t="shared" si="4"/>
        <v>1.4826509762264548</v>
      </c>
      <c r="AJ55" s="295">
        <f>INDEX($AR$3:AS65,MATCH(COUNTA(N55:Y55),$AR$3:$AR$12,0),2)</f>
        <v>2.2200000000000002</v>
      </c>
      <c r="AK55" s="296">
        <f t="shared" si="5"/>
        <v>50.63159656770101</v>
      </c>
      <c r="AL55" s="297">
        <f t="shared" si="6"/>
        <v>4.9439124875699152</v>
      </c>
      <c r="AM55" s="297"/>
      <c r="AN55" s="298"/>
      <c r="AO55" s="299"/>
      <c r="AP55" s="209" t="s">
        <v>49</v>
      </c>
      <c r="AQ55" s="300"/>
      <c r="AR55" s="301"/>
      <c r="AS55" s="301"/>
      <c r="AT55" s="302"/>
      <c r="AU55" s="302"/>
    </row>
    <row r="56" spans="1:47">
      <c r="A56" s="383" t="s">
        <v>94</v>
      </c>
      <c r="B56" s="290">
        <v>102.396496310487</v>
      </c>
      <c r="C56" s="374"/>
      <c r="D56" s="374">
        <v>65.039144190874779</v>
      </c>
      <c r="E56" s="374">
        <v>48.211664372989468</v>
      </c>
      <c r="F56" s="374">
        <v>111.82177856080961</v>
      </c>
      <c r="G56" s="374">
        <v>60.48902192940686</v>
      </c>
      <c r="H56" s="374"/>
      <c r="I56" s="374">
        <v>48.355797976292877</v>
      </c>
      <c r="J56" s="374" t="s">
        <v>48</v>
      </c>
      <c r="K56" s="374"/>
      <c r="L56" s="374"/>
      <c r="M56" s="374"/>
      <c r="N56" s="290">
        <v>102.396496310487</v>
      </c>
      <c r="O56" s="374"/>
      <c r="P56" s="374">
        <v>65.039144190874779</v>
      </c>
      <c r="Q56" s="374">
        <v>48.211664372989468</v>
      </c>
      <c r="R56" s="374">
        <v>111.82177856080961</v>
      </c>
      <c r="S56" s="374">
        <v>60.48902192940686</v>
      </c>
      <c r="T56" s="374"/>
      <c r="U56" s="374">
        <v>48.355797976292877</v>
      </c>
      <c r="V56" s="374" t="s">
        <v>48</v>
      </c>
      <c r="W56" s="374"/>
      <c r="X56" s="374"/>
      <c r="Y56" s="291"/>
      <c r="Z56" s="291"/>
      <c r="AA56" s="291"/>
      <c r="AB56" s="291">
        <v>9.7591000000000001</v>
      </c>
      <c r="AC56" s="291"/>
      <c r="AD56" s="292">
        <f t="shared" si="0"/>
        <v>0.77272727272727271</v>
      </c>
      <c r="AE56" s="291"/>
      <c r="AF56" s="293">
        <f t="shared" si="1"/>
        <v>34.664265066766674</v>
      </c>
      <c r="AG56" s="293">
        <f t="shared" si="2"/>
        <v>34.664265066766674</v>
      </c>
      <c r="AH56" s="294">
        <f t="shared" si="3"/>
        <v>0.14817269817332498</v>
      </c>
      <c r="AI56" s="294">
        <f t="shared" si="4"/>
        <v>1.5512364418620381</v>
      </c>
      <c r="AJ56" s="295">
        <f>INDEX($AR$3:AS66,MATCH(COUNTA(N56:Y56),$AR$3:$AR$12,0),2)</f>
        <v>2.1</v>
      </c>
      <c r="AK56" s="296">
        <f t="shared" si="5"/>
        <v>72.718983890143434</v>
      </c>
      <c r="AL56" s="297">
        <f t="shared" si="6"/>
        <v>7.4514026795650654</v>
      </c>
      <c r="AM56" s="297"/>
      <c r="AN56" s="298"/>
      <c r="AO56" s="299"/>
      <c r="AP56" s="209" t="s">
        <v>49</v>
      </c>
      <c r="AQ56" s="300"/>
      <c r="AR56" s="301"/>
      <c r="AS56" s="301"/>
      <c r="AT56" s="302"/>
      <c r="AU56" s="302"/>
    </row>
    <row r="57" spans="1:47">
      <c r="A57" s="383" t="s">
        <v>95</v>
      </c>
      <c r="B57" s="290">
        <v>137.7766302055002</v>
      </c>
      <c r="C57" s="374">
        <v>388.88267801054661</v>
      </c>
      <c r="D57" s="374">
        <v>210.68003182655991</v>
      </c>
      <c r="E57" s="374">
        <v>231.55216106463499</v>
      </c>
      <c r="F57" s="374">
        <v>221.4322267782498</v>
      </c>
      <c r="G57" s="374">
        <v>178.5256231143828</v>
      </c>
      <c r="H57" s="374"/>
      <c r="I57" s="374">
        <v>165.49218431301651</v>
      </c>
      <c r="J57" s="374">
        <v>81.468751922748581</v>
      </c>
      <c r="K57" s="374"/>
      <c r="L57" s="374"/>
      <c r="M57" s="374"/>
      <c r="N57" s="290">
        <v>137.7766302055002</v>
      </c>
      <c r="O57" s="374">
        <v>388.88267801054661</v>
      </c>
      <c r="P57" s="374">
        <v>210.68003182655991</v>
      </c>
      <c r="Q57" s="374">
        <v>231.55216106463499</v>
      </c>
      <c r="R57" s="374">
        <v>221.4322267782498</v>
      </c>
      <c r="S57" s="374">
        <v>178.5256231143828</v>
      </c>
      <c r="T57" s="374"/>
      <c r="U57" s="374">
        <v>165.49218431301651</v>
      </c>
      <c r="V57" s="374">
        <v>81.468751922748581</v>
      </c>
      <c r="W57" s="374"/>
      <c r="X57" s="374"/>
      <c r="Y57" s="291"/>
      <c r="Z57" s="291"/>
      <c r="AA57" s="291"/>
      <c r="AB57" s="291">
        <v>9.8644999999999996</v>
      </c>
      <c r="AC57" s="291"/>
      <c r="AD57" s="292">
        <f t="shared" si="0"/>
        <v>0.58333333333333326</v>
      </c>
      <c r="AE57" s="291"/>
      <c r="AF57" s="293">
        <f t="shared" si="1"/>
        <v>41.713995036080817</v>
      </c>
      <c r="AG57" s="293">
        <f t="shared" si="2"/>
        <v>41.713995036080817</v>
      </c>
      <c r="AH57" s="294">
        <f t="shared" si="3"/>
        <v>0.51178721454856191</v>
      </c>
      <c r="AI57" s="294">
        <f t="shared" si="4"/>
        <v>2.2184108842676435</v>
      </c>
      <c r="AJ57" s="295">
        <f>INDEX($AR$3:AS67,MATCH(COUNTA(N57:Y57),$AR$3:$AR$12,0),2)</f>
        <v>2.2200000000000002</v>
      </c>
      <c r="AK57" s="296">
        <f t="shared" si="5"/>
        <v>201.97628590445493</v>
      </c>
      <c r="AL57" s="297">
        <f t="shared" si="6"/>
        <v>20.475065731101925</v>
      </c>
      <c r="AM57" s="297"/>
      <c r="AN57" s="298"/>
      <c r="AO57" s="299"/>
      <c r="AP57" s="209" t="s">
        <v>49</v>
      </c>
      <c r="AQ57" s="300"/>
      <c r="AR57" s="301"/>
      <c r="AS57" s="301"/>
      <c r="AT57" s="302"/>
      <c r="AU57" s="302"/>
    </row>
    <row r="58" spans="1:47">
      <c r="A58" s="383" t="s">
        <v>96</v>
      </c>
      <c r="B58" s="290">
        <v>45.190891640498997</v>
      </c>
      <c r="C58" s="374">
        <v>133.4863840659963</v>
      </c>
      <c r="D58" s="374">
        <v>56.712326238269178</v>
      </c>
      <c r="E58" s="374">
        <v>54.767212357359981</v>
      </c>
      <c r="F58" s="374">
        <v>147.7921182208816</v>
      </c>
      <c r="G58" s="374">
        <v>89.978623997538165</v>
      </c>
      <c r="H58" s="374"/>
      <c r="I58" s="374">
        <v>49.089209135704962</v>
      </c>
      <c r="J58" s="374" t="s">
        <v>48</v>
      </c>
      <c r="K58" s="374"/>
      <c r="L58" s="374"/>
      <c r="M58" s="374"/>
      <c r="N58" s="290">
        <v>45.190891640498997</v>
      </c>
      <c r="O58" s="374">
        <v>133.4863840659963</v>
      </c>
      <c r="P58" s="374">
        <v>56.712326238269178</v>
      </c>
      <c r="Q58" s="374">
        <v>54.767212357359981</v>
      </c>
      <c r="R58" s="374">
        <v>147.7921182208816</v>
      </c>
      <c r="S58" s="374">
        <v>89.978623997538165</v>
      </c>
      <c r="T58" s="374"/>
      <c r="U58" s="374">
        <v>49.089209135704962</v>
      </c>
      <c r="V58" s="374" t="s">
        <v>48</v>
      </c>
      <c r="W58" s="374"/>
      <c r="X58" s="374"/>
      <c r="Y58" s="291"/>
      <c r="Z58" s="291"/>
      <c r="AA58" s="291"/>
      <c r="AB58" s="291">
        <v>10.786300000000001</v>
      </c>
      <c r="AC58" s="291"/>
      <c r="AD58" s="292">
        <f t="shared" si="0"/>
        <v>0.56818181818181812</v>
      </c>
      <c r="AE58" s="291"/>
      <c r="AF58" s="293">
        <f t="shared" si="1"/>
        <v>47.785277063993767</v>
      </c>
      <c r="AG58" s="293">
        <f t="shared" si="2"/>
        <v>47.785277063993767</v>
      </c>
      <c r="AH58" s="294">
        <f t="shared" si="3"/>
        <v>0.13943043988540932</v>
      </c>
      <c r="AI58" s="294">
        <f t="shared" si="4"/>
        <v>1.6593392861830025</v>
      </c>
      <c r="AJ58" s="295">
        <f>INDEX($AR$3:AS68,MATCH(COUNTA(N58:Y58),$AR$3:$AR$12,0),2)</f>
        <v>2.2200000000000002</v>
      </c>
      <c r="AK58" s="296">
        <f t="shared" si="5"/>
        <v>82.430966522321327</v>
      </c>
      <c r="AL58" s="297">
        <f t="shared" si="6"/>
        <v>7.6421911612250097</v>
      </c>
      <c r="AM58" s="297"/>
      <c r="AN58" s="298"/>
      <c r="AO58" s="299"/>
      <c r="AP58" s="209" t="s">
        <v>49</v>
      </c>
      <c r="AQ58" s="300"/>
      <c r="AR58" s="301"/>
      <c r="AS58" s="301"/>
      <c r="AT58" s="302"/>
      <c r="AU58" s="302"/>
    </row>
    <row r="59" spans="1:47">
      <c r="A59" s="383" t="s">
        <v>97</v>
      </c>
      <c r="B59" s="290"/>
      <c r="C59" s="374"/>
      <c r="D59" s="374">
        <v>19.822700268225109</v>
      </c>
      <c r="E59" s="374">
        <v>31.100501534593789</v>
      </c>
      <c r="F59" s="374">
        <v>15.82702929538717</v>
      </c>
      <c r="G59" s="374">
        <v>13.533090515612139</v>
      </c>
      <c r="H59" s="374"/>
      <c r="I59" s="374">
        <v>25.92671729491521</v>
      </c>
      <c r="J59" s="374"/>
      <c r="K59" s="374">
        <v>11.426887383925459</v>
      </c>
      <c r="L59" s="374">
        <v>38.008156276347997</v>
      </c>
      <c r="M59" s="374"/>
      <c r="N59" s="290"/>
      <c r="O59" s="374"/>
      <c r="P59" s="374">
        <v>19.822700268225109</v>
      </c>
      <c r="Q59" s="374">
        <v>31.100501534593789</v>
      </c>
      <c r="R59" s="374">
        <v>15.82702929538717</v>
      </c>
      <c r="S59" s="374">
        <v>13.533090515612139</v>
      </c>
      <c r="T59" s="374"/>
      <c r="U59" s="374">
        <v>25.92671729491521</v>
      </c>
      <c r="V59" s="374"/>
      <c r="W59" s="374">
        <v>11.426887383925459</v>
      </c>
      <c r="X59" s="374">
        <v>38.008156276347997</v>
      </c>
      <c r="Y59" s="291"/>
      <c r="Z59" s="291"/>
      <c r="AA59" s="291"/>
      <c r="AB59" s="291">
        <v>10.3813</v>
      </c>
      <c r="AC59" s="291"/>
      <c r="AD59" s="292">
        <f t="shared" si="0"/>
        <v>0.54166666666666663</v>
      </c>
      <c r="AE59" s="291"/>
      <c r="AF59" s="293">
        <f t="shared" si="1"/>
        <v>40.953553742798206</v>
      </c>
      <c r="AG59" s="293">
        <f t="shared" si="2"/>
        <v>40.953553742798206</v>
      </c>
      <c r="AH59" s="294">
        <f t="shared" si="3"/>
        <v>0.25986926243853459</v>
      </c>
      <c r="AI59" s="294">
        <f t="shared" si="4"/>
        <v>1.7321652577253899</v>
      </c>
      <c r="AJ59" s="295">
        <f>INDEX($AR$3:AS69,MATCH(COUNTA(N59:Y59),$AR$3:$AR$12,0),2)</f>
        <v>2.1</v>
      </c>
      <c r="AK59" s="296">
        <f t="shared" si="5"/>
        <v>22.235011795572408</v>
      </c>
      <c r="AL59" s="297">
        <f t="shared" si="6"/>
        <v>2.1418330840619584</v>
      </c>
      <c r="AM59" s="297"/>
      <c r="AN59" s="298"/>
      <c r="AO59" s="299"/>
      <c r="AP59" s="298" t="s">
        <v>72</v>
      </c>
      <c r="AQ59" s="300"/>
      <c r="AR59" s="301"/>
      <c r="AS59" s="301"/>
      <c r="AT59" s="302"/>
      <c r="AU59" s="302"/>
    </row>
    <row r="60" spans="1:47">
      <c r="A60" s="383" t="s">
        <v>98</v>
      </c>
      <c r="B60" s="290">
        <v>8.3348626534866526</v>
      </c>
      <c r="C60" s="374"/>
      <c r="D60" s="374">
        <v>18.125825774698271</v>
      </c>
      <c r="E60" s="374">
        <v>24.589163594982029</v>
      </c>
      <c r="F60" s="374">
        <v>17.256516182711671</v>
      </c>
      <c r="G60" s="374">
        <v>12.231377970079709</v>
      </c>
      <c r="H60" s="374">
        <v>6.3928352494282796</v>
      </c>
      <c r="I60" s="374">
        <v>18.379848178478699</v>
      </c>
      <c r="J60" s="374">
        <v>3.715510525927153</v>
      </c>
      <c r="K60" s="374">
        <v>18.315596104126271</v>
      </c>
      <c r="L60" s="374">
        <v>3.783922350468079</v>
      </c>
      <c r="M60" s="374"/>
      <c r="N60" s="290">
        <v>8.3348626534866526</v>
      </c>
      <c r="O60" s="374"/>
      <c r="P60" s="374">
        <v>18.125825774698271</v>
      </c>
      <c r="Q60" s="374">
        <v>24.589163594982029</v>
      </c>
      <c r="R60" s="374">
        <v>17.256516182711671</v>
      </c>
      <c r="S60" s="374">
        <v>12.231377970079709</v>
      </c>
      <c r="T60" s="374">
        <v>6.3928352494282796</v>
      </c>
      <c r="U60" s="374">
        <v>18.379848178478699</v>
      </c>
      <c r="V60" s="374">
        <v>3.715510525927153</v>
      </c>
      <c r="W60" s="374">
        <v>18.315596104126271</v>
      </c>
      <c r="X60" s="374">
        <v>3.783922350468079</v>
      </c>
      <c r="Y60" s="291"/>
      <c r="Z60" s="291"/>
      <c r="AA60" s="291"/>
      <c r="AB60" s="291">
        <v>9.5404999999999998</v>
      </c>
      <c r="AC60" s="291"/>
      <c r="AD60" s="292">
        <f t="shared" si="0"/>
        <v>0.66666666666666663</v>
      </c>
      <c r="AE60" s="291"/>
      <c r="AF60" s="293">
        <f t="shared" si="1"/>
        <v>52.445282051879346</v>
      </c>
      <c r="AG60" s="293">
        <f t="shared" si="2"/>
        <v>52.445282051879346</v>
      </c>
      <c r="AH60" s="294">
        <f t="shared" si="3"/>
        <v>0.29747142945997412</v>
      </c>
      <c r="AI60" s="294">
        <f t="shared" si="4"/>
        <v>1.668862173102835</v>
      </c>
      <c r="AJ60" s="295">
        <f>INDEX($AR$3:AS70,MATCH(COUNTA(N60:Y60),$AR$3:$AR$12,0),2)</f>
        <v>2.41</v>
      </c>
      <c r="AK60" s="296">
        <f t="shared" si="5"/>
        <v>13.112545858438679</v>
      </c>
      <c r="AL60" s="297">
        <f t="shared" si="6"/>
        <v>1.3744086639524846</v>
      </c>
      <c r="AM60" s="297"/>
      <c r="AN60" s="298"/>
      <c r="AO60" s="299"/>
      <c r="AP60" s="298" t="s">
        <v>72</v>
      </c>
      <c r="AQ60" s="300"/>
      <c r="AR60" s="301"/>
      <c r="AS60" s="301"/>
      <c r="AT60" s="302"/>
      <c r="AU60" s="302"/>
    </row>
    <row r="61" spans="1:47" s="334" customFormat="1">
      <c r="A61" s="383" t="s">
        <v>99</v>
      </c>
      <c r="B61" s="290"/>
      <c r="C61" s="374"/>
      <c r="D61" s="374"/>
      <c r="E61" s="374"/>
      <c r="F61" s="374"/>
      <c r="G61" s="374"/>
      <c r="H61" s="374"/>
      <c r="I61" s="374"/>
      <c r="J61" s="374"/>
      <c r="K61" s="374"/>
      <c r="L61" s="374"/>
      <c r="M61" s="374"/>
      <c r="N61" s="290"/>
      <c r="O61" s="374"/>
      <c r="P61" s="374"/>
      <c r="Q61" s="374"/>
      <c r="R61" s="374"/>
      <c r="S61" s="374"/>
      <c r="T61" s="374"/>
      <c r="U61" s="374"/>
      <c r="V61" s="374"/>
      <c r="W61" s="374"/>
      <c r="X61" s="374"/>
      <c r="Y61" s="291"/>
      <c r="Z61" s="291"/>
      <c r="AA61" s="291"/>
      <c r="AB61" s="291">
        <v>9.5395000000000003</v>
      </c>
      <c r="AC61" s="291"/>
      <c r="AD61" s="292" t="e">
        <f t="shared" si="0"/>
        <v>#DIV/0!</v>
      </c>
      <c r="AE61" s="291"/>
      <c r="AF61" s="293" t="e">
        <f t="shared" si="1"/>
        <v>#DIV/0!</v>
      </c>
      <c r="AG61" s="293" t="e">
        <f t="shared" si="2"/>
        <v>#DIV/0!</v>
      </c>
      <c r="AH61" s="294" t="e">
        <f t="shared" si="3"/>
        <v>#NUM!</v>
      </c>
      <c r="AI61" s="294" t="e">
        <f t="shared" si="4"/>
        <v>#DIV/0!</v>
      </c>
      <c r="AJ61" s="295" t="e">
        <f>INDEX($AR$3:AS71,MATCH(COUNTA(N61:Y61),$AR$3:$AR$12,0),2)</f>
        <v>#N/A</v>
      </c>
      <c r="AK61" s="296" t="e">
        <f t="shared" si="5"/>
        <v>#DIV/0!</v>
      </c>
      <c r="AL61" s="297">
        <f t="shared" si="6"/>
        <v>0</v>
      </c>
      <c r="AM61" s="297"/>
      <c r="AN61" s="298"/>
      <c r="AO61" s="299"/>
      <c r="AP61" s="298" t="s">
        <v>72</v>
      </c>
      <c r="AQ61" s="300"/>
      <c r="AR61" s="301"/>
      <c r="AS61" s="301"/>
      <c r="AT61" s="302"/>
      <c r="AU61" s="302"/>
    </row>
    <row r="62" spans="1:47" s="304" customFormat="1">
      <c r="A62" s="383" t="s">
        <v>100</v>
      </c>
      <c r="B62" s="290"/>
      <c r="C62" s="374"/>
      <c r="D62" s="374"/>
      <c r="E62" s="374"/>
      <c r="F62" s="374"/>
      <c r="G62" s="374"/>
      <c r="H62" s="374"/>
      <c r="I62" s="374"/>
      <c r="J62" s="374"/>
      <c r="K62" s="374"/>
      <c r="L62" s="374"/>
      <c r="M62" s="374"/>
      <c r="N62" s="290"/>
      <c r="O62" s="374"/>
      <c r="P62" s="374"/>
      <c r="Q62" s="374"/>
      <c r="R62" s="374"/>
      <c r="S62" s="374"/>
      <c r="T62" s="374"/>
      <c r="U62" s="374"/>
      <c r="V62" s="374"/>
      <c r="W62" s="374"/>
      <c r="X62" s="374"/>
      <c r="Y62" s="291"/>
      <c r="Z62" s="291"/>
      <c r="AA62" s="291"/>
      <c r="AB62" s="291">
        <v>9.1361000000000008</v>
      </c>
      <c r="AC62" s="291"/>
      <c r="AD62" s="292" t="e">
        <f t="shared" si="0"/>
        <v>#DIV/0!</v>
      </c>
      <c r="AE62" s="291"/>
      <c r="AF62" s="293" t="e">
        <f t="shared" si="1"/>
        <v>#DIV/0!</v>
      </c>
      <c r="AG62" s="293" t="e">
        <f t="shared" si="2"/>
        <v>#DIV/0!</v>
      </c>
      <c r="AH62" s="294" t="e">
        <f t="shared" si="3"/>
        <v>#NUM!</v>
      </c>
      <c r="AI62" s="294" t="e">
        <f t="shared" si="4"/>
        <v>#DIV/0!</v>
      </c>
      <c r="AJ62" s="295" t="e">
        <f>INDEX($AR$3:AS72,MATCH(COUNTA(N62:Y62),$AR$3:$AR$12,0),2)</f>
        <v>#N/A</v>
      </c>
      <c r="AK62" s="296" t="e">
        <f t="shared" si="5"/>
        <v>#DIV/0!</v>
      </c>
      <c r="AL62" s="297">
        <f t="shared" si="6"/>
        <v>0</v>
      </c>
      <c r="AM62" s="297"/>
      <c r="AN62" s="298"/>
      <c r="AO62" s="299"/>
      <c r="AP62" s="298" t="s">
        <v>72</v>
      </c>
      <c r="AQ62" s="300"/>
      <c r="AR62" s="301"/>
      <c r="AS62" s="301"/>
      <c r="AT62" s="302"/>
      <c r="AU62" s="302"/>
    </row>
    <row r="63" spans="1:47">
      <c r="A63" s="383" t="s">
        <v>101</v>
      </c>
      <c r="B63" s="290">
        <v>259.52781817583559</v>
      </c>
      <c r="C63" s="374"/>
      <c r="D63" s="374"/>
      <c r="E63" s="374"/>
      <c r="F63" s="374"/>
      <c r="G63" s="374"/>
      <c r="H63" s="374"/>
      <c r="I63" s="374"/>
      <c r="J63" s="374"/>
      <c r="K63" s="374"/>
      <c r="L63" s="374"/>
      <c r="M63" s="374">
        <v>222.85293979347949</v>
      </c>
      <c r="N63" s="290">
        <v>259.52781817583559</v>
      </c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291">
        <v>222.85293979347949</v>
      </c>
      <c r="Z63" s="291"/>
      <c r="AA63" s="291"/>
      <c r="AB63" s="291">
        <v>10.1065</v>
      </c>
      <c r="AC63" s="291"/>
      <c r="AD63" s="292">
        <f t="shared" si="0"/>
        <v>0.58333333333333337</v>
      </c>
      <c r="AE63" s="291"/>
      <c r="AF63" s="293">
        <f t="shared" si="1"/>
        <v>7.6028899943577439</v>
      </c>
      <c r="AG63" s="293">
        <f t="shared" si="2"/>
        <v>7.6028899943577439</v>
      </c>
      <c r="AH63" s="294">
        <f t="shared" si="3"/>
        <v>1</v>
      </c>
      <c r="AI63" s="294">
        <f t="shared" si="4"/>
        <v>1</v>
      </c>
      <c r="AJ63" s="295" t="e">
        <f>INDEX($AR$3:AS73,MATCH(COUNTA(N63:Y63),$AR$3:$AR$12,0),2)</f>
        <v>#N/A</v>
      </c>
      <c r="AK63" s="296">
        <f t="shared" si="5"/>
        <v>241.19037898465754</v>
      </c>
      <c r="AL63" s="297">
        <f t="shared" si="6"/>
        <v>23.864876958853959</v>
      </c>
      <c r="AM63" s="297"/>
      <c r="AN63" s="298"/>
      <c r="AO63" s="299"/>
      <c r="AP63" s="298" t="s">
        <v>72</v>
      </c>
      <c r="AQ63" s="300"/>
      <c r="AR63" s="301"/>
      <c r="AS63" s="301"/>
      <c r="AT63" s="302"/>
      <c r="AU63" s="302"/>
    </row>
    <row r="64" spans="1:47">
      <c r="A64" s="383" t="s">
        <v>102</v>
      </c>
      <c r="B64" s="290">
        <v>174.72771596695131</v>
      </c>
      <c r="C64" s="374">
        <v>258.24264185165708</v>
      </c>
      <c r="D64" s="374"/>
      <c r="E64" s="374"/>
      <c r="F64" s="374"/>
      <c r="G64" s="374"/>
      <c r="H64" s="374"/>
      <c r="I64" s="374"/>
      <c r="J64" s="374"/>
      <c r="K64" s="374"/>
      <c r="L64" s="374">
        <v>81.816065567352055</v>
      </c>
      <c r="M64" s="374">
        <v>211.81448109052721</v>
      </c>
      <c r="N64" s="290">
        <v>174.72771596695131</v>
      </c>
      <c r="O64" s="374">
        <v>258.24264185165708</v>
      </c>
      <c r="P64" s="374"/>
      <c r="Q64" s="374"/>
      <c r="R64" s="374"/>
      <c r="S64" s="374"/>
      <c r="T64" s="374"/>
      <c r="U64" s="374"/>
      <c r="V64" s="374"/>
      <c r="W64" s="374"/>
      <c r="X64" s="374">
        <v>81.816065567352055</v>
      </c>
      <c r="Y64" s="291">
        <v>211.81448109052721</v>
      </c>
      <c r="Z64" s="291"/>
      <c r="AA64" s="291"/>
      <c r="AB64" s="291">
        <v>10.827199999999999</v>
      </c>
      <c r="AC64" s="291"/>
      <c r="AD64" s="292">
        <f t="shared" si="0"/>
        <v>0.41666666666666663</v>
      </c>
      <c r="AE64" s="291"/>
      <c r="AF64" s="293">
        <f t="shared" si="1"/>
        <v>35.667538082245706</v>
      </c>
      <c r="AG64" s="293">
        <f t="shared" si="2"/>
        <v>35.667538082245706</v>
      </c>
      <c r="AH64" s="294">
        <f t="shared" si="3"/>
        <v>0.26315854299815111</v>
      </c>
      <c r="AI64" s="294">
        <f t="shared" si="4"/>
        <v>1.1821611723651568</v>
      </c>
      <c r="AJ64" s="295">
        <f>INDEX($AR$3:AS74,MATCH(COUNTA(N64:Y64),$AR$3:$AR$12,0),2)</f>
        <v>1.49</v>
      </c>
      <c r="AK64" s="296">
        <f t="shared" si="5"/>
        <v>181.65022611912192</v>
      </c>
      <c r="AL64" s="297">
        <f t="shared" si="6"/>
        <v>16.777211663137461</v>
      </c>
      <c r="AM64" s="297"/>
      <c r="AN64" s="298"/>
      <c r="AO64" s="299"/>
      <c r="AP64" s="298" t="s">
        <v>72</v>
      </c>
      <c r="AQ64" s="300"/>
      <c r="AR64" s="301"/>
      <c r="AS64" s="301"/>
      <c r="AT64" s="302"/>
      <c r="AU64" s="302"/>
    </row>
    <row r="65" spans="1:47">
      <c r="A65" s="383" t="s">
        <v>103</v>
      </c>
      <c r="B65" s="290">
        <v>18.282038691904351</v>
      </c>
      <c r="C65" s="374">
        <v>102.98437052801501</v>
      </c>
      <c r="D65" s="374">
        <v>47.214777862775257</v>
      </c>
      <c r="E65" s="374">
        <v>48.525238751983387</v>
      </c>
      <c r="F65" s="374"/>
      <c r="G65" s="374">
        <v>9.4270633561453927</v>
      </c>
      <c r="H65" s="374"/>
      <c r="I65" s="374">
        <v>37.46314501152402</v>
      </c>
      <c r="J65" s="374">
        <v>13.64483695342528</v>
      </c>
      <c r="K65" s="374">
        <v>18.548579134548891</v>
      </c>
      <c r="L65" s="374">
        <v>67.046975634099539</v>
      </c>
      <c r="M65" s="374">
        <v>91.73453517099793</v>
      </c>
      <c r="N65" s="290">
        <v>18.282038691904351</v>
      </c>
      <c r="O65" s="374">
        <v>102.98437052801501</v>
      </c>
      <c r="P65" s="374">
        <v>47.214777862775257</v>
      </c>
      <c r="Q65" s="374">
        <v>48.525238751983387</v>
      </c>
      <c r="R65" s="374"/>
      <c r="S65" s="374">
        <v>9.4270633561453927</v>
      </c>
      <c r="T65" s="374"/>
      <c r="U65" s="374">
        <v>37.46314501152402</v>
      </c>
      <c r="V65" s="374">
        <v>13.64483695342528</v>
      </c>
      <c r="W65" s="374">
        <v>18.548579134548891</v>
      </c>
      <c r="X65" s="374">
        <v>67.046975634099539</v>
      </c>
      <c r="Y65" s="291">
        <v>91.73453517099793</v>
      </c>
      <c r="Z65" s="291"/>
      <c r="AA65" s="291"/>
      <c r="AB65" s="291">
        <v>9.4387000000000008</v>
      </c>
      <c r="AC65" s="291"/>
      <c r="AD65" s="292">
        <f t="shared" si="0"/>
        <v>0.66666666666666663</v>
      </c>
      <c r="AE65" s="291"/>
      <c r="AF65" s="293">
        <f t="shared" si="1"/>
        <v>68.702888511080147</v>
      </c>
      <c r="AG65" s="293">
        <f t="shared" si="2"/>
        <v>68.702888511080147</v>
      </c>
      <c r="AH65" s="294">
        <f t="shared" si="3"/>
        <v>0.12024539501068096</v>
      </c>
      <c r="AI65" s="294">
        <f t="shared" si="4"/>
        <v>1.8398525661012297</v>
      </c>
      <c r="AJ65" s="295">
        <f>INDEX($AR$3:AS75,MATCH(COUNTA(N65:Y65),$AR$3:$AR$12,0),2)</f>
        <v>2.41</v>
      </c>
      <c r="AK65" s="296">
        <f t="shared" si="5"/>
        <v>45.4871561095419</v>
      </c>
      <c r="AL65" s="297">
        <f t="shared" si="6"/>
        <v>4.8192183361630203</v>
      </c>
      <c r="AM65" s="297"/>
      <c r="AN65" s="298"/>
      <c r="AO65" s="299"/>
      <c r="AP65" s="298" t="s">
        <v>72</v>
      </c>
      <c r="AQ65" s="300"/>
      <c r="AR65" s="301"/>
      <c r="AS65" s="301"/>
      <c r="AT65" s="302"/>
      <c r="AU65" s="302"/>
    </row>
    <row r="66" spans="1:47">
      <c r="A66" s="383" t="s">
        <v>104</v>
      </c>
      <c r="B66" s="290"/>
      <c r="C66" s="374"/>
      <c r="D66" s="374">
        <v>31.56538057577475</v>
      </c>
      <c r="E66" s="374">
        <v>36.678145647695253</v>
      </c>
      <c r="F66" s="374"/>
      <c r="G66" s="374">
        <v>14.89044616551382</v>
      </c>
      <c r="H66" s="374"/>
      <c r="I66" s="374">
        <v>39.193377157399013</v>
      </c>
      <c r="J66" s="374"/>
      <c r="K66" s="374"/>
      <c r="L66" s="374">
        <v>27.3620067774138</v>
      </c>
      <c r="M66" s="374">
        <v>25.931459450428839</v>
      </c>
      <c r="N66" s="290"/>
      <c r="O66" s="374"/>
      <c r="P66" s="374">
        <v>31.56538057577475</v>
      </c>
      <c r="Q66" s="374">
        <v>36.678145647695253</v>
      </c>
      <c r="R66" s="374"/>
      <c r="S66" s="374">
        <v>14.89044616551382</v>
      </c>
      <c r="T66" s="374"/>
      <c r="U66" s="374">
        <v>39.193377157399013</v>
      </c>
      <c r="V66" s="374"/>
      <c r="W66" s="374"/>
      <c r="X66" s="374">
        <v>27.3620067774138</v>
      </c>
      <c r="Y66" s="291">
        <v>25.931459450428839</v>
      </c>
      <c r="Z66" s="291"/>
      <c r="AA66" s="291"/>
      <c r="AB66" s="291">
        <v>10.819699999999999</v>
      </c>
      <c r="AC66" s="291"/>
      <c r="AD66" s="292">
        <f t="shared" ref="AD66:AD129" si="7">(COUNT(N66:Y66)*(1/(COUNT(N66:Y66)+COUNTBLANK(N66:Y66)))+(IF(AF66&lt;35,1,IF(AF66&lt;70,0.5,IF(AF66&gt;70,0)))))/2</f>
        <v>0.75</v>
      </c>
      <c r="AE66" s="291"/>
      <c r="AF66" s="293">
        <f t="shared" ref="AF66:AF129" si="8">((_xlfn.STDEV.P(N66:Y66))/(AVERAGE(N66:Y66)))*100</f>
        <v>27.195349815385967</v>
      </c>
      <c r="AG66" s="293">
        <f t="shared" ref="AG66:AG129" si="9">((_xlfn.STDEV.P(B66:M66))/(AVERAGE(B66:M66)))*100</f>
        <v>27.195349815385967</v>
      </c>
      <c r="AH66" s="294">
        <f t="shared" ref="AH66:AH129" si="10">(ABS((LARGE(N66:Y66,2) -MAX(N66:Y66))))/(ABS(MIN(N66:Y66)-MAX(N66:Y66)))</f>
        <v>0.10349498628554729</v>
      </c>
      <c r="AI66" s="294">
        <f t="shared" ref="AI66:AI129" si="11">(ABS(MAX(N66:Y66)-AVERAGE(N66:Y66))/_xlfn.STDEV.P(N66:Y66))</f>
        <v>1.2466201951792228</v>
      </c>
      <c r="AJ66" s="295">
        <f>INDEX($AR$3:AS76,MATCH(COUNTA(N66:Y66),$AR$3:$AR$12,0),2)</f>
        <v>1.94</v>
      </c>
      <c r="AK66" s="296">
        <f t="shared" ref="AK66:AK129" si="12">AVERAGE(N66:Y66)</f>
        <v>29.270135962370912</v>
      </c>
      <c r="AL66" s="297">
        <f t="shared" ref="AL66:AL129" si="13">IFERROR(AK66/AB66,0)</f>
        <v>2.7052631738745911</v>
      </c>
      <c r="AM66" s="297"/>
      <c r="AN66" s="298"/>
      <c r="AO66" s="299"/>
      <c r="AP66" s="298" t="s">
        <v>72</v>
      </c>
      <c r="AQ66" s="300"/>
      <c r="AR66" s="301"/>
      <c r="AS66" s="301"/>
      <c r="AT66" s="302"/>
      <c r="AU66" s="302"/>
    </row>
    <row r="67" spans="1:47">
      <c r="A67" s="383" t="s">
        <v>105</v>
      </c>
      <c r="B67" s="290"/>
      <c r="C67" s="374">
        <v>35.595608075639333</v>
      </c>
      <c r="D67" s="374">
        <v>82.32742260739353</v>
      </c>
      <c r="E67" s="374">
        <v>68.230760340939483</v>
      </c>
      <c r="F67" s="374"/>
      <c r="G67" s="374"/>
      <c r="H67" s="374">
        <v>51.543149088834227</v>
      </c>
      <c r="I67" s="374">
        <v>42.523484681944673</v>
      </c>
      <c r="J67" s="374"/>
      <c r="K67" s="374"/>
      <c r="L67" s="374"/>
      <c r="M67" s="374"/>
      <c r="N67" s="290"/>
      <c r="O67" s="374">
        <v>35.595608075639333</v>
      </c>
      <c r="P67" s="374">
        <v>82.32742260739353</v>
      </c>
      <c r="Q67" s="374">
        <v>68.230760340939483</v>
      </c>
      <c r="R67" s="374"/>
      <c r="S67" s="374"/>
      <c r="T67" s="374">
        <v>51.543149088834227</v>
      </c>
      <c r="U67" s="374">
        <v>42.523484681944673</v>
      </c>
      <c r="V67" s="374"/>
      <c r="W67" s="374"/>
      <c r="X67" s="374"/>
      <c r="Y67" s="291"/>
      <c r="Z67" s="291"/>
      <c r="AA67" s="291"/>
      <c r="AB67" s="291">
        <v>9.0966000000000005</v>
      </c>
      <c r="AC67" s="291"/>
      <c r="AD67" s="292">
        <f t="shared" si="7"/>
        <v>0.70833333333333326</v>
      </c>
      <c r="AE67" s="291"/>
      <c r="AF67" s="293">
        <f t="shared" si="8"/>
        <v>30.495873268234043</v>
      </c>
      <c r="AG67" s="293">
        <f t="shared" si="9"/>
        <v>30.495873268234043</v>
      </c>
      <c r="AH67" s="294">
        <f t="shared" si="10"/>
        <v>0.30165022282358384</v>
      </c>
      <c r="AI67" s="294">
        <f t="shared" si="11"/>
        <v>1.5378347040327447</v>
      </c>
      <c r="AJ67" s="295">
        <f>INDEX($AR$3:AS77,MATCH(COUNTA(N67:Y67),$AR$3:$AR$12,0),2)</f>
        <v>1.75</v>
      </c>
      <c r="AK67" s="296">
        <f t="shared" si="12"/>
        <v>56.044084958950258</v>
      </c>
      <c r="AL67" s="297">
        <f t="shared" si="13"/>
        <v>6.1609925641393763</v>
      </c>
      <c r="AM67" s="297"/>
      <c r="AN67" s="298"/>
      <c r="AO67" s="299"/>
      <c r="AP67" s="298" t="s">
        <v>72</v>
      </c>
      <c r="AQ67" s="300"/>
      <c r="AR67" s="301"/>
      <c r="AS67" s="301"/>
      <c r="AT67" s="302"/>
      <c r="AU67" s="302"/>
    </row>
    <row r="68" spans="1:47">
      <c r="A68" s="383" t="s">
        <v>106</v>
      </c>
      <c r="B68" s="290">
        <v>4.0694892366065059</v>
      </c>
      <c r="C68" s="374">
        <v>57.965534614805897</v>
      </c>
      <c r="D68" s="374">
        <v>73.975662414778498</v>
      </c>
      <c r="E68" s="374">
        <v>76.772394238789545</v>
      </c>
      <c r="F68" s="374"/>
      <c r="G68" s="374">
        <v>21.771945464627589</v>
      </c>
      <c r="H68" s="374">
        <v>102.4059161605676</v>
      </c>
      <c r="I68" s="374">
        <v>31.011023004925679</v>
      </c>
      <c r="J68" s="374"/>
      <c r="K68" s="374"/>
      <c r="L68" s="374">
        <v>127.08496126653129</v>
      </c>
      <c r="M68" s="374">
        <v>105.79020476292381</v>
      </c>
      <c r="N68" s="290">
        <v>4.0694892366065059</v>
      </c>
      <c r="O68" s="374">
        <v>57.965534614805897</v>
      </c>
      <c r="P68" s="374">
        <v>73.975662414778498</v>
      </c>
      <c r="Q68" s="374">
        <v>76.772394238789545</v>
      </c>
      <c r="R68" s="374"/>
      <c r="S68" s="374">
        <v>21.771945464627589</v>
      </c>
      <c r="T68" s="374">
        <v>102.4059161605676</v>
      </c>
      <c r="U68" s="374">
        <v>31.011023004925679</v>
      </c>
      <c r="V68" s="374"/>
      <c r="W68" s="374"/>
      <c r="X68" s="374">
        <v>127.08496126653129</v>
      </c>
      <c r="Y68" s="291">
        <v>105.79020476292381</v>
      </c>
      <c r="Z68" s="291"/>
      <c r="AA68" s="291"/>
      <c r="AB68" s="291">
        <v>10.378</v>
      </c>
      <c r="AC68" s="291"/>
      <c r="AD68" s="292">
        <f t="shared" si="7"/>
        <v>0.625</v>
      </c>
      <c r="AE68" s="291"/>
      <c r="AF68" s="293">
        <f t="shared" si="8"/>
        <v>58.854922230997452</v>
      </c>
      <c r="AG68" s="293">
        <f t="shared" si="9"/>
        <v>58.854922230997452</v>
      </c>
      <c r="AH68" s="294">
        <f t="shared" si="10"/>
        <v>0.17310632680763374</v>
      </c>
      <c r="AI68" s="294">
        <f t="shared" si="11"/>
        <v>1.5352781697996816</v>
      </c>
      <c r="AJ68" s="295">
        <f>INDEX($AR$3:AS78,MATCH(COUNTA(N68:Y68),$AR$3:$AR$12,0),2)</f>
        <v>2.3199999999999998</v>
      </c>
      <c r="AK68" s="296">
        <f t="shared" si="12"/>
        <v>66.760792351617383</v>
      </c>
      <c r="AL68" s="297">
        <f t="shared" si="13"/>
        <v>6.4329150464075333</v>
      </c>
      <c r="AM68" s="297"/>
      <c r="AN68" s="298"/>
      <c r="AO68" s="299"/>
      <c r="AP68" s="298" t="s">
        <v>72</v>
      </c>
      <c r="AQ68" s="300"/>
      <c r="AR68" s="301"/>
      <c r="AS68" s="301"/>
      <c r="AT68" s="277"/>
      <c r="AU68" s="302"/>
    </row>
    <row r="69" spans="1:47">
      <c r="A69" s="383" t="s">
        <v>107</v>
      </c>
      <c r="B69" s="290">
        <v>63.263241425835361</v>
      </c>
      <c r="C69" s="374">
        <v>66.238356600528107</v>
      </c>
      <c r="D69" s="374">
        <v>29.983018053166361</v>
      </c>
      <c r="E69" s="374">
        <v>30.848429727238901</v>
      </c>
      <c r="F69" s="374"/>
      <c r="G69" s="374">
        <v>16.79264250154764</v>
      </c>
      <c r="H69" s="374"/>
      <c r="I69" s="374">
        <v>65.459431894616557</v>
      </c>
      <c r="J69" s="374">
        <v>22.79750673123036</v>
      </c>
      <c r="K69" s="374">
        <v>17.99621582628231</v>
      </c>
      <c r="L69" s="374">
        <v>122.6817148220686</v>
      </c>
      <c r="M69" s="374">
        <v>98.123175450184192</v>
      </c>
      <c r="N69" s="290">
        <v>63.263241425835361</v>
      </c>
      <c r="O69" s="374">
        <v>66.238356600528107</v>
      </c>
      <c r="P69" s="374">
        <v>29.983018053166361</v>
      </c>
      <c r="Q69" s="374">
        <v>30.848429727238901</v>
      </c>
      <c r="R69" s="374"/>
      <c r="S69" s="374">
        <v>16.79264250154764</v>
      </c>
      <c r="T69" s="374"/>
      <c r="U69" s="374">
        <v>65.459431894616557</v>
      </c>
      <c r="V69" s="374">
        <v>22.79750673123036</v>
      </c>
      <c r="W69" s="374">
        <v>17.99621582628231</v>
      </c>
      <c r="X69" s="374">
        <v>122.6817148220686</v>
      </c>
      <c r="Y69" s="291">
        <v>98.123175450184192</v>
      </c>
      <c r="Z69" s="291"/>
      <c r="AA69" s="291"/>
      <c r="AB69" s="291">
        <v>9.5425000000000004</v>
      </c>
      <c r="AC69" s="291"/>
      <c r="AD69" s="292">
        <f t="shared" si="7"/>
        <v>0.66666666666666663</v>
      </c>
      <c r="AE69" s="291"/>
      <c r="AF69" s="293">
        <f t="shared" si="8"/>
        <v>64.291166677507476</v>
      </c>
      <c r="AG69" s="293">
        <f t="shared" si="9"/>
        <v>64.291166677507476</v>
      </c>
      <c r="AH69" s="294">
        <f t="shared" si="10"/>
        <v>0.23192704245766671</v>
      </c>
      <c r="AI69" s="294">
        <f t="shared" si="11"/>
        <v>2.0167936908255917</v>
      </c>
      <c r="AJ69" s="295">
        <f>INDEX($AR$3:AS79,MATCH(COUNTA(N69:Y69),$AR$3:$AR$12,0),2)</f>
        <v>2.41</v>
      </c>
      <c r="AK69" s="296">
        <f t="shared" si="12"/>
        <v>53.418373303269846</v>
      </c>
      <c r="AL69" s="297">
        <f t="shared" si="13"/>
        <v>5.5979432332480838</v>
      </c>
      <c r="AM69" s="297"/>
      <c r="AN69" s="298"/>
      <c r="AO69" s="299"/>
      <c r="AP69" s="298" t="s">
        <v>72</v>
      </c>
      <c r="AQ69" s="300"/>
      <c r="AR69" s="301"/>
      <c r="AS69" s="301"/>
      <c r="AT69" s="302"/>
      <c r="AU69" s="302"/>
    </row>
    <row r="70" spans="1:47">
      <c r="A70" s="383" t="s">
        <v>108</v>
      </c>
      <c r="B70" s="290">
        <v>340.2618257577015</v>
      </c>
      <c r="C70" s="374">
        <v>420.63847996045263</v>
      </c>
      <c r="D70" s="374">
        <v>47.761969085327863</v>
      </c>
      <c r="E70" s="374">
        <v>35.304703715089431</v>
      </c>
      <c r="F70" s="374"/>
      <c r="G70" s="374">
        <v>17.503516880047801</v>
      </c>
      <c r="H70" s="374">
        <v>326.72718014139258</v>
      </c>
      <c r="I70" s="374">
        <v>82.365215345089894</v>
      </c>
      <c r="J70" s="374">
        <v>46.927719605057753</v>
      </c>
      <c r="K70" s="374">
        <v>39.400690999915689</v>
      </c>
      <c r="L70" s="374">
        <v>168.2076458218699</v>
      </c>
      <c r="M70" s="374">
        <v>130.47361244249049</v>
      </c>
      <c r="N70" s="290"/>
      <c r="O70" s="374"/>
      <c r="P70" s="374">
        <v>47.761969085327863</v>
      </c>
      <c r="Q70" s="374">
        <v>35.304703715089431</v>
      </c>
      <c r="R70" s="374"/>
      <c r="S70" s="374">
        <v>17.503516880047801</v>
      </c>
      <c r="T70" s="374"/>
      <c r="U70" s="374">
        <v>82.365215345089894</v>
      </c>
      <c r="V70" s="374">
        <v>46.927719605057753</v>
      </c>
      <c r="W70" s="374">
        <v>39.400690999915689</v>
      </c>
      <c r="X70" s="374"/>
      <c r="Y70" s="291">
        <v>130.47361244249049</v>
      </c>
      <c r="Z70" s="291"/>
      <c r="AA70" s="291"/>
      <c r="AB70" s="291">
        <v>13.8698</v>
      </c>
      <c r="AC70" s="291"/>
      <c r="AD70" s="292">
        <f t="shared" si="7"/>
        <v>0.54166666666666663</v>
      </c>
      <c r="AE70" s="291"/>
      <c r="AF70" s="293">
        <f t="shared" si="8"/>
        <v>61.268335788037319</v>
      </c>
      <c r="AG70" s="293">
        <f t="shared" si="9"/>
        <v>91.798977609253626</v>
      </c>
      <c r="AH70" s="294">
        <f t="shared" si="10"/>
        <v>0.42585072498951132</v>
      </c>
      <c r="AI70" s="294">
        <f t="shared" si="11"/>
        <v>2.0969853419420006</v>
      </c>
      <c r="AJ70" s="295">
        <f>INDEX($AR$3:AS80,MATCH(COUNTA(N70:Y70),$AR$3:$AR$12,0),2)</f>
        <v>2.1</v>
      </c>
      <c r="AK70" s="296">
        <f t="shared" si="12"/>
        <v>57.105346867574134</v>
      </c>
      <c r="AL70" s="297">
        <f t="shared" si="13"/>
        <v>4.11724371422617</v>
      </c>
      <c r="AM70" s="297"/>
      <c r="AN70" s="298"/>
      <c r="AO70" s="299"/>
      <c r="AP70" s="298" t="s">
        <v>72</v>
      </c>
      <c r="AQ70" s="300"/>
      <c r="AR70" s="301"/>
      <c r="AS70" s="301"/>
      <c r="AT70" s="302"/>
      <c r="AU70" s="302"/>
    </row>
    <row r="71" spans="1:47">
      <c r="A71" s="383" t="s">
        <v>109</v>
      </c>
      <c r="B71" s="290">
        <v>37.836864754200931</v>
      </c>
      <c r="C71" s="374">
        <v>163.247562639351</v>
      </c>
      <c r="D71" s="374">
        <v>122.8694452711504</v>
      </c>
      <c r="E71" s="374">
        <v>128.35440352337289</v>
      </c>
      <c r="F71" s="374"/>
      <c r="G71" s="374" t="s">
        <v>48</v>
      </c>
      <c r="H71" s="374"/>
      <c r="I71" s="374">
        <v>53.765495409581519</v>
      </c>
      <c r="J71" s="374" t="s">
        <v>48</v>
      </c>
      <c r="K71" s="374"/>
      <c r="L71" s="374"/>
      <c r="M71" s="374"/>
      <c r="N71" s="290">
        <v>37.836864754200931</v>
      </c>
      <c r="O71" s="374">
        <v>163.247562639351</v>
      </c>
      <c r="P71" s="374">
        <v>122.8694452711504</v>
      </c>
      <c r="Q71" s="374">
        <v>128.35440352337289</v>
      </c>
      <c r="R71" s="374"/>
      <c r="S71" s="374" t="s">
        <v>48</v>
      </c>
      <c r="T71" s="374"/>
      <c r="U71" s="374">
        <v>53.765495409581519</v>
      </c>
      <c r="V71" s="374" t="s">
        <v>48</v>
      </c>
      <c r="W71" s="374"/>
      <c r="X71" s="374"/>
      <c r="Y71" s="291"/>
      <c r="Z71" s="291"/>
      <c r="AA71" s="291"/>
      <c r="AB71" s="291">
        <v>9.8795000000000002</v>
      </c>
      <c r="AC71" s="291"/>
      <c r="AD71" s="292">
        <f t="shared" si="7"/>
        <v>0.5</v>
      </c>
      <c r="AE71" s="291"/>
      <c r="AF71" s="293">
        <f t="shared" si="8"/>
        <v>47.014069902069146</v>
      </c>
      <c r="AG71" s="293">
        <f t="shared" si="9"/>
        <v>47.014069902069146</v>
      </c>
      <c r="AH71" s="294">
        <f t="shared" si="10"/>
        <v>0.27823112146248424</v>
      </c>
      <c r="AI71" s="294">
        <f t="shared" si="11"/>
        <v>1.3036162600531624</v>
      </c>
      <c r="AJ71" s="295">
        <f>INDEX($AR$3:AS81,MATCH(COUNTA(N71:Y71),$AR$3:$AR$12,0),2)</f>
        <v>2.1</v>
      </c>
      <c r="AK71" s="296">
        <f t="shared" si="12"/>
        <v>101.21475431953134</v>
      </c>
      <c r="AL71" s="297">
        <f t="shared" si="13"/>
        <v>10.244926799891831</v>
      </c>
      <c r="AM71" s="297"/>
      <c r="AN71" s="298"/>
      <c r="AO71" s="299"/>
      <c r="AP71" s="209" t="s">
        <v>49</v>
      </c>
      <c r="AQ71" s="300"/>
      <c r="AR71" s="301"/>
      <c r="AS71" s="301"/>
      <c r="AT71" s="302"/>
      <c r="AU71" s="302"/>
    </row>
    <row r="72" spans="1:47">
      <c r="A72" s="383" t="s">
        <v>110</v>
      </c>
      <c r="B72" s="290">
        <v>96.756939915015053</v>
      </c>
      <c r="C72" s="374">
        <v>174.2635796956657</v>
      </c>
      <c r="D72" s="374" t="s">
        <v>48</v>
      </c>
      <c r="E72" s="374">
        <v>177.39140606647399</v>
      </c>
      <c r="F72" s="374"/>
      <c r="G72" s="374">
        <v>76.704491014196677</v>
      </c>
      <c r="H72" s="374"/>
      <c r="I72" s="374">
        <v>54.131152907586831</v>
      </c>
      <c r="J72" s="374" t="s">
        <v>48</v>
      </c>
      <c r="K72" s="374"/>
      <c r="L72" s="374"/>
      <c r="M72" s="374"/>
      <c r="N72" s="290">
        <v>96.756939915015053</v>
      </c>
      <c r="O72" s="374">
        <v>174.2635796956657</v>
      </c>
      <c r="P72" s="374" t="s">
        <v>48</v>
      </c>
      <c r="Q72" s="374">
        <v>177.39140606647399</v>
      </c>
      <c r="R72" s="374"/>
      <c r="S72" s="374">
        <v>76.704491014196677</v>
      </c>
      <c r="T72" s="374"/>
      <c r="U72" s="374">
        <v>54.131152907586831</v>
      </c>
      <c r="V72" s="374" t="s">
        <v>48</v>
      </c>
      <c r="W72" s="374"/>
      <c r="X72" s="374"/>
      <c r="Y72" s="291"/>
      <c r="Z72" s="291"/>
      <c r="AA72" s="291"/>
      <c r="AB72" s="291">
        <v>10.2845</v>
      </c>
      <c r="AC72" s="291"/>
      <c r="AD72" s="292">
        <f t="shared" si="7"/>
        <v>0.5</v>
      </c>
      <c r="AE72" s="291"/>
      <c r="AF72" s="293">
        <f t="shared" si="8"/>
        <v>43.854106468405377</v>
      </c>
      <c r="AG72" s="293">
        <f t="shared" si="9"/>
        <v>43.854106468405377</v>
      </c>
      <c r="AH72" s="294">
        <f t="shared" si="10"/>
        <v>2.5375790578463325E-2</v>
      </c>
      <c r="AI72" s="294">
        <f t="shared" si="11"/>
        <v>1.2113408473849498</v>
      </c>
      <c r="AJ72" s="295">
        <f>INDEX($AR$3:AS82,MATCH(COUNTA(N72:Y72),$AR$3:$AR$12,0),2)</f>
        <v>2.1</v>
      </c>
      <c r="AK72" s="296">
        <f t="shared" si="12"/>
        <v>115.84951391978765</v>
      </c>
      <c r="AL72" s="297">
        <f t="shared" si="13"/>
        <v>11.264477020738749</v>
      </c>
      <c r="AM72" s="297"/>
      <c r="AN72" s="298"/>
      <c r="AO72" s="299"/>
      <c r="AP72" s="209" t="s">
        <v>49</v>
      </c>
      <c r="AQ72" s="300"/>
      <c r="AR72" s="301"/>
      <c r="AS72" s="301"/>
      <c r="AT72" s="302"/>
      <c r="AU72" s="302"/>
    </row>
    <row r="73" spans="1:47">
      <c r="A73" s="383" t="s">
        <v>111</v>
      </c>
      <c r="B73" s="290" t="s">
        <v>48</v>
      </c>
      <c r="C73" s="374">
        <v>65.335459229969118</v>
      </c>
      <c r="D73" s="374" t="s">
        <v>48</v>
      </c>
      <c r="E73" s="374" t="s">
        <v>48</v>
      </c>
      <c r="F73" s="374"/>
      <c r="G73" s="374">
        <v>48.020707806658322</v>
      </c>
      <c r="H73" s="374"/>
      <c r="I73" s="374">
        <v>35.966810396540239</v>
      </c>
      <c r="J73" s="374"/>
      <c r="K73" s="374"/>
      <c r="L73" s="374"/>
      <c r="M73" s="374"/>
      <c r="N73" s="290" t="s">
        <v>48</v>
      </c>
      <c r="O73" s="374">
        <v>65.335459229969118</v>
      </c>
      <c r="P73" s="374" t="s">
        <v>48</v>
      </c>
      <c r="Q73" s="374" t="s">
        <v>48</v>
      </c>
      <c r="R73" s="374"/>
      <c r="S73" s="374">
        <v>48.020707806658322</v>
      </c>
      <c r="T73" s="374"/>
      <c r="U73" s="374">
        <v>35.966810396540239</v>
      </c>
      <c r="V73" s="374"/>
      <c r="W73" s="374"/>
      <c r="X73" s="374"/>
      <c r="Y73" s="291"/>
      <c r="Z73" s="291"/>
      <c r="AA73" s="291"/>
      <c r="AB73" s="291">
        <v>9.9425000000000008</v>
      </c>
      <c r="AC73" s="291"/>
      <c r="AD73" s="292">
        <f t="shared" si="7"/>
        <v>0.66666666666666663</v>
      </c>
      <c r="AE73" s="291"/>
      <c r="AF73" s="293">
        <f t="shared" si="8"/>
        <v>24.216603913173337</v>
      </c>
      <c r="AG73" s="293">
        <f t="shared" si="9"/>
        <v>24.216603913173337</v>
      </c>
      <c r="AH73" s="294">
        <f t="shared" si="10"/>
        <v>0.58956581630688676</v>
      </c>
      <c r="AI73" s="294">
        <f t="shared" si="11"/>
        <v>1.2909891774828479</v>
      </c>
      <c r="AJ73" s="295">
        <f>INDEX($AR$3:AS83,MATCH(COUNTA(N73:Y73),$AR$3:$AR$12,0),2)</f>
        <v>1.94</v>
      </c>
      <c r="AK73" s="296">
        <f t="shared" si="12"/>
        <v>49.774325811055895</v>
      </c>
      <c r="AL73" s="297">
        <f t="shared" si="13"/>
        <v>5.006218336540698</v>
      </c>
      <c r="AM73" s="297"/>
      <c r="AN73" s="298"/>
      <c r="AO73" s="299"/>
      <c r="AP73" s="209" t="s">
        <v>49</v>
      </c>
      <c r="AQ73" s="300"/>
      <c r="AR73" s="301"/>
      <c r="AS73" s="301"/>
      <c r="AT73" s="302"/>
      <c r="AU73" s="302"/>
    </row>
    <row r="74" spans="1:47">
      <c r="A74" s="383" t="s">
        <v>112</v>
      </c>
      <c r="B74" s="290" t="s">
        <v>48</v>
      </c>
      <c r="C74" s="374">
        <v>107.4699623854051</v>
      </c>
      <c r="D74" s="374"/>
      <c r="E74" s="374">
        <v>48.973973777195447</v>
      </c>
      <c r="F74" s="374">
        <v>82.936060329203158</v>
      </c>
      <c r="G74" s="374">
        <v>48.967910186423111</v>
      </c>
      <c r="H74" s="374" t="s">
        <v>48</v>
      </c>
      <c r="I74" s="374" t="s">
        <v>48</v>
      </c>
      <c r="J74" s="374" t="s">
        <v>48</v>
      </c>
      <c r="K74" s="374"/>
      <c r="L74" s="374"/>
      <c r="M74" s="374"/>
      <c r="N74" s="290" t="s">
        <v>48</v>
      </c>
      <c r="O74" s="374">
        <v>107.4699623854051</v>
      </c>
      <c r="P74" s="374"/>
      <c r="Q74" s="374">
        <v>48.973973777195447</v>
      </c>
      <c r="R74" s="374">
        <v>82.936060329203158</v>
      </c>
      <c r="S74" s="374">
        <v>48.967910186423111</v>
      </c>
      <c r="T74" s="374" t="s">
        <v>48</v>
      </c>
      <c r="U74" s="374" t="s">
        <v>48</v>
      </c>
      <c r="V74" s="374" t="s">
        <v>48</v>
      </c>
      <c r="W74" s="374"/>
      <c r="X74" s="374"/>
      <c r="Y74" s="291"/>
      <c r="Z74" s="291"/>
      <c r="AA74" s="291"/>
      <c r="AB74" s="291">
        <v>8.7827999999999999</v>
      </c>
      <c r="AC74" s="291"/>
      <c r="AD74" s="292">
        <f t="shared" si="7"/>
        <v>0.75</v>
      </c>
      <c r="AE74" s="291"/>
      <c r="AF74" s="293">
        <f t="shared" si="8"/>
        <v>34.250123665325944</v>
      </c>
      <c r="AG74" s="293">
        <f t="shared" si="9"/>
        <v>34.250123665325944</v>
      </c>
      <c r="AH74" s="294">
        <f t="shared" si="10"/>
        <v>0.41936822955808822</v>
      </c>
      <c r="AI74" s="294">
        <f t="shared" si="11"/>
        <v>1.4330967846764837</v>
      </c>
      <c r="AJ74" s="295">
        <f>INDEX($AR$3:AS84,MATCH(COUNTA(N74:Y74),$AR$3:$AR$12,0),2)</f>
        <v>2.2200000000000002</v>
      </c>
      <c r="AK74" s="296">
        <f t="shared" si="12"/>
        <v>72.086976669556705</v>
      </c>
      <c r="AL74" s="297">
        <f t="shared" si="13"/>
        <v>8.2077443035884574</v>
      </c>
      <c r="AM74" s="297"/>
      <c r="AN74" s="298"/>
      <c r="AO74" s="299"/>
      <c r="AP74" s="209" t="s">
        <v>49</v>
      </c>
      <c r="AQ74" s="300"/>
      <c r="AR74" s="301"/>
      <c r="AS74" s="301"/>
      <c r="AT74" s="302"/>
      <c r="AU74" s="302"/>
    </row>
    <row r="75" spans="1:47">
      <c r="A75" s="383" t="s">
        <v>113</v>
      </c>
      <c r="B75" s="290" t="s">
        <v>48</v>
      </c>
      <c r="C75" s="374">
        <v>47.379444868006637</v>
      </c>
      <c r="D75" s="374"/>
      <c r="E75" s="374" t="s">
        <v>48</v>
      </c>
      <c r="F75" s="374">
        <v>90.032261992153565</v>
      </c>
      <c r="G75" s="374" t="s">
        <v>48</v>
      </c>
      <c r="H75" s="374"/>
      <c r="I75" s="374" t="s">
        <v>48</v>
      </c>
      <c r="J75" s="374" t="s">
        <v>48</v>
      </c>
      <c r="K75" s="374"/>
      <c r="L75" s="374"/>
      <c r="M75" s="374"/>
      <c r="N75" s="290" t="s">
        <v>48</v>
      </c>
      <c r="O75" s="374">
        <v>47.379444868006637</v>
      </c>
      <c r="P75" s="374"/>
      <c r="Q75" s="374" t="s">
        <v>48</v>
      </c>
      <c r="R75" s="374">
        <v>90.032261992153565</v>
      </c>
      <c r="S75" s="374" t="s">
        <v>48</v>
      </c>
      <c r="T75" s="374"/>
      <c r="U75" s="374" t="s">
        <v>48</v>
      </c>
      <c r="V75" s="374" t="s">
        <v>48</v>
      </c>
      <c r="W75" s="374"/>
      <c r="X75" s="374"/>
      <c r="Y75" s="291"/>
      <c r="Z75" s="291"/>
      <c r="AA75" s="291"/>
      <c r="AB75" s="291">
        <v>9.6599000000000004</v>
      </c>
      <c r="AC75" s="291"/>
      <c r="AD75" s="292">
        <f t="shared" si="7"/>
        <v>0.64285714285714279</v>
      </c>
      <c r="AE75" s="291"/>
      <c r="AF75" s="293">
        <f t="shared" si="8"/>
        <v>31.040162515085758</v>
      </c>
      <c r="AG75" s="293">
        <f t="shared" si="9"/>
        <v>31.040162515085758</v>
      </c>
      <c r="AH75" s="294">
        <f t="shared" si="10"/>
        <v>1</v>
      </c>
      <c r="AI75" s="294">
        <f t="shared" si="11"/>
        <v>0.99999999999999933</v>
      </c>
      <c r="AJ75" s="295">
        <f>INDEX($AR$3:AS85,MATCH(COUNTA(N75:Y75),$AR$3:$AR$12,0),2)</f>
        <v>2.1</v>
      </c>
      <c r="AK75" s="296">
        <f t="shared" si="12"/>
        <v>68.705853430080097</v>
      </c>
      <c r="AL75" s="297">
        <f t="shared" si="13"/>
        <v>7.1124808155446839</v>
      </c>
      <c r="AM75" s="297"/>
      <c r="AN75" s="298"/>
      <c r="AO75" s="299"/>
      <c r="AP75" s="209" t="s">
        <v>49</v>
      </c>
      <c r="AQ75" s="300"/>
      <c r="AR75" s="301"/>
      <c r="AS75" s="301"/>
      <c r="AT75" s="302"/>
      <c r="AU75" s="302"/>
    </row>
    <row r="76" spans="1:47">
      <c r="A76" s="383" t="s">
        <v>114</v>
      </c>
      <c r="B76" s="290">
        <v>41.36231448399532</v>
      </c>
      <c r="C76" s="374">
        <v>110.9606193287473</v>
      </c>
      <c r="D76" s="374">
        <v>59.301249775105411</v>
      </c>
      <c r="E76" s="374">
        <v>61.937840102587167</v>
      </c>
      <c r="F76" s="374">
        <v>96.550609628094747</v>
      </c>
      <c r="G76" s="374">
        <v>53.800980168273789</v>
      </c>
      <c r="H76" s="374"/>
      <c r="I76" s="374">
        <v>69.130914646332613</v>
      </c>
      <c r="J76" s="374" t="s">
        <v>48</v>
      </c>
      <c r="K76" s="374"/>
      <c r="L76" s="374"/>
      <c r="M76" s="374"/>
      <c r="N76" s="290">
        <v>41.36231448399532</v>
      </c>
      <c r="O76" s="374">
        <v>110.9606193287473</v>
      </c>
      <c r="P76" s="374">
        <v>59.301249775105411</v>
      </c>
      <c r="Q76" s="374">
        <v>61.937840102587167</v>
      </c>
      <c r="R76" s="374">
        <v>96.550609628094747</v>
      </c>
      <c r="S76" s="374">
        <v>53.800980168273789</v>
      </c>
      <c r="T76" s="374"/>
      <c r="U76" s="374">
        <v>69.130914646332613</v>
      </c>
      <c r="V76" s="374" t="s">
        <v>48</v>
      </c>
      <c r="W76" s="374"/>
      <c r="X76" s="374"/>
      <c r="Y76" s="291"/>
      <c r="Z76" s="291"/>
      <c r="AA76" s="291"/>
      <c r="AB76" s="291">
        <v>10.923999999999999</v>
      </c>
      <c r="AC76" s="291"/>
      <c r="AD76" s="292">
        <f t="shared" si="7"/>
        <v>0.81818181818181812</v>
      </c>
      <c r="AE76" s="291"/>
      <c r="AF76" s="293">
        <f t="shared" si="8"/>
        <v>32.393623315149746</v>
      </c>
      <c r="AG76" s="293">
        <f t="shared" si="9"/>
        <v>32.393623315149746</v>
      </c>
      <c r="AH76" s="294">
        <f t="shared" si="10"/>
        <v>0.20704541199381138</v>
      </c>
      <c r="AI76" s="294">
        <f t="shared" si="11"/>
        <v>1.7761627265348272</v>
      </c>
      <c r="AJ76" s="295">
        <f>INDEX($AR$3:AS86,MATCH(COUNTA(N76:Y76),$AR$3:$AR$12,0),2)</f>
        <v>2.2200000000000002</v>
      </c>
      <c r="AK76" s="296">
        <f t="shared" si="12"/>
        <v>70.434932590448057</v>
      </c>
      <c r="AL76" s="297">
        <f t="shared" si="13"/>
        <v>6.4477235985397341</v>
      </c>
      <c r="AM76" s="297"/>
      <c r="AN76" s="298"/>
      <c r="AO76" s="299"/>
      <c r="AP76" s="209" t="s">
        <v>49</v>
      </c>
      <c r="AQ76" s="300"/>
      <c r="AR76" s="301"/>
      <c r="AS76" s="301"/>
      <c r="AT76" s="302"/>
      <c r="AU76" s="302"/>
    </row>
    <row r="77" spans="1:47">
      <c r="A77" s="383" t="s">
        <v>115</v>
      </c>
      <c r="B77" s="290">
        <v>51.054054425759773</v>
      </c>
      <c r="C77" s="374">
        <v>152.85491661871359</v>
      </c>
      <c r="D77" s="374">
        <v>56.582321989404178</v>
      </c>
      <c r="E77" s="374">
        <v>123.167719766174</v>
      </c>
      <c r="F77" s="374">
        <v>204.97029155669739</v>
      </c>
      <c r="G77" s="374">
        <v>78.270912661064258</v>
      </c>
      <c r="H77" s="374"/>
      <c r="I77" s="374">
        <v>81.572784799627385</v>
      </c>
      <c r="J77" s="374" t="s">
        <v>48</v>
      </c>
      <c r="K77" s="374"/>
      <c r="L77" s="374"/>
      <c r="M77" s="374"/>
      <c r="N77" s="290">
        <v>51.054054425759773</v>
      </c>
      <c r="O77" s="374">
        <v>152.85491661871359</v>
      </c>
      <c r="P77" s="374">
        <v>56.582321989404178</v>
      </c>
      <c r="Q77" s="374">
        <v>123.167719766174</v>
      </c>
      <c r="R77" s="374">
        <v>204.97029155669739</v>
      </c>
      <c r="S77" s="374">
        <v>78.270912661064258</v>
      </c>
      <c r="T77" s="374"/>
      <c r="U77" s="374">
        <v>81.572784799627385</v>
      </c>
      <c r="V77" s="374" t="s">
        <v>48</v>
      </c>
      <c r="W77" s="374"/>
      <c r="X77" s="374"/>
      <c r="Y77" s="291"/>
      <c r="Z77" s="291"/>
      <c r="AA77" s="291"/>
      <c r="AB77" s="291">
        <v>9.0447000000000006</v>
      </c>
      <c r="AC77" s="291"/>
      <c r="AD77" s="292">
        <f t="shared" si="7"/>
        <v>0.56818181818181812</v>
      </c>
      <c r="AE77" s="291"/>
      <c r="AF77" s="293">
        <f t="shared" si="8"/>
        <v>48.860486466649654</v>
      </c>
      <c r="AG77" s="293">
        <f t="shared" si="9"/>
        <v>48.860486466649654</v>
      </c>
      <c r="AH77" s="294">
        <f t="shared" si="10"/>
        <v>0.33859569275754114</v>
      </c>
      <c r="AI77" s="294">
        <f t="shared" si="11"/>
        <v>1.8766881885012094</v>
      </c>
      <c r="AJ77" s="295">
        <f>INDEX($AR$3:AS87,MATCH(COUNTA(N77:Y77),$AR$3:$AR$12,0),2)</f>
        <v>2.2200000000000002</v>
      </c>
      <c r="AK77" s="296">
        <f t="shared" si="12"/>
        <v>106.92471454534864</v>
      </c>
      <c r="AL77" s="297">
        <f t="shared" si="13"/>
        <v>11.82180885439524</v>
      </c>
      <c r="AM77" s="297"/>
      <c r="AN77" s="298"/>
      <c r="AO77" s="299"/>
      <c r="AP77" s="209" t="s">
        <v>49</v>
      </c>
      <c r="AQ77" s="300"/>
      <c r="AR77" s="301"/>
      <c r="AS77" s="301"/>
      <c r="AT77" s="302"/>
      <c r="AU77" s="302"/>
    </row>
    <row r="78" spans="1:47">
      <c r="A78" s="383" t="s">
        <v>116</v>
      </c>
      <c r="B78" s="290">
        <v>44.975413141268177</v>
      </c>
      <c r="C78" s="374">
        <v>97.863789157998411</v>
      </c>
      <c r="D78" s="374">
        <v>69.037403107286806</v>
      </c>
      <c r="E78" s="374">
        <v>117.8047621060321</v>
      </c>
      <c r="F78" s="374">
        <v>80.207381019310887</v>
      </c>
      <c r="G78" s="374">
        <v>59.258525456375118</v>
      </c>
      <c r="H78" s="374"/>
      <c r="I78" s="374">
        <v>52.15597833786498</v>
      </c>
      <c r="J78" s="374" t="s">
        <v>48</v>
      </c>
      <c r="K78" s="374"/>
      <c r="L78" s="374"/>
      <c r="M78" s="374"/>
      <c r="N78" s="290">
        <v>44.975413141268177</v>
      </c>
      <c r="O78" s="374">
        <v>97.863789157998411</v>
      </c>
      <c r="P78" s="374">
        <v>69.037403107286806</v>
      </c>
      <c r="Q78" s="374">
        <v>117.8047621060321</v>
      </c>
      <c r="R78" s="374">
        <v>80.207381019310887</v>
      </c>
      <c r="S78" s="374">
        <v>59.258525456375118</v>
      </c>
      <c r="T78" s="374"/>
      <c r="U78" s="374">
        <v>52.15597833786498</v>
      </c>
      <c r="V78" s="374" t="s">
        <v>48</v>
      </c>
      <c r="W78" s="374"/>
      <c r="X78" s="374"/>
      <c r="Y78" s="291"/>
      <c r="Z78" s="291"/>
      <c r="AA78" s="291"/>
      <c r="AB78" s="291">
        <v>9.4763000000000002</v>
      </c>
      <c r="AC78" s="291"/>
      <c r="AD78" s="292">
        <f t="shared" si="7"/>
        <v>0.81818181818181812</v>
      </c>
      <c r="AE78" s="291"/>
      <c r="AF78" s="293">
        <f t="shared" si="8"/>
        <v>32.445332714664055</v>
      </c>
      <c r="AG78" s="293">
        <f t="shared" si="9"/>
        <v>32.445332714664055</v>
      </c>
      <c r="AH78" s="294">
        <f t="shared" si="10"/>
        <v>0.27380408079277863</v>
      </c>
      <c r="AI78" s="294">
        <f t="shared" si="11"/>
        <v>1.7933820419656366</v>
      </c>
      <c r="AJ78" s="295">
        <f>INDEX($AR$3:AS88,MATCH(COUNTA(N78:Y78),$AR$3:$AR$12,0),2)</f>
        <v>2.2200000000000002</v>
      </c>
      <c r="AK78" s="296">
        <f t="shared" si="12"/>
        <v>74.471893189448082</v>
      </c>
      <c r="AL78" s="297">
        <f t="shared" si="13"/>
        <v>7.8587521700925551</v>
      </c>
      <c r="AM78" s="297"/>
      <c r="AN78" s="298"/>
      <c r="AO78" s="299"/>
      <c r="AP78" s="209" t="s">
        <v>49</v>
      </c>
      <c r="AQ78" s="300"/>
      <c r="AR78" s="301"/>
      <c r="AS78" s="301"/>
      <c r="AT78" s="302"/>
      <c r="AU78" s="302"/>
    </row>
    <row r="79" spans="1:47" s="334" customFormat="1">
      <c r="A79" s="383" t="s">
        <v>117</v>
      </c>
      <c r="B79" s="290">
        <v>9.314338427057514</v>
      </c>
      <c r="C79" s="374">
        <v>10.22680544407727</v>
      </c>
      <c r="D79" s="374"/>
      <c r="E79" s="374"/>
      <c r="F79" s="374"/>
      <c r="G79" s="374"/>
      <c r="H79" s="374">
        <v>-10.42537560519105</v>
      </c>
      <c r="I79" s="374">
        <v>7.2175950659421311</v>
      </c>
      <c r="J79" s="374"/>
      <c r="K79" s="374"/>
      <c r="L79" s="374"/>
      <c r="M79" s="374"/>
      <c r="N79" s="290">
        <v>9.314338427057514</v>
      </c>
      <c r="O79" s="374">
        <v>10.22680544407727</v>
      </c>
      <c r="P79" s="374"/>
      <c r="Q79" s="374"/>
      <c r="R79" s="374"/>
      <c r="S79" s="374"/>
      <c r="T79" s="374"/>
      <c r="U79" s="374">
        <v>7.2175950659421311</v>
      </c>
      <c r="V79" s="374"/>
      <c r="W79" s="374"/>
      <c r="X79" s="374"/>
      <c r="Y79" s="291"/>
      <c r="Z79" s="291"/>
      <c r="AA79" s="291"/>
      <c r="AB79" s="291">
        <v>9.375</v>
      </c>
      <c r="AC79" s="291"/>
      <c r="AD79" s="292">
        <f t="shared" si="7"/>
        <v>0.625</v>
      </c>
      <c r="AE79" s="291"/>
      <c r="AF79" s="293">
        <f t="shared" si="8"/>
        <v>14.124187432452803</v>
      </c>
      <c r="AG79" s="293">
        <f t="shared" si="9"/>
        <v>206.87386268412823</v>
      </c>
      <c r="AH79" s="294">
        <f t="shared" si="10"/>
        <v>0.30322473418599194</v>
      </c>
      <c r="AI79" s="294">
        <f t="shared" si="11"/>
        <v>1.037630550996905</v>
      </c>
      <c r="AJ79" s="295">
        <f>INDEX($AR$3:AS89,MATCH(COUNTA(N79:Y79),$AR$3:$AR$12,0),2)</f>
        <v>1.1499999999999999</v>
      </c>
      <c r="AK79" s="296">
        <f t="shared" si="12"/>
        <v>8.9195796456923055</v>
      </c>
      <c r="AL79" s="297">
        <f t="shared" si="13"/>
        <v>0.95142182887384597</v>
      </c>
      <c r="AM79" s="297"/>
      <c r="AN79" s="298"/>
      <c r="AO79" s="299"/>
      <c r="AP79" s="298" t="s">
        <v>72</v>
      </c>
      <c r="AQ79" s="300"/>
      <c r="AR79" s="301"/>
      <c r="AS79" s="301"/>
      <c r="AT79" s="302"/>
      <c r="AU79" s="302"/>
    </row>
    <row r="80" spans="1:47" s="304" customFormat="1">
      <c r="A80" s="383" t="s">
        <v>118</v>
      </c>
      <c r="B80" s="290">
        <v>41.123776359951691</v>
      </c>
      <c r="C80" s="374">
        <v>15.442931796293781</v>
      </c>
      <c r="D80" s="374"/>
      <c r="E80" s="374"/>
      <c r="F80" s="374"/>
      <c r="G80" s="374"/>
      <c r="H80" s="374">
        <v>36.355065418781336</v>
      </c>
      <c r="I80" s="374">
        <v>21.417097841830859</v>
      </c>
      <c r="J80" s="374"/>
      <c r="K80" s="374"/>
      <c r="L80" s="374"/>
      <c r="M80" s="374"/>
      <c r="N80" s="290">
        <v>41.123776359951691</v>
      </c>
      <c r="O80" s="374">
        <v>15.442931796293781</v>
      </c>
      <c r="P80" s="374"/>
      <c r="Q80" s="374"/>
      <c r="R80" s="374"/>
      <c r="S80" s="374"/>
      <c r="T80" s="374">
        <v>36.355065418781336</v>
      </c>
      <c r="U80" s="374">
        <v>21.417097841830859</v>
      </c>
      <c r="V80" s="374"/>
      <c r="W80" s="374"/>
      <c r="X80" s="374"/>
      <c r="Y80" s="291"/>
      <c r="Z80" s="291"/>
      <c r="AA80" s="291"/>
      <c r="AB80" s="291">
        <v>10.771699999999999</v>
      </c>
      <c r="AC80" s="291"/>
      <c r="AD80" s="292">
        <f t="shared" si="7"/>
        <v>0.41666666666666663</v>
      </c>
      <c r="AE80" s="291"/>
      <c r="AF80" s="293">
        <f t="shared" si="8"/>
        <v>36.761540421372594</v>
      </c>
      <c r="AG80" s="293">
        <f t="shared" si="9"/>
        <v>36.761540421372594</v>
      </c>
      <c r="AH80" s="294">
        <f t="shared" si="10"/>
        <v>0.18569135954036212</v>
      </c>
      <c r="AI80" s="294">
        <f t="shared" si="11"/>
        <v>1.1932661405996539</v>
      </c>
      <c r="AJ80" s="295">
        <f>INDEX($AR$3:AS90,MATCH(COUNTA(N80:Y80),$AR$3:$AR$12,0),2)</f>
        <v>1.49</v>
      </c>
      <c r="AK80" s="296">
        <f t="shared" si="12"/>
        <v>28.584717854214418</v>
      </c>
      <c r="AL80" s="297">
        <f t="shared" si="13"/>
        <v>2.6536867768517896</v>
      </c>
      <c r="AM80" s="297"/>
      <c r="AN80" s="298"/>
      <c r="AO80" s="299"/>
      <c r="AP80" s="298" t="s">
        <v>72</v>
      </c>
      <c r="AQ80" s="300"/>
      <c r="AR80" s="301"/>
      <c r="AS80" s="301"/>
      <c r="AT80" s="277"/>
      <c r="AU80" s="302"/>
    </row>
    <row r="81" spans="1:47">
      <c r="A81" s="383" t="s">
        <v>119</v>
      </c>
      <c r="B81" s="290">
        <v>13.763977039111589</v>
      </c>
      <c r="C81" s="374">
        <v>69.177834254264354</v>
      </c>
      <c r="D81" s="374">
        <v>16.63812366865109</v>
      </c>
      <c r="E81" s="374">
        <v>18.54338310789797</v>
      </c>
      <c r="F81" s="374">
        <v>13.987148176390679</v>
      </c>
      <c r="G81" s="374">
        <v>11.09719409074213</v>
      </c>
      <c r="H81" s="374">
        <v>45.314015810558793</v>
      </c>
      <c r="I81" s="374">
        <v>38.908868150413653</v>
      </c>
      <c r="J81" s="374"/>
      <c r="K81" s="374"/>
      <c r="L81" s="374"/>
      <c r="M81" s="374"/>
      <c r="N81" s="290">
        <v>13.763977039111589</v>
      </c>
      <c r="O81" s="374">
        <v>69.177834254264354</v>
      </c>
      <c r="P81" s="374">
        <v>16.63812366865109</v>
      </c>
      <c r="Q81" s="374">
        <v>18.54338310789797</v>
      </c>
      <c r="R81" s="374">
        <v>13.987148176390679</v>
      </c>
      <c r="S81" s="374">
        <v>11.09719409074213</v>
      </c>
      <c r="T81" s="374">
        <v>45.314015810558793</v>
      </c>
      <c r="U81" s="374">
        <v>38.908868150413653</v>
      </c>
      <c r="V81" s="374"/>
      <c r="W81" s="374"/>
      <c r="X81" s="374"/>
      <c r="Y81" s="291"/>
      <c r="Z81" s="291"/>
      <c r="AA81" s="291"/>
      <c r="AB81" s="291">
        <v>13.0914</v>
      </c>
      <c r="AC81" s="291"/>
      <c r="AD81" s="292">
        <f t="shared" si="7"/>
        <v>0.58333333333333326</v>
      </c>
      <c r="AE81" s="291"/>
      <c r="AF81" s="293">
        <f t="shared" si="8"/>
        <v>68.300542078487339</v>
      </c>
      <c r="AG81" s="293">
        <f t="shared" si="9"/>
        <v>68.300542078487339</v>
      </c>
      <c r="AH81" s="294">
        <f t="shared" si="10"/>
        <v>0.41087388803771013</v>
      </c>
      <c r="AI81" s="294">
        <f t="shared" si="11"/>
        <v>2.0986217712966888</v>
      </c>
      <c r="AJ81" s="295">
        <f>INDEX($AR$3:AS91,MATCH(COUNTA(N81:Y81),$AR$3:$AR$12,0),2)</f>
        <v>2.2200000000000002</v>
      </c>
      <c r="AK81" s="296">
        <f t="shared" si="12"/>
        <v>28.428818037253784</v>
      </c>
      <c r="AL81" s="297">
        <f t="shared" si="13"/>
        <v>2.1715643886256459</v>
      </c>
      <c r="AM81" s="297"/>
      <c r="AN81" s="298"/>
      <c r="AO81" s="299"/>
      <c r="AP81" s="298" t="s">
        <v>72</v>
      </c>
      <c r="AQ81" s="300"/>
      <c r="AR81" s="301"/>
      <c r="AS81" s="301"/>
      <c r="AT81" s="302"/>
      <c r="AU81" s="302"/>
    </row>
    <row r="82" spans="1:47">
      <c r="A82" s="383" t="s">
        <v>120</v>
      </c>
      <c r="B82" s="290">
        <v>12.182204671951011</v>
      </c>
      <c r="C82" s="374">
        <v>71.996466510282545</v>
      </c>
      <c r="D82" s="374">
        <v>79.929835643740887</v>
      </c>
      <c r="E82" s="374">
        <v>31.624934573941299</v>
      </c>
      <c r="F82" s="374">
        <v>22.808368862722268</v>
      </c>
      <c r="G82" s="374">
        <v>7.9157563482826383</v>
      </c>
      <c r="H82" s="374">
        <v>39.802076848933517</v>
      </c>
      <c r="I82" s="374">
        <v>53.558028645952263</v>
      </c>
      <c r="J82" s="374"/>
      <c r="K82" s="374"/>
      <c r="L82" s="374"/>
      <c r="M82" s="374"/>
      <c r="N82" s="290">
        <v>12.182204671951011</v>
      </c>
      <c r="O82" s="374">
        <v>71.996466510282545</v>
      </c>
      <c r="P82" s="374">
        <v>79.929835643740887</v>
      </c>
      <c r="Q82" s="374">
        <v>31.624934573941299</v>
      </c>
      <c r="R82" s="374">
        <v>22.808368862722268</v>
      </c>
      <c r="S82" s="374">
        <v>7.9157563482826383</v>
      </c>
      <c r="T82" s="374">
        <v>39.802076848933517</v>
      </c>
      <c r="U82" s="374">
        <v>53.558028645952263</v>
      </c>
      <c r="V82" s="374"/>
      <c r="W82" s="374"/>
      <c r="X82" s="374"/>
      <c r="Y82" s="291"/>
      <c r="Z82" s="291"/>
      <c r="AA82" s="291"/>
      <c r="AB82" s="291">
        <v>10.767799999999999</v>
      </c>
      <c r="AC82" s="291"/>
      <c r="AD82" s="292">
        <f t="shared" si="7"/>
        <v>0.58333333333333326</v>
      </c>
      <c r="AE82" s="291"/>
      <c r="AF82" s="293">
        <f t="shared" si="8"/>
        <v>62.353657497477599</v>
      </c>
      <c r="AG82" s="293">
        <f t="shared" si="9"/>
        <v>62.353657497477599</v>
      </c>
      <c r="AH82" s="294">
        <f t="shared" si="10"/>
        <v>0.11016414027747877</v>
      </c>
      <c r="AI82" s="294">
        <f t="shared" si="11"/>
        <v>1.602768995728213</v>
      </c>
      <c r="AJ82" s="295">
        <f>INDEX($AR$3:AS92,MATCH(COUNTA(N82:Y82),$AR$3:$AR$12,0),2)</f>
        <v>2.2200000000000002</v>
      </c>
      <c r="AK82" s="296">
        <f t="shared" si="12"/>
        <v>39.977209013225803</v>
      </c>
      <c r="AL82" s="297">
        <f t="shared" si="13"/>
        <v>3.7126626621246497</v>
      </c>
      <c r="AM82" s="297"/>
      <c r="AN82" s="298"/>
      <c r="AO82" s="299"/>
      <c r="AP82" s="298" t="s">
        <v>72</v>
      </c>
      <c r="AQ82" s="300"/>
      <c r="AR82" s="301"/>
      <c r="AS82" s="301"/>
      <c r="AT82" s="302"/>
      <c r="AU82" s="302"/>
    </row>
    <row r="83" spans="1:47">
      <c r="A83" s="383" t="s">
        <v>121</v>
      </c>
      <c r="B83" s="290">
        <v>72.19478919925497</v>
      </c>
      <c r="C83" s="374">
        <v>83.395797902219968</v>
      </c>
      <c r="D83" s="374">
        <v>35.090122296389303</v>
      </c>
      <c r="E83" s="374">
        <v>18.67863691734178</v>
      </c>
      <c r="F83" s="374">
        <v>3.5563377407641412</v>
      </c>
      <c r="G83" s="374">
        <v>6.00951681185835</v>
      </c>
      <c r="H83" s="374">
        <v>77.990379229144239</v>
      </c>
      <c r="I83" s="374">
        <v>43.608887847708509</v>
      </c>
      <c r="J83" s="374"/>
      <c r="K83" s="374"/>
      <c r="L83" s="374"/>
      <c r="M83" s="374"/>
      <c r="N83" s="290">
        <v>72.19478919925497</v>
      </c>
      <c r="O83" s="374">
        <v>83.395797902219968</v>
      </c>
      <c r="P83" s="374">
        <v>35.090122296389303</v>
      </c>
      <c r="Q83" s="374">
        <v>18.67863691734178</v>
      </c>
      <c r="R83" s="374">
        <v>3.5563377407641412</v>
      </c>
      <c r="S83" s="374">
        <v>6.00951681185835</v>
      </c>
      <c r="T83" s="374">
        <v>77.990379229144239</v>
      </c>
      <c r="U83" s="374">
        <v>43.608887847708509</v>
      </c>
      <c r="V83" s="374"/>
      <c r="W83" s="374"/>
      <c r="X83" s="374"/>
      <c r="Y83" s="291"/>
      <c r="Z83" s="291"/>
      <c r="AA83" s="291"/>
      <c r="AB83" s="291">
        <v>10.1122</v>
      </c>
      <c r="AC83" s="291"/>
      <c r="AD83" s="292">
        <f t="shared" si="7"/>
        <v>0.33333333333333331</v>
      </c>
      <c r="AE83" s="291"/>
      <c r="AF83" s="293">
        <f t="shared" si="8"/>
        <v>70.896933470518192</v>
      </c>
      <c r="AG83" s="293">
        <f t="shared" si="9"/>
        <v>70.896933470518192</v>
      </c>
      <c r="AH83" s="294">
        <f t="shared" si="10"/>
        <v>6.7703597471032356E-2</v>
      </c>
      <c r="AI83" s="294">
        <f t="shared" si="11"/>
        <v>1.3529948374324294</v>
      </c>
      <c r="AJ83" s="295">
        <f>INDEX($AR$3:AS93,MATCH(COUNTA(N83:Y83),$AR$3:$AR$12,0),2)</f>
        <v>2.2200000000000002</v>
      </c>
      <c r="AK83" s="296">
        <f t="shared" si="12"/>
        <v>42.565558493085156</v>
      </c>
      <c r="AL83" s="297">
        <f t="shared" si="13"/>
        <v>4.2093271981453251</v>
      </c>
      <c r="AM83" s="297"/>
      <c r="AN83" s="298"/>
      <c r="AO83" s="299"/>
      <c r="AP83" s="298" t="s">
        <v>72</v>
      </c>
      <c r="AQ83" s="300"/>
      <c r="AR83" s="301"/>
      <c r="AS83" s="301"/>
      <c r="AT83" s="302"/>
      <c r="AU83" s="302"/>
    </row>
    <row r="84" spans="1:47">
      <c r="A84" s="383" t="s">
        <v>122</v>
      </c>
      <c r="B84" s="290">
        <v>88.439550147566621</v>
      </c>
      <c r="C84" s="374">
        <v>102.6983046322426</v>
      </c>
      <c r="D84" s="374"/>
      <c r="E84" s="374"/>
      <c r="F84" s="374"/>
      <c r="G84" s="374"/>
      <c r="H84" s="374"/>
      <c r="I84" s="374">
        <v>50.81035357897229</v>
      </c>
      <c r="J84" s="374"/>
      <c r="K84" s="374"/>
      <c r="L84" s="374"/>
      <c r="M84" s="374"/>
      <c r="N84" s="290">
        <v>88.439550147566621</v>
      </c>
      <c r="O84" s="374">
        <v>102.6983046322426</v>
      </c>
      <c r="P84" s="374"/>
      <c r="Q84" s="374"/>
      <c r="R84" s="374"/>
      <c r="S84" s="374"/>
      <c r="T84" s="374"/>
      <c r="U84" s="374">
        <v>50.81035357897229</v>
      </c>
      <c r="V84" s="374"/>
      <c r="W84" s="374"/>
      <c r="X84" s="374"/>
      <c r="Y84" s="291"/>
      <c r="Z84" s="291"/>
      <c r="AA84" s="291"/>
      <c r="AB84" s="291">
        <v>8.9504000000000001</v>
      </c>
      <c r="AC84" s="291"/>
      <c r="AD84" s="292">
        <f t="shared" si="7"/>
        <v>0.625</v>
      </c>
      <c r="AE84" s="291"/>
      <c r="AF84" s="293">
        <f t="shared" si="8"/>
        <v>27.139274282399384</v>
      </c>
      <c r="AG84" s="293">
        <f t="shared" si="9"/>
        <v>27.139274282399384</v>
      </c>
      <c r="AH84" s="294">
        <f t="shared" si="10"/>
        <v>0.27479895033892071</v>
      </c>
      <c r="AI84" s="294">
        <f t="shared" si="11"/>
        <v>1.0073666713268001</v>
      </c>
      <c r="AJ84" s="295">
        <f>INDEX($AR$3:AS94,MATCH(COUNTA(N84:Y84),$AR$3:$AR$12,0),2)</f>
        <v>1.1499999999999999</v>
      </c>
      <c r="AK84" s="296">
        <f t="shared" si="12"/>
        <v>80.649402786260509</v>
      </c>
      <c r="AL84" s="297">
        <f t="shared" si="13"/>
        <v>9.0107037435489481</v>
      </c>
      <c r="AM84" s="297"/>
      <c r="AN84" s="298"/>
      <c r="AO84" s="299"/>
      <c r="AP84" s="298" t="s">
        <v>72</v>
      </c>
      <c r="AQ84" s="300"/>
      <c r="AR84" s="301"/>
      <c r="AS84" s="301"/>
      <c r="AT84" s="302"/>
      <c r="AU84" s="302"/>
    </row>
    <row r="85" spans="1:47">
      <c r="A85" s="383" t="s">
        <v>123</v>
      </c>
      <c r="B85" s="290">
        <v>219.82705279150849</v>
      </c>
      <c r="C85" s="374">
        <v>309.43706722558392</v>
      </c>
      <c r="D85" s="374">
        <v>107.186084489153</v>
      </c>
      <c r="E85" s="374">
        <v>58.379069313746903</v>
      </c>
      <c r="F85" s="374"/>
      <c r="G85" s="374"/>
      <c r="H85" s="374"/>
      <c r="I85" s="374"/>
      <c r="J85" s="374"/>
      <c r="K85" s="374"/>
      <c r="L85" s="374"/>
      <c r="M85" s="374"/>
      <c r="N85" s="290">
        <v>219.82705279150849</v>
      </c>
      <c r="O85" s="374">
        <v>309.43706722558392</v>
      </c>
      <c r="P85" s="374">
        <v>107.186084489153</v>
      </c>
      <c r="Q85" s="374">
        <v>58.379069313746903</v>
      </c>
      <c r="R85" s="374"/>
      <c r="S85" s="374"/>
      <c r="T85" s="374"/>
      <c r="U85" s="374"/>
      <c r="V85" s="374"/>
      <c r="W85" s="374"/>
      <c r="X85" s="374"/>
      <c r="Y85" s="291"/>
      <c r="Z85" s="291"/>
      <c r="AA85" s="291"/>
      <c r="AB85" s="291">
        <v>9.6163000000000007</v>
      </c>
      <c r="AC85" s="291"/>
      <c r="AD85" s="292">
        <f t="shared" si="7"/>
        <v>0.41666666666666663</v>
      </c>
      <c r="AE85" s="291"/>
      <c r="AF85" s="293">
        <f t="shared" si="8"/>
        <v>56.313308506264384</v>
      </c>
      <c r="AG85" s="293">
        <f t="shared" si="9"/>
        <v>56.313308506264384</v>
      </c>
      <c r="AH85" s="294">
        <f t="shared" si="10"/>
        <v>0.35692953492580387</v>
      </c>
      <c r="AI85" s="294">
        <f t="shared" si="11"/>
        <v>1.3875411939078872</v>
      </c>
      <c r="AJ85" s="295">
        <f>INDEX($AR$3:AS95,MATCH(COUNTA(N85:Y85),$AR$3:$AR$12,0),2)</f>
        <v>1.49</v>
      </c>
      <c r="AK85" s="296">
        <f t="shared" si="12"/>
        <v>173.70731845499807</v>
      </c>
      <c r="AL85" s="297">
        <f t="shared" si="13"/>
        <v>18.063841441614557</v>
      </c>
      <c r="AM85" s="297"/>
      <c r="AN85" s="298"/>
      <c r="AO85" s="299"/>
      <c r="AP85" s="298" t="s">
        <v>72</v>
      </c>
      <c r="AQ85" s="300"/>
      <c r="AR85" s="301"/>
      <c r="AS85" s="301"/>
      <c r="AT85" s="302"/>
      <c r="AU85" s="302"/>
    </row>
    <row r="86" spans="1:47">
      <c r="A86" s="383" t="s">
        <v>124</v>
      </c>
      <c r="B86" s="290"/>
      <c r="C86" s="374">
        <v>81.269758666854798</v>
      </c>
      <c r="D86" s="374">
        <v>81.398175326093224</v>
      </c>
      <c r="E86" s="374">
        <v>73.744856678461929</v>
      </c>
      <c r="F86" s="374"/>
      <c r="G86" s="374"/>
      <c r="H86" s="374">
        <v>123.66124819355549</v>
      </c>
      <c r="I86" s="374">
        <v>47.781265802991733</v>
      </c>
      <c r="J86" s="374"/>
      <c r="K86" s="374"/>
      <c r="L86" s="374"/>
      <c r="M86" s="374"/>
      <c r="N86" s="290"/>
      <c r="O86" s="374">
        <v>81.269758666854798</v>
      </c>
      <c r="P86" s="374">
        <v>81.398175326093224</v>
      </c>
      <c r="Q86" s="374">
        <v>73.744856678461929</v>
      </c>
      <c r="R86" s="374"/>
      <c r="S86" s="374"/>
      <c r="T86" s="374">
        <v>123.66124819355549</v>
      </c>
      <c r="U86" s="374">
        <v>47.781265802991733</v>
      </c>
      <c r="V86" s="374"/>
      <c r="W86" s="374"/>
      <c r="X86" s="374"/>
      <c r="Y86" s="291"/>
      <c r="Z86" s="291"/>
      <c r="AA86" s="291"/>
      <c r="AB86" s="291">
        <v>9.4591999999999992</v>
      </c>
      <c r="AC86" s="291"/>
      <c r="AD86" s="292">
        <f t="shared" si="7"/>
        <v>0.70833333333333326</v>
      </c>
      <c r="AE86" s="291"/>
      <c r="AF86" s="293">
        <f t="shared" si="8"/>
        <v>29.902037716480912</v>
      </c>
      <c r="AG86" s="293">
        <f t="shared" si="9"/>
        <v>29.902037716480912</v>
      </c>
      <c r="AH86" s="294">
        <f t="shared" si="10"/>
        <v>0.5569726235560909</v>
      </c>
      <c r="AI86" s="294">
        <f t="shared" si="11"/>
        <v>1.7256152180137843</v>
      </c>
      <c r="AJ86" s="295">
        <f>INDEX($AR$3:AS96,MATCH(COUNTA(N86:Y86),$AR$3:$AR$12,0),2)</f>
        <v>1.75</v>
      </c>
      <c r="AK86" s="296">
        <f t="shared" si="12"/>
        <v>81.57106093359144</v>
      </c>
      <c r="AL86" s="297">
        <f t="shared" si="13"/>
        <v>8.6234629708211532</v>
      </c>
      <c r="AM86" s="297"/>
      <c r="AN86" s="298"/>
      <c r="AO86" s="299"/>
      <c r="AP86" s="298" t="s">
        <v>72</v>
      </c>
      <c r="AQ86" s="300"/>
      <c r="AR86" s="301"/>
      <c r="AS86" s="301"/>
      <c r="AT86" s="302"/>
      <c r="AU86" s="302"/>
    </row>
    <row r="87" spans="1:47">
      <c r="A87" s="383" t="s">
        <v>125</v>
      </c>
      <c r="B87" s="290">
        <v>199.6123391240167</v>
      </c>
      <c r="C87" s="374">
        <v>375.06464308799582</v>
      </c>
      <c r="D87" s="374">
        <v>60.263000237409962</v>
      </c>
      <c r="E87" s="374">
        <v>28.732034880044271</v>
      </c>
      <c r="F87" s="374"/>
      <c r="G87" s="374"/>
      <c r="H87" s="374">
        <v>235.53131709480411</v>
      </c>
      <c r="I87" s="374">
        <v>66.473613677564359</v>
      </c>
      <c r="J87" s="374"/>
      <c r="K87" s="374"/>
      <c r="L87" s="374"/>
      <c r="M87" s="374"/>
      <c r="N87" s="290">
        <v>199.6123391240167</v>
      </c>
      <c r="O87" s="374">
        <v>375.06464308799582</v>
      </c>
      <c r="P87" s="374">
        <v>60.263000237409962</v>
      </c>
      <c r="Q87" s="374">
        <v>28.732034880044271</v>
      </c>
      <c r="R87" s="374"/>
      <c r="S87" s="374"/>
      <c r="T87" s="374">
        <v>235.53131709480411</v>
      </c>
      <c r="U87" s="374">
        <v>66.473613677564359</v>
      </c>
      <c r="V87" s="374"/>
      <c r="W87" s="374"/>
      <c r="X87" s="374"/>
      <c r="Y87" s="291"/>
      <c r="Z87" s="291"/>
      <c r="AA87" s="291"/>
      <c r="AB87" s="291">
        <v>10.9016</v>
      </c>
      <c r="AC87" s="291"/>
      <c r="AD87" s="292">
        <f t="shared" si="7"/>
        <v>0.25</v>
      </c>
      <c r="AE87" s="291"/>
      <c r="AF87" s="293">
        <f t="shared" si="8"/>
        <v>75.86261594382708</v>
      </c>
      <c r="AG87" s="293">
        <f t="shared" si="9"/>
        <v>75.86261594382708</v>
      </c>
      <c r="AH87" s="294">
        <f t="shared" si="10"/>
        <v>0.4028882140644709</v>
      </c>
      <c r="AI87" s="294">
        <f t="shared" si="11"/>
        <v>1.7536613635289395</v>
      </c>
      <c r="AJ87" s="295">
        <f>INDEX($AR$3:AS97,MATCH(COUNTA(N87:Y87),$AR$3:$AR$12,0),2)</f>
        <v>1.94</v>
      </c>
      <c r="AK87" s="296">
        <f t="shared" si="12"/>
        <v>160.94615801697253</v>
      </c>
      <c r="AL87" s="297">
        <f t="shared" si="13"/>
        <v>14.763535445895331</v>
      </c>
      <c r="AM87" s="297"/>
      <c r="AN87" s="298"/>
      <c r="AO87" s="299"/>
      <c r="AP87" s="298" t="s">
        <v>72</v>
      </c>
      <c r="AQ87" s="300"/>
      <c r="AR87" s="301"/>
      <c r="AS87" s="301"/>
      <c r="AT87" s="302"/>
      <c r="AU87" s="302"/>
    </row>
    <row r="88" spans="1:47" s="334" customFormat="1">
      <c r="A88" s="383" t="s">
        <v>126</v>
      </c>
      <c r="B88" s="290">
        <v>211.38687862333319</v>
      </c>
      <c r="C88" s="374">
        <v>353.83873080687488</v>
      </c>
      <c r="D88" s="374">
        <v>33.52811122954575</v>
      </c>
      <c r="E88" s="374">
        <v>20.602781967435959</v>
      </c>
      <c r="F88" s="374"/>
      <c r="G88" s="374"/>
      <c r="H88" s="374">
        <v>204.9537560125481</v>
      </c>
      <c r="I88" s="374">
        <v>56.59136773099096</v>
      </c>
      <c r="J88" s="374"/>
      <c r="K88" s="374"/>
      <c r="L88" s="374">
        <v>34.221774982292203</v>
      </c>
      <c r="M88" s="374">
        <v>68.006955498775113</v>
      </c>
      <c r="N88" s="290"/>
      <c r="O88" s="374"/>
      <c r="P88" s="374">
        <v>33.52811122954575</v>
      </c>
      <c r="Q88" s="374">
        <v>20.602781967435959</v>
      </c>
      <c r="R88" s="374"/>
      <c r="S88" s="374"/>
      <c r="T88" s="374"/>
      <c r="U88" s="374">
        <v>56.59136773099096</v>
      </c>
      <c r="V88" s="374"/>
      <c r="W88" s="374"/>
      <c r="X88" s="374">
        <v>34.221774982292203</v>
      </c>
      <c r="Y88" s="291">
        <v>68.006955498775113</v>
      </c>
      <c r="Z88" s="291"/>
      <c r="AA88" s="291"/>
      <c r="AB88" s="291">
        <v>10.6858</v>
      </c>
      <c r="AC88" s="291"/>
      <c r="AD88" s="292">
        <f t="shared" si="7"/>
        <v>0.45833333333333331</v>
      </c>
      <c r="AE88" s="291"/>
      <c r="AF88" s="293">
        <f t="shared" si="8"/>
        <v>40.363614724509382</v>
      </c>
      <c r="AG88" s="293">
        <f t="shared" si="9"/>
        <v>91.712068683020092</v>
      </c>
      <c r="AH88" s="294">
        <f t="shared" si="10"/>
        <v>0.24081398149969319</v>
      </c>
      <c r="AI88" s="294">
        <f t="shared" si="11"/>
        <v>1.4784969277935007</v>
      </c>
      <c r="AJ88" s="295">
        <f>INDEX($AR$3:AS98,MATCH(COUNTA(N88:Y88),$AR$3:$AR$12,0),2)</f>
        <v>1.75</v>
      </c>
      <c r="AK88" s="296">
        <f t="shared" si="12"/>
        <v>42.590198281807993</v>
      </c>
      <c r="AL88" s="297">
        <f t="shared" si="13"/>
        <v>3.9856817722405427</v>
      </c>
      <c r="AM88" s="297"/>
      <c r="AN88" s="298"/>
      <c r="AO88" s="299"/>
      <c r="AP88" s="298" t="s">
        <v>72</v>
      </c>
      <c r="AQ88" s="300"/>
      <c r="AR88" s="301"/>
      <c r="AS88" s="301"/>
      <c r="AT88" s="302"/>
      <c r="AU88" s="302"/>
    </row>
    <row r="89" spans="1:47" s="304" customFormat="1">
      <c r="A89" s="383" t="s">
        <v>127</v>
      </c>
      <c r="B89" s="290">
        <v>50.485829163718222</v>
      </c>
      <c r="C89" s="374">
        <v>207.50170194796229</v>
      </c>
      <c r="D89" s="374">
        <v>64.27652087173513</v>
      </c>
      <c r="E89" s="374">
        <v>58.077913621409976</v>
      </c>
      <c r="F89" s="374">
        <v>118.061132213682</v>
      </c>
      <c r="G89" s="374">
        <v>37.946881304602321</v>
      </c>
      <c r="H89" s="374">
        <v>74.6928161671418</v>
      </c>
      <c r="I89" s="374">
        <v>54.071187030805618</v>
      </c>
      <c r="J89" s="374">
        <v>105.4877071027941</v>
      </c>
      <c r="K89" s="374">
        <v>48.938274331315299</v>
      </c>
      <c r="L89" s="374"/>
      <c r="M89" s="374">
        <v>21.34973768677353</v>
      </c>
      <c r="N89" s="290">
        <v>50.485829163718222</v>
      </c>
      <c r="O89" s="374"/>
      <c r="P89" s="374">
        <v>64.27652087173513</v>
      </c>
      <c r="Q89" s="374">
        <v>58.077913621409976</v>
      </c>
      <c r="R89" s="374">
        <v>118.061132213682</v>
      </c>
      <c r="S89" s="374">
        <v>37.946881304602321</v>
      </c>
      <c r="T89" s="374">
        <v>74.6928161671418</v>
      </c>
      <c r="U89" s="374">
        <v>54.071187030805618</v>
      </c>
      <c r="V89" s="374">
        <v>105.4877071027941</v>
      </c>
      <c r="W89" s="374">
        <v>48.938274331315299</v>
      </c>
      <c r="X89" s="374"/>
      <c r="Y89" s="291"/>
      <c r="Z89" s="291"/>
      <c r="AA89" s="291"/>
      <c r="AB89" s="291">
        <v>9.9901</v>
      </c>
      <c r="AC89" s="291"/>
      <c r="AD89" s="292">
        <f t="shared" si="7"/>
        <v>0.625</v>
      </c>
      <c r="AE89" s="291"/>
      <c r="AF89" s="293">
        <f t="shared" si="8"/>
        <v>37.445072436777451</v>
      </c>
      <c r="AG89" s="293">
        <f t="shared" si="9"/>
        <v>64.434530854471589</v>
      </c>
      <c r="AH89" s="294">
        <f t="shared" si="10"/>
        <v>0.15694367691407693</v>
      </c>
      <c r="AI89" s="294">
        <f t="shared" si="11"/>
        <v>1.9657715531246822</v>
      </c>
      <c r="AJ89" s="295">
        <f>INDEX($AR$3:AS99,MATCH(COUNTA(N89:Y89),$AR$3:$AR$12,0),2)</f>
        <v>2.3199999999999998</v>
      </c>
      <c r="AK89" s="296">
        <f t="shared" si="12"/>
        <v>68.004251311911602</v>
      </c>
      <c r="AL89" s="297">
        <f t="shared" si="13"/>
        <v>6.8071642237726948</v>
      </c>
      <c r="AM89" s="297"/>
      <c r="AN89" s="298"/>
      <c r="AO89" s="299"/>
      <c r="AP89" s="298" t="s">
        <v>128</v>
      </c>
      <c r="AQ89" s="300"/>
      <c r="AR89" s="301"/>
      <c r="AS89" s="301"/>
      <c r="AT89" s="302"/>
      <c r="AU89" s="302"/>
    </row>
    <row r="90" spans="1:47">
      <c r="A90" s="383" t="s">
        <v>129</v>
      </c>
      <c r="B90" s="290">
        <v>347.97143303429078</v>
      </c>
      <c r="C90" s="374">
        <v>255.895910298084</v>
      </c>
      <c r="D90" s="374">
        <v>232.21096829047701</v>
      </c>
      <c r="E90" s="374">
        <v>72.397866523685238</v>
      </c>
      <c r="F90" s="374">
        <v>89.954293695045507</v>
      </c>
      <c r="G90" s="374">
        <v>46.876770206314518</v>
      </c>
      <c r="H90" s="374">
        <v>73.191858342165943</v>
      </c>
      <c r="I90" s="374">
        <v>70.076067201774947</v>
      </c>
      <c r="J90" s="374">
        <v>104.74292315778121</v>
      </c>
      <c r="K90" s="374">
        <v>42.508220525954663</v>
      </c>
      <c r="L90" s="374"/>
      <c r="M90" s="374">
        <v>27.77734971295849</v>
      </c>
      <c r="N90" s="290"/>
      <c r="O90" s="374">
        <v>255.895910298084</v>
      </c>
      <c r="P90" s="374">
        <v>232.21096829047701</v>
      </c>
      <c r="Q90" s="374">
        <v>72.397866523685238</v>
      </c>
      <c r="R90" s="374">
        <v>89.954293695045507</v>
      </c>
      <c r="S90" s="374">
        <v>46.876770206314518</v>
      </c>
      <c r="T90" s="374">
        <v>73.191858342165943</v>
      </c>
      <c r="U90" s="374">
        <v>70.076067201774947</v>
      </c>
      <c r="V90" s="374">
        <v>104.74292315778121</v>
      </c>
      <c r="W90" s="374">
        <v>42.508220525954663</v>
      </c>
      <c r="X90" s="374"/>
      <c r="Y90" s="291"/>
      <c r="Z90" s="291"/>
      <c r="AA90" s="291"/>
      <c r="AB90" s="291">
        <v>10.840999999999999</v>
      </c>
      <c r="AC90" s="291"/>
      <c r="AD90" s="292">
        <f t="shared" si="7"/>
        <v>0.625</v>
      </c>
      <c r="AE90" s="291"/>
      <c r="AF90" s="293">
        <f t="shared" si="8"/>
        <v>67.602179486293323</v>
      </c>
      <c r="AG90" s="293">
        <f t="shared" si="9"/>
        <v>80.961051275778061</v>
      </c>
      <c r="AH90" s="294">
        <f t="shared" si="10"/>
        <v>0.11099488462947169</v>
      </c>
      <c r="AI90" s="294">
        <f t="shared" si="11"/>
        <v>1.9694306799604804</v>
      </c>
      <c r="AJ90" s="295">
        <f>INDEX($AR$3:AS100,MATCH(COUNTA(N90:Y90),$AR$3:$AR$12,0),2)</f>
        <v>2.3199999999999998</v>
      </c>
      <c r="AK90" s="296">
        <f t="shared" si="12"/>
        <v>109.76165313792033</v>
      </c>
      <c r="AL90" s="297">
        <f t="shared" si="13"/>
        <v>10.124679747063956</v>
      </c>
      <c r="AM90" s="297"/>
      <c r="AN90" s="298"/>
      <c r="AO90" s="299"/>
      <c r="AP90" s="298" t="s">
        <v>128</v>
      </c>
      <c r="AQ90" s="300"/>
      <c r="AR90" s="301"/>
      <c r="AS90" s="301"/>
      <c r="AT90" s="302"/>
      <c r="AU90" s="302"/>
    </row>
    <row r="91" spans="1:47">
      <c r="A91" s="383" t="s">
        <v>130</v>
      </c>
      <c r="B91" s="290">
        <v>17.61377131392706</v>
      </c>
      <c r="C91" s="374">
        <v>85.299261302210894</v>
      </c>
      <c r="D91" s="374"/>
      <c r="E91" s="374">
        <v>40.897348230468758</v>
      </c>
      <c r="F91" s="374"/>
      <c r="G91" s="374">
        <v>41.943122066166502</v>
      </c>
      <c r="H91" s="374">
        <v>118.4009045002085</v>
      </c>
      <c r="I91" s="374">
        <v>76.680938250448136</v>
      </c>
      <c r="J91" s="374"/>
      <c r="K91" s="374">
        <v>21.890705076026741</v>
      </c>
      <c r="L91" s="374"/>
      <c r="M91" s="374">
        <v>31.003607252292731</v>
      </c>
      <c r="N91" s="290">
        <v>17.61377131392706</v>
      </c>
      <c r="O91" s="374">
        <v>85.299261302210894</v>
      </c>
      <c r="P91" s="374"/>
      <c r="Q91" s="374">
        <v>40.897348230468758</v>
      </c>
      <c r="R91" s="374"/>
      <c r="S91" s="374">
        <v>41.943122066166502</v>
      </c>
      <c r="T91" s="374"/>
      <c r="U91" s="374">
        <v>76.680938250448136</v>
      </c>
      <c r="V91" s="374"/>
      <c r="W91" s="374">
        <v>21.890705076026741</v>
      </c>
      <c r="X91" s="374"/>
      <c r="Y91" s="291">
        <v>31.003607252292731</v>
      </c>
      <c r="Z91" s="291"/>
      <c r="AA91" s="291"/>
      <c r="AB91" s="291">
        <v>1.3666</v>
      </c>
      <c r="AC91" s="291"/>
      <c r="AD91" s="292">
        <f t="shared" si="7"/>
        <v>0.54166666666666663</v>
      </c>
      <c r="AE91" s="291"/>
      <c r="AF91" s="293">
        <f t="shared" si="8"/>
        <v>53.946227340798458</v>
      </c>
      <c r="AG91" s="293">
        <f t="shared" si="9"/>
        <v>61.319917341489358</v>
      </c>
      <c r="AH91" s="294">
        <f t="shared" si="10"/>
        <v>0.12732896006595454</v>
      </c>
      <c r="AI91" s="294">
        <f t="shared" si="11"/>
        <v>1.6563955343741594</v>
      </c>
      <c r="AJ91" s="295">
        <f>INDEX($AR$3:AS101,MATCH(COUNTA(N91:Y91),$AR$3:$AR$12,0),2)</f>
        <v>2.1</v>
      </c>
      <c r="AK91" s="296">
        <f t="shared" si="12"/>
        <v>45.046964784505825</v>
      </c>
      <c r="AL91" s="297">
        <f t="shared" si="13"/>
        <v>32.96280168630603</v>
      </c>
      <c r="AM91" s="297"/>
      <c r="AN91" s="298"/>
      <c r="AO91" s="299"/>
      <c r="AP91" s="298" t="s">
        <v>128</v>
      </c>
      <c r="AQ91" s="300"/>
      <c r="AR91" s="301"/>
      <c r="AS91" s="301"/>
      <c r="AT91" s="302"/>
      <c r="AU91" s="302"/>
    </row>
    <row r="92" spans="1:47">
      <c r="A92" s="384" t="s">
        <v>131</v>
      </c>
      <c r="B92" s="75">
        <v>105.8792078986914</v>
      </c>
      <c r="C92" s="202">
        <v>83.776234419680208</v>
      </c>
      <c r="D92" s="202">
        <v>63.740133374436539</v>
      </c>
      <c r="E92" s="202">
        <v>21.527019937173829</v>
      </c>
      <c r="F92" s="256"/>
      <c r="G92" s="256">
        <v>32.862297015521257</v>
      </c>
      <c r="H92" s="256">
        <v>101.5339183944545</v>
      </c>
      <c r="I92" s="256">
        <v>78.195887208483683</v>
      </c>
      <c r="J92" s="256">
        <v>38.666847341716242</v>
      </c>
      <c r="K92" s="232">
        <v>40.003403245370812</v>
      </c>
      <c r="L92" s="374"/>
      <c r="M92" s="374">
        <v>45.653180501749603</v>
      </c>
      <c r="N92" s="259"/>
      <c r="O92" s="231">
        <v>83.776234419680208</v>
      </c>
      <c r="P92" s="231">
        <v>63.740133374436539</v>
      </c>
      <c r="Q92" s="231">
        <v>21.527019937173829</v>
      </c>
      <c r="R92" s="232"/>
      <c r="S92" s="232">
        <v>32.862297015521257</v>
      </c>
      <c r="T92" s="232"/>
      <c r="U92" s="232">
        <v>78.195887208483683</v>
      </c>
      <c r="V92" s="232">
        <v>38.666847341716242</v>
      </c>
      <c r="W92" s="232">
        <v>40.003403245370812</v>
      </c>
      <c r="X92" s="374"/>
      <c r="Y92" s="291">
        <v>45.653180501749603</v>
      </c>
      <c r="Z92" s="291"/>
      <c r="AA92" s="291"/>
      <c r="AB92" s="291">
        <v>9.7088000000000001</v>
      </c>
      <c r="AC92" s="291"/>
      <c r="AD92" s="292">
        <f t="shared" si="7"/>
        <v>0.58333333333333326</v>
      </c>
      <c r="AE92" s="291"/>
      <c r="AF92" s="293">
        <f t="shared" si="8"/>
        <v>41.220515958470003</v>
      </c>
      <c r="AG92" s="293">
        <f t="shared" si="9"/>
        <v>46.239235860322445</v>
      </c>
      <c r="AH92" s="294">
        <f t="shared" si="10"/>
        <v>8.9645263118376312E-2</v>
      </c>
      <c r="AI92" s="294">
        <f t="shared" si="11"/>
        <v>1.5943322739123991</v>
      </c>
      <c r="AJ92" s="295">
        <f>INDEX($AR$3:AS102,MATCH(COUNTA(N92:Y92),$AR$3:$AR$12,0),2)</f>
        <v>2.2200000000000002</v>
      </c>
      <c r="AK92" s="296">
        <f t="shared" si="12"/>
        <v>50.553125380516519</v>
      </c>
      <c r="AL92" s="297">
        <f t="shared" si="13"/>
        <v>5.206938589786227</v>
      </c>
      <c r="AM92" s="297"/>
      <c r="AN92" s="297"/>
      <c r="AO92" s="203"/>
      <c r="AP92" s="297" t="s">
        <v>81</v>
      </c>
      <c r="AQ92" s="300"/>
      <c r="AR92" s="377" t="s">
        <v>34</v>
      </c>
      <c r="AS92" s="377" t="s">
        <v>35</v>
      </c>
      <c r="AT92" s="302"/>
      <c r="AU92" s="302"/>
    </row>
    <row r="93" spans="1:47" s="334" customFormat="1">
      <c r="A93" s="384" t="s">
        <v>132</v>
      </c>
      <c r="B93" s="75">
        <v>186.2566717186792</v>
      </c>
      <c r="C93" s="202">
        <v>163.79806544388771</v>
      </c>
      <c r="D93" s="202">
        <v>47.668129847480181</v>
      </c>
      <c r="E93" s="202">
        <v>111.14431730389251</v>
      </c>
      <c r="F93" s="256"/>
      <c r="G93" s="256">
        <v>35.852314970079213</v>
      </c>
      <c r="H93" s="256">
        <v>80.683265246612692</v>
      </c>
      <c r="I93" s="256">
        <v>79.73239174299276</v>
      </c>
      <c r="J93" s="256">
        <v>76.742545948113403</v>
      </c>
      <c r="K93" s="232">
        <v>67.044887232652897</v>
      </c>
      <c r="L93" s="374"/>
      <c r="M93" s="374">
        <v>37.87282408575836</v>
      </c>
      <c r="N93" s="259"/>
      <c r="O93" s="231">
        <v>163.79806544388771</v>
      </c>
      <c r="P93" s="231">
        <v>47.668129847480181</v>
      </c>
      <c r="Q93" s="231">
        <v>111.14431730389251</v>
      </c>
      <c r="R93" s="232"/>
      <c r="S93" s="232">
        <v>35.852314970079213</v>
      </c>
      <c r="T93" s="232">
        <v>80.683265246612692</v>
      </c>
      <c r="U93" s="232">
        <v>79.73239174299276</v>
      </c>
      <c r="V93" s="232">
        <v>76.742545948113403</v>
      </c>
      <c r="W93" s="232">
        <v>67.044887232652897</v>
      </c>
      <c r="X93" s="374"/>
      <c r="Y93" s="291">
        <v>37.87282408575836</v>
      </c>
      <c r="Z93" s="291"/>
      <c r="AA93" s="291"/>
      <c r="AB93" s="291">
        <v>10.2204</v>
      </c>
      <c r="AC93" s="291"/>
      <c r="AD93" s="292">
        <f t="shared" si="7"/>
        <v>0.625</v>
      </c>
      <c r="AE93" s="291"/>
      <c r="AF93" s="293">
        <f t="shared" si="8"/>
        <v>48.635253061376602</v>
      </c>
      <c r="AG93" s="293">
        <f t="shared" si="9"/>
        <v>54.638701859964002</v>
      </c>
      <c r="AH93" s="294">
        <f t="shared" si="10"/>
        <v>0.41153182458196486</v>
      </c>
      <c r="AI93" s="294">
        <f t="shared" si="11"/>
        <v>2.270689427915471</v>
      </c>
      <c r="AJ93" s="295">
        <f>INDEX($AR$3:AS103,MATCH(COUNTA(N93:Y93),$AR$3:$AR$12,0),2)</f>
        <v>2.3199999999999998</v>
      </c>
      <c r="AK93" s="296">
        <f t="shared" si="12"/>
        <v>77.837637980163279</v>
      </c>
      <c r="AL93" s="297">
        <f t="shared" si="13"/>
        <v>7.615909160127126</v>
      </c>
      <c r="AM93" s="297"/>
      <c r="AN93" s="297"/>
      <c r="AO93" s="203"/>
      <c r="AP93" s="297" t="s">
        <v>81</v>
      </c>
      <c r="AQ93" s="300"/>
      <c r="AR93">
        <v>3</v>
      </c>
      <c r="AS93">
        <v>1.1499999999999999</v>
      </c>
      <c r="AT93" s="302"/>
      <c r="AU93" s="302"/>
    </row>
    <row r="94" spans="1:47" s="304" customFormat="1">
      <c r="A94" s="384" t="s">
        <v>133</v>
      </c>
      <c r="B94" s="75">
        <v>513.82425382694805</v>
      </c>
      <c r="C94" s="202">
        <v>306.36061161049969</v>
      </c>
      <c r="D94" s="202">
        <v>57.991565678530463</v>
      </c>
      <c r="E94" s="202">
        <v>111.7311654063046</v>
      </c>
      <c r="F94" s="256"/>
      <c r="G94" s="256">
        <v>75.293181143579602</v>
      </c>
      <c r="H94" s="256">
        <v>81.072849610072396</v>
      </c>
      <c r="I94" s="256">
        <v>190.65161964438951</v>
      </c>
      <c r="J94" s="256">
        <v>60.396420246671113</v>
      </c>
      <c r="K94" s="232">
        <v>73.469626389426736</v>
      </c>
      <c r="L94" s="374"/>
      <c r="M94" s="374">
        <v>66.620881102621752</v>
      </c>
      <c r="N94" s="259"/>
      <c r="O94" s="231"/>
      <c r="P94" s="231">
        <v>57.991565678530463</v>
      </c>
      <c r="Q94" s="231"/>
      <c r="R94" s="232"/>
      <c r="S94" s="232">
        <v>75.293181143579602</v>
      </c>
      <c r="T94" s="232">
        <v>81.072849610072396</v>
      </c>
      <c r="U94" s="232"/>
      <c r="V94" s="232">
        <v>60.396420246671113</v>
      </c>
      <c r="W94" s="232">
        <v>73.469626389426736</v>
      </c>
      <c r="X94" s="374"/>
      <c r="Y94" s="291">
        <v>66.620881102621752</v>
      </c>
      <c r="Z94" s="291"/>
      <c r="AA94" s="291"/>
      <c r="AB94" s="291">
        <v>9.0239999999999991</v>
      </c>
      <c r="AC94" s="291"/>
      <c r="AD94" s="292">
        <f t="shared" si="7"/>
        <v>0.75</v>
      </c>
      <c r="AE94" s="291"/>
      <c r="AF94" s="293">
        <f t="shared" si="8"/>
        <v>11.89866307583531</v>
      </c>
      <c r="AG94" s="293">
        <f t="shared" si="9"/>
        <v>91.855267806167234</v>
      </c>
      <c r="AH94" s="294">
        <f t="shared" si="10"/>
        <v>0.25040498109355763</v>
      </c>
      <c r="AI94" s="294">
        <f t="shared" si="11"/>
        <v>1.4503888249756129</v>
      </c>
      <c r="AJ94" s="295">
        <f>INDEX($AR$3:AS104,MATCH(COUNTA(N94:Y94),$AR$3:$AR$12,0),2)</f>
        <v>1.94</v>
      </c>
      <c r="AK94" s="296">
        <f t="shared" si="12"/>
        <v>69.14075402848367</v>
      </c>
      <c r="AL94" s="297">
        <f t="shared" si="13"/>
        <v>7.6618743382628187</v>
      </c>
      <c r="AM94" s="297"/>
      <c r="AN94" s="297"/>
      <c r="AO94" s="203"/>
      <c r="AP94" s="297" t="s">
        <v>81</v>
      </c>
      <c r="AQ94" s="300"/>
      <c r="AR94">
        <v>4</v>
      </c>
      <c r="AS94">
        <v>1.49</v>
      </c>
      <c r="AT94" s="302"/>
      <c r="AU94" s="302"/>
    </row>
    <row r="95" spans="1:47">
      <c r="A95" s="384" t="s">
        <v>134</v>
      </c>
      <c r="B95" s="75">
        <v>460.79619413001672</v>
      </c>
      <c r="C95" s="202">
        <v>319.62274551763147</v>
      </c>
      <c r="D95" s="202">
        <v>44.990880442692863</v>
      </c>
      <c r="E95" s="202">
        <v>93.535433648032225</v>
      </c>
      <c r="F95" s="256"/>
      <c r="G95" s="256"/>
      <c r="H95" s="256">
        <v>84.166269515361151</v>
      </c>
      <c r="I95" s="256">
        <v>138.3531896426357</v>
      </c>
      <c r="J95" s="256">
        <v>64.029168904529328</v>
      </c>
      <c r="K95" s="232">
        <v>68.404723763381583</v>
      </c>
      <c r="L95" s="374"/>
      <c r="M95" s="374">
        <v>74.06554237284152</v>
      </c>
      <c r="N95" s="259"/>
      <c r="O95" s="231"/>
      <c r="P95" s="231">
        <v>44.990880442692863</v>
      </c>
      <c r="Q95" s="231">
        <v>93.535433648032225</v>
      </c>
      <c r="R95" s="232"/>
      <c r="S95" s="232"/>
      <c r="T95" s="232">
        <v>84.166269515361151</v>
      </c>
      <c r="U95" s="232">
        <v>138.3531896426357</v>
      </c>
      <c r="V95" s="232">
        <v>64.029168904529328</v>
      </c>
      <c r="W95" s="232">
        <v>68.404723763381583</v>
      </c>
      <c r="X95" s="374"/>
      <c r="Y95" s="291">
        <v>74.06554237284152</v>
      </c>
      <c r="Z95" s="291"/>
      <c r="AA95" s="291"/>
      <c r="AB95" s="291">
        <v>9.3187999999999995</v>
      </c>
      <c r="AC95" s="291"/>
      <c r="AD95" s="292">
        <f t="shared" si="7"/>
        <v>0.79166666666666663</v>
      </c>
      <c r="AE95" s="291"/>
      <c r="AF95" s="293">
        <f t="shared" si="8"/>
        <v>33.77080446312516</v>
      </c>
      <c r="AG95" s="293">
        <f t="shared" si="9"/>
        <v>90.092064276957345</v>
      </c>
      <c r="AH95" s="294">
        <f t="shared" si="10"/>
        <v>0.48004121126248783</v>
      </c>
      <c r="AI95" s="294">
        <f t="shared" si="11"/>
        <v>2.0918164113265645</v>
      </c>
      <c r="AJ95" s="295">
        <f>INDEX($AR$3:AS105,MATCH(COUNTA(N95:Y95),$AR$3:$AR$12,0),2)</f>
        <v>2.1</v>
      </c>
      <c r="AK95" s="296">
        <f t="shared" si="12"/>
        <v>81.077886898496345</v>
      </c>
      <c r="AL95" s="297">
        <f t="shared" si="13"/>
        <v>8.7004643192789146</v>
      </c>
      <c r="AM95" s="297"/>
      <c r="AN95" s="297"/>
      <c r="AO95" s="203"/>
      <c r="AP95" s="297" t="s">
        <v>81</v>
      </c>
      <c r="AQ95" s="300"/>
      <c r="AR95">
        <v>5</v>
      </c>
      <c r="AS95">
        <v>1.75</v>
      </c>
      <c r="AT95" s="302"/>
      <c r="AU95" s="302"/>
    </row>
    <row r="96" spans="1:47" s="334" customFormat="1">
      <c r="A96" s="383" t="s">
        <v>135</v>
      </c>
      <c r="B96" s="290"/>
      <c r="C96" s="374">
        <v>107.7246399600929</v>
      </c>
      <c r="D96" s="374">
        <v>32.032939698516749</v>
      </c>
      <c r="E96" s="374">
        <v>32.085842730224911</v>
      </c>
      <c r="F96" s="374">
        <v>44.562781992682361</v>
      </c>
      <c r="G96" s="374">
        <v>18.699066952341109</v>
      </c>
      <c r="H96" s="374">
        <v>121.2814143613183</v>
      </c>
      <c r="I96" s="374">
        <v>37.053519868023862</v>
      </c>
      <c r="J96" s="374">
        <v>41.895721424675308</v>
      </c>
      <c r="K96" s="374">
        <v>26.772626439105409</v>
      </c>
      <c r="L96" s="374"/>
      <c r="M96" s="374">
        <v>13.927604633267769</v>
      </c>
      <c r="N96" s="290"/>
      <c r="O96" s="374">
        <v>107.7246399600929</v>
      </c>
      <c r="P96" s="374">
        <v>32.032939698516749</v>
      </c>
      <c r="Q96" s="374">
        <v>32.085842730224911</v>
      </c>
      <c r="R96" s="374">
        <v>44.562781992682361</v>
      </c>
      <c r="S96" s="374">
        <v>18.699066952341109</v>
      </c>
      <c r="T96" s="374"/>
      <c r="U96" s="374">
        <v>37.053519868023862</v>
      </c>
      <c r="V96" s="374">
        <v>41.895721424675308</v>
      </c>
      <c r="W96" s="374">
        <v>26.772626439105409</v>
      </c>
      <c r="X96" s="374"/>
      <c r="Y96" s="291">
        <v>13.927604633267769</v>
      </c>
      <c r="Z96" s="291"/>
      <c r="AA96" s="291"/>
      <c r="AB96" s="291">
        <v>11.4223</v>
      </c>
      <c r="AC96" s="291"/>
      <c r="AD96" s="292">
        <f t="shared" si="7"/>
        <v>0.625</v>
      </c>
      <c r="AE96" s="291"/>
      <c r="AF96" s="293">
        <f t="shared" si="8"/>
        <v>65.783210106522731</v>
      </c>
      <c r="AG96" s="293">
        <f t="shared" si="9"/>
        <v>73.0203729064485</v>
      </c>
      <c r="AH96" s="294">
        <f t="shared" si="10"/>
        <v>0.6733886390687106</v>
      </c>
      <c r="AI96" s="294">
        <f t="shared" si="11"/>
        <v>2.6343124496863899</v>
      </c>
      <c r="AJ96" s="295">
        <f>INDEX($AR$3:AS106,MATCH(COUNTA(N96:Y96),$AR$3:$AR$12,0),2)</f>
        <v>2.3199999999999998</v>
      </c>
      <c r="AK96" s="296">
        <f t="shared" si="12"/>
        <v>39.417193744325594</v>
      </c>
      <c r="AL96" s="297">
        <f t="shared" si="13"/>
        <v>3.4508981329789616</v>
      </c>
      <c r="AM96" s="297"/>
      <c r="AN96" s="298"/>
      <c r="AO96" s="299"/>
      <c r="AP96" s="298" t="s">
        <v>72</v>
      </c>
      <c r="AQ96" s="300"/>
      <c r="AR96" s="301"/>
      <c r="AS96" s="301"/>
      <c r="AT96" s="302"/>
      <c r="AU96" s="302"/>
    </row>
    <row r="97" spans="1:47" s="304" customFormat="1">
      <c r="A97" s="383" t="s">
        <v>136</v>
      </c>
      <c r="B97" s="290"/>
      <c r="C97" s="374"/>
      <c r="D97" s="374">
        <v>53.450544450606749</v>
      </c>
      <c r="E97" s="374">
        <v>72.811917545934946</v>
      </c>
      <c r="F97" s="374">
        <v>62.200093812917039</v>
      </c>
      <c r="G97" s="374">
        <v>22.762890732430002</v>
      </c>
      <c r="H97" s="374">
        <v>118.6582641184455</v>
      </c>
      <c r="I97" s="374">
        <v>40.822259473406767</v>
      </c>
      <c r="J97" s="374">
        <v>39.770032694691167</v>
      </c>
      <c r="K97" s="374">
        <v>20.161340614433549</v>
      </c>
      <c r="L97" s="374">
        <v>10.51193520014604</v>
      </c>
      <c r="M97" s="374">
        <v>30.90424596237591</v>
      </c>
      <c r="N97" s="290"/>
      <c r="O97" s="374"/>
      <c r="P97" s="374">
        <v>53.450544450606749</v>
      </c>
      <c r="Q97" s="374">
        <v>72.811917545934946</v>
      </c>
      <c r="R97" s="374">
        <v>62.200093812917039</v>
      </c>
      <c r="S97" s="374">
        <v>22.762890732430002</v>
      </c>
      <c r="T97" s="374">
        <v>118.6582641184455</v>
      </c>
      <c r="U97" s="374">
        <v>40.822259473406767</v>
      </c>
      <c r="V97" s="374">
        <v>39.770032694691167</v>
      </c>
      <c r="W97" s="374">
        <v>20.161340614433549</v>
      </c>
      <c r="X97" s="374">
        <v>10.51193520014604</v>
      </c>
      <c r="Y97" s="291">
        <v>30.90424596237591</v>
      </c>
      <c r="Z97" s="291"/>
      <c r="AA97" s="291"/>
      <c r="AB97" s="291">
        <v>9.4604999999999997</v>
      </c>
      <c r="AC97" s="291"/>
      <c r="AD97" s="292">
        <f t="shared" si="7"/>
        <v>0.66666666666666663</v>
      </c>
      <c r="AE97" s="291"/>
      <c r="AF97" s="293">
        <f t="shared" si="8"/>
        <v>63.770756553487203</v>
      </c>
      <c r="AG97" s="293">
        <f t="shared" si="9"/>
        <v>63.770756553487203</v>
      </c>
      <c r="AH97" s="294">
        <f t="shared" si="10"/>
        <v>0.42392882894014616</v>
      </c>
      <c r="AI97" s="294">
        <f t="shared" si="11"/>
        <v>2.3735977230876188</v>
      </c>
      <c r="AJ97" s="295">
        <f>INDEX($AR$3:AS107,MATCH(COUNTA(N97:Y97),$AR$3:$AR$12,0),2)</f>
        <v>2.41</v>
      </c>
      <c r="AK97" s="296">
        <f t="shared" si="12"/>
        <v>47.205352460538762</v>
      </c>
      <c r="AL97" s="297">
        <f t="shared" si="13"/>
        <v>4.9897312468198045</v>
      </c>
      <c r="AM97" s="297"/>
      <c r="AN97" s="298"/>
      <c r="AO97" s="299"/>
      <c r="AP97" s="298" t="s">
        <v>72</v>
      </c>
      <c r="AQ97" s="300"/>
      <c r="AR97" s="301"/>
      <c r="AS97" s="301"/>
      <c r="AT97" s="302"/>
      <c r="AU97" s="302"/>
    </row>
    <row r="98" spans="1:47">
      <c r="A98" s="383" t="s">
        <v>137</v>
      </c>
      <c r="B98" s="290">
        <v>43.064427199126627</v>
      </c>
      <c r="C98" s="374">
        <v>83.956924781154001</v>
      </c>
      <c r="D98" s="374">
        <v>15.93818476153646</v>
      </c>
      <c r="E98" s="374">
        <v>36.891407467070159</v>
      </c>
      <c r="F98" s="374"/>
      <c r="G98" s="374">
        <v>7.959090743060889</v>
      </c>
      <c r="H98" s="374">
        <v>73.639506640348486</v>
      </c>
      <c r="I98" s="374">
        <v>31.10394542679963</v>
      </c>
      <c r="J98" s="374"/>
      <c r="K98" s="374"/>
      <c r="L98" s="374"/>
      <c r="M98" s="374"/>
      <c r="N98" s="290">
        <v>43.064427199126627</v>
      </c>
      <c r="O98" s="374">
        <v>83.956924781154001</v>
      </c>
      <c r="P98" s="374">
        <v>15.93818476153646</v>
      </c>
      <c r="Q98" s="374">
        <v>36.891407467070159</v>
      </c>
      <c r="R98" s="374"/>
      <c r="S98" s="374">
        <v>7.959090743060889</v>
      </c>
      <c r="T98" s="374">
        <v>73.639506640348486</v>
      </c>
      <c r="U98" s="374">
        <v>31.10394542679963</v>
      </c>
      <c r="V98" s="374"/>
      <c r="W98" s="374"/>
      <c r="X98" s="374"/>
      <c r="Y98" s="291"/>
      <c r="Z98" s="291"/>
      <c r="AA98" s="291"/>
      <c r="AB98" s="291">
        <v>10.585800000000001</v>
      </c>
      <c r="AC98" s="291"/>
      <c r="AD98" s="292">
        <f t="shared" si="7"/>
        <v>0.54166666666666663</v>
      </c>
      <c r="AE98" s="291"/>
      <c r="AF98" s="293">
        <f t="shared" si="8"/>
        <v>62.296894909621074</v>
      </c>
      <c r="AG98" s="293">
        <f t="shared" si="9"/>
        <v>62.296894909621074</v>
      </c>
      <c r="AH98" s="294">
        <f t="shared" si="10"/>
        <v>0.13575937092672954</v>
      </c>
      <c r="AI98" s="294">
        <f t="shared" si="11"/>
        <v>1.6194357820696483</v>
      </c>
      <c r="AJ98" s="295">
        <f>INDEX($AR$3:AS108,MATCH(COUNTA(N98:Y98),$AR$3:$AR$12,0),2)</f>
        <v>2.1</v>
      </c>
      <c r="AK98" s="296">
        <f t="shared" si="12"/>
        <v>41.793355288442328</v>
      </c>
      <c r="AL98" s="297">
        <f t="shared" si="13"/>
        <v>3.9480582750894904</v>
      </c>
      <c r="AM98" s="297"/>
      <c r="AN98" s="298"/>
      <c r="AO98" s="299"/>
      <c r="AP98" s="298" t="s">
        <v>72</v>
      </c>
      <c r="AQ98" s="300"/>
      <c r="AR98" s="301"/>
      <c r="AS98" s="301"/>
      <c r="AT98" s="302"/>
      <c r="AU98" s="302"/>
    </row>
    <row r="99" spans="1:47">
      <c r="A99" s="383" t="s">
        <v>138</v>
      </c>
      <c r="B99" s="290">
        <v>21.367890983572689</v>
      </c>
      <c r="C99" s="374">
        <v>45.141936874696533</v>
      </c>
      <c r="D99" s="374">
        <v>28.592193406455252</v>
      </c>
      <c r="E99" s="374">
        <v>31.950933526842022</v>
      </c>
      <c r="F99" s="374"/>
      <c r="G99" s="374">
        <v>8.6787217185247592</v>
      </c>
      <c r="H99" s="374">
        <v>32.857010505752768</v>
      </c>
      <c r="I99" s="374">
        <v>25.785465604837121</v>
      </c>
      <c r="J99" s="374"/>
      <c r="K99" s="374"/>
      <c r="L99" s="374">
        <v>31.69558856854977</v>
      </c>
      <c r="M99" s="374">
        <v>47.400232534259828</v>
      </c>
      <c r="N99" s="290">
        <v>21.367890983572689</v>
      </c>
      <c r="O99" s="374">
        <v>45.141936874696533</v>
      </c>
      <c r="P99" s="374">
        <v>28.592193406455252</v>
      </c>
      <c r="Q99" s="374">
        <v>31.950933526842022</v>
      </c>
      <c r="R99" s="374"/>
      <c r="S99" s="374">
        <v>8.6787217185247592</v>
      </c>
      <c r="T99" s="374">
        <v>32.857010505752768</v>
      </c>
      <c r="U99" s="374">
        <v>25.785465604837121</v>
      </c>
      <c r="V99" s="374"/>
      <c r="W99" s="374"/>
      <c r="X99" s="374">
        <v>31.69558856854977</v>
      </c>
      <c r="Y99" s="291">
        <v>47.400232534259828</v>
      </c>
      <c r="Z99" s="291"/>
      <c r="AA99" s="291"/>
      <c r="AB99" s="291">
        <v>9.8713999999999995</v>
      </c>
      <c r="AC99" s="291"/>
      <c r="AD99" s="292">
        <f t="shared" si="7"/>
        <v>0.625</v>
      </c>
      <c r="AE99" s="291"/>
      <c r="AF99" s="293">
        <f t="shared" si="8"/>
        <v>36.291168839037397</v>
      </c>
      <c r="AG99" s="293">
        <f t="shared" si="9"/>
        <v>36.291168839037397</v>
      </c>
      <c r="AH99" s="294">
        <f t="shared" si="10"/>
        <v>5.8321475892557435E-2</v>
      </c>
      <c r="AI99" s="294">
        <f t="shared" si="11"/>
        <v>1.5429636246050784</v>
      </c>
      <c r="AJ99" s="295">
        <f>INDEX($AR$3:AS109,MATCH(COUNTA(N99:Y99),$AR$3:$AR$12,0),2)</f>
        <v>2.3199999999999998</v>
      </c>
      <c r="AK99" s="296">
        <f t="shared" si="12"/>
        <v>30.385552635943416</v>
      </c>
      <c r="AL99" s="297">
        <f t="shared" si="13"/>
        <v>3.0781401458702331</v>
      </c>
      <c r="AM99" s="297"/>
      <c r="AN99" s="298"/>
      <c r="AO99" s="299"/>
      <c r="AP99" s="298" t="s">
        <v>72</v>
      </c>
      <c r="AQ99" s="300"/>
      <c r="AR99" s="301"/>
      <c r="AS99" s="301"/>
      <c r="AT99" s="302"/>
      <c r="AU99" s="302"/>
    </row>
    <row r="100" spans="1:47">
      <c r="A100" s="383" t="s">
        <v>139</v>
      </c>
      <c r="B100" s="290">
        <v>92.692063183631888</v>
      </c>
      <c r="C100" s="374">
        <v>242.2384473650628</v>
      </c>
      <c r="D100" s="374">
        <v>86.520868948961109</v>
      </c>
      <c r="E100" s="374">
        <v>62.996096456197279</v>
      </c>
      <c r="F100" s="374"/>
      <c r="G100" s="374">
        <v>26.47576247562662</v>
      </c>
      <c r="H100" s="374">
        <v>155.54014635530191</v>
      </c>
      <c r="I100" s="374">
        <v>112.0928755850412</v>
      </c>
      <c r="J100" s="374">
        <v>25.22010075598714</v>
      </c>
      <c r="K100" s="374">
        <v>24.52754258070739</v>
      </c>
      <c r="L100" s="374"/>
      <c r="M100" s="374"/>
      <c r="N100" s="290">
        <v>92.692063183631888</v>
      </c>
      <c r="O100" s="374"/>
      <c r="P100" s="374">
        <v>86.520868948961109</v>
      </c>
      <c r="Q100" s="374">
        <v>62.996096456197279</v>
      </c>
      <c r="R100" s="374"/>
      <c r="S100" s="374">
        <v>26.47576247562662</v>
      </c>
      <c r="T100" s="374">
        <v>155.54014635530191</v>
      </c>
      <c r="U100" s="374"/>
      <c r="V100" s="374">
        <v>25.22010075598714</v>
      </c>
      <c r="W100" s="374">
        <v>24.52754258070739</v>
      </c>
      <c r="X100" s="374"/>
      <c r="Y100" s="291"/>
      <c r="Z100" s="291"/>
      <c r="AA100" s="291"/>
      <c r="AB100" s="291">
        <v>9.9997000000000007</v>
      </c>
      <c r="AC100" s="291"/>
      <c r="AD100" s="292">
        <f t="shared" si="7"/>
        <v>0.54166666666666663</v>
      </c>
      <c r="AE100" s="291"/>
      <c r="AF100" s="293">
        <f t="shared" si="8"/>
        <v>66.247484229076903</v>
      </c>
      <c r="AG100" s="293">
        <f t="shared" si="9"/>
        <v>73.50669289384301</v>
      </c>
      <c r="AH100" s="294">
        <f t="shared" si="10"/>
        <v>0.47971020620122418</v>
      </c>
      <c r="AI100" s="294">
        <f t="shared" si="11"/>
        <v>1.958020409904168</v>
      </c>
      <c r="AJ100" s="295">
        <f>INDEX($AR$3:AS110,MATCH(COUNTA(N100:Y100),$AR$3:$AR$12,0),2)</f>
        <v>2.1</v>
      </c>
      <c r="AK100" s="296">
        <f t="shared" si="12"/>
        <v>67.710368679487615</v>
      </c>
      <c r="AL100" s="297">
        <f t="shared" si="13"/>
        <v>6.7712400051489157</v>
      </c>
      <c r="AM100" s="297"/>
      <c r="AN100" s="298"/>
      <c r="AO100" s="299"/>
      <c r="AP100" s="298" t="s">
        <v>72</v>
      </c>
      <c r="AQ100" s="300"/>
      <c r="AR100" s="301"/>
      <c r="AS100" s="301"/>
      <c r="AT100" s="302"/>
      <c r="AU100" s="302"/>
    </row>
    <row r="101" spans="1:47">
      <c r="A101" s="383" t="s">
        <v>140</v>
      </c>
      <c r="B101" s="290">
        <v>36.740001734161453</v>
      </c>
      <c r="C101" s="374">
        <v>39.422726743982309</v>
      </c>
      <c r="D101" s="374">
        <v>42.517029857389907</v>
      </c>
      <c r="E101" s="374">
        <v>54.386927140896219</v>
      </c>
      <c r="F101" s="374">
        <v>94.311454820825375</v>
      </c>
      <c r="G101" s="374">
        <v>15.449038280689241</v>
      </c>
      <c r="H101" s="374">
        <v>107.2765719797958</v>
      </c>
      <c r="I101" s="374">
        <v>58.409193491961098</v>
      </c>
      <c r="J101" s="374"/>
      <c r="K101" s="374"/>
      <c r="L101" s="374"/>
      <c r="M101" s="374"/>
      <c r="N101" s="290">
        <v>36.740001734161453</v>
      </c>
      <c r="O101" s="374">
        <v>39.422726743982309</v>
      </c>
      <c r="P101" s="374">
        <v>42.517029857389907</v>
      </c>
      <c r="Q101" s="374">
        <v>54.386927140896219</v>
      </c>
      <c r="R101" s="374">
        <v>94.311454820825375</v>
      </c>
      <c r="S101" s="374">
        <v>15.449038280689241</v>
      </c>
      <c r="T101" s="374">
        <v>107.2765719797958</v>
      </c>
      <c r="U101" s="374">
        <v>58.409193491961098</v>
      </c>
      <c r="V101" s="374"/>
      <c r="W101" s="374"/>
      <c r="X101" s="374"/>
      <c r="Y101" s="291"/>
      <c r="Z101" s="291"/>
      <c r="AA101" s="291"/>
      <c r="AB101" s="291">
        <v>9.0388000000000002</v>
      </c>
      <c r="AC101" s="291"/>
      <c r="AD101" s="292">
        <f t="shared" si="7"/>
        <v>0.58333333333333326</v>
      </c>
      <c r="AE101" s="291"/>
      <c r="AF101" s="293">
        <f t="shared" si="8"/>
        <v>51.144102555896907</v>
      </c>
      <c r="AG101" s="293">
        <f t="shared" si="9"/>
        <v>51.144102555896907</v>
      </c>
      <c r="AH101" s="294">
        <f t="shared" si="10"/>
        <v>0.14118986579181722</v>
      </c>
      <c r="AI101" s="294">
        <f t="shared" si="11"/>
        <v>1.7860558291105511</v>
      </c>
      <c r="AJ101" s="295">
        <f>INDEX($AR$3:AS111,MATCH(COUNTA(N101:Y101),$AR$3:$AR$12,0),2)</f>
        <v>2.2200000000000002</v>
      </c>
      <c r="AK101" s="296">
        <f t="shared" si="12"/>
        <v>56.064118006212674</v>
      </c>
      <c r="AL101" s="297">
        <f t="shared" si="13"/>
        <v>6.2026063201102657</v>
      </c>
      <c r="AM101" s="297"/>
      <c r="AN101" s="298"/>
      <c r="AO101" s="299"/>
      <c r="AP101" s="298" t="s">
        <v>72</v>
      </c>
      <c r="AQ101" s="300"/>
      <c r="AR101" s="301"/>
      <c r="AS101" s="301"/>
      <c r="AT101" s="302"/>
      <c r="AU101" s="302"/>
    </row>
    <row r="102" spans="1:47">
      <c r="A102" s="383" t="s">
        <v>141</v>
      </c>
      <c r="B102" s="290">
        <v>80.357208821117823</v>
      </c>
      <c r="C102" s="374">
        <v>91.922488250388426</v>
      </c>
      <c r="D102" s="374">
        <v>52.566293950157032</v>
      </c>
      <c r="E102" s="374">
        <v>41.124438209397859</v>
      </c>
      <c r="F102" s="374">
        <v>43.553170712739131</v>
      </c>
      <c r="G102" s="374">
        <v>24.49572169522239</v>
      </c>
      <c r="H102" s="374">
        <v>36.949386575332177</v>
      </c>
      <c r="I102" s="374">
        <v>32.621032045257223</v>
      </c>
      <c r="J102" s="374"/>
      <c r="K102" s="374">
        <v>23.584253826814219</v>
      </c>
      <c r="L102" s="374">
        <v>2.512884201912009</v>
      </c>
      <c r="M102" s="374">
        <v>15.67369628004683</v>
      </c>
      <c r="N102" s="290">
        <v>80.357208821117823</v>
      </c>
      <c r="O102" s="374">
        <v>91.922488250388426</v>
      </c>
      <c r="P102" s="374">
        <v>52.566293950157032</v>
      </c>
      <c r="Q102" s="374">
        <v>41.124438209397859</v>
      </c>
      <c r="R102" s="374">
        <v>43.553170712739131</v>
      </c>
      <c r="S102" s="374">
        <v>24.49572169522239</v>
      </c>
      <c r="T102" s="374">
        <v>36.949386575332177</v>
      </c>
      <c r="U102" s="374">
        <v>32.621032045257223</v>
      </c>
      <c r="V102" s="374"/>
      <c r="W102" s="374">
        <v>23.584253826814219</v>
      </c>
      <c r="X102" s="374">
        <v>2.512884201912009</v>
      </c>
      <c r="Y102" s="291">
        <v>15.67369628004683</v>
      </c>
      <c r="Z102" s="291"/>
      <c r="AA102" s="291"/>
      <c r="AB102" s="291">
        <v>9.6049000000000007</v>
      </c>
      <c r="AC102" s="291"/>
      <c r="AD102" s="292">
        <f t="shared" si="7"/>
        <v>0.70833333333333326</v>
      </c>
      <c r="AE102" s="291"/>
      <c r="AF102" s="293">
        <f t="shared" si="8"/>
        <v>62.592955655949602</v>
      </c>
      <c r="AG102" s="293">
        <f t="shared" si="9"/>
        <v>62.592955655949602</v>
      </c>
      <c r="AH102" s="294">
        <f t="shared" si="10"/>
        <v>0.12935164574714031</v>
      </c>
      <c r="AI102" s="294">
        <f t="shared" si="11"/>
        <v>2.0296239543504635</v>
      </c>
      <c r="AJ102" s="295">
        <f>INDEX($AR$3:AS112,MATCH(COUNTA(N102:Y102),$AR$3:$AR$12,0),2)</f>
        <v>2.48</v>
      </c>
      <c r="AK102" s="296">
        <f t="shared" si="12"/>
        <v>40.487324960762287</v>
      </c>
      <c r="AL102" s="297">
        <f t="shared" si="13"/>
        <v>4.215278135197897</v>
      </c>
      <c r="AM102" s="297"/>
      <c r="AN102" s="298"/>
      <c r="AO102" s="299"/>
      <c r="AP102" s="298" t="s">
        <v>72</v>
      </c>
      <c r="AQ102" s="300"/>
      <c r="AR102" s="301"/>
      <c r="AS102" s="301"/>
      <c r="AT102" s="302"/>
      <c r="AU102" s="302"/>
    </row>
    <row r="103" spans="1:47">
      <c r="A103" s="383" t="s">
        <v>142</v>
      </c>
      <c r="B103" s="290">
        <v>67.291549700225275</v>
      </c>
      <c r="C103" s="374"/>
      <c r="D103" s="374">
        <v>98.671319050344692</v>
      </c>
      <c r="E103" s="374">
        <v>101.3048901457887</v>
      </c>
      <c r="F103" s="374"/>
      <c r="G103" s="374"/>
      <c r="H103" s="374">
        <v>139.73904793299661</v>
      </c>
      <c r="I103" s="374">
        <v>60.435093579641183</v>
      </c>
      <c r="J103" s="374">
        <v>33.652285539125899</v>
      </c>
      <c r="K103" s="374">
        <v>36.094258426865842</v>
      </c>
      <c r="L103" s="374"/>
      <c r="M103" s="374"/>
      <c r="N103" s="290">
        <v>67.291549700225275</v>
      </c>
      <c r="O103" s="374"/>
      <c r="P103" s="374">
        <v>98.671319050344692</v>
      </c>
      <c r="Q103" s="374">
        <v>101.3048901457887</v>
      </c>
      <c r="R103" s="374"/>
      <c r="S103" s="374"/>
      <c r="T103" s="374">
        <v>139.73904793299661</v>
      </c>
      <c r="U103" s="374">
        <v>60.435093579641183</v>
      </c>
      <c r="V103" s="374">
        <v>33.652285539125899</v>
      </c>
      <c r="W103" s="374">
        <v>36.094258426865842</v>
      </c>
      <c r="X103" s="374"/>
      <c r="Y103" s="291"/>
      <c r="Z103" s="291"/>
      <c r="AA103" s="291"/>
      <c r="AB103" s="291">
        <v>10.009399999999999</v>
      </c>
      <c r="AC103" s="291"/>
      <c r="AD103" s="292">
        <f t="shared" si="7"/>
        <v>0.54166666666666663</v>
      </c>
      <c r="AE103" s="291"/>
      <c r="AF103" s="293">
        <f t="shared" si="8"/>
        <v>46.508559883869886</v>
      </c>
      <c r="AG103" s="293">
        <f t="shared" si="9"/>
        <v>46.508559883869886</v>
      </c>
      <c r="AH103" s="294">
        <f t="shared" si="10"/>
        <v>0.36228985520844292</v>
      </c>
      <c r="AI103" s="294">
        <f t="shared" si="11"/>
        <v>1.765079033695077</v>
      </c>
      <c r="AJ103" s="295">
        <f>INDEX($AR$3:AS113,MATCH(COUNTA(N103:Y103),$AR$3:$AR$12,0),2)</f>
        <v>2.1</v>
      </c>
      <c r="AK103" s="296">
        <f t="shared" si="12"/>
        <v>76.741206339284034</v>
      </c>
      <c r="AL103" s="297">
        <f t="shared" si="13"/>
        <v>7.666913735017487</v>
      </c>
      <c r="AM103" s="297"/>
      <c r="AN103" s="298"/>
      <c r="AO103" s="299"/>
      <c r="AP103" s="298" t="s">
        <v>72</v>
      </c>
      <c r="AQ103" s="300"/>
      <c r="AR103" s="301"/>
      <c r="AS103" s="301"/>
      <c r="AT103" s="302"/>
      <c r="AU103" s="302"/>
    </row>
    <row r="104" spans="1:47">
      <c r="A104" s="383" t="s">
        <v>143</v>
      </c>
      <c r="B104" s="290">
        <v>174.99135340374511</v>
      </c>
      <c r="C104" s="374"/>
      <c r="D104" s="374">
        <v>301.32166275578157</v>
      </c>
      <c r="E104" s="374">
        <v>113.58166191576009</v>
      </c>
      <c r="F104" s="374"/>
      <c r="G104" s="374"/>
      <c r="H104" s="374">
        <v>144.94466421736661</v>
      </c>
      <c r="I104" s="374">
        <v>73.765606146595189</v>
      </c>
      <c r="J104" s="374">
        <v>63.663865486283221</v>
      </c>
      <c r="K104" s="374">
        <v>39.196411948399437</v>
      </c>
      <c r="L104" s="374"/>
      <c r="M104" s="374"/>
      <c r="N104" s="290">
        <v>174.99135340374511</v>
      </c>
      <c r="O104" s="374"/>
      <c r="P104" s="374"/>
      <c r="Q104" s="374">
        <v>113.58166191576009</v>
      </c>
      <c r="R104" s="374"/>
      <c r="S104" s="374"/>
      <c r="T104" s="374">
        <v>144.94466421736661</v>
      </c>
      <c r="U104" s="374">
        <v>73.765606146595189</v>
      </c>
      <c r="V104" s="374">
        <v>63.663865486283221</v>
      </c>
      <c r="W104" s="374">
        <v>39.196411948399437</v>
      </c>
      <c r="X104" s="374"/>
      <c r="Y104" s="291"/>
      <c r="Z104" s="291"/>
      <c r="AA104" s="291"/>
      <c r="AB104" s="291">
        <v>11.0337</v>
      </c>
      <c r="AC104" s="291"/>
      <c r="AD104" s="292">
        <f t="shared" si="7"/>
        <v>0.5</v>
      </c>
      <c r="AE104" s="291"/>
      <c r="AF104" s="293">
        <f t="shared" si="8"/>
        <v>46.674373658306003</v>
      </c>
      <c r="AG104" s="293">
        <f t="shared" si="9"/>
        <v>63.380970224207424</v>
      </c>
      <c r="AH104" s="294">
        <f t="shared" si="10"/>
        <v>0.22126515807114175</v>
      </c>
      <c r="AI104" s="294">
        <f t="shared" si="11"/>
        <v>1.5443623045744612</v>
      </c>
      <c r="AJ104" s="295">
        <f>INDEX($AR$3:AS114,MATCH(COUNTA(N104:Y104),$AR$3:$AR$12,0),2)</f>
        <v>1.94</v>
      </c>
      <c r="AK104" s="296">
        <f t="shared" si="12"/>
        <v>101.69059385302495</v>
      </c>
      <c r="AL104" s="297">
        <f t="shared" si="13"/>
        <v>9.216363853741262</v>
      </c>
      <c r="AM104" s="297"/>
      <c r="AN104" s="298"/>
      <c r="AO104" s="299"/>
      <c r="AP104" s="298" t="s">
        <v>72</v>
      </c>
      <c r="AQ104" s="300"/>
      <c r="AR104" s="301"/>
      <c r="AS104" s="301"/>
      <c r="AT104" s="302"/>
      <c r="AU104" s="302"/>
    </row>
    <row r="105" spans="1:47">
      <c r="A105" s="383" t="s">
        <v>144</v>
      </c>
      <c r="B105" s="290">
        <v>45.778688141544329</v>
      </c>
      <c r="C105" s="374">
        <v>52.750863851615428</v>
      </c>
      <c r="D105" s="374">
        <v>31.005468536960901</v>
      </c>
      <c r="E105" s="374">
        <v>14.908101929095499</v>
      </c>
      <c r="F105" s="374"/>
      <c r="G105" s="374"/>
      <c r="H105" s="374"/>
      <c r="I105" s="374">
        <v>37.757446296320282</v>
      </c>
      <c r="J105" s="374"/>
      <c r="K105" s="374">
        <v>15.870122893096131</v>
      </c>
      <c r="L105" s="374"/>
      <c r="M105" s="374"/>
      <c r="N105" s="290">
        <v>45.778688141544329</v>
      </c>
      <c r="O105" s="374">
        <v>52.750863851615428</v>
      </c>
      <c r="P105" s="374">
        <v>31.005468536960901</v>
      </c>
      <c r="Q105" s="374">
        <v>14.908101929095499</v>
      </c>
      <c r="R105" s="374"/>
      <c r="S105" s="374"/>
      <c r="T105" s="374"/>
      <c r="U105" s="374">
        <v>37.757446296320282</v>
      </c>
      <c r="V105" s="374"/>
      <c r="W105" s="374">
        <v>15.870122893096131</v>
      </c>
      <c r="X105" s="374"/>
      <c r="Y105" s="291"/>
      <c r="Z105" s="291"/>
      <c r="AA105" s="291"/>
      <c r="AB105" s="291">
        <v>9.4873999999999992</v>
      </c>
      <c r="AC105" s="291"/>
      <c r="AD105" s="292">
        <f t="shared" si="7"/>
        <v>0.5</v>
      </c>
      <c r="AE105" s="291"/>
      <c r="AF105" s="293">
        <f t="shared" si="8"/>
        <v>42.853074900334519</v>
      </c>
      <c r="AG105" s="293">
        <f t="shared" si="9"/>
        <v>42.853074900334519</v>
      </c>
      <c r="AH105" s="294">
        <f t="shared" si="10"/>
        <v>0.18424066732618721</v>
      </c>
      <c r="AI105" s="294">
        <f t="shared" si="11"/>
        <v>1.3953269790940508</v>
      </c>
      <c r="AJ105" s="295">
        <f>INDEX($AR$3:AS115,MATCH(COUNTA(N105:Y105),$AR$3:$AR$12,0),2)</f>
        <v>1.94</v>
      </c>
      <c r="AK105" s="296">
        <f t="shared" si="12"/>
        <v>33.011781941438763</v>
      </c>
      <c r="AL105" s="297">
        <f t="shared" si="13"/>
        <v>3.4795393829119425</v>
      </c>
      <c r="AM105" s="297"/>
      <c r="AN105" s="298"/>
      <c r="AO105" s="299"/>
      <c r="AP105" s="298" t="s">
        <v>72</v>
      </c>
      <c r="AQ105" s="300"/>
      <c r="AR105" s="301"/>
      <c r="AS105" s="301"/>
      <c r="AT105" s="302"/>
      <c r="AU105" s="302"/>
    </row>
    <row r="106" spans="1:47">
      <c r="A106" s="383" t="s">
        <v>145</v>
      </c>
      <c r="B106" s="299"/>
      <c r="C106" s="302"/>
      <c r="D106" s="302"/>
      <c r="E106" s="302"/>
      <c r="F106" s="258"/>
      <c r="G106" s="258"/>
      <c r="H106" s="258"/>
      <c r="I106" s="258"/>
      <c r="J106" s="258"/>
      <c r="K106" s="375"/>
      <c r="L106" s="374"/>
      <c r="M106" s="374"/>
      <c r="N106" s="290"/>
      <c r="O106" s="374"/>
      <c r="P106" s="374"/>
      <c r="Q106" s="374"/>
      <c r="R106" s="375"/>
      <c r="S106" s="375"/>
      <c r="T106" s="375"/>
      <c r="U106" s="375"/>
      <c r="V106" s="375"/>
      <c r="W106" s="375"/>
      <c r="X106" s="374"/>
      <c r="Y106" s="291"/>
      <c r="Z106" s="291"/>
      <c r="AA106" s="291"/>
      <c r="AB106" s="291">
        <v>9.8911999999999995</v>
      </c>
      <c r="AC106" s="291"/>
      <c r="AD106" s="292" t="e">
        <f t="shared" si="7"/>
        <v>#DIV/0!</v>
      </c>
      <c r="AE106" s="291"/>
      <c r="AF106" s="293" t="e">
        <f t="shared" si="8"/>
        <v>#DIV/0!</v>
      </c>
      <c r="AG106" s="293" t="e">
        <f t="shared" si="9"/>
        <v>#DIV/0!</v>
      </c>
      <c r="AH106" s="294" t="e">
        <f t="shared" si="10"/>
        <v>#NUM!</v>
      </c>
      <c r="AI106" s="294" t="e">
        <f t="shared" si="11"/>
        <v>#DIV/0!</v>
      </c>
      <c r="AJ106" s="295" t="e">
        <f>INDEX($AR$3:AS116,MATCH(COUNTA(N106:Y106),$AR$3:$AR$12,0),2)</f>
        <v>#N/A</v>
      </c>
      <c r="AK106" s="296" t="e">
        <f t="shared" si="12"/>
        <v>#DIV/0!</v>
      </c>
      <c r="AL106" s="297">
        <f t="shared" si="13"/>
        <v>0</v>
      </c>
      <c r="AM106" s="297"/>
      <c r="AN106" s="297"/>
      <c r="AO106" s="203"/>
      <c r="AP106" s="297" t="s">
        <v>81</v>
      </c>
      <c r="AQ106" s="300"/>
      <c r="AR106" s="202"/>
      <c r="AS106" s="202"/>
      <c r="AT106" s="302"/>
      <c r="AU106" s="302"/>
    </row>
    <row r="107" spans="1:47">
      <c r="A107" s="383" t="s">
        <v>146</v>
      </c>
      <c r="B107" s="299"/>
      <c r="C107" s="302"/>
      <c r="D107" s="302"/>
      <c r="E107" s="302"/>
      <c r="F107" s="258"/>
      <c r="G107" s="258"/>
      <c r="H107" s="258"/>
      <c r="I107" s="258"/>
      <c r="J107" s="258"/>
      <c r="K107" s="375"/>
      <c r="L107" s="374"/>
      <c r="M107" s="374"/>
      <c r="N107" s="290"/>
      <c r="O107" s="374"/>
      <c r="P107" s="374"/>
      <c r="Q107" s="374"/>
      <c r="R107" s="375"/>
      <c r="S107" s="375"/>
      <c r="T107" s="375"/>
      <c r="U107" s="375"/>
      <c r="V107" s="375"/>
      <c r="W107" s="375"/>
      <c r="X107" s="374"/>
      <c r="Y107" s="291"/>
      <c r="Z107" s="291"/>
      <c r="AA107" s="291"/>
      <c r="AB107" s="291">
        <v>9.2530000000000001</v>
      </c>
      <c r="AC107" s="291"/>
      <c r="AD107" s="292" t="e">
        <f t="shared" si="7"/>
        <v>#DIV/0!</v>
      </c>
      <c r="AE107" s="291"/>
      <c r="AF107" s="293" t="e">
        <f t="shared" si="8"/>
        <v>#DIV/0!</v>
      </c>
      <c r="AG107" s="293" t="e">
        <f t="shared" si="9"/>
        <v>#DIV/0!</v>
      </c>
      <c r="AH107" s="294" t="e">
        <f t="shared" si="10"/>
        <v>#NUM!</v>
      </c>
      <c r="AI107" s="294" t="e">
        <f t="shared" si="11"/>
        <v>#DIV/0!</v>
      </c>
      <c r="AJ107" s="295" t="e">
        <f>INDEX($AR$3:AS117,MATCH(COUNTA(N107:Y107),$AR$3:$AR$12,0),2)</f>
        <v>#N/A</v>
      </c>
      <c r="AK107" s="296" t="e">
        <f t="shared" si="12"/>
        <v>#DIV/0!</v>
      </c>
      <c r="AL107" s="297">
        <f t="shared" si="13"/>
        <v>0</v>
      </c>
      <c r="AM107" s="297"/>
      <c r="AN107" s="297"/>
      <c r="AO107" s="203"/>
      <c r="AP107" s="297" t="s">
        <v>81</v>
      </c>
      <c r="AQ107" s="300"/>
      <c r="AR107" s="202"/>
      <c r="AS107" s="202"/>
      <c r="AT107" s="302"/>
      <c r="AU107" s="302"/>
    </row>
    <row r="108" spans="1:47">
      <c r="A108" s="383" t="s">
        <v>147</v>
      </c>
      <c r="B108" s="299"/>
      <c r="C108" s="302"/>
      <c r="D108" s="302"/>
      <c r="E108" s="302"/>
      <c r="F108" s="258"/>
      <c r="G108" s="258"/>
      <c r="H108" s="258"/>
      <c r="I108" s="258"/>
      <c r="J108" s="258"/>
      <c r="K108" s="375"/>
      <c r="L108" s="374"/>
      <c r="M108" s="374"/>
      <c r="N108" s="290"/>
      <c r="O108" s="374"/>
      <c r="P108" s="374"/>
      <c r="Q108" s="374"/>
      <c r="R108" s="375"/>
      <c r="S108" s="375"/>
      <c r="T108" s="375"/>
      <c r="U108" s="375"/>
      <c r="V108" s="375"/>
      <c r="W108" s="375"/>
      <c r="X108" s="374"/>
      <c r="Y108" s="291"/>
      <c r="Z108" s="291"/>
      <c r="AA108" s="291"/>
      <c r="AB108" s="291">
        <v>11.8766</v>
      </c>
      <c r="AC108" s="291"/>
      <c r="AD108" s="292" t="e">
        <f t="shared" si="7"/>
        <v>#DIV/0!</v>
      </c>
      <c r="AE108" s="291"/>
      <c r="AF108" s="293" t="e">
        <f t="shared" si="8"/>
        <v>#DIV/0!</v>
      </c>
      <c r="AG108" s="293" t="e">
        <f t="shared" si="9"/>
        <v>#DIV/0!</v>
      </c>
      <c r="AH108" s="294" t="e">
        <f t="shared" si="10"/>
        <v>#NUM!</v>
      </c>
      <c r="AI108" s="294" t="e">
        <f t="shared" si="11"/>
        <v>#DIV/0!</v>
      </c>
      <c r="AJ108" s="295" t="e">
        <f>INDEX($AR$3:AS118,MATCH(COUNTA(N108:Y108),$AR$3:$AR$12,0),2)</f>
        <v>#N/A</v>
      </c>
      <c r="AK108" s="296" t="e">
        <f t="shared" si="12"/>
        <v>#DIV/0!</v>
      </c>
      <c r="AL108" s="297">
        <f t="shared" si="13"/>
        <v>0</v>
      </c>
      <c r="AM108" s="297"/>
      <c r="AN108" s="297"/>
      <c r="AO108" s="203"/>
      <c r="AP108" s="297" t="s">
        <v>81</v>
      </c>
      <c r="AQ108" s="300"/>
      <c r="AR108" s="202"/>
      <c r="AS108" s="202"/>
      <c r="AT108" s="302"/>
      <c r="AU108" s="302"/>
    </row>
    <row r="109" spans="1:47">
      <c r="A109" s="383" t="s">
        <v>148</v>
      </c>
      <c r="B109" s="203">
        <v>373.29180096127197</v>
      </c>
      <c r="C109" s="256">
        <v>329.77175207302099</v>
      </c>
      <c r="D109" s="302"/>
      <c r="E109" s="302"/>
      <c r="F109" s="258"/>
      <c r="G109" s="258">
        <v>461.95295314461299</v>
      </c>
      <c r="H109" s="258"/>
      <c r="I109" s="258">
        <v>814.39593922428696</v>
      </c>
      <c r="J109" s="258">
        <v>608.902375021083</v>
      </c>
      <c r="K109" s="375">
        <v>792.08779599272805</v>
      </c>
      <c r="L109" s="374"/>
      <c r="M109" s="374"/>
      <c r="N109" s="260">
        <v>373.29180096127197</v>
      </c>
      <c r="O109" s="232">
        <v>329.77175207302099</v>
      </c>
      <c r="P109" s="374"/>
      <c r="Q109" s="374"/>
      <c r="R109" s="375"/>
      <c r="S109" s="375">
        <v>461.95295314461299</v>
      </c>
      <c r="T109" s="375"/>
      <c r="U109" s="375">
        <v>814.39593922428696</v>
      </c>
      <c r="V109" s="375">
        <v>608.902375021083</v>
      </c>
      <c r="W109" s="375">
        <v>792.08779599272805</v>
      </c>
      <c r="X109" s="374"/>
      <c r="Y109" s="291"/>
      <c r="Z109" s="291"/>
      <c r="AA109" s="291"/>
      <c r="AB109" s="291">
        <v>49.300199999999997</v>
      </c>
      <c r="AC109" s="291"/>
      <c r="AD109" s="292">
        <f t="shared" si="7"/>
        <v>0.75</v>
      </c>
      <c r="AE109" s="291"/>
      <c r="AF109" s="293">
        <f t="shared" si="8"/>
        <v>33.862259867157505</v>
      </c>
      <c r="AG109" s="293">
        <f t="shared" si="9"/>
        <v>33.862259867157505</v>
      </c>
      <c r="AH109" s="294">
        <f t="shared" si="10"/>
        <v>4.6031840388923599E-2</v>
      </c>
      <c r="AI109" s="294">
        <f t="shared" si="11"/>
        <v>1.3156271391259382</v>
      </c>
      <c r="AJ109" s="295">
        <f>INDEX($AR$3:AS119,MATCH(COUNTA(N109:Y109),$AR$3:$AR$12,0),2)</f>
        <v>1.94</v>
      </c>
      <c r="AK109" s="296">
        <f t="shared" si="12"/>
        <v>563.40043606950064</v>
      </c>
      <c r="AL109" s="297">
        <f t="shared" si="13"/>
        <v>11.427954370763215</v>
      </c>
      <c r="AM109" s="297"/>
      <c r="AN109" s="297"/>
      <c r="AO109" s="203"/>
      <c r="AP109" s="297" t="s">
        <v>81</v>
      </c>
      <c r="AQ109" s="300"/>
      <c r="AR109" s="202"/>
      <c r="AS109" s="202"/>
      <c r="AT109" s="277"/>
      <c r="AU109" s="302"/>
    </row>
    <row r="110" spans="1:47">
      <c r="A110" s="383" t="s">
        <v>149</v>
      </c>
      <c r="B110" s="299"/>
      <c r="C110" s="256">
        <v>214.934909490997</v>
      </c>
      <c r="D110" s="302"/>
      <c r="E110" s="302"/>
      <c r="F110" s="258"/>
      <c r="G110" s="258">
        <v>343.45982350501498</v>
      </c>
      <c r="H110" s="258"/>
      <c r="I110" s="258"/>
      <c r="J110" s="258"/>
      <c r="K110" s="375"/>
      <c r="L110" s="374"/>
      <c r="M110" s="374"/>
      <c r="N110" s="290"/>
      <c r="O110" s="232">
        <v>214.934909490997</v>
      </c>
      <c r="P110" s="374"/>
      <c r="Q110" s="374"/>
      <c r="R110" s="375"/>
      <c r="S110" s="375">
        <v>343.45982350501498</v>
      </c>
      <c r="T110" s="375"/>
      <c r="U110" s="375"/>
      <c r="V110" s="375"/>
      <c r="W110" s="375"/>
      <c r="X110" s="374"/>
      <c r="Y110" s="291"/>
      <c r="Z110" s="291"/>
      <c r="AA110" s="291"/>
      <c r="AB110" s="291">
        <v>49.300199999999997</v>
      </c>
      <c r="AC110" s="291"/>
      <c r="AD110" s="292">
        <f t="shared" si="7"/>
        <v>0.58333333333333337</v>
      </c>
      <c r="AE110" s="291"/>
      <c r="AF110" s="293">
        <f t="shared" si="8"/>
        <v>23.016856431368943</v>
      </c>
      <c r="AG110" s="293">
        <f t="shared" si="9"/>
        <v>23.016856431368943</v>
      </c>
      <c r="AH110" s="294">
        <f t="shared" si="10"/>
        <v>1</v>
      </c>
      <c r="AI110" s="294">
        <f t="shared" si="11"/>
        <v>1</v>
      </c>
      <c r="AJ110" s="295" t="e">
        <f>INDEX($AR$3:AS120,MATCH(COUNTA(N110:Y110),$AR$3:$AR$12,0),2)</f>
        <v>#N/A</v>
      </c>
      <c r="AK110" s="296">
        <f t="shared" si="12"/>
        <v>279.19736649800598</v>
      </c>
      <c r="AL110" s="297">
        <f t="shared" si="13"/>
        <v>5.663209611685267</v>
      </c>
      <c r="AM110" s="297"/>
      <c r="AN110" s="297"/>
      <c r="AO110" s="203"/>
      <c r="AP110" s="297" t="s">
        <v>81</v>
      </c>
      <c r="AQ110" s="300" t="s">
        <v>150</v>
      </c>
      <c r="AR110" s="202"/>
      <c r="AS110" s="202"/>
      <c r="AT110" s="302"/>
      <c r="AU110" s="302"/>
    </row>
    <row r="111" spans="1:47">
      <c r="A111" s="383" t="s">
        <v>151</v>
      </c>
      <c r="B111" s="299"/>
      <c r="C111" s="302"/>
      <c r="D111" s="302"/>
      <c r="E111" s="302"/>
      <c r="F111" s="258">
        <v>28.885090640297602</v>
      </c>
      <c r="G111" s="258"/>
      <c r="H111" s="258"/>
      <c r="I111" s="258"/>
      <c r="J111" s="258">
        <v>35.785993448108897</v>
      </c>
      <c r="K111" s="375"/>
      <c r="L111" s="374"/>
      <c r="M111" s="374"/>
      <c r="N111" s="290"/>
      <c r="O111" s="374"/>
      <c r="P111" s="374"/>
      <c r="Q111" s="374"/>
      <c r="R111" s="375">
        <v>28.885090640297602</v>
      </c>
      <c r="S111" s="375"/>
      <c r="T111" s="375"/>
      <c r="U111" s="375"/>
      <c r="V111" s="375">
        <v>35.785993448108897</v>
      </c>
      <c r="W111" s="375"/>
      <c r="X111" s="374"/>
      <c r="Y111" s="291"/>
      <c r="Z111" s="291"/>
      <c r="AA111" s="291"/>
      <c r="AB111" s="291">
        <v>19</v>
      </c>
      <c r="AC111" s="291"/>
      <c r="AD111" s="292">
        <f t="shared" si="7"/>
        <v>0.58333333333333337</v>
      </c>
      <c r="AE111" s="291"/>
      <c r="AF111" s="293">
        <f t="shared" si="8"/>
        <v>10.67077026013296</v>
      </c>
      <c r="AG111" s="293">
        <f t="shared" si="9"/>
        <v>10.67077026013296</v>
      </c>
      <c r="AH111" s="294">
        <f t="shared" si="10"/>
        <v>1</v>
      </c>
      <c r="AI111" s="294">
        <f t="shared" si="11"/>
        <v>1.0000000000000047</v>
      </c>
      <c r="AJ111" s="295" t="e">
        <f>INDEX($AR$3:AS121,MATCH(COUNTA(N111:Y111),$AR$3:$AR$12,0),2)</f>
        <v>#N/A</v>
      </c>
      <c r="AK111" s="296">
        <f t="shared" si="12"/>
        <v>32.335542044203251</v>
      </c>
      <c r="AL111" s="297">
        <f t="shared" si="13"/>
        <v>1.7018706339054344</v>
      </c>
      <c r="AM111" s="297"/>
      <c r="AN111" s="297"/>
      <c r="AO111" s="203"/>
      <c r="AP111" s="297" t="s">
        <v>81</v>
      </c>
      <c r="AQ111" s="300"/>
      <c r="AR111" s="202"/>
      <c r="AS111" s="202"/>
      <c r="AT111" s="302"/>
      <c r="AU111" s="302"/>
    </row>
    <row r="112" spans="1:47">
      <c r="A112" s="383" t="s">
        <v>152</v>
      </c>
      <c r="B112" s="299"/>
      <c r="C112" s="302"/>
      <c r="D112" s="302"/>
      <c r="E112" s="256">
        <v>105.877429529553</v>
      </c>
      <c r="F112" s="258"/>
      <c r="G112" s="258">
        <v>46.7487733991819</v>
      </c>
      <c r="H112" s="258"/>
      <c r="I112" s="258">
        <v>113.379096997766</v>
      </c>
      <c r="J112" s="258"/>
      <c r="K112" s="375">
        <v>38.1442114002759</v>
      </c>
      <c r="L112" s="374"/>
      <c r="M112" s="374"/>
      <c r="N112" s="290"/>
      <c r="O112" s="374"/>
      <c r="P112" s="374"/>
      <c r="Q112" s="232">
        <v>105.877429529553</v>
      </c>
      <c r="R112" s="375"/>
      <c r="S112" s="375">
        <v>46.7487733991819</v>
      </c>
      <c r="T112" s="375"/>
      <c r="U112" s="375">
        <v>113.379096997766</v>
      </c>
      <c r="V112" s="375"/>
      <c r="W112" s="375">
        <v>38.1442114002759</v>
      </c>
      <c r="X112" s="374"/>
      <c r="Y112" s="291"/>
      <c r="Z112" s="291"/>
      <c r="AA112" s="291"/>
      <c r="AB112" s="291">
        <v>9.9105000000000008</v>
      </c>
      <c r="AC112" s="291"/>
      <c r="AD112" s="292">
        <f t="shared" si="7"/>
        <v>0.41666666666666663</v>
      </c>
      <c r="AE112" s="291"/>
      <c r="AF112" s="293">
        <f t="shared" si="8"/>
        <v>44.494539374013677</v>
      </c>
      <c r="AG112" s="293">
        <f t="shared" si="9"/>
        <v>44.494539374013677</v>
      </c>
      <c r="AH112" s="294">
        <f t="shared" si="10"/>
        <v>9.9709960460992092E-2</v>
      </c>
      <c r="AI112" s="294">
        <f t="shared" si="11"/>
        <v>1.1037239375345809</v>
      </c>
      <c r="AJ112" s="295">
        <f>INDEX($AR$3:AS122,MATCH(COUNTA(N112:Y112),$AR$3:$AR$12,0),2)</f>
        <v>1.49</v>
      </c>
      <c r="AK112" s="296">
        <f t="shared" si="12"/>
        <v>76.037377831694201</v>
      </c>
      <c r="AL112" s="297">
        <f t="shared" si="13"/>
        <v>7.6724058152155994</v>
      </c>
      <c r="AM112" s="297"/>
      <c r="AN112" s="297"/>
      <c r="AO112" s="203"/>
      <c r="AP112" s="297" t="s">
        <v>153</v>
      </c>
      <c r="AQ112" s="300"/>
      <c r="AT112" s="302"/>
      <c r="AU112" s="302"/>
    </row>
    <row r="113" spans="1:47">
      <c r="A113" s="383" t="s">
        <v>154</v>
      </c>
      <c r="B113" s="299"/>
      <c r="C113" s="302"/>
      <c r="D113" s="302"/>
      <c r="E113" s="256">
        <v>112.157989025324</v>
      </c>
      <c r="F113" s="258"/>
      <c r="G113" s="258">
        <v>42.374963322758497</v>
      </c>
      <c r="H113" s="258"/>
      <c r="I113" s="258">
        <v>62.065169850133003</v>
      </c>
      <c r="J113" s="258"/>
      <c r="K113" s="375"/>
      <c r="L113" s="374"/>
      <c r="M113" s="375">
        <v>61.360300211833597</v>
      </c>
      <c r="N113" s="290"/>
      <c r="O113" s="374"/>
      <c r="P113" s="374"/>
      <c r="Q113" s="232">
        <v>112.157989025324</v>
      </c>
      <c r="R113" s="375"/>
      <c r="S113" s="375">
        <v>42.374963322758497</v>
      </c>
      <c r="T113" s="375"/>
      <c r="U113" s="375">
        <v>62.065169850133003</v>
      </c>
      <c r="V113" s="375"/>
      <c r="W113" s="375"/>
      <c r="X113" s="374"/>
      <c r="Y113" s="77">
        <v>61.360300211833597</v>
      </c>
      <c r="Z113" s="77"/>
      <c r="AA113" s="77"/>
      <c r="AB113" s="77">
        <v>9.8462999999999994</v>
      </c>
      <c r="AC113" s="77"/>
      <c r="AD113" s="292">
        <f t="shared" si="7"/>
        <v>0.41666666666666663</v>
      </c>
      <c r="AE113" s="77"/>
      <c r="AF113" s="293">
        <f t="shared" si="8"/>
        <v>37.228415799223704</v>
      </c>
      <c r="AG113" s="293">
        <f t="shared" si="9"/>
        <v>37.228415799223704</v>
      </c>
      <c r="AH113" s="294">
        <f t="shared" si="10"/>
        <v>0.71783673279946902</v>
      </c>
      <c r="AI113" s="294">
        <f t="shared" si="11"/>
        <v>1.6493460564681266</v>
      </c>
      <c r="AJ113" s="295">
        <f>INDEX($AR$3:AS139,MATCH(COUNTA(N113:Y113),$AR$3:$AR$12,0),2)</f>
        <v>1.49</v>
      </c>
      <c r="AK113" s="296">
        <f t="shared" si="12"/>
        <v>69.48960560251227</v>
      </c>
      <c r="AL113" s="297">
        <f t="shared" si="13"/>
        <v>7.0574333102294542</v>
      </c>
      <c r="AM113" s="297"/>
      <c r="AN113" s="297"/>
      <c r="AO113" s="203"/>
      <c r="AP113" s="297" t="s">
        <v>153</v>
      </c>
      <c r="AQ113" s="300"/>
      <c r="AT113" s="302"/>
      <c r="AU113" s="302"/>
    </row>
    <row r="114" spans="1:47">
      <c r="A114" s="383" t="s">
        <v>155</v>
      </c>
      <c r="B114" s="299"/>
      <c r="C114" s="302"/>
      <c r="D114" s="256">
        <v>132.12631849854401</v>
      </c>
      <c r="E114" s="256">
        <v>85.722005169165598</v>
      </c>
      <c r="F114" s="258"/>
      <c r="G114" s="258">
        <v>32.348290810298401</v>
      </c>
      <c r="H114" s="258"/>
      <c r="I114" s="258"/>
      <c r="J114" s="258"/>
      <c r="K114" s="375">
        <v>50.572920424936399</v>
      </c>
      <c r="L114" s="374"/>
      <c r="M114" s="374"/>
      <c r="N114" s="290"/>
      <c r="O114" s="374"/>
      <c r="P114" s="232">
        <v>132.12631849854401</v>
      </c>
      <c r="Q114" s="232">
        <v>85.722005169165598</v>
      </c>
      <c r="R114" s="375"/>
      <c r="S114" s="375">
        <v>32.348290810298401</v>
      </c>
      <c r="T114" s="375"/>
      <c r="U114" s="375"/>
      <c r="V114" s="375"/>
      <c r="W114" s="375">
        <v>50.572920424936399</v>
      </c>
      <c r="X114" s="374"/>
      <c r="Y114" s="291"/>
      <c r="Z114" s="373">
        <v>16.822794968428148</v>
      </c>
      <c r="AA114" s="373">
        <v>15.79171961963015</v>
      </c>
      <c r="AB114" s="291"/>
      <c r="AC114" s="291"/>
      <c r="AD114" s="292">
        <f t="shared" si="7"/>
        <v>0.41666666666666663</v>
      </c>
      <c r="AE114" s="291"/>
      <c r="AF114" s="293">
        <f t="shared" si="8"/>
        <v>50.616067410747625</v>
      </c>
      <c r="AG114" s="293">
        <f t="shared" si="9"/>
        <v>50.616067410747625</v>
      </c>
      <c r="AH114" s="294">
        <f t="shared" si="10"/>
        <v>0.46507547207054178</v>
      </c>
      <c r="AI114" s="294">
        <f t="shared" si="11"/>
        <v>1.4959219912544908</v>
      </c>
      <c r="AJ114" s="295">
        <f>INDEX($AR$3:AS140,MATCH(COUNTA(N114:Y114),$AR$3:$AR$12,0),2)</f>
        <v>1.49</v>
      </c>
      <c r="AK114" s="296">
        <f t="shared" si="12"/>
        <v>75.192383725736107</v>
      </c>
      <c r="AL114" s="297">
        <f t="shared" si="13"/>
        <v>0</v>
      </c>
      <c r="AM114" s="297"/>
      <c r="AN114" s="297"/>
      <c r="AO114" s="203"/>
      <c r="AP114" s="297" t="s">
        <v>156</v>
      </c>
      <c r="AQ114" s="300"/>
      <c r="AT114" s="302"/>
      <c r="AU114" s="302"/>
    </row>
    <row r="115" spans="1:47">
      <c r="A115" s="383" t="s">
        <v>157</v>
      </c>
      <c r="B115" s="299"/>
      <c r="C115" s="302"/>
      <c r="D115" s="302"/>
      <c r="E115" s="256">
        <v>62.946265034477797</v>
      </c>
      <c r="F115" s="258"/>
      <c r="G115" s="258">
        <v>16.270581003295899</v>
      </c>
      <c r="H115" s="258"/>
      <c r="I115" s="258">
        <v>49.944222559628898</v>
      </c>
      <c r="J115" s="258"/>
      <c r="K115" s="375">
        <v>19.491390856731002</v>
      </c>
      <c r="L115" s="374"/>
      <c r="M115" s="374"/>
      <c r="N115" s="290"/>
      <c r="O115" s="374"/>
      <c r="P115" s="374"/>
      <c r="Q115" s="232">
        <v>62.946265034477797</v>
      </c>
      <c r="R115" s="375"/>
      <c r="S115" s="375">
        <v>16.270581003295899</v>
      </c>
      <c r="T115" s="375"/>
      <c r="U115" s="375">
        <v>49.944222559628898</v>
      </c>
      <c r="V115" s="375"/>
      <c r="W115" s="375">
        <v>19.491390856731002</v>
      </c>
      <c r="X115" s="374"/>
      <c r="Y115" s="291"/>
      <c r="Z115" s="373">
        <v>11.49520847028097</v>
      </c>
      <c r="AA115" s="373">
        <v>15.79171961963015</v>
      </c>
      <c r="AB115" s="291"/>
      <c r="AC115" s="291"/>
      <c r="AD115" s="292">
        <f t="shared" si="7"/>
        <v>0.41666666666666663</v>
      </c>
      <c r="AE115" s="291"/>
      <c r="AF115" s="293">
        <f t="shared" si="8"/>
        <v>53.427159679301731</v>
      </c>
      <c r="AG115" s="293">
        <f t="shared" si="9"/>
        <v>53.427159679301731</v>
      </c>
      <c r="AH115" s="294">
        <f t="shared" si="10"/>
        <v>0.27856136968796913</v>
      </c>
      <c r="AI115" s="294">
        <f t="shared" si="11"/>
        <v>1.298559290779937</v>
      </c>
      <c r="AJ115" s="295">
        <f>INDEX($AR$3:AS141,MATCH(COUNTA(N115:Y115),$AR$3:$AR$12,0),2)</f>
        <v>1.49</v>
      </c>
      <c r="AK115" s="296">
        <f t="shared" si="12"/>
        <v>37.163114863533394</v>
      </c>
      <c r="AL115" s="297">
        <f t="shared" si="13"/>
        <v>0</v>
      </c>
      <c r="AM115" s="297"/>
      <c r="AN115" s="297"/>
      <c r="AO115" s="203"/>
      <c r="AP115" s="297" t="s">
        <v>156</v>
      </c>
      <c r="AQ115" s="300"/>
      <c r="AT115" s="302"/>
      <c r="AU115" s="302"/>
    </row>
    <row r="116" spans="1:47">
      <c r="A116" s="383" t="s">
        <v>158</v>
      </c>
      <c r="B116" s="299"/>
      <c r="C116" s="302"/>
      <c r="D116" s="302"/>
      <c r="E116" s="302"/>
      <c r="F116" s="258"/>
      <c r="G116" s="258"/>
      <c r="H116" s="258"/>
      <c r="I116" s="258"/>
      <c r="J116" s="258"/>
      <c r="K116" s="375"/>
      <c r="L116" s="374"/>
      <c r="M116" s="374"/>
      <c r="N116" s="290"/>
      <c r="O116" s="374"/>
      <c r="P116" s="374"/>
      <c r="Q116" s="374"/>
      <c r="R116" s="375"/>
      <c r="S116" s="375"/>
      <c r="T116" s="375"/>
      <c r="U116" s="375"/>
      <c r="V116" s="375"/>
      <c r="W116" s="375"/>
      <c r="X116" s="374"/>
      <c r="Y116" s="291"/>
      <c r="Z116" s="291"/>
      <c r="AA116" s="291"/>
      <c r="AB116" s="291">
        <v>9.7872000000000003</v>
      </c>
      <c r="AC116" s="291"/>
      <c r="AD116" s="292" t="e">
        <f t="shared" si="7"/>
        <v>#DIV/0!</v>
      </c>
      <c r="AE116" s="291"/>
      <c r="AF116" s="293" t="e">
        <f t="shared" si="8"/>
        <v>#DIV/0!</v>
      </c>
      <c r="AG116" s="293" t="e">
        <f t="shared" si="9"/>
        <v>#DIV/0!</v>
      </c>
      <c r="AH116" s="294" t="e">
        <f t="shared" si="10"/>
        <v>#NUM!</v>
      </c>
      <c r="AI116" s="294" t="e">
        <f t="shared" si="11"/>
        <v>#DIV/0!</v>
      </c>
      <c r="AJ116" s="295" t="e">
        <f>INDEX($AR$3:AS142,MATCH(COUNTA(N116:Y116),$AR$3:$AR$12,0),2)</f>
        <v>#N/A</v>
      </c>
      <c r="AK116" s="296" t="e">
        <f t="shared" si="12"/>
        <v>#DIV/0!</v>
      </c>
      <c r="AL116" s="297">
        <f t="shared" si="13"/>
        <v>0</v>
      </c>
      <c r="AM116" s="297"/>
      <c r="AN116" s="297"/>
      <c r="AO116" s="203"/>
      <c r="AP116" s="297" t="s">
        <v>81</v>
      </c>
      <c r="AQ116" s="300"/>
      <c r="AT116" s="302"/>
      <c r="AU116" s="302"/>
    </row>
    <row r="117" spans="1:47">
      <c r="A117" s="383" t="s">
        <v>159</v>
      </c>
      <c r="B117" s="299"/>
      <c r="C117" s="302"/>
      <c r="D117" s="302"/>
      <c r="E117" s="302"/>
      <c r="F117" s="258"/>
      <c r="G117" s="258"/>
      <c r="H117" s="258"/>
      <c r="I117" s="258"/>
      <c r="J117" s="258"/>
      <c r="K117" s="375"/>
      <c r="L117" s="374"/>
      <c r="M117" s="374"/>
      <c r="N117" s="290"/>
      <c r="O117" s="374"/>
      <c r="P117" s="374"/>
      <c r="Q117" s="374"/>
      <c r="R117" s="375"/>
      <c r="S117" s="375"/>
      <c r="T117" s="375"/>
      <c r="U117" s="375"/>
      <c r="V117" s="375"/>
      <c r="W117" s="375"/>
      <c r="X117" s="374"/>
      <c r="Y117" s="291"/>
      <c r="Z117" s="291"/>
      <c r="AA117" s="291"/>
      <c r="AB117" s="291">
        <v>15.3596</v>
      </c>
      <c r="AC117" s="291"/>
      <c r="AD117" s="292" t="e">
        <f t="shared" si="7"/>
        <v>#DIV/0!</v>
      </c>
      <c r="AE117" s="291"/>
      <c r="AF117" s="293" t="e">
        <f t="shared" si="8"/>
        <v>#DIV/0!</v>
      </c>
      <c r="AG117" s="293" t="e">
        <f t="shared" si="9"/>
        <v>#DIV/0!</v>
      </c>
      <c r="AH117" s="294" t="e">
        <f t="shared" si="10"/>
        <v>#NUM!</v>
      </c>
      <c r="AI117" s="294" t="e">
        <f t="shared" si="11"/>
        <v>#DIV/0!</v>
      </c>
      <c r="AJ117" s="295" t="e">
        <f>INDEX($AR$3:AS143,MATCH(COUNTA(N117:Y117),$AR$3:$AR$12,0),2)</f>
        <v>#N/A</v>
      </c>
      <c r="AK117" s="296" t="e">
        <f t="shared" si="12"/>
        <v>#DIV/0!</v>
      </c>
      <c r="AL117" s="297">
        <f t="shared" si="13"/>
        <v>0</v>
      </c>
      <c r="AM117" s="297"/>
      <c r="AN117" s="297"/>
      <c r="AO117" s="203"/>
      <c r="AP117" s="297" t="s">
        <v>81</v>
      </c>
      <c r="AQ117" s="300"/>
      <c r="AT117" s="302"/>
      <c r="AU117" s="302"/>
    </row>
    <row r="118" spans="1:47">
      <c r="A118" s="383" t="s">
        <v>160</v>
      </c>
      <c r="B118" s="299"/>
      <c r="C118" s="302"/>
      <c r="D118" s="256">
        <v>49.388904638671299</v>
      </c>
      <c r="E118" s="256">
        <v>35.565589187470103</v>
      </c>
      <c r="F118" s="258">
        <v>39.588484177042801</v>
      </c>
      <c r="G118" s="258">
        <v>29.7129493422566</v>
      </c>
      <c r="H118" s="258"/>
      <c r="I118" s="258">
        <v>23.6941083705475</v>
      </c>
      <c r="J118" s="258"/>
      <c r="K118" s="375"/>
      <c r="L118" s="374"/>
      <c r="M118" s="374"/>
      <c r="N118" s="290"/>
      <c r="O118" s="374"/>
      <c r="P118" s="232">
        <v>49.388904638671299</v>
      </c>
      <c r="Q118" s="232">
        <v>35.565589187470103</v>
      </c>
      <c r="R118" s="375">
        <v>39.588484177042801</v>
      </c>
      <c r="S118" s="375">
        <v>29.7129493422566</v>
      </c>
      <c r="T118" s="375"/>
      <c r="U118" s="375">
        <v>23.6941083705475</v>
      </c>
      <c r="V118" s="375"/>
      <c r="W118" s="375"/>
      <c r="X118" s="374"/>
      <c r="Y118" s="291"/>
      <c r="Z118" s="291"/>
      <c r="AA118" s="291"/>
      <c r="AB118" s="291">
        <v>34.5</v>
      </c>
      <c r="AC118" s="291"/>
      <c r="AD118" s="292">
        <f t="shared" si="7"/>
        <v>0.70833333333333326</v>
      </c>
      <c r="AE118" s="291"/>
      <c r="AF118" s="293">
        <f t="shared" si="8"/>
        <v>24.573916062037309</v>
      </c>
      <c r="AG118" s="293">
        <f t="shared" si="9"/>
        <v>24.573916062037309</v>
      </c>
      <c r="AH118" s="294">
        <f t="shared" si="10"/>
        <v>0.38141654673427433</v>
      </c>
      <c r="AI118" s="294">
        <f t="shared" si="11"/>
        <v>1.5777636379689794</v>
      </c>
      <c r="AJ118" s="295">
        <f>INDEX($AR$3:AS144,MATCH(COUNTA(N118:Y118),$AR$3:$AR$12,0),2)</f>
        <v>1.75</v>
      </c>
      <c r="AK118" s="296">
        <f t="shared" si="12"/>
        <v>35.59000714319766</v>
      </c>
      <c r="AL118" s="297">
        <f t="shared" si="13"/>
        <v>1.0315944099477583</v>
      </c>
      <c r="AM118" s="297"/>
      <c r="AN118" s="297"/>
      <c r="AO118" s="203"/>
      <c r="AP118" s="297" t="s">
        <v>81</v>
      </c>
      <c r="AQ118" s="300"/>
      <c r="AR118" s="202"/>
      <c r="AS118" s="202"/>
      <c r="AT118" s="302"/>
      <c r="AU118" s="302"/>
    </row>
    <row r="119" spans="1:47">
      <c r="A119" s="383" t="s">
        <v>161</v>
      </c>
      <c r="B119" s="299"/>
      <c r="C119" s="302"/>
      <c r="D119" s="256">
        <v>21.1103599592265</v>
      </c>
      <c r="E119" s="256">
        <v>4.9130849249353501</v>
      </c>
      <c r="F119" s="258"/>
      <c r="G119" s="258">
        <v>16.0572989411367</v>
      </c>
      <c r="H119" s="258"/>
      <c r="I119" s="258">
        <v>25.1599409634834</v>
      </c>
      <c r="J119" s="258"/>
      <c r="K119" s="375">
        <v>5.1622697707941096</v>
      </c>
      <c r="L119" s="374"/>
      <c r="M119" s="374"/>
      <c r="N119" s="290"/>
      <c r="O119" s="374"/>
      <c r="P119" s="232">
        <v>21.1103599592265</v>
      </c>
      <c r="Q119" s="232">
        <v>4.9130849249353501</v>
      </c>
      <c r="R119" s="375"/>
      <c r="S119" s="375">
        <v>16.0572989411367</v>
      </c>
      <c r="T119" s="375"/>
      <c r="U119" s="375">
        <v>25.1599409634834</v>
      </c>
      <c r="V119" s="375"/>
      <c r="W119" s="375">
        <v>5.1622697707941096</v>
      </c>
      <c r="X119" s="374"/>
      <c r="Y119" s="291"/>
      <c r="Z119" s="291"/>
      <c r="AA119" s="291"/>
      <c r="AB119" s="291">
        <v>19.825099999999999</v>
      </c>
      <c r="AC119" s="291"/>
      <c r="AD119" s="292">
        <f t="shared" si="7"/>
        <v>0.45833333333333331</v>
      </c>
      <c r="AE119" s="291"/>
      <c r="AF119" s="293">
        <f t="shared" si="8"/>
        <v>56.850817660254073</v>
      </c>
      <c r="AG119" s="293">
        <f t="shared" si="9"/>
        <v>56.850817660254073</v>
      </c>
      <c r="AH119" s="294">
        <f t="shared" si="10"/>
        <v>0.20001036193208918</v>
      </c>
      <c r="AI119" s="294">
        <f t="shared" si="11"/>
        <v>1.2972444529576004</v>
      </c>
      <c r="AJ119" s="295">
        <f>INDEX($AR$3:AS145,MATCH(COUNTA(N119:Y119),$AR$3:$AR$12,0),2)</f>
        <v>1.75</v>
      </c>
      <c r="AK119" s="296">
        <f t="shared" si="12"/>
        <v>14.480590911915211</v>
      </c>
      <c r="AL119" s="297">
        <f t="shared" si="13"/>
        <v>0.73041704263359131</v>
      </c>
      <c r="AM119" s="297"/>
      <c r="AN119" s="297"/>
      <c r="AO119" s="203"/>
      <c r="AP119" s="297" t="s">
        <v>156</v>
      </c>
      <c r="AQ119" s="300"/>
      <c r="AR119" s="202"/>
      <c r="AS119" s="202"/>
      <c r="AT119" s="302"/>
      <c r="AU119" s="302"/>
    </row>
    <row r="120" spans="1:47">
      <c r="A120" s="383" t="s">
        <v>162</v>
      </c>
      <c r="B120" s="299"/>
      <c r="C120" s="302"/>
      <c r="D120" s="256">
        <v>57.558885779746397</v>
      </c>
      <c r="E120" s="256">
        <v>41.786231472334798</v>
      </c>
      <c r="F120" s="258"/>
      <c r="G120" s="258">
        <v>12.841020797543001</v>
      </c>
      <c r="H120" s="258"/>
      <c r="I120" s="258">
        <v>37.327562441289402</v>
      </c>
      <c r="J120" s="258"/>
      <c r="K120" s="375">
        <v>17.327682973549599</v>
      </c>
      <c r="L120" s="374"/>
      <c r="M120" s="374"/>
      <c r="N120" s="290"/>
      <c r="O120" s="374"/>
      <c r="P120" s="232">
        <v>57.558885779746397</v>
      </c>
      <c r="Q120" s="232">
        <v>41.786231472334798</v>
      </c>
      <c r="R120" s="375"/>
      <c r="S120" s="375">
        <v>12.841020797543001</v>
      </c>
      <c r="T120" s="375"/>
      <c r="U120" s="375">
        <v>37.327562441289402</v>
      </c>
      <c r="V120" s="375"/>
      <c r="W120" s="375">
        <v>17.327682973549599</v>
      </c>
      <c r="X120" s="374"/>
      <c r="Y120" s="291"/>
      <c r="Z120" s="291"/>
      <c r="AA120" s="291"/>
      <c r="AB120" s="291">
        <v>8.7995000000000001</v>
      </c>
      <c r="AC120" s="291"/>
      <c r="AD120" s="292">
        <f t="shared" si="7"/>
        <v>0.45833333333333331</v>
      </c>
      <c r="AE120" s="291"/>
      <c r="AF120" s="293">
        <f t="shared" si="8"/>
        <v>49.250563653799716</v>
      </c>
      <c r="AG120" s="293">
        <f t="shared" si="9"/>
        <v>49.250563653799716</v>
      </c>
      <c r="AH120" s="294">
        <f t="shared" si="10"/>
        <v>0.35271483362832118</v>
      </c>
      <c r="AI120" s="294">
        <f t="shared" si="11"/>
        <v>1.4719796982369007</v>
      </c>
      <c r="AJ120" s="295">
        <f>INDEX($AR$3:AS146,MATCH(COUNTA(N120:Y120),$AR$3:$AR$12,0),2)</f>
        <v>1.75</v>
      </c>
      <c r="AK120" s="296">
        <f t="shared" si="12"/>
        <v>33.368276692892643</v>
      </c>
      <c r="AL120" s="297">
        <f t="shared" si="13"/>
        <v>3.7920650824356659</v>
      </c>
      <c r="AM120" s="297"/>
      <c r="AN120" s="297"/>
      <c r="AO120" s="203"/>
      <c r="AP120" s="297" t="s">
        <v>156</v>
      </c>
      <c r="AQ120" s="300"/>
      <c r="AR120" s="202"/>
      <c r="AS120" s="202"/>
      <c r="AT120" s="302"/>
      <c r="AU120" s="302"/>
    </row>
    <row r="121" spans="1:47">
      <c r="A121" s="383" t="s">
        <v>163</v>
      </c>
      <c r="B121" s="299"/>
      <c r="C121" s="302"/>
      <c r="D121" s="302"/>
      <c r="E121" s="302"/>
      <c r="F121" s="258"/>
      <c r="G121" s="258">
        <v>28.792999481229199</v>
      </c>
      <c r="H121" s="258"/>
      <c r="I121" s="258">
        <v>69.961914929234098</v>
      </c>
      <c r="J121" s="258"/>
      <c r="K121" s="375">
        <v>44.449863186812102</v>
      </c>
      <c r="L121" s="374"/>
      <c r="M121" s="374"/>
      <c r="N121" s="290"/>
      <c r="O121" s="374"/>
      <c r="P121" s="374"/>
      <c r="Q121" s="374"/>
      <c r="R121" s="375"/>
      <c r="S121" s="375">
        <v>28.792999481229199</v>
      </c>
      <c r="T121" s="375"/>
      <c r="U121" s="375">
        <v>69.961914929234098</v>
      </c>
      <c r="V121" s="375"/>
      <c r="W121" s="375">
        <v>44.449863186812102</v>
      </c>
      <c r="X121" s="374"/>
      <c r="Y121" s="291"/>
      <c r="Z121" s="291"/>
      <c r="AA121" s="291"/>
      <c r="AB121" s="291">
        <v>10.1617</v>
      </c>
      <c r="AC121" s="291"/>
      <c r="AD121" s="292">
        <f t="shared" si="7"/>
        <v>0.375</v>
      </c>
      <c r="AE121" s="291"/>
      <c r="AF121" s="293">
        <f t="shared" si="8"/>
        <v>35.543999162348925</v>
      </c>
      <c r="AG121" s="293">
        <f t="shared" si="9"/>
        <v>35.543999162348925</v>
      </c>
      <c r="AH121" s="294">
        <f t="shared" si="10"/>
        <v>0.61969210179080259</v>
      </c>
      <c r="AI121" s="294">
        <f t="shared" si="11"/>
        <v>1.3100205047538485</v>
      </c>
      <c r="AJ121" s="295">
        <f>INDEX($AR$3:AS147,MATCH(COUNTA(N121:Y121),$AR$3:$AR$12,0),2)</f>
        <v>1.1499999999999999</v>
      </c>
      <c r="AK121" s="296">
        <f t="shared" si="12"/>
        <v>47.73492586575847</v>
      </c>
      <c r="AL121" s="297">
        <f t="shared" si="13"/>
        <v>4.6975334703601241</v>
      </c>
      <c r="AM121" s="297"/>
      <c r="AN121" s="297"/>
      <c r="AO121" s="203"/>
      <c r="AP121" s="297" t="s">
        <v>81</v>
      </c>
      <c r="AQ121" s="300"/>
      <c r="AR121" s="202"/>
      <c r="AS121" s="202"/>
      <c r="AT121" s="302"/>
      <c r="AU121" s="302"/>
    </row>
    <row r="122" spans="1:47">
      <c r="A122" s="383" t="s">
        <v>164</v>
      </c>
      <c r="B122" s="299"/>
      <c r="C122" s="302"/>
      <c r="D122" s="302"/>
      <c r="E122" s="302"/>
      <c r="F122" s="258"/>
      <c r="G122" s="258">
        <v>50.560501511979901</v>
      </c>
      <c r="H122" s="258"/>
      <c r="I122" s="258">
        <v>107.99040424942</v>
      </c>
      <c r="J122" s="258"/>
      <c r="K122" s="375">
        <v>49.4221778995854</v>
      </c>
      <c r="L122" s="374"/>
      <c r="M122" s="374"/>
      <c r="N122" s="290"/>
      <c r="O122" s="374"/>
      <c r="P122" s="374"/>
      <c r="Q122" s="374"/>
      <c r="R122" s="375"/>
      <c r="S122" s="375">
        <v>50.560501511979901</v>
      </c>
      <c r="T122" s="375"/>
      <c r="U122" s="375">
        <v>107.99040424942</v>
      </c>
      <c r="V122" s="375"/>
      <c r="W122" s="375">
        <v>49.4221778995854</v>
      </c>
      <c r="X122" s="374"/>
      <c r="Y122" s="291"/>
      <c r="Z122" s="291"/>
      <c r="AA122" s="291"/>
      <c r="AB122" s="291">
        <v>10.157500000000001</v>
      </c>
      <c r="AC122" s="291"/>
      <c r="AD122" s="292">
        <f t="shared" si="7"/>
        <v>0.375</v>
      </c>
      <c r="AE122" s="291"/>
      <c r="AF122" s="293">
        <f t="shared" si="8"/>
        <v>39.444965522752526</v>
      </c>
      <c r="AG122" s="293">
        <f t="shared" si="9"/>
        <v>39.444965522752526</v>
      </c>
      <c r="AH122" s="294">
        <f t="shared" si="10"/>
        <v>0.98056414401905967</v>
      </c>
      <c r="AI122" s="294">
        <f t="shared" si="11"/>
        <v>1.4140093219564354</v>
      </c>
      <c r="AJ122" s="295">
        <f>INDEX($AR$3:AS148,MATCH(COUNTA(N122:Y122),$AR$3:$AR$12,0),2)</f>
        <v>1.1499999999999999</v>
      </c>
      <c r="AK122" s="296">
        <f t="shared" si="12"/>
        <v>69.324361220328427</v>
      </c>
      <c r="AL122" s="297">
        <f t="shared" si="13"/>
        <v>6.8249432655996483</v>
      </c>
      <c r="AM122" s="297"/>
      <c r="AN122" s="297"/>
      <c r="AO122" s="203"/>
      <c r="AP122" s="297" t="s">
        <v>81</v>
      </c>
      <c r="AQ122" s="300"/>
      <c r="AR122" s="202"/>
      <c r="AS122" s="202"/>
      <c r="AT122" s="302"/>
      <c r="AU122" s="302"/>
    </row>
    <row r="123" spans="1:47">
      <c r="A123" s="383" t="s">
        <v>165</v>
      </c>
      <c r="B123" s="256">
        <v>56.826799582713903</v>
      </c>
      <c r="C123" s="256"/>
      <c r="D123" s="256"/>
      <c r="E123" s="256">
        <v>80.521083315903397</v>
      </c>
      <c r="F123" s="256">
        <v>41.311817773888997</v>
      </c>
      <c r="G123" s="256">
        <v>26.253964411589301</v>
      </c>
      <c r="H123" s="256">
        <v>65.140243745781802</v>
      </c>
      <c r="I123" s="256">
        <v>35.974459192467897</v>
      </c>
      <c r="J123" s="256">
        <v>25.1701667650565</v>
      </c>
      <c r="K123" s="256">
        <v>20.477571253077699</v>
      </c>
      <c r="L123" s="256"/>
      <c r="M123" s="256"/>
      <c r="N123" s="203">
        <v>56.826799582713903</v>
      </c>
      <c r="O123" s="256"/>
      <c r="P123" s="256"/>
      <c r="Q123" s="256">
        <v>80.521083315903397</v>
      </c>
      <c r="R123" s="256">
        <v>41.311817773888997</v>
      </c>
      <c r="S123" s="256">
        <v>26.253964411589301</v>
      </c>
      <c r="T123" s="256">
        <v>65.140243745781802</v>
      </c>
      <c r="U123" s="256">
        <v>35.974459192467897</v>
      </c>
      <c r="V123" s="256">
        <v>25.1701667650565</v>
      </c>
      <c r="W123" s="256">
        <v>20.477571253077699</v>
      </c>
      <c r="X123" s="256"/>
      <c r="Y123" s="201"/>
      <c r="AB123" s="204">
        <v>11.4819</v>
      </c>
      <c r="AC123" s="258"/>
      <c r="AD123" s="292">
        <f t="shared" si="7"/>
        <v>0.58333333333333326</v>
      </c>
      <c r="AE123" s="208"/>
      <c r="AF123" s="202">
        <f t="shared" si="8"/>
        <v>45.777319567075004</v>
      </c>
      <c r="AG123" s="202">
        <f t="shared" si="9"/>
        <v>45.777319567075004</v>
      </c>
      <c r="AH123" s="378">
        <f t="shared" si="10"/>
        <v>0.25616155753894054</v>
      </c>
      <c r="AI123" s="378">
        <f t="shared" si="11"/>
        <v>1.8168605823601041</v>
      </c>
      <c r="AJ123" s="258" t="e">
        <f>INDEX($AP$3:AQ132,MATCH(COUNTA(N123:Y123),$AP$3:$AP$12,0),2)</f>
        <v>#N/A</v>
      </c>
      <c r="AK123" s="203">
        <f t="shared" si="12"/>
        <v>43.959513255059939</v>
      </c>
      <c r="AL123" s="297">
        <f t="shared" si="13"/>
        <v>3.8285922412719096</v>
      </c>
      <c r="AM123" s="201"/>
      <c r="AN123" s="201"/>
      <c r="AO123" s="299"/>
      <c r="AP123" s="298" t="s">
        <v>128</v>
      </c>
      <c r="AQ123">
        <v>2.5499999999999998</v>
      </c>
      <c r="AR123" s="300"/>
      <c r="AS123" s="300"/>
    </row>
    <row r="124" spans="1:47">
      <c r="A124" s="383" t="s">
        <v>166</v>
      </c>
      <c r="B124" s="256">
        <v>57.5034863498162</v>
      </c>
      <c r="C124" s="256"/>
      <c r="D124" s="256"/>
      <c r="E124" s="256">
        <v>90.325043827304995</v>
      </c>
      <c r="F124" s="256">
        <v>21.488324534265601</v>
      </c>
      <c r="G124" s="256">
        <v>21.843347727704501</v>
      </c>
      <c r="H124" s="256">
        <v>38.495585458840999</v>
      </c>
      <c r="I124" s="256">
        <v>27.1354530898044</v>
      </c>
      <c r="J124" s="256">
        <v>21.853130989903502</v>
      </c>
      <c r="K124" s="256">
        <v>10.0480589586137</v>
      </c>
      <c r="L124" s="256"/>
      <c r="M124" s="256"/>
      <c r="N124" s="203">
        <v>57.5034863498162</v>
      </c>
      <c r="O124" s="256"/>
      <c r="P124" s="256"/>
      <c r="Q124" s="256">
        <v>90.325043827304995</v>
      </c>
      <c r="R124" s="256">
        <v>21.488324534265601</v>
      </c>
      <c r="S124" s="256">
        <v>21.843347727704501</v>
      </c>
      <c r="T124" s="256">
        <v>38.495585458840999</v>
      </c>
      <c r="U124" s="256">
        <v>27.1354530898044</v>
      </c>
      <c r="V124" s="256">
        <v>21.853130989903502</v>
      </c>
      <c r="W124" s="256">
        <v>10.0480589586137</v>
      </c>
      <c r="X124" s="256"/>
      <c r="Y124" s="201"/>
      <c r="AB124" s="204">
        <v>11.266</v>
      </c>
      <c r="AC124" s="258"/>
      <c r="AD124" s="292">
        <f t="shared" si="7"/>
        <v>0.58333333333333326</v>
      </c>
      <c r="AE124" s="208"/>
      <c r="AF124" s="202">
        <f t="shared" si="8"/>
        <v>67.757842369850366</v>
      </c>
      <c r="AG124" s="202">
        <f t="shared" si="9"/>
        <v>67.757842369850366</v>
      </c>
      <c r="AH124" s="378">
        <f t="shared" si="10"/>
        <v>0.40885388920840599</v>
      </c>
      <c r="AI124" s="378">
        <f t="shared" si="11"/>
        <v>2.2182097569598294</v>
      </c>
      <c r="AJ124" s="258" t="e">
        <f>INDEX($AP$3:AQ133,MATCH(COUNTA(N124:Y124),$AP$3:$AP$12,0),2)</f>
        <v>#N/A</v>
      </c>
      <c r="AK124" s="203">
        <f t="shared" si="12"/>
        <v>36.086553867031732</v>
      </c>
      <c r="AL124" s="297">
        <f t="shared" si="13"/>
        <v>3.2031381028787265</v>
      </c>
      <c r="AM124" s="201"/>
      <c r="AN124" s="201"/>
      <c r="AO124" s="299"/>
      <c r="AP124" s="298" t="s">
        <v>128</v>
      </c>
      <c r="AQ124" s="202"/>
      <c r="AR124" s="300"/>
      <c r="AS124" s="300"/>
    </row>
    <row r="125" spans="1:47" s="334" customFormat="1">
      <c r="A125" s="383" t="s">
        <v>167</v>
      </c>
      <c r="B125" s="256">
        <v>41.225759123411301</v>
      </c>
      <c r="C125" s="256"/>
      <c r="D125" s="256"/>
      <c r="E125" s="256">
        <v>77.051797083867996</v>
      </c>
      <c r="F125" s="256">
        <v>46.3958937779162</v>
      </c>
      <c r="G125" s="256">
        <v>25.994880567686501</v>
      </c>
      <c r="H125" s="256">
        <v>45.0489555112433</v>
      </c>
      <c r="I125" s="256">
        <v>30.356314427515301</v>
      </c>
      <c r="J125" s="256">
        <v>18.9452964947277</v>
      </c>
      <c r="K125" s="256">
        <v>13.6292149372683</v>
      </c>
      <c r="L125" s="256"/>
      <c r="M125" s="256"/>
      <c r="N125" s="203">
        <v>41.225759123411301</v>
      </c>
      <c r="O125" s="256"/>
      <c r="P125" s="256"/>
      <c r="Q125" s="256">
        <v>77.051797083867996</v>
      </c>
      <c r="R125" s="256">
        <v>46.3958937779162</v>
      </c>
      <c r="S125" s="256">
        <v>25.994880567686501</v>
      </c>
      <c r="T125" s="256">
        <v>45.0489555112433</v>
      </c>
      <c r="U125" s="256">
        <v>30.356314427515301</v>
      </c>
      <c r="V125" s="256">
        <v>18.9452964947277</v>
      </c>
      <c r="W125" s="256">
        <v>13.6292149372683</v>
      </c>
      <c r="X125" s="256"/>
      <c r="Y125" s="201"/>
      <c r="AB125" s="204">
        <v>9.6637000000000004</v>
      </c>
      <c r="AC125" s="258"/>
      <c r="AD125" s="292">
        <f t="shared" si="7"/>
        <v>0.58333333333333326</v>
      </c>
      <c r="AE125" s="208"/>
      <c r="AF125" s="202">
        <f t="shared" si="8"/>
        <v>50.21840989611357</v>
      </c>
      <c r="AG125" s="202">
        <f t="shared" si="9"/>
        <v>50.21840989611357</v>
      </c>
      <c r="AH125" s="378">
        <f t="shared" si="10"/>
        <v>0.48335943237207607</v>
      </c>
      <c r="AI125" s="378">
        <f t="shared" si="11"/>
        <v>2.1187760655711529</v>
      </c>
      <c r="AJ125" s="258" t="e">
        <f>INDEX($AP$3:AQ134,MATCH(COUNTA(N125:Y125),$AP$3:$AP$12,0),2)</f>
        <v>#N/A</v>
      </c>
      <c r="AK125" s="203">
        <f t="shared" si="12"/>
        <v>37.331013990454572</v>
      </c>
      <c r="AL125" s="297">
        <f t="shared" si="13"/>
        <v>3.8630145793489628</v>
      </c>
      <c r="AM125" s="201"/>
      <c r="AN125" s="201"/>
      <c r="AO125" s="299"/>
      <c r="AP125" s="298" t="s">
        <v>128</v>
      </c>
      <c r="AQ125" s="202"/>
      <c r="AR125" s="300"/>
      <c r="AS125" s="300"/>
    </row>
    <row r="126" spans="1:47">
      <c r="A126" s="383" t="s">
        <v>168</v>
      </c>
      <c r="B126" s="256">
        <v>44.710078364274601</v>
      </c>
      <c r="C126" s="256"/>
      <c r="D126" s="256"/>
      <c r="E126" s="256"/>
      <c r="F126" s="256">
        <v>38.561568367052303</v>
      </c>
      <c r="G126" s="256">
        <v>24.623694021274101</v>
      </c>
      <c r="H126" s="256">
        <v>39.372519872283497</v>
      </c>
      <c r="I126" s="256">
        <v>29.9886941104734</v>
      </c>
      <c r="J126" s="256">
        <v>19.830705872146599</v>
      </c>
      <c r="K126" s="256">
        <v>12.428852017469699</v>
      </c>
      <c r="L126" s="256"/>
      <c r="M126" s="256"/>
      <c r="N126" s="203">
        <v>44.710078364274601</v>
      </c>
      <c r="O126" s="256"/>
      <c r="P126" s="256"/>
      <c r="Q126" s="256"/>
      <c r="R126" s="256">
        <v>38.561568367052303</v>
      </c>
      <c r="S126" s="256">
        <v>24.623694021274101</v>
      </c>
      <c r="T126" s="256">
        <v>39.372519872283497</v>
      </c>
      <c r="U126" s="256">
        <v>29.9886941104734</v>
      </c>
      <c r="V126" s="256">
        <v>19.830705872146599</v>
      </c>
      <c r="W126" s="256">
        <v>12.428852017469699</v>
      </c>
      <c r="X126" s="256"/>
      <c r="Y126" s="201"/>
      <c r="AB126" s="204">
        <v>9.7279999999999998</v>
      </c>
      <c r="AC126" s="258"/>
      <c r="AD126" s="292">
        <f t="shared" si="7"/>
        <v>0.54166666666666663</v>
      </c>
      <c r="AE126" s="208"/>
      <c r="AF126" s="202">
        <f t="shared" si="8"/>
        <v>36.12912244713997</v>
      </c>
      <c r="AG126" s="202">
        <f t="shared" si="9"/>
        <v>36.12912244713997</v>
      </c>
      <c r="AH126" s="378">
        <f t="shared" si="10"/>
        <v>0.16534559234672319</v>
      </c>
      <c r="AI126" s="378">
        <f t="shared" si="11"/>
        <v>1.3667034054790235</v>
      </c>
      <c r="AJ126" s="258" t="e">
        <f>INDEX($AP$3:AQ135,MATCH(COUNTA(N126:Y126),$AP$3:$AP$12,0),2)</f>
        <v>#N/A</v>
      </c>
      <c r="AK126" s="203">
        <f t="shared" si="12"/>
        <v>29.930873232139174</v>
      </c>
      <c r="AL126" s="297">
        <f t="shared" si="13"/>
        <v>3.0767756200800962</v>
      </c>
      <c r="AM126" s="201"/>
      <c r="AN126" s="201"/>
      <c r="AO126" s="299"/>
      <c r="AP126" s="298" t="s">
        <v>128</v>
      </c>
      <c r="AQ126" s="202"/>
      <c r="AR126" s="300"/>
      <c r="AS126" s="300"/>
    </row>
    <row r="127" spans="1:47" s="304" customFormat="1">
      <c r="A127" s="383" t="s">
        <v>169</v>
      </c>
      <c r="B127" s="256"/>
      <c r="C127" s="256">
        <v>87.066692692601094</v>
      </c>
      <c r="D127" s="256"/>
      <c r="E127" s="256">
        <v>32.835875296508398</v>
      </c>
      <c r="F127" s="256">
        <v>2.12380070795923</v>
      </c>
      <c r="G127" s="256">
        <v>17.89204397296</v>
      </c>
      <c r="H127" s="256">
        <v>69.1841307489684</v>
      </c>
      <c r="I127" s="256">
        <v>34.337736212718099</v>
      </c>
      <c r="J127" s="256">
        <v>36.479385587167698</v>
      </c>
      <c r="K127" s="256">
        <v>21.7925318068861</v>
      </c>
      <c r="L127" s="256"/>
      <c r="M127" s="256"/>
      <c r="N127" s="203"/>
      <c r="O127" s="256">
        <v>87.066692692601094</v>
      </c>
      <c r="P127" s="256"/>
      <c r="Q127" s="256">
        <v>32.835875296508398</v>
      </c>
      <c r="R127" s="256">
        <v>2.12380070795923</v>
      </c>
      <c r="S127" s="256">
        <v>17.89204397296</v>
      </c>
      <c r="T127" s="256">
        <v>69.1841307489684</v>
      </c>
      <c r="U127" s="256">
        <v>34.337736212718099</v>
      </c>
      <c r="V127" s="256">
        <v>36.479385587167698</v>
      </c>
      <c r="W127" s="256">
        <v>21.7925318068861</v>
      </c>
      <c r="X127" s="256"/>
      <c r="Y127" s="201"/>
      <c r="AB127" s="204">
        <v>9.1953999999999994</v>
      </c>
      <c r="AC127" s="258"/>
      <c r="AD127" s="292">
        <f t="shared" si="7"/>
        <v>0.58333333333333326</v>
      </c>
      <c r="AE127" s="208"/>
      <c r="AF127" s="202">
        <f t="shared" si="8"/>
        <v>68.734596377622239</v>
      </c>
      <c r="AG127" s="202">
        <f t="shared" si="9"/>
        <v>68.734596377622239</v>
      </c>
      <c r="AH127" s="378">
        <f t="shared" si="10"/>
        <v>0.21052452448718087</v>
      </c>
      <c r="AI127" s="378">
        <f t="shared" si="11"/>
        <v>1.9038484249259879</v>
      </c>
      <c r="AJ127" s="258" t="e">
        <f>INDEX($AP$3:AQ136,MATCH(COUNTA(N127:Y127),$AP$3:$AP$12,0),2)</f>
        <v>#N/A</v>
      </c>
      <c r="AK127" s="203">
        <f t="shared" si="12"/>
        <v>37.714024628221125</v>
      </c>
      <c r="AL127" s="297">
        <f t="shared" si="13"/>
        <v>4.1014012036693481</v>
      </c>
      <c r="AM127" s="201"/>
      <c r="AN127" s="201"/>
      <c r="AO127" s="299"/>
      <c r="AP127" s="298" t="s">
        <v>128</v>
      </c>
      <c r="AQ127" s="202"/>
      <c r="AR127" s="300"/>
      <c r="AS127" s="300"/>
    </row>
    <row r="128" spans="1:47">
      <c r="A128" s="383" t="s">
        <v>170</v>
      </c>
      <c r="B128" s="256">
        <v>67.485928518860902</v>
      </c>
      <c r="C128" s="256">
        <v>51.026817556422202</v>
      </c>
      <c r="D128" s="256">
        <v>92.835562518429398</v>
      </c>
      <c r="E128" s="256">
        <v>43.985994814835102</v>
      </c>
      <c r="F128" s="256">
        <v>27.184521763633501</v>
      </c>
      <c r="G128" s="256">
        <v>18.113699927361701</v>
      </c>
      <c r="H128" s="256">
        <v>71.4672091172596</v>
      </c>
      <c r="I128" s="256">
        <v>30.782613311672499</v>
      </c>
      <c r="J128" s="256">
        <v>15.119668710028099</v>
      </c>
      <c r="K128" s="256">
        <v>17.422179180274501</v>
      </c>
      <c r="L128" s="256"/>
      <c r="M128" s="256"/>
      <c r="N128" s="203">
        <v>67.485928518860902</v>
      </c>
      <c r="O128" s="256">
        <v>51.026817556422202</v>
      </c>
      <c r="P128" s="256">
        <v>92.835562518429398</v>
      </c>
      <c r="Q128" s="256">
        <v>43.985994814835102</v>
      </c>
      <c r="R128" s="256">
        <v>27.184521763633501</v>
      </c>
      <c r="S128" s="256">
        <v>18.113699927361701</v>
      </c>
      <c r="T128" s="256">
        <v>71.4672091172596</v>
      </c>
      <c r="U128" s="256">
        <v>30.782613311672499</v>
      </c>
      <c r="V128" s="256">
        <v>15.119668710028099</v>
      </c>
      <c r="W128" s="256">
        <v>17.422179180274501</v>
      </c>
      <c r="X128" s="256"/>
      <c r="Y128" s="201"/>
      <c r="AB128" s="204">
        <v>9.5759000000000007</v>
      </c>
      <c r="AC128" s="258"/>
      <c r="AD128" s="292">
        <f t="shared" si="7"/>
        <v>0.66666666666666663</v>
      </c>
      <c r="AE128" s="208"/>
      <c r="AF128" s="202">
        <f t="shared" si="8"/>
        <v>58.128514842818255</v>
      </c>
      <c r="AG128" s="202">
        <f t="shared" si="9"/>
        <v>58.128514842818255</v>
      </c>
      <c r="AH128" s="378">
        <f t="shared" si="10"/>
        <v>0.27495474032442796</v>
      </c>
      <c r="AI128" s="378">
        <f t="shared" si="11"/>
        <v>1.9475325499980869</v>
      </c>
      <c r="AJ128" s="258" t="e">
        <f>INDEX($AP$3:AQ137,MATCH(COUNTA(N128:Y128),$AP$3:$AP$12,0),2)</f>
        <v>#N/A</v>
      </c>
      <c r="AK128" s="203">
        <f t="shared" si="12"/>
        <v>43.542419541877749</v>
      </c>
      <c r="AL128" s="297">
        <f t="shared" si="13"/>
        <v>4.5470837771778889</v>
      </c>
      <c r="AM128" s="201"/>
      <c r="AN128" s="201"/>
      <c r="AO128" s="299"/>
      <c r="AP128" s="298" t="s">
        <v>128</v>
      </c>
      <c r="AQ128" s="202"/>
      <c r="AR128" s="300"/>
      <c r="AS128" s="300"/>
    </row>
    <row r="129" spans="1:47">
      <c r="A129" s="383" t="s">
        <v>171</v>
      </c>
      <c r="B129" s="256">
        <v>70.598237967432993</v>
      </c>
      <c r="C129" s="256">
        <v>431.44103045000003</v>
      </c>
      <c r="D129" s="256"/>
      <c r="E129" s="256"/>
      <c r="F129" s="256"/>
      <c r="G129" s="256">
        <v>133.15959116895999</v>
      </c>
      <c r="H129" s="256">
        <v>337.68997163422301</v>
      </c>
      <c r="I129" s="256">
        <v>135.48469661079801</v>
      </c>
      <c r="J129" s="256">
        <v>233.74210146967599</v>
      </c>
      <c r="K129" s="256">
        <v>68.322274083570804</v>
      </c>
      <c r="L129" s="256"/>
      <c r="M129" s="256"/>
      <c r="N129" s="203">
        <v>70.598237967432993</v>
      </c>
      <c r="O129" s="256">
        <v>431.44103045000003</v>
      </c>
      <c r="P129" s="256"/>
      <c r="Q129" s="256"/>
      <c r="R129" s="256"/>
      <c r="S129" s="256">
        <v>133.15959116895999</v>
      </c>
      <c r="T129" s="256">
        <v>337.68997163422301</v>
      </c>
      <c r="U129" s="256">
        <v>135.48469661079801</v>
      </c>
      <c r="V129" s="256">
        <v>233.74210146967599</v>
      </c>
      <c r="W129" s="256">
        <v>68.322274083570804</v>
      </c>
      <c r="X129" s="256"/>
      <c r="Y129" s="201"/>
      <c r="AB129" s="204">
        <v>10.9373</v>
      </c>
      <c r="AC129" s="258"/>
      <c r="AD129" s="292">
        <f t="shared" si="7"/>
        <v>0.54166666666666663</v>
      </c>
      <c r="AE129" s="208"/>
      <c r="AF129" s="202">
        <f t="shared" si="8"/>
        <v>63.987800533604755</v>
      </c>
      <c r="AG129" s="202">
        <f t="shared" si="9"/>
        <v>63.987800533604755</v>
      </c>
      <c r="AH129" s="378">
        <f t="shared" si="10"/>
        <v>0.25818291446551234</v>
      </c>
      <c r="AI129" s="378">
        <f t="shared" si="11"/>
        <v>1.7835287519330512</v>
      </c>
      <c r="AJ129" s="258" t="e">
        <f>INDEX($AP$3:AQ138,MATCH(COUNTA(N129:Y129),$AP$3:$AP$12,0),2)</f>
        <v>#N/A</v>
      </c>
      <c r="AK129" s="203">
        <f t="shared" si="12"/>
        <v>201.49112905495159</v>
      </c>
      <c r="AL129" s="297">
        <f t="shared" si="13"/>
        <v>18.422382951455255</v>
      </c>
      <c r="AM129" s="201"/>
      <c r="AN129" s="201"/>
      <c r="AO129" s="299"/>
      <c r="AP129" s="293" t="s">
        <v>172</v>
      </c>
      <c r="AQ129" s="202"/>
      <c r="AR129" s="300"/>
      <c r="AS129" s="300"/>
    </row>
    <row r="130" spans="1:47">
      <c r="A130" s="383" t="s">
        <v>173</v>
      </c>
      <c r="B130" s="256">
        <v>62.014799018911098</v>
      </c>
      <c r="C130" s="256"/>
      <c r="D130" s="256"/>
      <c r="E130" s="256"/>
      <c r="F130" s="256"/>
      <c r="G130" s="256">
        <v>134.831138272027</v>
      </c>
      <c r="H130" s="256"/>
      <c r="I130" s="256">
        <v>79.606214377835599</v>
      </c>
      <c r="J130" s="256"/>
      <c r="K130" s="256"/>
      <c r="L130" s="256"/>
      <c r="M130" s="256"/>
      <c r="N130" s="203">
        <v>62.014799018911098</v>
      </c>
      <c r="O130" s="256"/>
      <c r="P130" s="256"/>
      <c r="Q130" s="256"/>
      <c r="R130" s="256"/>
      <c r="S130" s="256">
        <v>134.831138272027</v>
      </c>
      <c r="T130" s="256"/>
      <c r="U130" s="256">
        <v>79.606214377835599</v>
      </c>
      <c r="V130" s="256"/>
      <c r="W130" s="256"/>
      <c r="X130" s="256"/>
      <c r="Y130" s="201"/>
      <c r="AB130" s="204">
        <v>13.5815</v>
      </c>
      <c r="AC130" s="258"/>
      <c r="AD130" s="292">
        <f t="shared" ref="AD130:AD193" si="14">(COUNT(N130:Y130)*(1/(COUNT(N130:Y130)+COUNTBLANK(N130:Y130)))+(IF(AF130&lt;35,1,IF(AF130&lt;70,0.5,IF(AF130&gt;70,0)))))/2</f>
        <v>0.625</v>
      </c>
      <c r="AE130" s="208"/>
      <c r="AF130" s="202">
        <f t="shared" ref="AF130:AF193" si="15">((_xlfn.STDEV.P(N130:Y130))/(AVERAGE(N130:Y130)))*100</f>
        <v>33.664782475662122</v>
      </c>
      <c r="AG130" s="202">
        <f t="shared" ref="AG130:AG193" si="16">((_xlfn.STDEV.P(B130:M130))/(AVERAGE(B130:M130)))*100</f>
        <v>33.664782475662122</v>
      </c>
      <c r="AH130" s="378">
        <f t="shared" ref="AH130:AH193" si="17">(ABS((LARGE(N130:Y130,2) -MAX(N130:Y130))))/(ABS(MIN(N130:Y130)-MAX(N130:Y130)))</f>
        <v>0.75841390078983217</v>
      </c>
      <c r="AI130" s="378">
        <f t="shared" ref="AI130:AI193" si="18">(ABS(MAX(N130:Y130)-AVERAGE(N130:Y130))/_xlfn.STDEV.P(N130:Y130))</f>
        <v>1.375796381216315</v>
      </c>
      <c r="AJ130" s="258" t="e">
        <f>INDEX($AP$3:AQ139,MATCH(COUNTA(N130:Y130),$AP$3:$AP$12,0),2)</f>
        <v>#N/A</v>
      </c>
      <c r="AK130" s="203">
        <f t="shared" ref="AK130:AK193" si="19">AVERAGE(N130:Y130)</f>
        <v>92.15071722292457</v>
      </c>
      <c r="AL130" s="297">
        <f t="shared" ref="AL130:AL193" si="20">IFERROR(AK130/AB130,0)</f>
        <v>6.7850176506957673</v>
      </c>
      <c r="AM130" s="201"/>
      <c r="AN130" s="201"/>
      <c r="AO130" s="299"/>
      <c r="AP130" s="293" t="s">
        <v>172</v>
      </c>
      <c r="AQ130" s="202"/>
      <c r="AR130" s="300"/>
      <c r="AS130" s="300"/>
    </row>
    <row r="131" spans="1:47">
      <c r="A131" s="383" t="s">
        <v>174</v>
      </c>
      <c r="B131" s="256">
        <v>50.101302165154003</v>
      </c>
      <c r="C131" s="256">
        <v>15.1989420789312</v>
      </c>
      <c r="D131" s="256">
        <v>52.7123056115718</v>
      </c>
      <c r="E131" s="256">
        <v>59.428613088770597</v>
      </c>
      <c r="F131" s="256"/>
      <c r="G131" s="256">
        <v>16.015435804953999</v>
      </c>
      <c r="H131" s="256">
        <v>81.717749163007198</v>
      </c>
      <c r="I131" s="256">
        <v>22.051677053278201</v>
      </c>
      <c r="J131" s="256">
        <v>36.3350298458694</v>
      </c>
      <c r="K131" s="256">
        <v>12.638232661958201</v>
      </c>
      <c r="L131" s="256"/>
      <c r="M131" s="256"/>
      <c r="N131" s="203">
        <v>50.101302165154003</v>
      </c>
      <c r="O131" s="256">
        <v>15.1989420789312</v>
      </c>
      <c r="P131" s="256">
        <v>52.7123056115718</v>
      </c>
      <c r="Q131" s="256">
        <v>59.428613088770597</v>
      </c>
      <c r="R131" s="256"/>
      <c r="S131" s="256">
        <v>16.015435804953999</v>
      </c>
      <c r="T131" s="256">
        <v>81.717749163007198</v>
      </c>
      <c r="U131" s="256">
        <v>22.051677053278201</v>
      </c>
      <c r="V131" s="256">
        <v>36.3350298458694</v>
      </c>
      <c r="W131" s="256">
        <v>12.638232661958201</v>
      </c>
      <c r="X131" s="256"/>
      <c r="Y131" s="201"/>
      <c r="AB131" s="204">
        <v>9.1336999999999993</v>
      </c>
      <c r="AC131" s="258"/>
      <c r="AD131" s="292">
        <f t="shared" si="14"/>
        <v>0.625</v>
      </c>
      <c r="AE131" s="208"/>
      <c r="AF131" s="202">
        <f t="shared" si="15"/>
        <v>58.995077681984633</v>
      </c>
      <c r="AG131" s="202">
        <f t="shared" si="16"/>
        <v>58.995077681984633</v>
      </c>
      <c r="AH131" s="378">
        <f t="shared" si="17"/>
        <v>0.32265912101307387</v>
      </c>
      <c r="AI131" s="378">
        <f t="shared" si="18"/>
        <v>1.9058922273754078</v>
      </c>
      <c r="AJ131" s="258" t="e">
        <f>INDEX($AP$3:AQ140,MATCH(COUNTA(N131:Y131),$AP$3:$AP$12,0),2)</f>
        <v>#N/A</v>
      </c>
      <c r="AK131" s="203">
        <f t="shared" si="19"/>
        <v>38.466587497054952</v>
      </c>
      <c r="AL131" s="297">
        <f t="shared" si="20"/>
        <v>4.2115010890498876</v>
      </c>
      <c r="AM131" s="201"/>
      <c r="AN131" s="201"/>
      <c r="AO131" s="299"/>
      <c r="AP131" s="293" t="s">
        <v>156</v>
      </c>
      <c r="AQ131" s="202"/>
      <c r="AR131" s="300"/>
      <c r="AS131" s="300"/>
    </row>
    <row r="132" spans="1:47" s="304" customFormat="1">
      <c r="A132" s="383" t="s">
        <v>175</v>
      </c>
      <c r="B132" s="256">
        <v>66.100392128008295</v>
      </c>
      <c r="C132" s="256">
        <v>43.648627547137004</v>
      </c>
      <c r="D132" s="256">
        <v>38.301212742258798</v>
      </c>
      <c r="E132" s="256">
        <v>63.021987012435197</v>
      </c>
      <c r="F132" s="256">
        <v>12.2047821699288</v>
      </c>
      <c r="G132" s="256">
        <v>16.727387879100402</v>
      </c>
      <c r="H132" s="256">
        <v>89.846751146060697</v>
      </c>
      <c r="I132" s="256">
        <v>25.607320780457002</v>
      </c>
      <c r="J132" s="256">
        <v>32.446856522068998</v>
      </c>
      <c r="K132" s="256">
        <v>9.3473918669044895</v>
      </c>
      <c r="L132" s="256"/>
      <c r="M132" s="256"/>
      <c r="N132" s="203">
        <v>66.100392128008295</v>
      </c>
      <c r="O132" s="256">
        <v>43.648627547137004</v>
      </c>
      <c r="P132" s="256">
        <v>38.301212742258798</v>
      </c>
      <c r="Q132" s="256">
        <v>63.021987012435197</v>
      </c>
      <c r="R132" s="256">
        <v>12.2047821699288</v>
      </c>
      <c r="S132" s="256">
        <v>16.727387879100402</v>
      </c>
      <c r="T132" s="256">
        <v>89.846751146060697</v>
      </c>
      <c r="U132" s="256">
        <v>25.607320780457002</v>
      </c>
      <c r="V132" s="256">
        <v>32.446856522068998</v>
      </c>
      <c r="W132" s="256">
        <v>9.3473918669044895</v>
      </c>
      <c r="X132" s="256"/>
      <c r="Y132" s="201"/>
      <c r="AB132" s="204">
        <v>9.9872999999999994</v>
      </c>
      <c r="AC132" s="258"/>
      <c r="AD132" s="292">
        <f t="shared" si="14"/>
        <v>0.66666666666666663</v>
      </c>
      <c r="AE132" s="208"/>
      <c r="AF132" s="202">
        <f t="shared" si="15"/>
        <v>62.828206614545046</v>
      </c>
      <c r="AG132" s="202">
        <f t="shared" si="16"/>
        <v>62.828206614545046</v>
      </c>
      <c r="AH132" s="378">
        <f t="shared" si="17"/>
        <v>0.29498817420030166</v>
      </c>
      <c r="AI132" s="378">
        <f t="shared" si="18"/>
        <v>2.0081786996159403</v>
      </c>
      <c r="AJ132" s="258" t="e">
        <f>INDEX($AP$3:AQ141,MATCH(COUNTA(N132:Y132),$AP$3:$AP$12,0),2)</f>
        <v>#N/A</v>
      </c>
      <c r="AK132" s="203">
        <f t="shared" si="19"/>
        <v>39.725270979435962</v>
      </c>
      <c r="AL132" s="297">
        <f t="shared" si="20"/>
        <v>3.9775786227945455</v>
      </c>
      <c r="AM132" s="201"/>
      <c r="AN132" s="201"/>
      <c r="AO132" s="299"/>
      <c r="AP132" s="293" t="s">
        <v>156</v>
      </c>
      <c r="AQ132" s="202"/>
      <c r="AR132" s="300"/>
      <c r="AS132" s="300"/>
    </row>
    <row r="133" spans="1:47" s="207" customFormat="1">
      <c r="A133" s="385" t="s">
        <v>176</v>
      </c>
      <c r="B133" s="257">
        <v>81.7970566059373</v>
      </c>
      <c r="C133" s="257"/>
      <c r="D133" s="257">
        <v>35.225022906848203</v>
      </c>
      <c r="E133" s="257">
        <v>12.878163630879699</v>
      </c>
      <c r="F133" s="257"/>
      <c r="G133" s="257">
        <v>15.3303218904859</v>
      </c>
      <c r="H133" s="257">
        <v>84.061285220299695</v>
      </c>
      <c r="I133" s="257">
        <v>26.2261347629764</v>
      </c>
      <c r="J133" s="257">
        <v>16.0518942660973</v>
      </c>
      <c r="K133" s="257"/>
      <c r="L133" s="257"/>
      <c r="M133" s="257"/>
      <c r="N133" s="261">
        <v>81.7970566059373</v>
      </c>
      <c r="O133" s="257"/>
      <c r="P133" s="257">
        <v>35.225022906848203</v>
      </c>
      <c r="Q133" s="257">
        <v>12.878163630879699</v>
      </c>
      <c r="R133" s="257"/>
      <c r="S133" s="257">
        <v>15.3303218904859</v>
      </c>
      <c r="T133" s="257">
        <v>84.061285220299695</v>
      </c>
      <c r="U133" s="257">
        <v>26.2261347629764</v>
      </c>
      <c r="V133" s="257">
        <v>16.0518942660973</v>
      </c>
      <c r="W133" s="257"/>
      <c r="X133" s="257"/>
      <c r="Y133" s="205"/>
      <c r="AB133" s="204">
        <v>11.7118</v>
      </c>
      <c r="AC133" s="258"/>
      <c r="AD133" s="292">
        <f t="shared" si="14"/>
        <v>0.29166666666666663</v>
      </c>
      <c r="AE133" s="208"/>
      <c r="AF133" s="202">
        <f t="shared" si="15"/>
        <v>74.250230786122401</v>
      </c>
      <c r="AG133" s="202">
        <f t="shared" si="16"/>
        <v>74.250230786122401</v>
      </c>
      <c r="AH133" s="378">
        <f t="shared" si="17"/>
        <v>3.1808504092056128E-2</v>
      </c>
      <c r="AI133" s="378">
        <f t="shared" si="18"/>
        <v>1.5714001883208064</v>
      </c>
      <c r="AJ133" s="258" t="e">
        <f>INDEX($AP$3:AQ142,MATCH(COUNTA(N133:Y133),$AP$3:$AP$12,0),2)</f>
        <v>#N/A</v>
      </c>
      <c r="AK133" s="203">
        <f t="shared" si="19"/>
        <v>38.795697040503498</v>
      </c>
      <c r="AL133" s="297">
        <f t="shared" si="20"/>
        <v>3.3125306989961829</v>
      </c>
      <c r="AM133" s="201"/>
      <c r="AN133" s="201"/>
      <c r="AO133" s="273"/>
      <c r="AP133" s="293" t="s">
        <v>156</v>
      </c>
      <c r="AQ133" s="202"/>
      <c r="AR133" s="300"/>
      <c r="AS133" s="206"/>
    </row>
    <row r="134" spans="1:47">
      <c r="A134" s="383" t="s">
        <v>177</v>
      </c>
      <c r="B134" s="256">
        <v>45.944085015326301</v>
      </c>
      <c r="C134" s="256"/>
      <c r="D134" s="256">
        <v>35.119495954452397</v>
      </c>
      <c r="E134" s="256">
        <v>22.900832356915799</v>
      </c>
      <c r="F134" s="256"/>
      <c r="G134" s="256"/>
      <c r="H134" s="256"/>
      <c r="I134" s="256">
        <v>41.531639801361401</v>
      </c>
      <c r="J134" s="256">
        <v>16.699953058296401</v>
      </c>
      <c r="K134" s="256">
        <v>11.252997262225801</v>
      </c>
      <c r="L134" s="256"/>
      <c r="M134" s="256"/>
      <c r="N134" s="203">
        <v>45.944085015326301</v>
      </c>
      <c r="O134" s="256"/>
      <c r="P134" s="256">
        <v>35.119495954452397</v>
      </c>
      <c r="Q134" s="256">
        <v>22.900832356915799</v>
      </c>
      <c r="R134" s="256"/>
      <c r="S134" s="256"/>
      <c r="T134" s="256"/>
      <c r="U134" s="256">
        <v>41.531639801361401</v>
      </c>
      <c r="V134" s="256">
        <v>16.699953058296401</v>
      </c>
      <c r="W134" s="256">
        <v>11.252997262225801</v>
      </c>
      <c r="X134" s="256"/>
      <c r="Y134" s="201"/>
      <c r="AB134" s="204">
        <v>9.4047000000000001</v>
      </c>
      <c r="AC134" s="258"/>
      <c r="AD134" s="292">
        <f t="shared" si="14"/>
        <v>0.5</v>
      </c>
      <c r="AE134" s="208"/>
      <c r="AF134" s="202">
        <f t="shared" si="15"/>
        <v>44.322010433396699</v>
      </c>
      <c r="AG134" s="202">
        <f t="shared" si="16"/>
        <v>44.322010433396699</v>
      </c>
      <c r="AH134" s="378">
        <f t="shared" si="17"/>
        <v>0.12719247218100102</v>
      </c>
      <c r="AI134" s="378">
        <f t="shared" si="18"/>
        <v>1.3296138338047696</v>
      </c>
      <c r="AJ134" s="258" t="e">
        <f>INDEX($AP$3:AQ143,MATCH(COUNTA(N134:Y134),$AP$3:$AP$12,0),2)</f>
        <v>#N/A</v>
      </c>
      <c r="AK134" s="203">
        <f t="shared" si="19"/>
        <v>28.90816724142968</v>
      </c>
      <c r="AL134" s="297">
        <f t="shared" si="20"/>
        <v>3.0738000405573467</v>
      </c>
      <c r="AM134" s="201"/>
      <c r="AN134" s="201"/>
      <c r="AO134" s="299"/>
      <c r="AP134" s="293" t="s">
        <v>156</v>
      </c>
      <c r="AQ134" s="202"/>
      <c r="AR134" s="206"/>
      <c r="AS134" s="300"/>
    </row>
    <row r="135" spans="1:47" s="304" customFormat="1">
      <c r="A135" s="383" t="s">
        <v>178</v>
      </c>
      <c r="B135" s="258">
        <v>186.389514817426</v>
      </c>
      <c r="C135" s="258">
        <v>124.48281503350201</v>
      </c>
      <c r="D135" s="258">
        <v>128.997261549358</v>
      </c>
      <c r="E135" s="258">
        <v>87.728095125790603</v>
      </c>
      <c r="F135" s="258"/>
      <c r="G135" s="258">
        <v>31.132420999150799</v>
      </c>
      <c r="H135" s="258">
        <v>77.9175030183399</v>
      </c>
      <c r="I135" s="258">
        <v>58.0471018766236</v>
      </c>
      <c r="J135" s="258"/>
      <c r="K135" s="258">
        <v>36.9681372055651</v>
      </c>
      <c r="L135" s="258"/>
      <c r="M135" s="258"/>
      <c r="N135" s="262">
        <v>186.389514817426</v>
      </c>
      <c r="O135" s="258">
        <v>124.48281503350201</v>
      </c>
      <c r="P135" s="258">
        <v>128.997261549358</v>
      </c>
      <c r="Q135" s="258">
        <v>87.728095125790603</v>
      </c>
      <c r="R135" s="258"/>
      <c r="S135" s="258">
        <v>31.132420999150799</v>
      </c>
      <c r="T135" s="258">
        <v>77.9175030183399</v>
      </c>
      <c r="U135" s="258">
        <v>58.0471018766236</v>
      </c>
      <c r="V135" s="258"/>
      <c r="W135" s="258">
        <v>36.9681372055651</v>
      </c>
      <c r="X135" s="258"/>
      <c r="Y135" s="208"/>
      <c r="AB135" s="209">
        <v>10.228400000000001</v>
      </c>
      <c r="AC135" s="258"/>
      <c r="AD135" s="292">
        <f t="shared" si="14"/>
        <v>0.58333333333333326</v>
      </c>
      <c r="AE135" s="208"/>
      <c r="AF135" s="202">
        <f t="shared" si="15"/>
        <v>53.890431239402744</v>
      </c>
      <c r="AG135" s="202">
        <f t="shared" si="16"/>
        <v>53.890431239402744</v>
      </c>
      <c r="AH135" s="378">
        <f t="shared" si="17"/>
        <v>0.36965945875068545</v>
      </c>
      <c r="AI135" s="378">
        <f t="shared" si="18"/>
        <v>1.9260980550786426</v>
      </c>
      <c r="AJ135" s="258" t="e">
        <f>INDEX($AP$3:AQ144,MATCH(COUNTA(N135:Y135),$AP$3:$AP$12,0),2)</f>
        <v>#N/A</v>
      </c>
      <c r="AK135" s="203">
        <f t="shared" si="19"/>
        <v>91.457856203219492</v>
      </c>
      <c r="AL135" s="297">
        <f t="shared" si="20"/>
        <v>8.9415603812149982</v>
      </c>
      <c r="AM135" s="201"/>
      <c r="AN135" s="201"/>
      <c r="AO135" s="299"/>
      <c r="AP135" s="298" t="s">
        <v>128</v>
      </c>
      <c r="AQ135" s="202"/>
      <c r="AR135" s="300"/>
      <c r="AS135" s="300"/>
    </row>
    <row r="136" spans="1:47">
      <c r="A136" s="383" t="s">
        <v>179</v>
      </c>
      <c r="B136" s="258"/>
      <c r="C136" s="258"/>
      <c r="D136" s="258"/>
      <c r="E136" s="258"/>
      <c r="F136" s="258"/>
      <c r="G136" s="258"/>
      <c r="H136" s="258">
        <v>35.555357033741302</v>
      </c>
      <c r="I136" s="258">
        <v>28.4262368153395</v>
      </c>
      <c r="J136" s="258"/>
      <c r="K136" s="258"/>
      <c r="L136" s="258"/>
      <c r="M136" s="258"/>
      <c r="N136" s="262"/>
      <c r="O136" s="258"/>
      <c r="P136" s="258"/>
      <c r="Q136" s="258"/>
      <c r="R136" s="258"/>
      <c r="S136" s="258"/>
      <c r="T136" s="258">
        <v>35.555357033741302</v>
      </c>
      <c r="U136" s="258">
        <v>28.4262368153395</v>
      </c>
      <c r="V136" s="258"/>
      <c r="W136" s="258"/>
      <c r="X136" s="258"/>
      <c r="Y136" s="208"/>
      <c r="AB136" s="209">
        <v>11.300700000000001</v>
      </c>
      <c r="AC136" s="258"/>
      <c r="AD136" s="292">
        <f t="shared" si="14"/>
        <v>0.58333333333333337</v>
      </c>
      <c r="AE136" s="208"/>
      <c r="AF136" s="202">
        <f t="shared" si="15"/>
        <v>11.142454867907645</v>
      </c>
      <c r="AG136" s="202">
        <f t="shared" si="16"/>
        <v>11.142454867907645</v>
      </c>
      <c r="AH136" s="378">
        <f t="shared" si="17"/>
        <v>1</v>
      </c>
      <c r="AI136" s="378">
        <f t="shared" si="18"/>
        <v>0.99999999999999989</v>
      </c>
      <c r="AJ136" s="258" t="e">
        <f>INDEX($AP$3:AQ145,MATCH(COUNTA(N136:Y136),$AP$3:$AP$12,0),2)</f>
        <v>#N/A</v>
      </c>
      <c r="AK136" s="203">
        <f t="shared" si="19"/>
        <v>31.990796924540401</v>
      </c>
      <c r="AL136" s="297">
        <f t="shared" si="20"/>
        <v>2.8308686120807027</v>
      </c>
      <c r="AM136" s="201"/>
      <c r="AN136" s="201"/>
      <c r="AO136" s="299"/>
      <c r="AP136" s="298" t="s">
        <v>128</v>
      </c>
      <c r="AQ136" s="202"/>
      <c r="AR136" s="300"/>
      <c r="AS136" s="300"/>
    </row>
    <row r="137" spans="1:47">
      <c r="A137" s="383" t="s">
        <v>180</v>
      </c>
      <c r="B137" s="258">
        <v>79.427858844032301</v>
      </c>
      <c r="C137" s="258">
        <v>80.049434317341195</v>
      </c>
      <c r="D137" s="258"/>
      <c r="E137" s="258"/>
      <c r="F137" s="258">
        <v>44.038091460813199</v>
      </c>
      <c r="G137" s="258">
        <v>31.250329628505799</v>
      </c>
      <c r="H137" s="258">
        <v>43.573188273169798</v>
      </c>
      <c r="I137" s="258">
        <v>39.622112269777503</v>
      </c>
      <c r="J137" s="258">
        <v>37.713143937575602</v>
      </c>
      <c r="K137" s="258">
        <v>17.320267623567499</v>
      </c>
      <c r="L137" s="258"/>
      <c r="M137" s="258"/>
      <c r="N137" s="262">
        <v>79.427858844032301</v>
      </c>
      <c r="O137" s="258">
        <v>80.049434317341195</v>
      </c>
      <c r="P137" s="258"/>
      <c r="Q137" s="258"/>
      <c r="R137" s="258">
        <v>44.038091460813199</v>
      </c>
      <c r="S137" s="258">
        <v>31.250329628505799</v>
      </c>
      <c r="T137" s="258">
        <v>43.573188273169798</v>
      </c>
      <c r="U137" s="258">
        <v>39.622112269777503</v>
      </c>
      <c r="V137" s="258">
        <v>37.713143937575602</v>
      </c>
      <c r="W137" s="258">
        <v>17.320267623567499</v>
      </c>
      <c r="X137" s="258"/>
      <c r="Y137" s="208"/>
      <c r="AB137" s="209">
        <v>10.9412</v>
      </c>
      <c r="AC137" s="258"/>
      <c r="AD137" s="292">
        <f t="shared" si="14"/>
        <v>0.58333333333333326</v>
      </c>
      <c r="AE137" s="110"/>
      <c r="AF137" s="202">
        <f t="shared" si="15"/>
        <v>44.429266603306189</v>
      </c>
      <c r="AG137" s="202">
        <f t="shared" si="16"/>
        <v>44.429266603306189</v>
      </c>
      <c r="AH137" s="378">
        <f t="shared" si="17"/>
        <v>9.9088750268794823E-3</v>
      </c>
      <c r="AI137" s="378">
        <f t="shared" si="18"/>
        <v>1.6135841482256794</v>
      </c>
      <c r="AJ137" s="258" t="e">
        <f>INDEX($AP$3:AQ146,MATCH(COUNTA(N137:Y137),$AP$3:$AP$12,0),2)</f>
        <v>#N/A</v>
      </c>
      <c r="AK137" s="203">
        <f t="shared" si="19"/>
        <v>46.624303294347861</v>
      </c>
      <c r="AL137" s="297">
        <f t="shared" si="20"/>
        <v>4.2613518895868694</v>
      </c>
      <c r="AM137" s="201"/>
      <c r="AN137" s="201"/>
      <c r="AO137" s="299"/>
      <c r="AP137" s="298" t="s">
        <v>128</v>
      </c>
      <c r="AQ137" s="202"/>
      <c r="AR137" s="300"/>
      <c r="AS137" s="300"/>
    </row>
    <row r="138" spans="1:47">
      <c r="A138" s="383" t="s">
        <v>181</v>
      </c>
      <c r="B138" s="258"/>
      <c r="C138" s="258"/>
      <c r="D138" s="258">
        <v>51.0009716029736</v>
      </c>
      <c r="E138" s="258">
        <v>36.072717936165702</v>
      </c>
      <c r="F138" s="258">
        <v>12.9272065999102</v>
      </c>
      <c r="G138" s="258">
        <v>17.722147581069301</v>
      </c>
      <c r="H138" s="258"/>
      <c r="I138" s="258">
        <v>21.5794186102083</v>
      </c>
      <c r="J138" s="258"/>
      <c r="K138" s="258"/>
      <c r="L138" s="258"/>
      <c r="M138" s="258"/>
      <c r="N138" s="262"/>
      <c r="O138" s="258"/>
      <c r="P138" s="258">
        <v>51.0009716029736</v>
      </c>
      <c r="Q138" s="258">
        <v>36.072717936165702</v>
      </c>
      <c r="R138" s="258">
        <v>12.9272065999102</v>
      </c>
      <c r="S138" s="258">
        <v>17.722147581069301</v>
      </c>
      <c r="T138" s="258"/>
      <c r="U138" s="258">
        <v>21.5794186102083</v>
      </c>
      <c r="V138" s="258"/>
      <c r="W138" s="258"/>
      <c r="X138" s="258"/>
      <c r="Y138" s="208"/>
      <c r="AB138" s="209">
        <v>10.9412</v>
      </c>
      <c r="AC138" s="258"/>
      <c r="AD138" s="292">
        <f t="shared" si="14"/>
        <v>0.45833333333333331</v>
      </c>
      <c r="AE138" s="110"/>
      <c r="AF138" s="202">
        <f t="shared" si="15"/>
        <v>49.945979394118801</v>
      </c>
      <c r="AG138" s="202">
        <f t="shared" si="16"/>
        <v>49.945979394118801</v>
      </c>
      <c r="AH138" s="378">
        <f t="shared" si="17"/>
        <v>0.39208766628692426</v>
      </c>
      <c r="AI138" s="378">
        <f t="shared" si="18"/>
        <v>1.6629646773160569</v>
      </c>
      <c r="AJ138" s="258" t="e">
        <f>INDEX($AP$3:AQ147,MATCH(COUNTA(N138:Y138),$AP$3:$AP$12,0),2)</f>
        <v>#N/A</v>
      </c>
      <c r="AK138" s="203">
        <f t="shared" si="19"/>
        <v>27.86049246606542</v>
      </c>
      <c r="AL138" s="297">
        <f t="shared" si="20"/>
        <v>2.5463836202670107</v>
      </c>
      <c r="AM138" s="201"/>
      <c r="AN138" s="201"/>
      <c r="AO138" s="299"/>
      <c r="AP138" s="298" t="s">
        <v>128</v>
      </c>
      <c r="AQ138" s="202"/>
      <c r="AR138" s="300"/>
      <c r="AS138" s="300"/>
    </row>
    <row r="139" spans="1:47">
      <c r="A139" s="383" t="s">
        <v>182</v>
      </c>
      <c r="B139" s="258">
        <v>76.4482546029638</v>
      </c>
      <c r="C139" s="258"/>
      <c r="D139" s="258"/>
      <c r="E139" s="258">
        <v>87.365744538566403</v>
      </c>
      <c r="F139" s="258">
        <v>42.584069754138497</v>
      </c>
      <c r="G139" s="258">
        <v>35.262187569675902</v>
      </c>
      <c r="H139" s="258">
        <v>38.501265219773003</v>
      </c>
      <c r="I139" s="258">
        <v>32.483081013069501</v>
      </c>
      <c r="J139" s="258">
        <v>24.8990609961964</v>
      </c>
      <c r="K139" s="258">
        <v>20.861735411776699</v>
      </c>
      <c r="L139" s="258"/>
      <c r="M139" s="258"/>
      <c r="N139" s="262">
        <v>76.4482546029638</v>
      </c>
      <c r="O139" s="258"/>
      <c r="P139" s="258"/>
      <c r="Q139" s="258">
        <v>87.365744538566403</v>
      </c>
      <c r="R139" s="258">
        <v>42.584069754138497</v>
      </c>
      <c r="S139" s="258">
        <v>35.262187569675902</v>
      </c>
      <c r="T139" s="258">
        <v>38.501265219773003</v>
      </c>
      <c r="U139" s="258">
        <v>32.483081013069501</v>
      </c>
      <c r="V139" s="258">
        <v>24.8990609961964</v>
      </c>
      <c r="W139" s="258">
        <v>20.861735411776699</v>
      </c>
      <c r="X139" s="258"/>
      <c r="Y139" s="208"/>
      <c r="AB139" s="209">
        <v>10.570399999999999</v>
      </c>
      <c r="AC139" s="258"/>
      <c r="AD139" s="292">
        <f t="shared" si="14"/>
        <v>0.58333333333333326</v>
      </c>
      <c r="AE139" s="208"/>
      <c r="AF139" s="202">
        <f t="shared" si="15"/>
        <v>50.345094291077231</v>
      </c>
      <c r="AG139" s="202">
        <f t="shared" si="16"/>
        <v>50.345094291077231</v>
      </c>
      <c r="AH139" s="378">
        <f t="shared" si="17"/>
        <v>0.16416288399678944</v>
      </c>
      <c r="AI139" s="378">
        <f t="shared" si="18"/>
        <v>1.8871726480596815</v>
      </c>
      <c r="AJ139" s="258" t="e">
        <f>INDEX($AP$3:AQ148,MATCH(COUNTA(N139:Y139),$AP$3:$AP$12,0),2)</f>
        <v>#N/A</v>
      </c>
      <c r="AK139" s="203">
        <f t="shared" si="19"/>
        <v>44.800674888270031</v>
      </c>
      <c r="AL139" s="297">
        <f t="shared" si="20"/>
        <v>4.2383140551227987</v>
      </c>
      <c r="AM139" s="201"/>
      <c r="AN139" s="201"/>
      <c r="AO139" s="299"/>
      <c r="AP139" s="298" t="s">
        <v>128</v>
      </c>
      <c r="AQ139" s="202"/>
      <c r="AR139" s="300"/>
      <c r="AS139" s="300"/>
    </row>
    <row r="140" spans="1:47">
      <c r="A140" s="386" t="s">
        <v>183</v>
      </c>
      <c r="B140" s="22"/>
      <c r="K140" s="376"/>
      <c r="L140" s="376"/>
      <c r="M140" s="376"/>
      <c r="N140" s="71"/>
      <c r="O140" s="376"/>
      <c r="P140" s="376"/>
      <c r="Q140" s="376"/>
      <c r="R140" s="376"/>
      <c r="S140" s="376"/>
      <c r="T140" s="376"/>
      <c r="U140" s="376"/>
      <c r="V140" s="376"/>
      <c r="W140" s="376"/>
      <c r="X140" s="376"/>
      <c r="Y140" s="70"/>
      <c r="Z140" s="70"/>
      <c r="AA140" s="70"/>
      <c r="AB140" s="70">
        <v>6.3498000000000001</v>
      </c>
      <c r="AC140" s="291"/>
      <c r="AD140" s="292" t="e">
        <f t="shared" si="14"/>
        <v>#DIV/0!</v>
      </c>
      <c r="AE140" s="70"/>
      <c r="AF140" s="293" t="e">
        <f t="shared" si="15"/>
        <v>#DIV/0!</v>
      </c>
      <c r="AG140" s="293" t="e">
        <f t="shared" si="16"/>
        <v>#DIV/0!</v>
      </c>
      <c r="AH140" s="294" t="e">
        <f t="shared" si="17"/>
        <v>#NUM!</v>
      </c>
      <c r="AI140" s="294" t="e">
        <f t="shared" si="18"/>
        <v>#DIV/0!</v>
      </c>
      <c r="AJ140" s="295" t="e">
        <f>INDEX($AR$3:AS150,MATCH(COUNTA(N140:Y140),$AR$3:$AR$12,0),2)</f>
        <v>#N/A</v>
      </c>
      <c r="AK140" s="296" t="e">
        <f t="shared" si="19"/>
        <v>#DIV/0!</v>
      </c>
      <c r="AL140" s="297">
        <f t="shared" si="20"/>
        <v>0</v>
      </c>
      <c r="AM140" s="297"/>
      <c r="AN140" s="297"/>
      <c r="AO140" s="203"/>
      <c r="AP140" s="297" t="s">
        <v>81</v>
      </c>
      <c r="AQ140" s="300"/>
      <c r="AR140" s="202"/>
      <c r="AS140" s="202"/>
      <c r="AT140" s="302"/>
      <c r="AU140" s="302"/>
    </row>
    <row r="141" spans="1:47">
      <c r="A141" s="386" t="s">
        <v>183</v>
      </c>
      <c r="B141" s="299"/>
      <c r="C141" s="302"/>
      <c r="D141" s="302"/>
      <c r="E141" s="302"/>
      <c r="F141" s="302"/>
      <c r="G141" s="302"/>
      <c r="H141" s="302"/>
      <c r="I141" s="302"/>
      <c r="J141" s="302"/>
      <c r="K141" s="374"/>
      <c r="L141" s="374"/>
      <c r="M141" s="374"/>
      <c r="N141" s="290"/>
      <c r="O141" s="374"/>
      <c r="P141" s="374"/>
      <c r="Q141" s="374"/>
      <c r="R141" s="374"/>
      <c r="S141" s="374"/>
      <c r="T141" s="374"/>
      <c r="U141" s="374"/>
      <c r="V141" s="374"/>
      <c r="W141" s="374"/>
      <c r="X141" s="374"/>
      <c r="Y141" s="291"/>
      <c r="Z141" s="291"/>
      <c r="AA141" s="291"/>
      <c r="AB141" s="291">
        <v>6.3498000000000001</v>
      </c>
      <c r="AC141" s="291"/>
      <c r="AD141" s="292" t="e">
        <f t="shared" si="14"/>
        <v>#DIV/0!</v>
      </c>
      <c r="AE141" s="291"/>
      <c r="AF141" s="293" t="e">
        <f t="shared" si="15"/>
        <v>#DIV/0!</v>
      </c>
      <c r="AG141" s="293" t="e">
        <f t="shared" si="16"/>
        <v>#DIV/0!</v>
      </c>
      <c r="AH141" s="294" t="e">
        <f t="shared" si="17"/>
        <v>#NUM!</v>
      </c>
      <c r="AI141" s="294" t="e">
        <f t="shared" si="18"/>
        <v>#DIV/0!</v>
      </c>
      <c r="AJ141" s="295" t="e">
        <f>INDEX($AR$3:AS151,MATCH(COUNTA(N141:Y141),$AR$3:$AR$12,0),2)</f>
        <v>#N/A</v>
      </c>
      <c r="AK141" s="296" t="e">
        <f t="shared" si="19"/>
        <v>#DIV/0!</v>
      </c>
      <c r="AL141" s="297">
        <f t="shared" si="20"/>
        <v>0</v>
      </c>
      <c r="AM141" s="297"/>
      <c r="AN141" s="297"/>
      <c r="AO141" s="203"/>
      <c r="AP141" s="297" t="s">
        <v>81</v>
      </c>
      <c r="AQ141" s="300"/>
      <c r="AR141" s="301"/>
      <c r="AS141" s="301"/>
      <c r="AT141" s="302"/>
      <c r="AU141" s="302"/>
    </row>
    <row r="142" spans="1:47">
      <c r="A142" s="386" t="s">
        <v>184</v>
      </c>
      <c r="B142" s="22"/>
      <c r="K142" s="376"/>
      <c r="L142" s="376"/>
      <c r="M142" s="376"/>
      <c r="N142" s="71"/>
      <c r="O142" s="376"/>
      <c r="P142" s="376"/>
      <c r="Q142" s="376"/>
      <c r="R142" s="376"/>
      <c r="S142" s="376"/>
      <c r="T142" s="376"/>
      <c r="U142" s="376"/>
      <c r="V142" s="376"/>
      <c r="W142" s="376"/>
      <c r="X142" s="376"/>
      <c r="Y142" s="70"/>
      <c r="Z142" s="70"/>
      <c r="AA142" s="70"/>
      <c r="AB142" s="70">
        <v>6.3498000000000001</v>
      </c>
      <c r="AC142" s="291"/>
      <c r="AD142" s="292" t="e">
        <f t="shared" si="14"/>
        <v>#DIV/0!</v>
      </c>
      <c r="AE142" s="70"/>
      <c r="AF142" s="293" t="e">
        <f t="shared" si="15"/>
        <v>#DIV/0!</v>
      </c>
      <c r="AG142" s="293" t="e">
        <f t="shared" si="16"/>
        <v>#DIV/0!</v>
      </c>
      <c r="AH142" s="294" t="e">
        <f t="shared" si="17"/>
        <v>#NUM!</v>
      </c>
      <c r="AI142" s="294" t="e">
        <f t="shared" si="18"/>
        <v>#DIV/0!</v>
      </c>
      <c r="AJ142" s="295" t="e">
        <f>INDEX($AR$3:AS152,MATCH(COUNTA(N142:Y142),$AR$3:$AR$12,0),2)</f>
        <v>#N/A</v>
      </c>
      <c r="AK142" s="296" t="e">
        <f t="shared" si="19"/>
        <v>#DIV/0!</v>
      </c>
      <c r="AL142" s="297">
        <f t="shared" si="20"/>
        <v>0</v>
      </c>
      <c r="AM142" s="297"/>
      <c r="AN142" s="297"/>
      <c r="AO142" s="203"/>
      <c r="AP142" s="297" t="s">
        <v>81</v>
      </c>
      <c r="AQ142" s="300"/>
      <c r="AR142" s="202"/>
      <c r="AS142" s="202"/>
      <c r="AT142" s="302"/>
      <c r="AU142" s="302"/>
    </row>
    <row r="143" spans="1:47">
      <c r="A143" s="386" t="s">
        <v>184</v>
      </c>
      <c r="B143" s="299"/>
      <c r="C143" s="302"/>
      <c r="D143" s="302"/>
      <c r="E143" s="302"/>
      <c r="F143" s="302"/>
      <c r="G143" s="302"/>
      <c r="H143" s="302"/>
      <c r="I143" s="302"/>
      <c r="J143" s="302"/>
      <c r="K143" s="374"/>
      <c r="L143" s="374"/>
      <c r="M143" s="374"/>
      <c r="N143" s="290"/>
      <c r="O143" s="374"/>
      <c r="P143" s="374"/>
      <c r="Q143" s="374"/>
      <c r="R143" s="374"/>
      <c r="S143" s="374"/>
      <c r="T143" s="374"/>
      <c r="U143" s="374"/>
      <c r="V143" s="374"/>
      <c r="W143" s="374"/>
      <c r="X143" s="374"/>
      <c r="Y143" s="291"/>
      <c r="Z143" s="291"/>
      <c r="AA143" s="291"/>
      <c r="AB143" s="291">
        <v>6.3498000000000001</v>
      </c>
      <c r="AC143" s="291"/>
      <c r="AD143" s="292" t="e">
        <f t="shared" si="14"/>
        <v>#DIV/0!</v>
      </c>
      <c r="AE143" s="291"/>
      <c r="AF143" s="293" t="e">
        <f t="shared" si="15"/>
        <v>#DIV/0!</v>
      </c>
      <c r="AG143" s="293" t="e">
        <f t="shared" si="16"/>
        <v>#DIV/0!</v>
      </c>
      <c r="AH143" s="294" t="e">
        <f t="shared" si="17"/>
        <v>#NUM!</v>
      </c>
      <c r="AI143" s="294" t="e">
        <f t="shared" si="18"/>
        <v>#DIV/0!</v>
      </c>
      <c r="AJ143" s="295" t="e">
        <f>INDEX($AR$3:AS153,MATCH(COUNTA(N143:Y143),$AR$3:$AR$12,0),2)</f>
        <v>#N/A</v>
      </c>
      <c r="AK143" s="296" t="e">
        <f t="shared" si="19"/>
        <v>#DIV/0!</v>
      </c>
      <c r="AL143" s="297">
        <f t="shared" si="20"/>
        <v>0</v>
      </c>
      <c r="AM143" s="297"/>
      <c r="AN143" s="297"/>
      <c r="AO143" s="203"/>
      <c r="AP143" s="297" t="s">
        <v>81</v>
      </c>
      <c r="AQ143" s="300"/>
      <c r="AR143" s="301"/>
      <c r="AS143" s="301"/>
      <c r="AT143" s="302"/>
      <c r="AU143" s="302"/>
    </row>
    <row r="144" spans="1:47">
      <c r="A144" s="386" t="s">
        <v>185</v>
      </c>
      <c r="B144" s="22">
        <v>440.11899832542031</v>
      </c>
      <c r="C144">
        <v>563.25082930542862</v>
      </c>
      <c r="D144">
        <v>744.75917116251435</v>
      </c>
      <c r="E144">
        <v>697.95863628241375</v>
      </c>
      <c r="F144">
        <v>1224.497367385728</v>
      </c>
      <c r="G144">
        <v>730.27316331672262</v>
      </c>
      <c r="H144">
        <v>589.30380050091969</v>
      </c>
      <c r="I144">
        <v>647.8315021496968</v>
      </c>
      <c r="J144">
        <v>668.56980685523172</v>
      </c>
      <c r="K144" s="376">
        <v>612.91766386804625</v>
      </c>
      <c r="L144" s="376">
        <v>212.68579526520969</v>
      </c>
      <c r="M144" s="376">
        <v>208.44040914416669</v>
      </c>
      <c r="N144" s="71">
        <v>440.11899832542031</v>
      </c>
      <c r="O144" s="376">
        <v>563.25082930542862</v>
      </c>
      <c r="P144" s="376">
        <v>744.75917116251435</v>
      </c>
      <c r="Q144" s="376">
        <v>697.95863628241375</v>
      </c>
      <c r="R144" s="376">
        <v>1224.497367385728</v>
      </c>
      <c r="S144" s="376">
        <v>730.27316331672262</v>
      </c>
      <c r="T144" s="376">
        <v>589.30380050091969</v>
      </c>
      <c r="U144" s="376">
        <v>647.8315021496968</v>
      </c>
      <c r="V144" s="376">
        <v>668.56980685523172</v>
      </c>
      <c r="W144" s="376">
        <v>612.91766386804625</v>
      </c>
      <c r="X144" s="376">
        <v>212.68579526520969</v>
      </c>
      <c r="Y144" s="70">
        <v>208.44040914416669</v>
      </c>
      <c r="Z144" s="70"/>
      <c r="AA144" s="70"/>
      <c r="AB144" s="70">
        <v>6.3498000000000001</v>
      </c>
      <c r="AC144" s="291"/>
      <c r="AD144" s="292">
        <f t="shared" si="14"/>
        <v>0.75</v>
      </c>
      <c r="AE144" s="70"/>
      <c r="AF144" s="293">
        <f t="shared" si="15"/>
        <v>41.500837238400585</v>
      </c>
      <c r="AG144" s="293">
        <f t="shared" si="16"/>
        <v>41.500837238400585</v>
      </c>
      <c r="AH144" s="294">
        <f t="shared" si="17"/>
        <v>0.47215679429376917</v>
      </c>
      <c r="AI144" s="294">
        <f t="shared" si="18"/>
        <v>2.4137765444595458</v>
      </c>
      <c r="AJ144" s="295">
        <f>INDEX($AR$3:AS154,MATCH(COUNTA(N144:Y144),$AR$3:$AR$12,0),2)</f>
        <v>2.5499999999999998</v>
      </c>
      <c r="AK144" s="296">
        <f t="shared" si="19"/>
        <v>611.71726196345821</v>
      </c>
      <c r="AL144" s="297">
        <f t="shared" si="20"/>
        <v>96.3364613001131</v>
      </c>
      <c r="AM144" s="297"/>
      <c r="AN144" s="297"/>
      <c r="AO144" s="203"/>
      <c r="AP144" s="297" t="s">
        <v>81</v>
      </c>
      <c r="AQ144" s="300"/>
      <c r="AR144" s="202"/>
      <c r="AS144" s="202"/>
      <c r="AT144" s="302"/>
      <c r="AU144" s="302"/>
    </row>
    <row r="145" spans="1:47">
      <c r="A145" s="386" t="s">
        <v>185</v>
      </c>
      <c r="B145" s="22">
        <v>440.11899832542031</v>
      </c>
      <c r="C145">
        <v>563.25082930542862</v>
      </c>
      <c r="D145">
        <v>744.75917116251435</v>
      </c>
      <c r="E145">
        <v>697.95863628241375</v>
      </c>
      <c r="F145">
        <v>1224.497367385728</v>
      </c>
      <c r="G145">
        <v>730.27316331672262</v>
      </c>
      <c r="H145">
        <v>589.30380050091969</v>
      </c>
      <c r="I145">
        <v>647.8315021496968</v>
      </c>
      <c r="J145">
        <v>668.56980685523172</v>
      </c>
      <c r="K145" s="376">
        <v>612.91766386804625</v>
      </c>
      <c r="L145" s="376">
        <v>212.68579526520969</v>
      </c>
      <c r="M145" s="376">
        <v>208.44040914416669</v>
      </c>
      <c r="N145" s="71">
        <v>440.11899832542031</v>
      </c>
      <c r="O145" s="376">
        <v>563.25082930542862</v>
      </c>
      <c r="P145" s="376">
        <v>744.75917116251435</v>
      </c>
      <c r="Q145" s="376">
        <v>697.95863628241375</v>
      </c>
      <c r="R145" s="376">
        <v>1224.497367385728</v>
      </c>
      <c r="S145" s="376">
        <v>730.27316331672262</v>
      </c>
      <c r="T145" s="376">
        <v>589.30380050091969</v>
      </c>
      <c r="U145" s="376">
        <v>647.8315021496968</v>
      </c>
      <c r="V145" s="376">
        <v>668.56980685523172</v>
      </c>
      <c r="W145" s="376">
        <v>612.91766386804625</v>
      </c>
      <c r="X145" s="376">
        <v>212.68579526520969</v>
      </c>
      <c r="Y145" s="70">
        <v>208.44040914416669</v>
      </c>
      <c r="Z145" s="70"/>
      <c r="AA145" s="70"/>
      <c r="AB145" s="70">
        <v>6.3498000000000001</v>
      </c>
      <c r="AC145" s="291"/>
      <c r="AD145" s="292">
        <f t="shared" si="14"/>
        <v>0.75</v>
      </c>
      <c r="AE145" s="70"/>
      <c r="AF145" s="293">
        <f t="shared" si="15"/>
        <v>41.500837238400585</v>
      </c>
      <c r="AG145" s="293">
        <f t="shared" si="16"/>
        <v>41.500837238400585</v>
      </c>
      <c r="AH145" s="294">
        <f t="shared" si="17"/>
        <v>0.47215679429376917</v>
      </c>
      <c r="AI145" s="294">
        <f t="shared" si="18"/>
        <v>2.4137765444595458</v>
      </c>
      <c r="AJ145" s="295">
        <f>INDEX($AR$3:AS155,MATCH(COUNTA(N145:Y145),$AR$3:$AR$12,0),2)</f>
        <v>2.5499999999999998</v>
      </c>
      <c r="AK145" s="296">
        <f t="shared" si="19"/>
        <v>611.71726196345821</v>
      </c>
      <c r="AL145" s="297">
        <f t="shared" si="20"/>
        <v>96.3364613001131</v>
      </c>
      <c r="AM145" s="297"/>
      <c r="AN145" s="297"/>
      <c r="AO145" s="203"/>
      <c r="AP145" s="297" t="s">
        <v>81</v>
      </c>
      <c r="AQ145" s="300"/>
      <c r="AR145" s="301"/>
      <c r="AS145" s="301"/>
      <c r="AT145" s="302"/>
      <c r="AU145" s="302"/>
    </row>
    <row r="146" spans="1:47">
      <c r="A146" s="386" t="s">
        <v>186</v>
      </c>
      <c r="B146" s="22"/>
      <c r="K146" s="376"/>
      <c r="L146" s="376"/>
      <c r="M146" s="376"/>
      <c r="N146" s="71"/>
      <c r="O146" s="376"/>
      <c r="P146" s="376"/>
      <c r="Q146" s="376"/>
      <c r="R146" s="376"/>
      <c r="S146" s="376"/>
      <c r="T146" s="376"/>
      <c r="U146" s="376"/>
      <c r="V146" s="376"/>
      <c r="W146" s="376"/>
      <c r="X146" s="376"/>
      <c r="Y146" s="70"/>
      <c r="Z146" s="70"/>
      <c r="AA146" s="70"/>
      <c r="AB146" s="70">
        <v>5.2558999999999996</v>
      </c>
      <c r="AC146" s="291"/>
      <c r="AD146" s="292" t="e">
        <f t="shared" si="14"/>
        <v>#DIV/0!</v>
      </c>
      <c r="AE146" s="70"/>
      <c r="AF146" s="293" t="e">
        <f t="shared" si="15"/>
        <v>#DIV/0!</v>
      </c>
      <c r="AG146" s="293" t="e">
        <f t="shared" si="16"/>
        <v>#DIV/0!</v>
      </c>
      <c r="AH146" s="294" t="e">
        <f t="shared" si="17"/>
        <v>#NUM!</v>
      </c>
      <c r="AI146" s="294" t="e">
        <f t="shared" si="18"/>
        <v>#DIV/0!</v>
      </c>
      <c r="AJ146" s="295" t="e">
        <f>INDEX($AR$3:AS156,MATCH(COUNTA(N146:Y146),$AR$3:$AR$12,0),2)</f>
        <v>#N/A</v>
      </c>
      <c r="AK146" s="296" t="e">
        <f t="shared" si="19"/>
        <v>#DIV/0!</v>
      </c>
      <c r="AL146" s="297">
        <f t="shared" si="20"/>
        <v>0</v>
      </c>
      <c r="AM146" s="297"/>
      <c r="AN146" s="297"/>
      <c r="AO146" s="203"/>
      <c r="AP146" s="297" t="s">
        <v>81</v>
      </c>
      <c r="AQ146" s="300"/>
      <c r="AR146" s="202"/>
      <c r="AS146" s="202"/>
      <c r="AT146" s="302"/>
      <c r="AU146" s="302"/>
    </row>
    <row r="147" spans="1:47">
      <c r="A147" s="386" t="s">
        <v>186</v>
      </c>
      <c r="B147" s="299"/>
      <c r="C147" s="302"/>
      <c r="D147" s="302"/>
      <c r="E147" s="302"/>
      <c r="F147" s="302"/>
      <c r="G147" s="302"/>
      <c r="H147" s="302"/>
      <c r="I147" s="302"/>
      <c r="J147" s="302"/>
      <c r="K147" s="374"/>
      <c r="L147" s="374"/>
      <c r="M147" s="374"/>
      <c r="N147" s="290"/>
      <c r="O147" s="374"/>
      <c r="P147" s="374"/>
      <c r="Q147" s="374"/>
      <c r="R147" s="374"/>
      <c r="S147" s="374"/>
      <c r="T147" s="374"/>
      <c r="U147" s="374"/>
      <c r="V147" s="374"/>
      <c r="W147" s="374"/>
      <c r="X147" s="374"/>
      <c r="Y147" s="291"/>
      <c r="Z147" s="291"/>
      <c r="AA147" s="291"/>
      <c r="AB147" s="291">
        <v>5.2558999999999996</v>
      </c>
      <c r="AC147" s="291"/>
      <c r="AD147" s="292" t="e">
        <f t="shared" si="14"/>
        <v>#DIV/0!</v>
      </c>
      <c r="AE147" s="291"/>
      <c r="AF147" s="293" t="e">
        <f t="shared" si="15"/>
        <v>#DIV/0!</v>
      </c>
      <c r="AG147" s="293" t="e">
        <f t="shared" si="16"/>
        <v>#DIV/0!</v>
      </c>
      <c r="AH147" s="294" t="e">
        <f t="shared" si="17"/>
        <v>#NUM!</v>
      </c>
      <c r="AI147" s="294" t="e">
        <f t="shared" si="18"/>
        <v>#DIV/0!</v>
      </c>
      <c r="AJ147" s="295" t="e">
        <f>INDEX($AR$3:AS157,MATCH(COUNTA(N147:Y147),$AR$3:$AR$12,0),2)</f>
        <v>#N/A</v>
      </c>
      <c r="AK147" s="296" t="e">
        <f t="shared" si="19"/>
        <v>#DIV/0!</v>
      </c>
      <c r="AL147" s="297">
        <f t="shared" si="20"/>
        <v>0</v>
      </c>
      <c r="AM147" s="297"/>
      <c r="AN147" s="297"/>
      <c r="AO147" s="203"/>
      <c r="AP147" s="297" t="s">
        <v>81</v>
      </c>
      <c r="AQ147" s="300"/>
      <c r="AR147" s="301"/>
      <c r="AS147" s="301"/>
      <c r="AT147" s="302"/>
      <c r="AU147" s="302"/>
    </row>
    <row r="148" spans="1:47">
      <c r="A148" s="386" t="s">
        <v>187</v>
      </c>
      <c r="B148" s="22"/>
      <c r="K148" s="376"/>
      <c r="L148" s="376"/>
      <c r="M148" s="376"/>
      <c r="N148" s="71"/>
      <c r="O148" s="376"/>
      <c r="P148" s="376"/>
      <c r="Q148" s="376"/>
      <c r="R148" s="376"/>
      <c r="S148" s="376"/>
      <c r="T148" s="376"/>
      <c r="U148" s="376"/>
      <c r="V148" s="376"/>
      <c r="W148" s="376"/>
      <c r="X148" s="376"/>
      <c r="Y148" s="70"/>
      <c r="Z148" s="70"/>
      <c r="AA148" s="70"/>
      <c r="AB148" s="70">
        <v>5.2558999999999996</v>
      </c>
      <c r="AC148" s="291"/>
      <c r="AD148" s="292" t="e">
        <f t="shared" si="14"/>
        <v>#DIV/0!</v>
      </c>
      <c r="AE148" s="70"/>
      <c r="AF148" s="293" t="e">
        <f t="shared" si="15"/>
        <v>#DIV/0!</v>
      </c>
      <c r="AG148" s="293" t="e">
        <f t="shared" si="16"/>
        <v>#DIV/0!</v>
      </c>
      <c r="AH148" s="294" t="e">
        <f t="shared" si="17"/>
        <v>#NUM!</v>
      </c>
      <c r="AI148" s="294" t="e">
        <f t="shared" si="18"/>
        <v>#DIV/0!</v>
      </c>
      <c r="AJ148" s="295" t="e">
        <f>INDEX($AR$3:AS158,MATCH(COUNTA(N148:Y148),$AR$3:$AR$12,0),2)</f>
        <v>#N/A</v>
      </c>
      <c r="AK148" s="296" t="e">
        <f t="shared" si="19"/>
        <v>#DIV/0!</v>
      </c>
      <c r="AL148" s="297">
        <f t="shared" si="20"/>
        <v>0</v>
      </c>
      <c r="AM148" s="297"/>
      <c r="AN148" s="297"/>
      <c r="AO148" s="203"/>
      <c r="AP148" s="297" t="s">
        <v>81</v>
      </c>
      <c r="AQ148" s="300"/>
      <c r="AR148" s="202"/>
      <c r="AS148" s="202"/>
      <c r="AT148" s="302"/>
      <c r="AU148" s="302"/>
    </row>
    <row r="149" spans="1:47" s="304" customFormat="1">
      <c r="A149" s="386" t="s">
        <v>187</v>
      </c>
      <c r="B149" s="299"/>
      <c r="C149" s="302"/>
      <c r="D149" s="302"/>
      <c r="E149" s="302"/>
      <c r="F149" s="302"/>
      <c r="G149" s="302"/>
      <c r="H149" s="302"/>
      <c r="I149" s="302"/>
      <c r="J149" s="302"/>
      <c r="K149" s="374"/>
      <c r="L149" s="374"/>
      <c r="M149" s="374"/>
      <c r="N149" s="290"/>
      <c r="O149" s="374"/>
      <c r="P149" s="374"/>
      <c r="Q149" s="374"/>
      <c r="R149" s="374"/>
      <c r="S149" s="374"/>
      <c r="T149" s="374"/>
      <c r="U149" s="374"/>
      <c r="V149" s="374"/>
      <c r="W149" s="374"/>
      <c r="X149" s="374"/>
      <c r="Y149" s="291"/>
      <c r="Z149" s="291"/>
      <c r="AA149" s="291"/>
      <c r="AB149" s="291">
        <v>5.2558999999999996</v>
      </c>
      <c r="AC149" s="291"/>
      <c r="AD149" s="292" t="e">
        <f t="shared" si="14"/>
        <v>#DIV/0!</v>
      </c>
      <c r="AE149" s="291"/>
      <c r="AF149" s="293" t="e">
        <f t="shared" si="15"/>
        <v>#DIV/0!</v>
      </c>
      <c r="AG149" s="293" t="e">
        <f t="shared" si="16"/>
        <v>#DIV/0!</v>
      </c>
      <c r="AH149" s="294" t="e">
        <f t="shared" si="17"/>
        <v>#NUM!</v>
      </c>
      <c r="AI149" s="294" t="e">
        <f t="shared" si="18"/>
        <v>#DIV/0!</v>
      </c>
      <c r="AJ149" s="295" t="e">
        <f>INDEX($AR$3:AS159,MATCH(COUNTA(N149:Y149),$AR$3:$AR$12,0),2)</f>
        <v>#N/A</v>
      </c>
      <c r="AK149" s="296" t="e">
        <f t="shared" si="19"/>
        <v>#DIV/0!</v>
      </c>
      <c r="AL149" s="297">
        <f t="shared" si="20"/>
        <v>0</v>
      </c>
      <c r="AM149" s="297"/>
      <c r="AN149" s="297"/>
      <c r="AO149" s="203"/>
      <c r="AP149" s="297" t="s">
        <v>81</v>
      </c>
      <c r="AQ149" s="300"/>
      <c r="AR149" s="301"/>
      <c r="AS149" s="301"/>
      <c r="AT149" s="302"/>
      <c r="AU149" s="302"/>
    </row>
    <row r="150" spans="1:47">
      <c r="A150" s="386" t="s">
        <v>188</v>
      </c>
      <c r="B150" s="22">
        <v>273.5687735519038</v>
      </c>
      <c r="C150">
        <v>255.71209927889839</v>
      </c>
      <c r="D150">
        <v>213.70585634790811</v>
      </c>
      <c r="E150">
        <v>264.08774501214748</v>
      </c>
      <c r="F150">
        <v>434.79558802086137</v>
      </c>
      <c r="G150">
        <v>268.22060901535872</v>
      </c>
      <c r="H150">
        <v>202.68464006439541</v>
      </c>
      <c r="I150">
        <v>233.57892157106511</v>
      </c>
      <c r="J150">
        <v>153.83213822680949</v>
      </c>
      <c r="K150" s="376">
        <v>223.2235375588848</v>
      </c>
      <c r="L150" s="376">
        <v>52.528974026491277</v>
      </c>
      <c r="M150" s="376">
        <v>66.529946416830512</v>
      </c>
      <c r="N150" s="71">
        <v>273.5687735519038</v>
      </c>
      <c r="O150" s="376">
        <v>255.71209927889839</v>
      </c>
      <c r="P150" s="376">
        <v>213.70585634790811</v>
      </c>
      <c r="Q150" s="376">
        <v>264.08774501214748</v>
      </c>
      <c r="R150" s="376">
        <v>434.79558802086137</v>
      </c>
      <c r="S150" s="376">
        <v>268.22060901535872</v>
      </c>
      <c r="T150" s="376">
        <v>202.68464006439541</v>
      </c>
      <c r="U150" s="376">
        <v>233.57892157106511</v>
      </c>
      <c r="V150" s="376">
        <v>153.83213822680949</v>
      </c>
      <c r="W150" s="376">
        <v>223.2235375588848</v>
      </c>
      <c r="X150" s="376">
        <v>52.528974026491277</v>
      </c>
      <c r="Y150" s="70">
        <v>66.529946416830512</v>
      </c>
      <c r="Z150" s="70"/>
      <c r="AA150" s="70"/>
      <c r="AB150" s="70">
        <v>5.2558999999999996</v>
      </c>
      <c r="AC150" s="291"/>
      <c r="AD150" s="292">
        <f t="shared" si="14"/>
        <v>0.75</v>
      </c>
      <c r="AE150" s="70"/>
      <c r="AF150" s="293">
        <f t="shared" si="15"/>
        <v>43.688245005121885</v>
      </c>
      <c r="AG150" s="293">
        <f t="shared" si="16"/>
        <v>43.688245005121885</v>
      </c>
      <c r="AH150" s="294">
        <f t="shared" si="17"/>
        <v>0.42176535581873248</v>
      </c>
      <c r="AI150" s="294">
        <f t="shared" si="18"/>
        <v>2.2305705026150906</v>
      </c>
      <c r="AJ150" s="295">
        <f>INDEX($AR$3:AS160,MATCH(COUNTA(N150:Y150),$AR$3:$AR$12,0),2)</f>
        <v>2.5499999999999998</v>
      </c>
      <c r="AK150" s="296">
        <f t="shared" si="19"/>
        <v>220.20573575762955</v>
      </c>
      <c r="AL150" s="297">
        <f t="shared" si="20"/>
        <v>41.896865571572818</v>
      </c>
      <c r="AM150" s="297"/>
      <c r="AN150" s="297"/>
      <c r="AO150" s="203"/>
      <c r="AP150" s="297" t="s">
        <v>81</v>
      </c>
      <c r="AQ150" s="300"/>
      <c r="AR150" s="202"/>
      <c r="AS150" s="202"/>
      <c r="AT150" s="302"/>
      <c r="AU150" s="302"/>
    </row>
    <row r="151" spans="1:47">
      <c r="A151" s="386" t="s">
        <v>188</v>
      </c>
      <c r="B151" s="22">
        <v>273.5687735519038</v>
      </c>
      <c r="C151">
        <v>255.71209927889839</v>
      </c>
      <c r="D151">
        <v>213.70585634790811</v>
      </c>
      <c r="E151">
        <v>264.08774501214748</v>
      </c>
      <c r="F151">
        <v>434.79558802086137</v>
      </c>
      <c r="G151">
        <v>268.22060901535872</v>
      </c>
      <c r="H151">
        <v>202.68464006439541</v>
      </c>
      <c r="I151">
        <v>233.57892157106511</v>
      </c>
      <c r="J151">
        <v>153.83213822680949</v>
      </c>
      <c r="K151" s="376">
        <v>223.2235375588848</v>
      </c>
      <c r="L151" s="376">
        <v>52.528974026491277</v>
      </c>
      <c r="M151" s="376">
        <v>66.529946416830512</v>
      </c>
      <c r="N151" s="71">
        <v>273.5687735519038</v>
      </c>
      <c r="O151" s="376">
        <v>255.71209927889839</v>
      </c>
      <c r="P151" s="376">
        <v>213.70585634790811</v>
      </c>
      <c r="Q151" s="376">
        <v>264.08774501214748</v>
      </c>
      <c r="R151" s="376">
        <v>434.79558802086137</v>
      </c>
      <c r="S151" s="376">
        <v>268.22060901535872</v>
      </c>
      <c r="T151" s="376">
        <v>202.68464006439541</v>
      </c>
      <c r="U151" s="376">
        <v>233.57892157106511</v>
      </c>
      <c r="V151" s="376">
        <v>153.83213822680949</v>
      </c>
      <c r="W151" s="376">
        <v>223.2235375588848</v>
      </c>
      <c r="X151" s="376">
        <v>52.528974026491277</v>
      </c>
      <c r="Y151" s="70">
        <v>66.529946416830512</v>
      </c>
      <c r="Z151" s="70"/>
      <c r="AA151" s="70"/>
      <c r="AB151" s="70">
        <v>5.2558999999999996</v>
      </c>
      <c r="AC151" s="291"/>
      <c r="AD151" s="292">
        <f t="shared" si="14"/>
        <v>0.75</v>
      </c>
      <c r="AE151" s="70"/>
      <c r="AF151" s="293">
        <f t="shared" si="15"/>
        <v>43.688245005121885</v>
      </c>
      <c r="AG151" s="293">
        <f t="shared" si="16"/>
        <v>43.688245005121885</v>
      </c>
      <c r="AH151" s="294">
        <f t="shared" si="17"/>
        <v>0.42176535581873248</v>
      </c>
      <c r="AI151" s="294">
        <f t="shared" si="18"/>
        <v>2.2305705026150906</v>
      </c>
      <c r="AJ151" s="295">
        <f>INDEX($AR$3:AS161,MATCH(COUNTA(N151:Y151),$AR$3:$AR$12,0),2)</f>
        <v>2.5499999999999998</v>
      </c>
      <c r="AK151" s="296">
        <f t="shared" si="19"/>
        <v>220.20573575762955</v>
      </c>
      <c r="AL151" s="297">
        <f t="shared" si="20"/>
        <v>41.896865571572818</v>
      </c>
      <c r="AM151" s="297"/>
      <c r="AN151" s="297"/>
      <c r="AO151" s="203"/>
      <c r="AP151" s="297" t="s">
        <v>81</v>
      </c>
      <c r="AQ151" s="300"/>
      <c r="AR151" s="301"/>
      <c r="AS151" s="301"/>
      <c r="AT151" s="302"/>
      <c r="AU151" s="302"/>
    </row>
    <row r="152" spans="1:47">
      <c r="A152" s="386" t="s">
        <v>189</v>
      </c>
      <c r="B152" s="22"/>
      <c r="H152">
        <v>1868.826405176442</v>
      </c>
      <c r="K152" s="376"/>
      <c r="L152" s="376"/>
      <c r="M152" s="376"/>
      <c r="N152" s="71"/>
      <c r="O152" s="376"/>
      <c r="P152" s="376"/>
      <c r="Q152" s="376"/>
      <c r="R152" s="376"/>
      <c r="S152" s="376"/>
      <c r="T152" s="376"/>
      <c r="U152" s="376"/>
      <c r="V152" s="376"/>
      <c r="W152" s="376"/>
      <c r="X152" s="376"/>
      <c r="Y152" s="70"/>
      <c r="Z152" s="70"/>
      <c r="AA152" s="70"/>
      <c r="AB152" s="70">
        <v>9.6095000000000006</v>
      </c>
      <c r="AC152" s="291"/>
      <c r="AD152" s="292" t="e">
        <f t="shared" si="14"/>
        <v>#DIV/0!</v>
      </c>
      <c r="AE152" s="70"/>
      <c r="AF152" s="293" t="e">
        <f t="shared" si="15"/>
        <v>#DIV/0!</v>
      </c>
      <c r="AG152" s="293">
        <f t="shared" si="16"/>
        <v>0</v>
      </c>
      <c r="AH152" s="294" t="e">
        <f t="shared" si="17"/>
        <v>#NUM!</v>
      </c>
      <c r="AI152" s="294" t="e">
        <f t="shared" si="18"/>
        <v>#DIV/0!</v>
      </c>
      <c r="AJ152" s="295" t="e">
        <f>INDEX($AR$3:AS162,MATCH(COUNTA(N152:Y152),$AR$3:$AR$12,0),2)</f>
        <v>#N/A</v>
      </c>
      <c r="AK152" s="296" t="e">
        <f t="shared" si="19"/>
        <v>#DIV/0!</v>
      </c>
      <c r="AL152" s="297">
        <f t="shared" si="20"/>
        <v>0</v>
      </c>
      <c r="AM152" s="297"/>
      <c r="AN152" s="297"/>
      <c r="AO152" s="203"/>
      <c r="AP152" s="297" t="s">
        <v>81</v>
      </c>
      <c r="AQ152" s="300"/>
      <c r="AR152" s="202"/>
      <c r="AS152" s="202"/>
      <c r="AT152" s="302"/>
      <c r="AU152" s="302"/>
    </row>
    <row r="153" spans="1:47">
      <c r="A153" s="386" t="s">
        <v>189</v>
      </c>
      <c r="B153" s="299"/>
      <c r="C153" s="302"/>
      <c r="D153" s="302"/>
      <c r="E153" s="302"/>
      <c r="F153" s="302"/>
      <c r="G153" s="302"/>
      <c r="H153" s="302"/>
      <c r="I153" s="302"/>
      <c r="J153" s="302"/>
      <c r="K153" s="374"/>
      <c r="L153" s="374"/>
      <c r="M153" s="374"/>
      <c r="N153" s="290"/>
      <c r="O153" s="374"/>
      <c r="P153" s="374"/>
      <c r="Q153" s="374"/>
      <c r="R153" s="374"/>
      <c r="S153" s="374"/>
      <c r="T153" s="374"/>
      <c r="U153" s="374"/>
      <c r="V153" s="374"/>
      <c r="W153" s="374"/>
      <c r="X153" s="374"/>
      <c r="Y153" s="291"/>
      <c r="Z153" s="291"/>
      <c r="AA153" s="291"/>
      <c r="AB153" s="291">
        <v>9.6095000000000006</v>
      </c>
      <c r="AC153" s="291"/>
      <c r="AD153" s="292" t="e">
        <f t="shared" si="14"/>
        <v>#DIV/0!</v>
      </c>
      <c r="AE153" s="291"/>
      <c r="AF153" s="293" t="e">
        <f t="shared" si="15"/>
        <v>#DIV/0!</v>
      </c>
      <c r="AG153" s="293" t="e">
        <f t="shared" si="16"/>
        <v>#DIV/0!</v>
      </c>
      <c r="AH153" s="294" t="e">
        <f t="shared" si="17"/>
        <v>#NUM!</v>
      </c>
      <c r="AI153" s="294" t="e">
        <f t="shared" si="18"/>
        <v>#DIV/0!</v>
      </c>
      <c r="AJ153" s="295" t="e">
        <f>INDEX($AR$3:AS163,MATCH(COUNTA(N153:Y153),$AR$3:$AR$12,0),2)</f>
        <v>#N/A</v>
      </c>
      <c r="AK153" s="296" t="e">
        <f t="shared" si="19"/>
        <v>#DIV/0!</v>
      </c>
      <c r="AL153" s="297">
        <f t="shared" si="20"/>
        <v>0</v>
      </c>
      <c r="AM153" s="297"/>
      <c r="AN153" s="297"/>
      <c r="AO153" s="203"/>
      <c r="AP153" s="297" t="s">
        <v>81</v>
      </c>
      <c r="AQ153" s="300"/>
      <c r="AR153" s="301"/>
      <c r="AS153" s="301"/>
      <c r="AT153" s="302"/>
      <c r="AU153" s="302"/>
    </row>
    <row r="154" spans="1:47">
      <c r="A154" s="386" t="s">
        <v>190</v>
      </c>
      <c r="B154" s="22"/>
      <c r="K154" s="376"/>
      <c r="L154" s="376"/>
      <c r="M154" s="376"/>
      <c r="N154" s="71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70"/>
      <c r="Z154" s="70"/>
      <c r="AA154" s="70"/>
      <c r="AB154" s="70">
        <v>9.6095000000000006</v>
      </c>
      <c r="AC154" s="291"/>
      <c r="AD154" s="292" t="e">
        <f t="shared" si="14"/>
        <v>#DIV/0!</v>
      </c>
      <c r="AE154" s="70"/>
      <c r="AF154" s="293" t="e">
        <f t="shared" si="15"/>
        <v>#DIV/0!</v>
      </c>
      <c r="AG154" s="293" t="e">
        <f t="shared" si="16"/>
        <v>#DIV/0!</v>
      </c>
      <c r="AH154" s="294" t="e">
        <f t="shared" si="17"/>
        <v>#NUM!</v>
      </c>
      <c r="AI154" s="294" t="e">
        <f t="shared" si="18"/>
        <v>#DIV/0!</v>
      </c>
      <c r="AJ154" s="295" t="e">
        <f>INDEX($AR$3:AS164,MATCH(COUNTA(N154:Y154),$AR$3:$AR$12,0),2)</f>
        <v>#N/A</v>
      </c>
      <c r="AK154" s="296" t="e">
        <f t="shared" si="19"/>
        <v>#DIV/0!</v>
      </c>
      <c r="AL154" s="297">
        <f t="shared" si="20"/>
        <v>0</v>
      </c>
      <c r="AM154" s="297"/>
      <c r="AN154" s="297"/>
      <c r="AO154" s="203"/>
      <c r="AP154" s="297" t="s">
        <v>81</v>
      </c>
      <c r="AQ154" s="300"/>
      <c r="AR154" s="202"/>
      <c r="AS154" s="202"/>
      <c r="AT154" s="302"/>
      <c r="AU154" s="302"/>
    </row>
    <row r="155" spans="1:47">
      <c r="A155" s="386" t="s">
        <v>190</v>
      </c>
      <c r="B155" s="299"/>
      <c r="C155" s="302"/>
      <c r="D155" s="302"/>
      <c r="E155" s="302"/>
      <c r="F155" s="302"/>
      <c r="G155" s="302"/>
      <c r="H155" s="302"/>
      <c r="I155" s="302"/>
      <c r="J155" s="302"/>
      <c r="K155" s="374"/>
      <c r="L155" s="374"/>
      <c r="M155" s="374"/>
      <c r="N155" s="290"/>
      <c r="O155" s="374"/>
      <c r="P155" s="374"/>
      <c r="Q155" s="374"/>
      <c r="R155" s="374"/>
      <c r="S155" s="374"/>
      <c r="T155" s="374"/>
      <c r="U155" s="374"/>
      <c r="V155" s="374"/>
      <c r="W155" s="374"/>
      <c r="X155" s="374"/>
      <c r="Y155" s="291"/>
      <c r="Z155" s="291"/>
      <c r="AA155" s="291"/>
      <c r="AB155" s="291">
        <v>9.6095000000000006</v>
      </c>
      <c r="AC155" s="291"/>
      <c r="AD155" s="292" t="e">
        <f t="shared" si="14"/>
        <v>#DIV/0!</v>
      </c>
      <c r="AE155" s="291"/>
      <c r="AF155" s="293" t="e">
        <f t="shared" si="15"/>
        <v>#DIV/0!</v>
      </c>
      <c r="AG155" s="293" t="e">
        <f t="shared" si="16"/>
        <v>#DIV/0!</v>
      </c>
      <c r="AH155" s="294" t="e">
        <f t="shared" si="17"/>
        <v>#NUM!</v>
      </c>
      <c r="AI155" s="294" t="e">
        <f t="shared" si="18"/>
        <v>#DIV/0!</v>
      </c>
      <c r="AJ155" s="295" t="e">
        <f>INDEX($AR$3:AS165,MATCH(COUNTA(N155:Y155),$AR$3:$AR$12,0),2)</f>
        <v>#N/A</v>
      </c>
      <c r="AK155" s="296" t="e">
        <f t="shared" si="19"/>
        <v>#DIV/0!</v>
      </c>
      <c r="AL155" s="297">
        <f t="shared" si="20"/>
        <v>0</v>
      </c>
      <c r="AM155" s="297"/>
      <c r="AN155" s="297"/>
      <c r="AO155" s="203"/>
      <c r="AP155" s="297" t="s">
        <v>81</v>
      </c>
      <c r="AQ155" s="300"/>
      <c r="AR155" s="301"/>
      <c r="AS155" s="301"/>
      <c r="AT155" s="302"/>
      <c r="AU155" s="302"/>
    </row>
    <row r="156" spans="1:47">
      <c r="A156" s="386" t="s">
        <v>191</v>
      </c>
      <c r="B156" s="22"/>
      <c r="K156" s="376"/>
      <c r="L156" s="376"/>
      <c r="M156" s="376"/>
      <c r="N156" s="71"/>
      <c r="O156" s="376"/>
      <c r="P156" s="376"/>
      <c r="Q156" s="376"/>
      <c r="R156" s="376"/>
      <c r="S156" s="376"/>
      <c r="T156" s="376"/>
      <c r="U156" s="376"/>
      <c r="V156" s="376"/>
      <c r="W156" s="376"/>
      <c r="X156" s="376"/>
      <c r="Y156" s="70"/>
      <c r="Z156" s="70"/>
      <c r="AA156" s="70"/>
      <c r="AB156" s="70">
        <v>9.1814999999999998</v>
      </c>
      <c r="AC156" s="291"/>
      <c r="AD156" s="292" t="e">
        <f t="shared" si="14"/>
        <v>#DIV/0!</v>
      </c>
      <c r="AE156" s="70"/>
      <c r="AF156" s="293" t="e">
        <f t="shared" si="15"/>
        <v>#DIV/0!</v>
      </c>
      <c r="AG156" s="293" t="e">
        <f t="shared" si="16"/>
        <v>#DIV/0!</v>
      </c>
      <c r="AH156" s="294" t="e">
        <f t="shared" si="17"/>
        <v>#NUM!</v>
      </c>
      <c r="AI156" s="294" t="e">
        <f t="shared" si="18"/>
        <v>#DIV/0!</v>
      </c>
      <c r="AJ156" s="295" t="e">
        <f>INDEX($AR$3:AS166,MATCH(COUNTA(N156:Y156),$AR$3:$AR$12,0),2)</f>
        <v>#N/A</v>
      </c>
      <c r="AK156" s="296" t="e">
        <f t="shared" si="19"/>
        <v>#DIV/0!</v>
      </c>
      <c r="AL156" s="297">
        <f t="shared" si="20"/>
        <v>0</v>
      </c>
      <c r="AM156" s="297"/>
      <c r="AN156" s="297"/>
      <c r="AO156" s="203"/>
      <c r="AP156" s="297" t="s">
        <v>81</v>
      </c>
      <c r="AQ156" s="300"/>
      <c r="AR156" s="202"/>
      <c r="AS156" s="202"/>
      <c r="AT156" s="302"/>
      <c r="AU156" s="302"/>
    </row>
    <row r="157" spans="1:47">
      <c r="A157" s="386" t="s">
        <v>191</v>
      </c>
      <c r="B157" s="299"/>
      <c r="C157" s="302"/>
      <c r="D157" s="302"/>
      <c r="E157" s="302"/>
      <c r="F157" s="302"/>
      <c r="G157" s="302"/>
      <c r="H157" s="302"/>
      <c r="I157" s="302"/>
      <c r="J157" s="302"/>
      <c r="K157" s="374"/>
      <c r="L157" s="374"/>
      <c r="M157" s="374"/>
      <c r="N157" s="290"/>
      <c r="O157" s="374"/>
      <c r="P157" s="374"/>
      <c r="Q157" s="374"/>
      <c r="R157" s="374"/>
      <c r="S157" s="374"/>
      <c r="T157" s="374"/>
      <c r="U157" s="374"/>
      <c r="V157" s="374"/>
      <c r="W157" s="374"/>
      <c r="X157" s="374"/>
      <c r="Y157" s="291"/>
      <c r="Z157" s="291"/>
      <c r="AA157" s="291"/>
      <c r="AB157" s="291">
        <v>9.1814999999999998</v>
      </c>
      <c r="AC157" s="291"/>
      <c r="AD157" s="292" t="e">
        <f t="shared" si="14"/>
        <v>#DIV/0!</v>
      </c>
      <c r="AE157" s="291"/>
      <c r="AF157" s="293" t="e">
        <f t="shared" si="15"/>
        <v>#DIV/0!</v>
      </c>
      <c r="AG157" s="293" t="e">
        <f t="shared" si="16"/>
        <v>#DIV/0!</v>
      </c>
      <c r="AH157" s="294" t="e">
        <f t="shared" si="17"/>
        <v>#NUM!</v>
      </c>
      <c r="AI157" s="294" t="e">
        <f t="shared" si="18"/>
        <v>#DIV/0!</v>
      </c>
      <c r="AJ157" s="295" t="e">
        <f>INDEX($AR$3:AS167,MATCH(COUNTA(N157:Y157),$AR$3:$AR$12,0),2)</f>
        <v>#N/A</v>
      </c>
      <c r="AK157" s="296" t="e">
        <f t="shared" si="19"/>
        <v>#DIV/0!</v>
      </c>
      <c r="AL157" s="297">
        <f t="shared" si="20"/>
        <v>0</v>
      </c>
      <c r="AM157" s="297"/>
      <c r="AN157" s="297"/>
      <c r="AO157" s="203"/>
      <c r="AP157" s="297" t="s">
        <v>81</v>
      </c>
      <c r="AQ157" s="300"/>
      <c r="AR157" s="301"/>
      <c r="AS157" s="301"/>
      <c r="AT157" s="302"/>
      <c r="AU157" s="302"/>
    </row>
    <row r="158" spans="1:47" s="334" customFormat="1">
      <c r="A158" s="386" t="s">
        <v>192</v>
      </c>
      <c r="B158" s="22">
        <v>41.969505902498682</v>
      </c>
      <c r="D158">
        <v>22.96206132563217</v>
      </c>
      <c r="E158">
        <v>71.333060197573332</v>
      </c>
      <c r="F158">
        <v>40.016934570915808</v>
      </c>
      <c r="G158">
        <v>18.162814689009359</v>
      </c>
      <c r="H158">
        <v>69.760924348299127</v>
      </c>
      <c r="I158">
        <v>26.25176064070072</v>
      </c>
      <c r="K158" s="376">
        <v>17.111796794879851</v>
      </c>
      <c r="L158" s="376"/>
      <c r="M158" s="376"/>
      <c r="N158" s="71">
        <v>41.969505902498682</v>
      </c>
      <c r="O158" s="376"/>
      <c r="P158" s="376">
        <v>22.96206132563217</v>
      </c>
      <c r="Q158" s="376">
        <v>71.333060197573332</v>
      </c>
      <c r="R158" s="376">
        <v>40.016934570915808</v>
      </c>
      <c r="S158" s="376">
        <v>18.162814689009359</v>
      </c>
      <c r="T158" s="376">
        <v>69.760924348299127</v>
      </c>
      <c r="U158" s="376">
        <v>26.25176064070072</v>
      </c>
      <c r="V158" s="376"/>
      <c r="W158" s="376">
        <v>17.111796794879851</v>
      </c>
      <c r="X158" s="376"/>
      <c r="Y158" s="70"/>
      <c r="Z158" s="70"/>
      <c r="AA158" s="70"/>
      <c r="AB158" s="70">
        <v>9.6095000000000006</v>
      </c>
      <c r="AC158" s="291"/>
      <c r="AD158" s="292">
        <f t="shared" si="14"/>
        <v>0.58333333333333326</v>
      </c>
      <c r="AE158" s="70"/>
      <c r="AF158" s="293">
        <f t="shared" si="15"/>
        <v>53.083547577853707</v>
      </c>
      <c r="AG158" s="293">
        <f t="shared" si="16"/>
        <v>53.083547577853707</v>
      </c>
      <c r="AH158" s="294">
        <f t="shared" si="17"/>
        <v>2.8994821415321486E-2</v>
      </c>
      <c r="AI158" s="294">
        <f t="shared" si="18"/>
        <v>1.6114295497334237</v>
      </c>
      <c r="AJ158" s="295">
        <f>INDEX($AR$3:AS168,MATCH(COUNTA(N158:Y158),$AR$3:$AR$12,0),2)</f>
        <v>2.2200000000000002</v>
      </c>
      <c r="AK158" s="296">
        <f t="shared" si="19"/>
        <v>38.446107308688632</v>
      </c>
      <c r="AL158" s="297">
        <f t="shared" si="20"/>
        <v>4.0008436764335951</v>
      </c>
      <c r="AM158" s="297"/>
      <c r="AN158" s="297"/>
      <c r="AO158" s="203"/>
      <c r="AP158" s="297" t="s">
        <v>81</v>
      </c>
      <c r="AQ158" s="300"/>
      <c r="AR158" s="202"/>
      <c r="AS158" s="202"/>
      <c r="AT158" s="302"/>
      <c r="AU158" s="302"/>
    </row>
    <row r="159" spans="1:47">
      <c r="A159" s="386" t="s">
        <v>192</v>
      </c>
      <c r="B159" s="22">
        <v>41.969505902498682</v>
      </c>
      <c r="D159">
        <v>22.96206132563217</v>
      </c>
      <c r="E159">
        <v>71.333060197573332</v>
      </c>
      <c r="F159">
        <v>40.016934570915808</v>
      </c>
      <c r="G159">
        <v>18.162814689009359</v>
      </c>
      <c r="H159">
        <v>69.760924348299127</v>
      </c>
      <c r="I159">
        <v>26.25176064070072</v>
      </c>
      <c r="K159" s="376">
        <v>17.111796794879851</v>
      </c>
      <c r="L159" s="376"/>
      <c r="M159" s="376"/>
      <c r="N159" s="71">
        <v>41.969505902498682</v>
      </c>
      <c r="O159" s="376"/>
      <c r="P159" s="376">
        <v>22.96206132563217</v>
      </c>
      <c r="Q159" s="376">
        <v>71.333060197573332</v>
      </c>
      <c r="R159" s="376">
        <v>40.016934570915808</v>
      </c>
      <c r="S159" s="376">
        <v>18.162814689009359</v>
      </c>
      <c r="T159" s="376">
        <v>69.760924348299127</v>
      </c>
      <c r="U159" s="376">
        <v>26.25176064070072</v>
      </c>
      <c r="V159" s="376"/>
      <c r="W159" s="376">
        <v>17.111796794879851</v>
      </c>
      <c r="X159" s="376"/>
      <c r="Y159" s="70"/>
      <c r="Z159" s="70"/>
      <c r="AA159" s="70"/>
      <c r="AB159" s="70">
        <v>9.6095000000000006</v>
      </c>
      <c r="AC159" s="291"/>
      <c r="AD159" s="292">
        <f t="shared" si="14"/>
        <v>0.58333333333333326</v>
      </c>
      <c r="AE159" s="70"/>
      <c r="AF159" s="293">
        <f t="shared" si="15"/>
        <v>53.083547577853707</v>
      </c>
      <c r="AG159" s="293">
        <f t="shared" si="16"/>
        <v>53.083547577853707</v>
      </c>
      <c r="AH159" s="294">
        <f t="shared" si="17"/>
        <v>2.8994821415321486E-2</v>
      </c>
      <c r="AI159" s="294">
        <f t="shared" si="18"/>
        <v>1.6114295497334237</v>
      </c>
      <c r="AJ159" s="295">
        <f>INDEX($AR$3:AS169,MATCH(COUNTA(N159:Y159),$AR$3:$AR$12,0),2)</f>
        <v>2.2200000000000002</v>
      </c>
      <c r="AK159" s="296">
        <f t="shared" si="19"/>
        <v>38.446107308688632</v>
      </c>
      <c r="AL159" s="297">
        <f t="shared" si="20"/>
        <v>4.0008436764335951</v>
      </c>
      <c r="AM159" s="297"/>
      <c r="AN159" s="297"/>
      <c r="AO159" s="203"/>
      <c r="AP159" s="297" t="s">
        <v>81</v>
      </c>
      <c r="AQ159" s="300"/>
      <c r="AR159" s="301"/>
      <c r="AS159" s="301"/>
      <c r="AT159" s="302"/>
      <c r="AU159" s="302"/>
    </row>
    <row r="160" spans="1:47">
      <c r="A160" s="386" t="s">
        <v>193</v>
      </c>
      <c r="B160" s="22"/>
      <c r="H160">
        <v>1251.0641058368039</v>
      </c>
      <c r="K160" s="376"/>
      <c r="L160" s="376"/>
      <c r="M160" s="376"/>
      <c r="N160" s="71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70"/>
      <c r="Z160" s="70"/>
      <c r="AA160" s="70"/>
      <c r="AB160" s="70">
        <v>9.1814999999999998</v>
      </c>
      <c r="AC160" s="291"/>
      <c r="AD160" s="292" t="e">
        <f t="shared" si="14"/>
        <v>#DIV/0!</v>
      </c>
      <c r="AE160" s="70"/>
      <c r="AF160" s="293" t="e">
        <f t="shared" si="15"/>
        <v>#DIV/0!</v>
      </c>
      <c r="AG160" s="293">
        <f t="shared" si="16"/>
        <v>0</v>
      </c>
      <c r="AH160" s="294" t="e">
        <f t="shared" si="17"/>
        <v>#NUM!</v>
      </c>
      <c r="AI160" s="294" t="e">
        <f t="shared" si="18"/>
        <v>#DIV/0!</v>
      </c>
      <c r="AJ160" s="295" t="e">
        <f>INDEX($AR$3:AS170,MATCH(COUNTA(N160:Y160),$AR$3:$AR$12,0),2)</f>
        <v>#N/A</v>
      </c>
      <c r="AK160" s="296" t="e">
        <f t="shared" si="19"/>
        <v>#DIV/0!</v>
      </c>
      <c r="AL160" s="297">
        <f t="shared" si="20"/>
        <v>0</v>
      </c>
      <c r="AM160" s="297"/>
      <c r="AN160" s="297"/>
      <c r="AO160" s="203"/>
      <c r="AP160" s="297" t="s">
        <v>81</v>
      </c>
      <c r="AQ160" s="300"/>
      <c r="AR160" s="78"/>
      <c r="AS160" s="78"/>
      <c r="AT160" s="302"/>
      <c r="AU160" s="302"/>
    </row>
    <row r="161" spans="1:47">
      <c r="A161" s="386" t="s">
        <v>193</v>
      </c>
      <c r="B161" s="299"/>
      <c r="C161" s="302"/>
      <c r="D161" s="302"/>
      <c r="E161" s="302"/>
      <c r="F161" s="302"/>
      <c r="G161" s="302"/>
      <c r="H161" s="302"/>
      <c r="I161" s="302"/>
      <c r="J161" s="302"/>
      <c r="K161" s="374"/>
      <c r="L161" s="374"/>
      <c r="M161" s="374"/>
      <c r="N161" s="290"/>
      <c r="O161" s="374"/>
      <c r="P161" s="374"/>
      <c r="Q161" s="374"/>
      <c r="R161" s="374"/>
      <c r="S161" s="374"/>
      <c r="T161" s="374"/>
      <c r="U161" s="374"/>
      <c r="V161" s="374"/>
      <c r="W161" s="374"/>
      <c r="X161" s="374"/>
      <c r="Y161" s="291"/>
      <c r="Z161" s="291"/>
      <c r="AA161" s="291"/>
      <c r="AB161" s="291">
        <v>9.1814999999999998</v>
      </c>
      <c r="AC161" s="291"/>
      <c r="AD161" s="292" t="e">
        <f t="shared" si="14"/>
        <v>#DIV/0!</v>
      </c>
      <c r="AE161" s="291"/>
      <c r="AF161" s="293" t="e">
        <f t="shared" si="15"/>
        <v>#DIV/0!</v>
      </c>
      <c r="AG161" s="293" t="e">
        <f t="shared" si="16"/>
        <v>#DIV/0!</v>
      </c>
      <c r="AH161" s="294" t="e">
        <f t="shared" si="17"/>
        <v>#NUM!</v>
      </c>
      <c r="AI161" s="294" t="e">
        <f t="shared" si="18"/>
        <v>#DIV/0!</v>
      </c>
      <c r="AJ161" s="295" t="e">
        <f>INDEX($AR$3:AS171,MATCH(COUNTA(N161:Y161),$AR$3:$AR$12,0),2)</f>
        <v>#N/A</v>
      </c>
      <c r="AK161" s="296" t="e">
        <f t="shared" si="19"/>
        <v>#DIV/0!</v>
      </c>
      <c r="AL161" s="297">
        <f t="shared" si="20"/>
        <v>0</v>
      </c>
      <c r="AM161" s="297"/>
      <c r="AN161" s="297"/>
      <c r="AO161" s="203"/>
      <c r="AP161" s="297" t="s">
        <v>81</v>
      </c>
      <c r="AQ161" s="300"/>
      <c r="AR161" s="301"/>
      <c r="AS161" s="301"/>
      <c r="AT161" s="302"/>
      <c r="AU161" s="302"/>
    </row>
    <row r="162" spans="1:47">
      <c r="A162" s="386" t="s">
        <v>194</v>
      </c>
      <c r="B162" s="22">
        <v>30.559930022659241</v>
      </c>
      <c r="C162">
        <v>65.619822861073857</v>
      </c>
      <c r="D162" s="373">
        <v>7.9068190318391984</v>
      </c>
      <c r="E162">
        <v>71.816039222681027</v>
      </c>
      <c r="F162">
        <v>14.32342267340236</v>
      </c>
      <c r="G162">
        <v>17.047759574886278</v>
      </c>
      <c r="H162">
        <v>56.60963105948786</v>
      </c>
      <c r="I162">
        <v>23.299771320826089</v>
      </c>
      <c r="J162" s="373">
        <v>10.381977934471941</v>
      </c>
      <c r="K162" s="376">
        <v>13.03650575050971</v>
      </c>
      <c r="L162" s="376"/>
      <c r="M162" s="376"/>
      <c r="N162" s="71">
        <v>30.559930022659241</v>
      </c>
      <c r="O162" s="376">
        <v>65.619822861073857</v>
      </c>
      <c r="P162" s="376"/>
      <c r="Q162" s="376">
        <v>71.816039222681027</v>
      </c>
      <c r="R162" s="376">
        <v>14.32342267340236</v>
      </c>
      <c r="S162" s="376">
        <v>17.047759574886278</v>
      </c>
      <c r="T162" s="376">
        <v>56.60963105948786</v>
      </c>
      <c r="U162" s="376">
        <v>23.299771320826089</v>
      </c>
      <c r="V162" s="376"/>
      <c r="W162" s="376">
        <v>13.03650575050971</v>
      </c>
      <c r="X162" s="376"/>
      <c r="Y162" s="70"/>
      <c r="Z162" s="70"/>
      <c r="AA162" s="70"/>
      <c r="AB162" s="70">
        <v>9.1814999999999998</v>
      </c>
      <c r="AC162" s="291"/>
      <c r="AD162" s="292">
        <f t="shared" si="14"/>
        <v>0.58333333333333326</v>
      </c>
      <c r="AE162" s="70"/>
      <c r="AF162" s="293">
        <f t="shared" si="15"/>
        <v>62.181761465757077</v>
      </c>
      <c r="AG162" s="293">
        <f t="shared" si="16"/>
        <v>74.354660670619936</v>
      </c>
      <c r="AH162" s="294">
        <f t="shared" si="17"/>
        <v>0.10541452093254054</v>
      </c>
      <c r="AI162" s="294">
        <f t="shared" si="18"/>
        <v>1.5526364622423956</v>
      </c>
      <c r="AJ162" s="295">
        <f>INDEX($AR$3:AS172,MATCH(COUNTA(N162:Y162),$AR$3:$AR$12,0),2)</f>
        <v>2.2200000000000002</v>
      </c>
      <c r="AK162" s="296">
        <f t="shared" si="19"/>
        <v>36.539110310690802</v>
      </c>
      <c r="AL162" s="297">
        <f t="shared" si="20"/>
        <v>3.9796449720297122</v>
      </c>
      <c r="AM162" s="297"/>
      <c r="AN162" s="297"/>
      <c r="AO162" s="203"/>
      <c r="AP162" s="297" t="s">
        <v>81</v>
      </c>
      <c r="AQ162" s="300"/>
      <c r="AR162" s="78"/>
      <c r="AS162" s="78"/>
      <c r="AT162" s="302"/>
      <c r="AU162" s="302"/>
    </row>
    <row r="163" spans="1:47">
      <c r="A163" s="386" t="s">
        <v>194</v>
      </c>
      <c r="B163" s="22">
        <v>30.559930022659241</v>
      </c>
      <c r="C163">
        <v>65.619822861073857</v>
      </c>
      <c r="D163">
        <v>7.9068190318391984</v>
      </c>
      <c r="E163">
        <v>71.816039222681027</v>
      </c>
      <c r="F163">
        <v>14.32342267340236</v>
      </c>
      <c r="G163">
        <v>17.047759574886278</v>
      </c>
      <c r="H163">
        <v>56.60963105948786</v>
      </c>
      <c r="I163">
        <v>23.299771320826089</v>
      </c>
      <c r="J163">
        <v>10.381977934471941</v>
      </c>
      <c r="K163" s="376">
        <v>13.03650575050971</v>
      </c>
      <c r="L163" s="376"/>
      <c r="M163" s="376"/>
      <c r="N163" s="71">
        <v>30.559930022659241</v>
      </c>
      <c r="O163" s="376">
        <v>65.619822861073857</v>
      </c>
      <c r="P163" s="376">
        <v>7.9068190318391984</v>
      </c>
      <c r="Q163" s="376">
        <v>71.816039222681027</v>
      </c>
      <c r="R163" s="376">
        <v>14.32342267340236</v>
      </c>
      <c r="S163" s="376">
        <v>17.047759574886278</v>
      </c>
      <c r="T163" s="376">
        <v>56.60963105948786</v>
      </c>
      <c r="U163" s="376">
        <v>23.299771320826089</v>
      </c>
      <c r="V163" s="376">
        <v>10.381977934471941</v>
      </c>
      <c r="W163" s="376">
        <v>13.03650575050971</v>
      </c>
      <c r="X163" s="376"/>
      <c r="Y163" s="70"/>
      <c r="Z163" s="70"/>
      <c r="AA163" s="70"/>
      <c r="AB163" s="70">
        <v>9.1814999999999998</v>
      </c>
      <c r="AC163" s="291"/>
      <c r="AD163" s="292">
        <f t="shared" si="14"/>
        <v>0.41666666666666663</v>
      </c>
      <c r="AE163" s="70"/>
      <c r="AF163" s="293">
        <f t="shared" si="15"/>
        <v>74.354660670619936</v>
      </c>
      <c r="AG163" s="293">
        <f t="shared" si="16"/>
        <v>74.354660670619936</v>
      </c>
      <c r="AH163" s="294">
        <f t="shared" si="17"/>
        <v>9.6953402703153099E-2</v>
      </c>
      <c r="AI163" s="294">
        <f t="shared" si="18"/>
        <v>1.7647296651041045</v>
      </c>
      <c r="AJ163" s="295">
        <f>INDEX($AR$3:AS173,MATCH(COUNTA(N163:Y163),$AR$3:$AR$12,0),2)</f>
        <v>2.41</v>
      </c>
      <c r="AK163" s="296">
        <f t="shared" si="19"/>
        <v>31.060167945183757</v>
      </c>
      <c r="AL163" s="297">
        <f t="shared" si="20"/>
        <v>3.3829077977654802</v>
      </c>
      <c r="AM163" s="297"/>
      <c r="AN163" s="297"/>
      <c r="AO163" s="203"/>
      <c r="AP163" s="297" t="s">
        <v>81</v>
      </c>
      <c r="AQ163" s="300"/>
      <c r="AR163" s="301"/>
      <c r="AS163" s="301"/>
      <c r="AT163" s="302"/>
      <c r="AU163" s="302"/>
    </row>
    <row r="164" spans="1:47">
      <c r="A164" s="386" t="s">
        <v>195</v>
      </c>
      <c r="B164" s="22">
        <v>295.89284831447191</v>
      </c>
      <c r="C164">
        <v>265.88339292384268</v>
      </c>
      <c r="D164">
        <v>319.54299375419271</v>
      </c>
      <c r="E164">
        <v>301.81366728761901</v>
      </c>
      <c r="F164">
        <v>501.15718131838508</v>
      </c>
      <c r="G164">
        <v>319.07818553301382</v>
      </c>
      <c r="H164">
        <v>263.5612842902151</v>
      </c>
      <c r="I164">
        <v>298.95569255222409</v>
      </c>
      <c r="J164">
        <v>330.38487763687789</v>
      </c>
      <c r="K164" s="376">
        <v>319.61255524966492</v>
      </c>
      <c r="L164" s="376">
        <v>81.932638618772529</v>
      </c>
      <c r="M164" s="376">
        <v>113.8792788362407</v>
      </c>
      <c r="N164" s="71">
        <v>295.89284831447191</v>
      </c>
      <c r="O164" s="376">
        <v>265.88339292384268</v>
      </c>
      <c r="P164" s="376">
        <v>319.54299375419271</v>
      </c>
      <c r="Q164" s="376">
        <v>301.81366728761901</v>
      </c>
      <c r="R164" s="376">
        <v>501.15718131838508</v>
      </c>
      <c r="S164" s="376">
        <v>319.07818553301382</v>
      </c>
      <c r="T164" s="376">
        <v>263.5612842902151</v>
      </c>
      <c r="U164" s="376">
        <v>298.95569255222409</v>
      </c>
      <c r="V164" s="376">
        <v>330.38487763687789</v>
      </c>
      <c r="W164" s="376">
        <v>319.61255524966492</v>
      </c>
      <c r="X164" s="376">
        <v>81.932638618772529</v>
      </c>
      <c r="Y164" s="70">
        <v>113.8792788362407</v>
      </c>
      <c r="Z164" s="70"/>
      <c r="AA164" s="70"/>
      <c r="AB164" s="70">
        <v>3.4258000000000002</v>
      </c>
      <c r="AC164" s="291"/>
      <c r="AD164" s="292">
        <f t="shared" si="14"/>
        <v>0.75</v>
      </c>
      <c r="AE164" s="70"/>
      <c r="AF164" s="293">
        <f t="shared" si="15"/>
        <v>35.79350835906488</v>
      </c>
      <c r="AG164" s="293">
        <f t="shared" si="16"/>
        <v>35.79350835906488</v>
      </c>
      <c r="AH164" s="294">
        <f t="shared" si="17"/>
        <v>0.40735282954049484</v>
      </c>
      <c r="AI164" s="294">
        <f t="shared" si="18"/>
        <v>2.1309087416759511</v>
      </c>
      <c r="AJ164" s="295">
        <f>INDEX($AR$3:AS174,MATCH(COUNTA(N164:Y164),$AR$3:$AR$12,0),2)</f>
        <v>2.5499999999999998</v>
      </c>
      <c r="AK164" s="296">
        <f t="shared" si="19"/>
        <v>284.30788302629338</v>
      </c>
      <c r="AL164" s="297">
        <f t="shared" si="20"/>
        <v>82.990216307517471</v>
      </c>
      <c r="AM164" s="297"/>
      <c r="AN164" s="297"/>
      <c r="AO164" s="203"/>
      <c r="AP164" s="297" t="s">
        <v>81</v>
      </c>
      <c r="AQ164" s="300"/>
      <c r="AR164" s="301"/>
      <c r="AS164" s="301"/>
      <c r="AT164" s="302"/>
      <c r="AU164" s="302"/>
    </row>
    <row r="165" spans="1:47">
      <c r="A165" s="386" t="s">
        <v>196</v>
      </c>
      <c r="B165" s="22"/>
      <c r="D165">
        <v>51.938562293228422</v>
      </c>
      <c r="E165">
        <v>35.011690423863321</v>
      </c>
      <c r="F165">
        <v>15.378637381021189</v>
      </c>
      <c r="G165">
        <v>24.888998914388971</v>
      </c>
      <c r="H165">
        <v>66.881322214935707</v>
      </c>
      <c r="I165">
        <v>28.27703903599518</v>
      </c>
      <c r="J165">
        <v>10.61826098787955</v>
      </c>
      <c r="K165" s="376">
        <v>9.7435437877170976</v>
      </c>
      <c r="L165" s="376"/>
      <c r="M165" s="376"/>
      <c r="N165" s="71"/>
      <c r="O165" s="376"/>
      <c r="P165" s="376">
        <v>51.938562293228422</v>
      </c>
      <c r="Q165" s="376">
        <v>35.011690423863321</v>
      </c>
      <c r="R165" s="376">
        <v>15.378637381021189</v>
      </c>
      <c r="S165" s="376">
        <v>24.888998914388971</v>
      </c>
      <c r="T165" s="376">
        <v>66.881322214935707</v>
      </c>
      <c r="U165" s="376">
        <v>28.27703903599518</v>
      </c>
      <c r="V165" s="376">
        <v>10.61826098787955</v>
      </c>
      <c r="W165" s="376">
        <v>9.7435437877170976</v>
      </c>
      <c r="X165" s="376"/>
      <c r="Y165" s="70"/>
      <c r="Z165" s="70"/>
      <c r="AA165" s="70"/>
      <c r="AB165" s="70">
        <v>9.8731000000000009</v>
      </c>
      <c r="AC165" s="291"/>
      <c r="AD165" s="292">
        <f t="shared" si="14"/>
        <v>0.58333333333333326</v>
      </c>
      <c r="AE165" s="70"/>
      <c r="AF165" s="293">
        <f t="shared" si="15"/>
        <v>62.690055765420873</v>
      </c>
      <c r="AG165" s="293">
        <f t="shared" si="16"/>
        <v>62.690055765420873</v>
      </c>
      <c r="AH165" s="294">
        <f t="shared" si="17"/>
        <v>0.26152154201691946</v>
      </c>
      <c r="AI165" s="294">
        <f t="shared" si="18"/>
        <v>1.9209271596180519</v>
      </c>
      <c r="AJ165" s="295">
        <f>INDEX($AR$3:AS175,MATCH(COUNTA(N165:Y165),$AR$3:$AR$12,0),2)</f>
        <v>2.2200000000000002</v>
      </c>
      <c r="AK165" s="296">
        <f t="shared" si="19"/>
        <v>30.342256879878679</v>
      </c>
      <c r="AL165" s="297">
        <f t="shared" si="20"/>
        <v>3.0732249121227047</v>
      </c>
      <c r="AM165" s="297"/>
      <c r="AN165" s="297"/>
      <c r="AO165" s="203"/>
      <c r="AP165" s="297" t="s">
        <v>172</v>
      </c>
      <c r="AQ165" s="300"/>
      <c r="AR165" s="301"/>
      <c r="AS165" s="301"/>
      <c r="AT165" s="302"/>
      <c r="AU165" s="302"/>
    </row>
    <row r="166" spans="1:47">
      <c r="A166" s="386" t="s">
        <v>197</v>
      </c>
      <c r="B166" s="22">
        <v>47.108418773712913</v>
      </c>
      <c r="D166">
        <v>52.770972392157283</v>
      </c>
      <c r="E166">
        <v>42.902784020540707</v>
      </c>
      <c r="F166">
        <v>10.342208548685409</v>
      </c>
      <c r="G166">
        <v>19.303597931097901</v>
      </c>
      <c r="H166">
        <v>58.883748460604806</v>
      </c>
      <c r="I166">
        <v>22.860413342512771</v>
      </c>
      <c r="J166">
        <v>5.9077187008380871</v>
      </c>
      <c r="K166" s="376">
        <v>9.6393013819920039</v>
      </c>
      <c r="L166" s="376"/>
      <c r="M166" s="376"/>
      <c r="N166" s="71">
        <v>47.108418773712913</v>
      </c>
      <c r="O166" s="376"/>
      <c r="P166" s="376">
        <v>52.770972392157283</v>
      </c>
      <c r="Q166" s="376">
        <v>42.902784020540707</v>
      </c>
      <c r="R166" s="376">
        <v>10.342208548685409</v>
      </c>
      <c r="S166" s="376">
        <v>19.303597931097901</v>
      </c>
      <c r="T166" s="376">
        <v>58.883748460604806</v>
      </c>
      <c r="U166" s="376">
        <v>22.860413342512771</v>
      </c>
      <c r="V166" s="376">
        <v>5.9077187008380871</v>
      </c>
      <c r="W166" s="376">
        <v>9.6393013819920039</v>
      </c>
      <c r="X166" s="376"/>
      <c r="Y166" s="70"/>
      <c r="Z166" s="70"/>
      <c r="AA166" s="70"/>
      <c r="AB166" s="70">
        <v>9.9444999999999997</v>
      </c>
      <c r="AC166" s="291"/>
      <c r="AD166" s="292">
        <f t="shared" si="14"/>
        <v>0.625</v>
      </c>
      <c r="AE166" s="70"/>
      <c r="AF166" s="293">
        <f t="shared" si="15"/>
        <v>64.461384616771795</v>
      </c>
      <c r="AG166" s="293">
        <f t="shared" si="16"/>
        <v>64.461384616771795</v>
      </c>
      <c r="AH166" s="294">
        <f t="shared" si="17"/>
        <v>0.11538758370847083</v>
      </c>
      <c r="AI166" s="294">
        <f t="shared" si="18"/>
        <v>1.4967647918957727</v>
      </c>
      <c r="AJ166" s="295">
        <f>INDEX($AR$3:AS176,MATCH(COUNTA(N166:Y166),$AR$3:$AR$12,0),2)</f>
        <v>2.3199999999999998</v>
      </c>
      <c r="AK166" s="296">
        <f t="shared" si="19"/>
        <v>29.968795950237993</v>
      </c>
      <c r="AL166" s="297">
        <f t="shared" si="20"/>
        <v>3.0136051033473774</v>
      </c>
      <c r="AM166" s="297"/>
      <c r="AN166" s="297"/>
      <c r="AO166" s="203"/>
      <c r="AP166" s="297" t="s">
        <v>172</v>
      </c>
      <c r="AQ166" s="300"/>
      <c r="AR166" s="301"/>
      <c r="AS166" s="301"/>
      <c r="AT166" s="302"/>
      <c r="AU166" s="302"/>
    </row>
    <row r="167" spans="1:47">
      <c r="A167" s="386" t="s">
        <v>198</v>
      </c>
      <c r="B167" s="22">
        <v>128.3462389072165</v>
      </c>
      <c r="C167">
        <v>168.15118809101969</v>
      </c>
      <c r="D167">
        <v>186.77460093177521</v>
      </c>
      <c r="E167">
        <v>150.4162233659558</v>
      </c>
      <c r="F167" s="373">
        <v>320.25256205563738</v>
      </c>
      <c r="G167" s="373">
        <v>44.892980167834587</v>
      </c>
      <c r="H167" s="373">
        <v>336.46866012455001</v>
      </c>
      <c r="I167">
        <v>153.10494972074741</v>
      </c>
      <c r="J167">
        <v>69.567461744064559</v>
      </c>
      <c r="K167" s="376">
        <v>72.731623646928028</v>
      </c>
      <c r="L167" s="376"/>
      <c r="M167" s="376"/>
      <c r="N167" s="71">
        <v>128.3462389072165</v>
      </c>
      <c r="O167" s="376">
        <v>168.15118809101969</v>
      </c>
      <c r="P167" s="376">
        <v>186.77460093177521</v>
      </c>
      <c r="Q167" s="376">
        <v>150.4162233659558</v>
      </c>
      <c r="R167" s="376"/>
      <c r="S167" s="376"/>
      <c r="T167" s="376"/>
      <c r="U167" s="376">
        <v>153.10494972074741</v>
      </c>
      <c r="V167" s="376">
        <v>69.567461744064559</v>
      </c>
      <c r="W167" s="376">
        <v>72.731623646928028</v>
      </c>
      <c r="X167" s="376"/>
      <c r="Y167" s="70"/>
      <c r="Z167" s="70">
        <v>0.1780447958084124</v>
      </c>
      <c r="AA167" s="70">
        <v>0.2125016808646118</v>
      </c>
      <c r="AB167" s="70">
        <v>9.8682999999999996</v>
      </c>
      <c r="AC167" s="291"/>
      <c r="AD167" s="292">
        <f t="shared" si="14"/>
        <v>0.79166666666666663</v>
      </c>
      <c r="AE167" s="70"/>
      <c r="AF167" s="293">
        <f t="shared" si="15"/>
        <v>31.853169500430944</v>
      </c>
      <c r="AG167" s="293">
        <f t="shared" si="16"/>
        <v>57.426696218414698</v>
      </c>
      <c r="AH167" s="294">
        <f t="shared" si="17"/>
        <v>0.15889316102946238</v>
      </c>
      <c r="AI167" s="294">
        <f t="shared" si="18"/>
        <v>1.2783776865207046</v>
      </c>
      <c r="AJ167" s="295">
        <f>INDEX($AR$3:AS177,MATCH(COUNTA(N167:Y167),$AR$3:$AR$12,0),2)</f>
        <v>2.1</v>
      </c>
      <c r="AK167" s="296">
        <f t="shared" si="19"/>
        <v>132.72746948681532</v>
      </c>
      <c r="AL167" s="297">
        <f t="shared" si="20"/>
        <v>13.449881893215176</v>
      </c>
      <c r="AM167" s="297"/>
      <c r="AN167" s="297"/>
      <c r="AO167" s="203"/>
      <c r="AP167" s="297" t="s">
        <v>172</v>
      </c>
      <c r="AQ167" s="300"/>
      <c r="AR167" s="301"/>
      <c r="AS167" s="301"/>
      <c r="AT167" s="302"/>
      <c r="AU167" s="302"/>
    </row>
    <row r="168" spans="1:47">
      <c r="A168" s="386" t="s">
        <v>199</v>
      </c>
      <c r="B168" s="22"/>
      <c r="C168" s="373">
        <v>470.61984758880772</v>
      </c>
      <c r="E168" s="373">
        <v>249.63165709077461</v>
      </c>
      <c r="F168" s="373">
        <v>1048.4310534148881</v>
      </c>
      <c r="G168">
        <v>33.190504287307512</v>
      </c>
      <c r="I168">
        <v>99.313024485820804</v>
      </c>
      <c r="J168">
        <v>104.5992964714669</v>
      </c>
      <c r="K168" s="376">
        <v>41.284566166806279</v>
      </c>
      <c r="L168" s="376"/>
      <c r="M168" s="376"/>
      <c r="N168" s="71"/>
      <c r="O168" s="376"/>
      <c r="P168" s="376"/>
      <c r="Q168" s="376"/>
      <c r="R168" s="376"/>
      <c r="S168" s="376">
        <v>33.190504287307512</v>
      </c>
      <c r="T168" s="376"/>
      <c r="U168" s="376">
        <v>99.313024485820804</v>
      </c>
      <c r="V168" s="376">
        <v>104.5992964714669</v>
      </c>
      <c r="W168" s="376">
        <v>41.284566166806279</v>
      </c>
      <c r="X168" s="376"/>
      <c r="Y168" s="70"/>
      <c r="Z168" s="70">
        <v>0.16910814782541031</v>
      </c>
      <c r="AA168" s="70">
        <v>0.2125016808646118</v>
      </c>
      <c r="AB168" s="70">
        <v>12.044</v>
      </c>
      <c r="AC168" s="291"/>
      <c r="AD168" s="292">
        <f t="shared" si="14"/>
        <v>0.41666666666666663</v>
      </c>
      <c r="AE168" s="70"/>
      <c r="AF168" s="293">
        <f t="shared" si="15"/>
        <v>46.754015809122841</v>
      </c>
      <c r="AG168" s="293">
        <f t="shared" si="16"/>
        <v>116.17567118902976</v>
      </c>
      <c r="AH168" s="294">
        <f t="shared" si="17"/>
        <v>7.4028306934713142E-2</v>
      </c>
      <c r="AI168" s="294">
        <f t="shared" si="18"/>
        <v>1.0756969499175488</v>
      </c>
      <c r="AJ168" s="295">
        <f>INDEX($AR$3:AS178,MATCH(COUNTA(N168:Y168),$AR$3:$AR$12,0),2)</f>
        <v>1.49</v>
      </c>
      <c r="AK168" s="296">
        <f t="shared" si="19"/>
        <v>69.596847852850374</v>
      </c>
      <c r="AL168" s="297">
        <f t="shared" si="20"/>
        <v>5.7785493069453979</v>
      </c>
      <c r="AM168" s="297"/>
      <c r="AN168" s="297"/>
      <c r="AO168" s="203"/>
      <c r="AP168" s="297" t="s">
        <v>172</v>
      </c>
      <c r="AQ168" s="300"/>
      <c r="AR168" s="301"/>
      <c r="AS168" s="301"/>
      <c r="AT168" s="302"/>
      <c r="AU168" s="302"/>
    </row>
    <row r="169" spans="1:47">
      <c r="A169" s="386" t="s">
        <v>200</v>
      </c>
      <c r="B169" s="22">
        <v>65.807470074265737</v>
      </c>
      <c r="C169" s="373">
        <v>613.91023683400385</v>
      </c>
      <c r="D169">
        <v>125.1088201716331</v>
      </c>
      <c r="E169">
        <v>171.68906360066109</v>
      </c>
      <c r="F169" s="373">
        <v>1977.29569212498</v>
      </c>
      <c r="G169">
        <v>78.926437486835709</v>
      </c>
      <c r="H169" s="373">
        <v>402.04071499694589</v>
      </c>
      <c r="I169">
        <v>167.42145648195589</v>
      </c>
      <c r="J169" s="373">
        <v>325.67536472007362</v>
      </c>
      <c r="K169" s="376">
        <v>77.706392920568248</v>
      </c>
      <c r="L169" s="376">
        <v>40.547456510544727</v>
      </c>
      <c r="M169" s="376">
        <v>77.53356979476078</v>
      </c>
      <c r="N169" s="71">
        <v>65.807470074265737</v>
      </c>
      <c r="O169" s="376"/>
      <c r="P169" s="376">
        <v>125.1088201716331</v>
      </c>
      <c r="Q169" s="376">
        <v>171.68906360066109</v>
      </c>
      <c r="R169" s="376"/>
      <c r="S169" s="376">
        <v>78.926437486835709</v>
      </c>
      <c r="T169" s="376"/>
      <c r="U169" s="376">
        <v>167.42145648195589</v>
      </c>
      <c r="V169" s="376"/>
      <c r="W169" s="376">
        <v>77.706392920568248</v>
      </c>
      <c r="X169" s="376">
        <v>40.547456510544727</v>
      </c>
      <c r="Y169" s="70">
        <v>77.53356979476078</v>
      </c>
      <c r="Z169" s="70">
        <v>0.19023876087081409</v>
      </c>
      <c r="AA169" s="70">
        <v>0.2125016808646118</v>
      </c>
      <c r="AB169" s="70">
        <v>9.6135000000000002</v>
      </c>
      <c r="AC169" s="291"/>
      <c r="AD169" s="292">
        <f t="shared" si="14"/>
        <v>0.58333333333333326</v>
      </c>
      <c r="AE169" s="70"/>
      <c r="AF169" s="293">
        <f t="shared" si="15"/>
        <v>45.095466666412733</v>
      </c>
      <c r="AG169" s="293">
        <f t="shared" si="16"/>
        <v>151.08490029333049</v>
      </c>
      <c r="AH169" s="294">
        <f t="shared" si="17"/>
        <v>3.2541976672381602E-2</v>
      </c>
      <c r="AI169" s="294">
        <f t="shared" si="18"/>
        <v>1.5672896058344825</v>
      </c>
      <c r="AJ169" s="295">
        <f>INDEX($AR$3:AS179,MATCH(COUNTA(N169:Y169),$AR$3:$AR$12,0),2)</f>
        <v>2.2200000000000002</v>
      </c>
      <c r="AK169" s="296">
        <f t="shared" si="19"/>
        <v>100.59258338015316</v>
      </c>
      <c r="AL169" s="297">
        <f t="shared" si="20"/>
        <v>10.463679552728262</v>
      </c>
      <c r="AM169" s="297"/>
      <c r="AN169" s="297"/>
      <c r="AO169" s="203"/>
      <c r="AP169" s="297" t="s">
        <v>172</v>
      </c>
      <c r="AQ169" s="300"/>
      <c r="AR169" s="301"/>
      <c r="AS169" s="301"/>
      <c r="AT169" s="302"/>
      <c r="AU169" s="302"/>
    </row>
    <row r="170" spans="1:47" s="334" customFormat="1">
      <c r="A170" s="386" t="s">
        <v>201</v>
      </c>
      <c r="B170" s="22">
        <v>72.703721955503681</v>
      </c>
      <c r="C170" s="373">
        <v>529.72404123421063</v>
      </c>
      <c r="D170">
        <v>149.62340667947041</v>
      </c>
      <c r="E170">
        <v>202.22879498149089</v>
      </c>
      <c r="F170">
        <v>114.8126232721238</v>
      </c>
      <c r="H170">
        <v>199.12213965614779</v>
      </c>
      <c r="I170">
        <v>129.1283195508955</v>
      </c>
      <c r="J170">
        <v>138.02413587683751</v>
      </c>
      <c r="K170" s="376">
        <v>75.766956679430848</v>
      </c>
      <c r="L170" s="376"/>
      <c r="M170" s="376"/>
      <c r="N170" s="71">
        <v>72.703721955503681</v>
      </c>
      <c r="O170" s="376"/>
      <c r="P170" s="376">
        <v>149.62340667947041</v>
      </c>
      <c r="Q170" s="376">
        <v>202.22879498149089</v>
      </c>
      <c r="R170" s="376">
        <v>114.8126232721238</v>
      </c>
      <c r="S170" s="376"/>
      <c r="T170" s="376">
        <v>199.12213965614779</v>
      </c>
      <c r="U170" s="376">
        <v>129.1283195508955</v>
      </c>
      <c r="V170" s="376">
        <v>138.02413587683751</v>
      </c>
      <c r="W170" s="376">
        <v>75.766956679430848</v>
      </c>
      <c r="X170" s="376"/>
      <c r="Y170" s="70"/>
      <c r="Z170" s="70">
        <v>0.17643201004162451</v>
      </c>
      <c r="AA170" s="70">
        <v>0.2125016808646118</v>
      </c>
      <c r="AB170" s="70">
        <v>8.8141999999999996</v>
      </c>
      <c r="AC170" s="291"/>
      <c r="AD170" s="292">
        <f t="shared" si="14"/>
        <v>0.83333333333333326</v>
      </c>
      <c r="AE170" s="70"/>
      <c r="AF170" s="293">
        <f t="shared" si="15"/>
        <v>33.785007253714376</v>
      </c>
      <c r="AG170" s="293">
        <f t="shared" si="16"/>
        <v>73.322158253983375</v>
      </c>
      <c r="AH170" s="294">
        <f t="shared" si="17"/>
        <v>2.3984972583028737E-2</v>
      </c>
      <c r="AI170" s="294">
        <f t="shared" si="18"/>
        <v>1.4682186483678892</v>
      </c>
      <c r="AJ170" s="295">
        <f>INDEX($AR$3:AS180,MATCH(COUNTA(N170:Y170),$AR$3:$AR$12,0),2)</f>
        <v>2.2200000000000002</v>
      </c>
      <c r="AK170" s="296">
        <f t="shared" si="19"/>
        <v>135.17626233148755</v>
      </c>
      <c r="AL170" s="297">
        <f t="shared" si="20"/>
        <v>15.33619186443325</v>
      </c>
      <c r="AM170" s="297"/>
      <c r="AN170" s="297"/>
      <c r="AO170" s="203"/>
      <c r="AP170" s="297" t="s">
        <v>172</v>
      </c>
      <c r="AQ170" s="300"/>
      <c r="AR170" s="301"/>
      <c r="AS170" s="301"/>
      <c r="AT170" s="302"/>
      <c r="AU170" s="302"/>
    </row>
    <row r="171" spans="1:47">
      <c r="A171" s="386" t="s">
        <v>202</v>
      </c>
      <c r="B171" s="22"/>
      <c r="D171">
        <v>20.866489344210301</v>
      </c>
      <c r="E171">
        <v>31.702098745572609</v>
      </c>
      <c r="G171">
        <v>17.506134220707469</v>
      </c>
      <c r="H171">
        <v>24.065963242587809</v>
      </c>
      <c r="I171">
        <v>22.07067535425211</v>
      </c>
      <c r="J171">
        <v>10.37936593787523</v>
      </c>
      <c r="K171" s="376">
        <v>8.0539320383195605</v>
      </c>
      <c r="L171" s="376"/>
      <c r="M171" s="376"/>
      <c r="N171" s="71"/>
      <c r="O171" s="376"/>
      <c r="P171" s="376">
        <v>20.866489344210301</v>
      </c>
      <c r="Q171" s="376">
        <v>31.702098745572609</v>
      </c>
      <c r="R171" s="376"/>
      <c r="S171" s="376">
        <v>17.506134220707469</v>
      </c>
      <c r="T171" s="376">
        <v>24.065963242587809</v>
      </c>
      <c r="U171" s="376">
        <v>22.07067535425211</v>
      </c>
      <c r="V171" s="376">
        <v>10.37936593787523</v>
      </c>
      <c r="W171" s="376">
        <v>8.0539320383195605</v>
      </c>
      <c r="X171" s="376"/>
      <c r="Y171" s="70"/>
      <c r="Z171" s="70"/>
      <c r="AA171" s="70"/>
      <c r="AB171" s="70">
        <v>9.0692000000000004</v>
      </c>
      <c r="AC171" s="291"/>
      <c r="AD171" s="292">
        <f t="shared" si="14"/>
        <v>0.54166666666666663</v>
      </c>
      <c r="AE171" s="70"/>
      <c r="AF171" s="293">
        <f t="shared" si="15"/>
        <v>39.097684675756234</v>
      </c>
      <c r="AG171" s="293">
        <f t="shared" si="16"/>
        <v>39.097684675756234</v>
      </c>
      <c r="AH171" s="294">
        <f t="shared" si="17"/>
        <v>0.32290602470434832</v>
      </c>
      <c r="AI171" s="294">
        <f t="shared" si="18"/>
        <v>1.6577726364471446</v>
      </c>
      <c r="AJ171" s="295">
        <f>INDEX($AR$3:AS181,MATCH(COUNTA(N171:Y171),$AR$3:$AR$12,0),2)</f>
        <v>2.1</v>
      </c>
      <c r="AK171" s="296">
        <f t="shared" si="19"/>
        <v>19.234951269075015</v>
      </c>
      <c r="AL171" s="297">
        <f t="shared" si="20"/>
        <v>2.1209093711766211</v>
      </c>
      <c r="AM171" s="297"/>
      <c r="AN171" s="297"/>
      <c r="AO171" s="203"/>
      <c r="AP171" s="297" t="s">
        <v>172</v>
      </c>
      <c r="AQ171" s="300"/>
      <c r="AR171" s="301"/>
      <c r="AS171" s="301"/>
      <c r="AT171" s="302"/>
      <c r="AU171" s="302"/>
    </row>
    <row r="172" spans="1:47">
      <c r="A172" s="386" t="s">
        <v>203</v>
      </c>
      <c r="B172" s="22">
        <v>50.498479519552667</v>
      </c>
      <c r="D172">
        <v>40.730884991154788</v>
      </c>
      <c r="E172">
        <v>54.337075599216263</v>
      </c>
      <c r="F172">
        <v>26.856644858940221</v>
      </c>
      <c r="G172">
        <v>30.477749525450552</v>
      </c>
      <c r="H172" s="373">
        <v>136.82053724636239</v>
      </c>
      <c r="I172">
        <v>43.505689769358327</v>
      </c>
      <c r="J172">
        <v>61.835383074661472</v>
      </c>
      <c r="K172" s="376">
        <v>19.906714149863049</v>
      </c>
      <c r="L172" s="376"/>
      <c r="M172" s="376"/>
      <c r="N172" s="71">
        <v>50.498479519552667</v>
      </c>
      <c r="O172" s="376"/>
      <c r="P172" s="376">
        <v>40.730884991154788</v>
      </c>
      <c r="Q172" s="376">
        <v>54.337075599216263</v>
      </c>
      <c r="R172" s="376">
        <v>26.856644858940221</v>
      </c>
      <c r="S172" s="376">
        <v>30.477749525450552</v>
      </c>
      <c r="T172" s="376"/>
      <c r="U172" s="376">
        <v>43.505689769358327</v>
      </c>
      <c r="V172" s="376">
        <v>61.835383074661472</v>
      </c>
      <c r="W172" s="376">
        <v>19.906714149863049</v>
      </c>
      <c r="X172" s="376"/>
      <c r="Y172" s="70"/>
      <c r="Z172" s="70"/>
      <c r="AA172" s="70"/>
      <c r="AB172" s="70">
        <v>9.8972999999999995</v>
      </c>
      <c r="AC172" s="291"/>
      <c r="AD172" s="292">
        <f t="shared" si="14"/>
        <v>0.83333333333333326</v>
      </c>
      <c r="AE172" s="70"/>
      <c r="AF172" s="293">
        <f t="shared" si="15"/>
        <v>32.982258600222544</v>
      </c>
      <c r="AG172" s="293">
        <f t="shared" si="16"/>
        <v>63.290787877526377</v>
      </c>
      <c r="AH172" s="294">
        <f t="shared" si="17"/>
        <v>0.1788348561432721</v>
      </c>
      <c r="AI172" s="294">
        <f t="shared" si="18"/>
        <v>1.5386969482665058</v>
      </c>
      <c r="AJ172" s="295">
        <f>INDEX($AR$3:AS182,MATCH(COUNTA(N172:Y172),$AR$3:$AR$12,0),2)</f>
        <v>2.2200000000000002</v>
      </c>
      <c r="AK172" s="296">
        <f t="shared" si="19"/>
        <v>41.018577686024663</v>
      </c>
      <c r="AL172" s="297">
        <f t="shared" si="20"/>
        <v>4.1444209719847498</v>
      </c>
      <c r="AM172" s="297"/>
      <c r="AN172" s="297"/>
      <c r="AO172" s="203"/>
      <c r="AP172" s="297" t="s">
        <v>172</v>
      </c>
      <c r="AQ172" s="300"/>
      <c r="AR172" s="301"/>
      <c r="AS172" s="301"/>
      <c r="AT172" s="302"/>
      <c r="AU172" s="302"/>
    </row>
    <row r="173" spans="1:47">
      <c r="A173" s="386" t="s">
        <v>204</v>
      </c>
      <c r="B173" s="22">
        <v>51.259733496629487</v>
      </c>
      <c r="C173" s="373">
        <v>231.23665037006751</v>
      </c>
      <c r="D173">
        <v>50.922921120237547</v>
      </c>
      <c r="E173">
        <v>82.377328007634361</v>
      </c>
      <c r="G173">
        <v>31.033764070912358</v>
      </c>
      <c r="H173" s="373">
        <v>288.67558175840088</v>
      </c>
      <c r="I173">
        <v>99.227826654408091</v>
      </c>
      <c r="J173" s="373">
        <v>161.5815371679254</v>
      </c>
      <c r="K173" s="376">
        <v>84.910311063271948</v>
      </c>
      <c r="L173" s="376"/>
      <c r="M173" s="376"/>
      <c r="N173" s="71">
        <v>51.259733496629487</v>
      </c>
      <c r="O173" s="376"/>
      <c r="P173" s="376">
        <v>50.922921120237547</v>
      </c>
      <c r="Q173" s="376">
        <v>82.377328007634361</v>
      </c>
      <c r="R173" s="376"/>
      <c r="S173" s="376">
        <v>31.033764070912358</v>
      </c>
      <c r="T173" s="376"/>
      <c r="U173" s="376">
        <v>99.227826654408091</v>
      </c>
      <c r="V173" s="376"/>
      <c r="W173" s="376">
        <v>84.910311063271948</v>
      </c>
      <c r="X173" s="376"/>
      <c r="Y173" s="70"/>
      <c r="Z173" s="70"/>
      <c r="AA173" s="70"/>
      <c r="AB173" s="70">
        <v>10.742800000000001</v>
      </c>
      <c r="AC173" s="291"/>
      <c r="AD173" s="292">
        <f t="shared" si="14"/>
        <v>0.5</v>
      </c>
      <c r="AE173" s="70"/>
      <c r="AF173" s="293">
        <f t="shared" si="15"/>
        <v>35.703839367398921</v>
      </c>
      <c r="AG173" s="293">
        <f t="shared" si="16"/>
        <v>69.666946393026024</v>
      </c>
      <c r="AH173" s="294">
        <f t="shared" si="17"/>
        <v>0.20995252443870757</v>
      </c>
      <c r="AI173" s="294">
        <f t="shared" si="18"/>
        <v>1.3707650141412062</v>
      </c>
      <c r="AJ173" s="295">
        <f>INDEX($AR$3:AS183,MATCH(COUNTA(N173:Y173),$AR$3:$AR$12,0),2)</f>
        <v>1.94</v>
      </c>
      <c r="AK173" s="296">
        <f t="shared" si="19"/>
        <v>66.621980735515635</v>
      </c>
      <c r="AL173" s="297">
        <f t="shared" si="20"/>
        <v>6.2015471511631635</v>
      </c>
      <c r="AM173" s="297"/>
      <c r="AN173" s="297"/>
      <c r="AO173" s="203"/>
      <c r="AP173" s="297" t="s">
        <v>172</v>
      </c>
      <c r="AQ173" s="300"/>
      <c r="AR173" s="301"/>
      <c r="AS173" s="301"/>
      <c r="AT173" s="302"/>
      <c r="AU173" s="302"/>
    </row>
    <row r="174" spans="1:47">
      <c r="A174" s="386" t="s">
        <v>205</v>
      </c>
      <c r="B174" s="22">
        <v>59.787338304146992</v>
      </c>
      <c r="C174">
        <v>271.62029218876569</v>
      </c>
      <c r="D174">
        <v>99.290418732313213</v>
      </c>
      <c r="E174">
        <v>132.74261642573231</v>
      </c>
      <c r="G174">
        <v>59.363941965743649</v>
      </c>
      <c r="H174" s="373">
        <v>533.03267799553794</v>
      </c>
      <c r="I174">
        <v>119.9014729914165</v>
      </c>
      <c r="J174">
        <v>230.668235899108</v>
      </c>
      <c r="K174" s="376"/>
      <c r="L174" s="376"/>
      <c r="M174" s="376"/>
      <c r="N174" s="71">
        <v>59.787338304146992</v>
      </c>
      <c r="O174" s="376">
        <v>271.62029218876569</v>
      </c>
      <c r="P174" s="376">
        <v>99.290418732313213</v>
      </c>
      <c r="Q174" s="376">
        <v>132.74261642573231</v>
      </c>
      <c r="R174" s="376"/>
      <c r="S174" s="376">
        <v>59.363941965743649</v>
      </c>
      <c r="T174" s="376"/>
      <c r="U174" s="376">
        <v>119.9014729914165</v>
      </c>
      <c r="V174" s="376">
        <v>230.668235899108</v>
      </c>
      <c r="W174" s="376"/>
      <c r="X174" s="376"/>
      <c r="Y174" s="70"/>
      <c r="Z174" s="70"/>
      <c r="AA174" s="70"/>
      <c r="AB174" s="70">
        <v>9.9667999999999992</v>
      </c>
      <c r="AC174" s="291"/>
      <c r="AD174" s="292">
        <f t="shared" si="14"/>
        <v>0.54166666666666663</v>
      </c>
      <c r="AE174" s="70"/>
      <c r="AF174" s="293">
        <f t="shared" si="15"/>
        <v>54.760903834784656</v>
      </c>
      <c r="AG174" s="293">
        <f t="shared" si="16"/>
        <v>78.860390401882398</v>
      </c>
      <c r="AH174" s="294">
        <f t="shared" si="17"/>
        <v>0.19293677784729898</v>
      </c>
      <c r="AI174" s="294">
        <f t="shared" si="18"/>
        <v>1.7409343046449037</v>
      </c>
      <c r="AJ174" s="295">
        <f>INDEX($AR$3:AS184,MATCH(COUNTA(N174:Y174),$AR$3:$AR$12,0),2)</f>
        <v>2.1</v>
      </c>
      <c r="AK174" s="296">
        <f t="shared" si="19"/>
        <v>139.05347378674662</v>
      </c>
      <c r="AL174" s="297">
        <f t="shared" si="20"/>
        <v>13.951666912825242</v>
      </c>
      <c r="AM174" s="297"/>
      <c r="AN174" s="297"/>
      <c r="AO174" s="203"/>
      <c r="AP174" s="297" t="s">
        <v>172</v>
      </c>
      <c r="AQ174" s="300"/>
      <c r="AR174" s="301"/>
      <c r="AS174" s="301"/>
      <c r="AT174" s="302"/>
      <c r="AU174" s="302"/>
    </row>
    <row r="175" spans="1:47">
      <c r="A175" s="386" t="s">
        <v>206</v>
      </c>
      <c r="B175" s="22">
        <v>1099.844205448479</v>
      </c>
      <c r="C175">
        <v>1414.4329114968309</v>
      </c>
      <c r="D175">
        <v>1963.9677701503549</v>
      </c>
      <c r="E175">
        <v>2101.3569791973919</v>
      </c>
      <c r="F175">
        <v>1641.281310936921</v>
      </c>
      <c r="G175">
        <v>1134.459482880301</v>
      </c>
      <c r="H175" s="373">
        <v>188.23926016156469</v>
      </c>
      <c r="I175">
        <v>973.13375502332212</v>
      </c>
      <c r="J175">
        <v>668.62117734586343</v>
      </c>
      <c r="K175" s="376">
        <v>868.16268982708596</v>
      </c>
      <c r="L175" s="376">
        <v>499.98197194208387</v>
      </c>
      <c r="M175" s="376">
        <v>452.57911151508148</v>
      </c>
      <c r="N175" s="71">
        <v>1099.844205448479</v>
      </c>
      <c r="O175" s="376">
        <v>1414.4329114968309</v>
      </c>
      <c r="P175" s="376">
        <v>1963.9677701503549</v>
      </c>
      <c r="Q175" s="376">
        <v>2101.3569791973919</v>
      </c>
      <c r="R175" s="376">
        <v>1641.281310936921</v>
      </c>
      <c r="S175" s="376">
        <v>1134.459482880301</v>
      </c>
      <c r="T175" s="376"/>
      <c r="U175" s="376">
        <v>973.13375502332212</v>
      </c>
      <c r="V175" s="376">
        <v>668.62117734586343</v>
      </c>
      <c r="W175" s="376">
        <v>868.16268982708596</v>
      </c>
      <c r="X175" s="376"/>
      <c r="Y175" s="70"/>
      <c r="Z175" s="70"/>
      <c r="AA175" s="70"/>
      <c r="AB175" s="70">
        <v>1.0959000000000001</v>
      </c>
      <c r="AC175" s="291"/>
      <c r="AD175" s="292">
        <f t="shared" si="14"/>
        <v>0.625</v>
      </c>
      <c r="AE175" s="70"/>
      <c r="AF175" s="293">
        <f t="shared" si="15"/>
        <v>35.478537436988056</v>
      </c>
      <c r="AG175" s="293">
        <f t="shared" si="16"/>
        <v>53.305494285932021</v>
      </c>
      <c r="AH175" s="294">
        <f t="shared" si="17"/>
        <v>9.5892912614795073E-2</v>
      </c>
      <c r="AI175" s="294">
        <f t="shared" si="18"/>
        <v>1.6740112343682623</v>
      </c>
      <c r="AJ175" s="295">
        <f>INDEX($AR$3:AS185,MATCH(COUNTA(N175:Y175),$AR$3:$AR$12,0),2)</f>
        <v>2.3199999999999998</v>
      </c>
      <c r="AK175" s="296">
        <f t="shared" si="19"/>
        <v>1318.3622535896168</v>
      </c>
      <c r="AL175" s="297">
        <f t="shared" si="20"/>
        <v>1202.995030194011</v>
      </c>
      <c r="AM175" s="297"/>
      <c r="AN175" s="297"/>
      <c r="AO175" s="203"/>
      <c r="AP175" s="297" t="s">
        <v>172</v>
      </c>
      <c r="AQ175" s="300"/>
      <c r="AR175" s="301"/>
      <c r="AS175" s="301"/>
      <c r="AT175" s="302"/>
      <c r="AU175" s="302"/>
    </row>
    <row r="176" spans="1:47">
      <c r="A176" s="386" t="s">
        <v>207</v>
      </c>
      <c r="B176" s="22">
        <v>1285.0575244061849</v>
      </c>
      <c r="C176">
        <v>1656.181479102122</v>
      </c>
      <c r="D176">
        <v>2304.386507876141</v>
      </c>
      <c r="E176">
        <v>2597.482909991717</v>
      </c>
      <c r="F176" s="373">
        <v>256.34855787597871</v>
      </c>
      <c r="G176">
        <v>1348.2082318767609</v>
      </c>
      <c r="H176">
        <v>1306.887643737417</v>
      </c>
      <c r="I176">
        <v>1108.030336715763</v>
      </c>
      <c r="J176">
        <v>1019.940174897353</v>
      </c>
      <c r="K176" s="376">
        <v>819.23220503648656</v>
      </c>
      <c r="L176" s="376">
        <v>433.70214613378749</v>
      </c>
      <c r="M176" s="376">
        <v>454.65419029833839</v>
      </c>
      <c r="N176" s="71">
        <v>1285.0575244061849</v>
      </c>
      <c r="O176" s="376">
        <v>1656.181479102122</v>
      </c>
      <c r="P176" s="376">
        <v>2304.386507876141</v>
      </c>
      <c r="Q176" s="376">
        <v>2597.482909991717</v>
      </c>
      <c r="R176" s="376"/>
      <c r="S176" s="376">
        <v>1348.2082318767609</v>
      </c>
      <c r="T176" s="376">
        <v>1306.887643737417</v>
      </c>
      <c r="U176" s="376">
        <v>1108.030336715763</v>
      </c>
      <c r="V176" s="376">
        <v>1019.940174897353</v>
      </c>
      <c r="W176" s="376">
        <v>819.23220503648656</v>
      </c>
      <c r="X176" s="376"/>
      <c r="Y176" s="70"/>
      <c r="Z176" s="70"/>
      <c r="AA176" s="70"/>
      <c r="AB176" s="70">
        <v>1.2735000000000001</v>
      </c>
      <c r="AC176" s="291"/>
      <c r="AD176" s="292">
        <f t="shared" si="14"/>
        <v>0.625</v>
      </c>
      <c r="AE176" s="70"/>
      <c r="AF176" s="293">
        <f t="shared" si="15"/>
        <v>37.532991469460185</v>
      </c>
      <c r="AG176" s="293">
        <f t="shared" si="16"/>
        <v>56.373226281797308</v>
      </c>
      <c r="AH176" s="294">
        <f t="shared" si="17"/>
        <v>0.16482287975415424</v>
      </c>
      <c r="AI176" s="294">
        <f t="shared" si="18"/>
        <v>1.968098895458215</v>
      </c>
      <c r="AJ176" s="295">
        <f>INDEX($AR$3:AS186,MATCH(COUNTA(N176:Y176),$AR$3:$AR$12,0),2)</f>
        <v>2.3199999999999998</v>
      </c>
      <c r="AK176" s="296">
        <f t="shared" si="19"/>
        <v>1493.9341126266606</v>
      </c>
      <c r="AL176" s="297">
        <f t="shared" si="20"/>
        <v>1173.0931390865021</v>
      </c>
      <c r="AM176" s="297"/>
      <c r="AN176" s="297"/>
      <c r="AO176" s="203"/>
      <c r="AP176" s="297" t="s">
        <v>172</v>
      </c>
      <c r="AQ176" s="300"/>
      <c r="AR176" s="301"/>
      <c r="AS176" s="301"/>
      <c r="AT176" s="302"/>
      <c r="AU176" s="302"/>
    </row>
    <row r="177" spans="1:76">
      <c r="A177" s="386" t="s">
        <v>208</v>
      </c>
      <c r="B177" s="79">
        <v>7.6793745357137144</v>
      </c>
      <c r="C177">
        <v>77.41118328182192</v>
      </c>
      <c r="D177">
        <v>42.196389277299367</v>
      </c>
      <c r="E177">
        <v>93.752886464661927</v>
      </c>
      <c r="F177">
        <v>55.913230303894068</v>
      </c>
      <c r="G177">
        <v>31.611709597544721</v>
      </c>
      <c r="H177">
        <v>68.294488950218295</v>
      </c>
      <c r="I177">
        <v>76.830759332810771</v>
      </c>
      <c r="J177" s="373">
        <v>12.37722223776036</v>
      </c>
      <c r="K177" s="376">
        <v>35.256068602157868</v>
      </c>
      <c r="L177" s="376"/>
      <c r="M177" s="376"/>
      <c r="N177" s="71"/>
      <c r="O177" s="376">
        <v>77.41118328182192</v>
      </c>
      <c r="P177" s="376">
        <v>42.196389277299367</v>
      </c>
      <c r="Q177" s="376">
        <v>93.752886464661927</v>
      </c>
      <c r="R177" s="376">
        <v>55.913230303894068</v>
      </c>
      <c r="S177" s="376">
        <v>31.611709597544721</v>
      </c>
      <c r="T177" s="376">
        <v>68.294488950218295</v>
      </c>
      <c r="U177" s="376">
        <v>76.830759332810771</v>
      </c>
      <c r="V177" s="376"/>
      <c r="W177" s="376">
        <v>35.256068602157868</v>
      </c>
      <c r="X177" s="376"/>
      <c r="Y177" s="70"/>
      <c r="Z177" s="70"/>
      <c r="AA177" s="70"/>
      <c r="AB177" s="70">
        <v>9.5608000000000004</v>
      </c>
      <c r="AC177" s="291"/>
      <c r="AD177" s="292">
        <f t="shared" si="14"/>
        <v>0.83333333333333326</v>
      </c>
      <c r="AE177" s="70"/>
      <c r="AF177" s="293">
        <f t="shared" si="15"/>
        <v>34.997341357263764</v>
      </c>
      <c r="AG177" s="293">
        <f t="shared" si="16"/>
        <v>54.910915415789177</v>
      </c>
      <c r="AH177" s="294">
        <f t="shared" si="17"/>
        <v>0.26297704689090667</v>
      </c>
      <c r="AI177" s="294">
        <f t="shared" si="18"/>
        <v>1.5956509513063237</v>
      </c>
      <c r="AJ177" s="295">
        <f>INDEX($AR$3:AS187,MATCH(COUNTA(N177:Y177),$AR$3:$AR$12,0),2)</f>
        <v>2.2200000000000002</v>
      </c>
      <c r="AK177" s="296">
        <f t="shared" si="19"/>
        <v>60.158339476301123</v>
      </c>
      <c r="AL177" s="297">
        <f t="shared" si="20"/>
        <v>6.2921867915133793</v>
      </c>
      <c r="AM177" s="297"/>
      <c r="AN177" s="297"/>
      <c r="AO177" s="203"/>
      <c r="AP177" s="297" t="s">
        <v>172</v>
      </c>
      <c r="AQ177" s="300"/>
      <c r="AR177" s="301"/>
      <c r="AS177" s="301"/>
      <c r="AT177" s="302"/>
      <c r="AU177" s="302"/>
    </row>
    <row r="178" spans="1:76">
      <c r="A178" s="386" t="s">
        <v>209</v>
      </c>
      <c r="B178" s="22"/>
      <c r="C178" s="373">
        <v>75.533211487738697</v>
      </c>
      <c r="D178">
        <v>20.546831886154351</v>
      </c>
      <c r="E178">
        <v>36.169921762050379</v>
      </c>
      <c r="F178">
        <v>18.625817961821969</v>
      </c>
      <c r="G178">
        <v>48.760052866580452</v>
      </c>
      <c r="H178">
        <v>16.491712421977201</v>
      </c>
      <c r="I178">
        <v>28.701260781346761</v>
      </c>
      <c r="J178" s="373">
        <v>4.1279894291652788</v>
      </c>
      <c r="K178" s="376">
        <v>20.258420278938679</v>
      </c>
      <c r="L178" s="376"/>
      <c r="M178" s="376"/>
      <c r="N178" s="71"/>
      <c r="O178" s="376"/>
      <c r="P178" s="376">
        <v>20.546831886154351</v>
      </c>
      <c r="Q178" s="376">
        <v>36.169921762050379</v>
      </c>
      <c r="R178" s="376">
        <v>18.625817961821969</v>
      </c>
      <c r="S178" s="376">
        <v>48.760052866580452</v>
      </c>
      <c r="T178" s="376">
        <v>16.491712421977201</v>
      </c>
      <c r="U178" s="376">
        <v>28.701260781346761</v>
      </c>
      <c r="V178" s="376"/>
      <c r="W178" s="376">
        <v>20.258420278938679</v>
      </c>
      <c r="X178" s="376"/>
      <c r="Y178" s="70"/>
      <c r="Z178" s="70"/>
      <c r="AA178" s="70"/>
      <c r="AB178" s="70">
        <v>9.9436999999999998</v>
      </c>
      <c r="AC178" s="291"/>
      <c r="AD178" s="292">
        <f t="shared" si="14"/>
        <v>0.54166666666666663</v>
      </c>
      <c r="AE178" s="70"/>
      <c r="AF178" s="293">
        <f t="shared" si="15"/>
        <v>40.165434139511802</v>
      </c>
      <c r="AG178" s="293">
        <f t="shared" si="16"/>
        <v>67.142405289472691</v>
      </c>
      <c r="AH178" s="294">
        <f t="shared" si="17"/>
        <v>0.39016977418297072</v>
      </c>
      <c r="AI178" s="294">
        <f t="shared" si="18"/>
        <v>1.993379719038471</v>
      </c>
      <c r="AJ178" s="295">
        <f>INDEX($AR$3:AS188,MATCH(COUNTA(N178:Y178),$AR$3:$AR$12,0),2)</f>
        <v>2.1</v>
      </c>
      <c r="AK178" s="296">
        <f t="shared" si="19"/>
        <v>27.079145422695685</v>
      </c>
      <c r="AL178" s="297">
        <f t="shared" si="20"/>
        <v>2.7232464196119839</v>
      </c>
      <c r="AM178" s="297"/>
      <c r="AN178" s="297"/>
      <c r="AO178" s="203"/>
      <c r="AP178" s="297" t="s">
        <v>172</v>
      </c>
      <c r="AQ178" s="300"/>
      <c r="AR178" s="301"/>
      <c r="AS178" s="301"/>
      <c r="AT178" s="302"/>
      <c r="AU178" s="302"/>
    </row>
    <row r="179" spans="1:76">
      <c r="A179" s="386" t="s">
        <v>210</v>
      </c>
      <c r="B179" s="22">
        <v>910.4170030979202</v>
      </c>
      <c r="C179">
        <v>1167.5196050713839</v>
      </c>
      <c r="D179">
        <v>901.52597008611735</v>
      </c>
      <c r="E179">
        <v>1020.953357369713</v>
      </c>
      <c r="F179">
        <v>1412.2546637096191</v>
      </c>
      <c r="G179">
        <v>978.44564400954437</v>
      </c>
      <c r="H179">
        <v>978.93621863018348</v>
      </c>
      <c r="I179">
        <v>872.59765300682272</v>
      </c>
      <c r="J179">
        <v>620.19825729384218</v>
      </c>
      <c r="K179" s="376">
        <v>660.40469412787365</v>
      </c>
      <c r="L179" s="376">
        <v>307.63316992568798</v>
      </c>
      <c r="M179" s="376">
        <v>363.11918506632048</v>
      </c>
      <c r="N179" s="71">
        <v>910.4170030979202</v>
      </c>
      <c r="O179" s="376">
        <v>1167.5196050713839</v>
      </c>
      <c r="P179" s="376">
        <v>901.52597008611735</v>
      </c>
      <c r="Q179" s="376">
        <v>1020.953357369713</v>
      </c>
      <c r="R179" s="376">
        <v>1412.2546637096191</v>
      </c>
      <c r="S179" s="376">
        <v>978.44564400954437</v>
      </c>
      <c r="T179" s="376">
        <v>978.93621863018348</v>
      </c>
      <c r="U179" s="376">
        <v>872.59765300682272</v>
      </c>
      <c r="V179" s="376">
        <v>620.19825729384218</v>
      </c>
      <c r="W179" s="376">
        <v>660.40469412787365</v>
      </c>
      <c r="X179" s="376">
        <v>307.63316992568798</v>
      </c>
      <c r="Y179" s="70">
        <v>363.11918506632048</v>
      </c>
      <c r="Z179" s="70"/>
      <c r="AA179" s="70"/>
      <c r="AB179" s="70">
        <v>0.92449999999999999</v>
      </c>
      <c r="AC179" s="291"/>
      <c r="AD179" s="292">
        <f t="shared" si="14"/>
        <v>0.75</v>
      </c>
      <c r="AE179" s="70"/>
      <c r="AF179" s="293">
        <f t="shared" si="15"/>
        <v>35.738716960776053</v>
      </c>
      <c r="AG179" s="293">
        <f t="shared" si="16"/>
        <v>35.738716960776053</v>
      </c>
      <c r="AH179" s="294">
        <f t="shared" si="17"/>
        <v>0.22155558262756964</v>
      </c>
      <c r="AI179" s="294">
        <f t="shared" si="18"/>
        <v>1.8536006921047916</v>
      </c>
      <c r="AJ179" s="295">
        <f>INDEX($AR$3:AS189,MATCH(COUNTA(N179:Y179),$AR$3:$AR$12,0),2)</f>
        <v>2.5499999999999998</v>
      </c>
      <c r="AK179" s="296">
        <f t="shared" si="19"/>
        <v>849.50045178291896</v>
      </c>
      <c r="AL179" s="297">
        <f t="shared" si="20"/>
        <v>918.87555628222708</v>
      </c>
      <c r="AM179" s="297"/>
      <c r="AN179" s="297"/>
      <c r="AO179" s="203"/>
      <c r="AP179" s="297" t="s">
        <v>172</v>
      </c>
      <c r="AQ179" s="300"/>
      <c r="AR179" s="301"/>
      <c r="AS179" s="301"/>
      <c r="AT179" s="302"/>
      <c r="AU179" s="302"/>
    </row>
    <row r="180" spans="1:76">
      <c r="A180" s="386" t="s">
        <v>211</v>
      </c>
      <c r="B180" s="22">
        <v>1042.844780618685</v>
      </c>
      <c r="C180">
        <v>1341.7824447464241</v>
      </c>
      <c r="D180">
        <v>1002.085240839115</v>
      </c>
      <c r="E180">
        <v>1146.3455255570859</v>
      </c>
      <c r="F180">
        <v>1344.147844324204</v>
      </c>
      <c r="G180">
        <v>1095.9238629373849</v>
      </c>
      <c r="H180">
        <v>190.8943568803673</v>
      </c>
      <c r="I180">
        <v>928.59867607771832</v>
      </c>
      <c r="J180">
        <v>647.02046595569391</v>
      </c>
      <c r="K180" s="376">
        <v>831.36544378779399</v>
      </c>
      <c r="L180" s="376">
        <v>482.93791688282289</v>
      </c>
      <c r="M180" s="376">
        <v>439.11376733180128</v>
      </c>
      <c r="N180" s="71">
        <v>1042.844780618685</v>
      </c>
      <c r="O180" s="376">
        <v>1341.7824447464241</v>
      </c>
      <c r="P180" s="376">
        <v>1002.085240839115</v>
      </c>
      <c r="Q180" s="376">
        <v>1146.3455255570859</v>
      </c>
      <c r="R180" s="376">
        <v>1344.147844324204</v>
      </c>
      <c r="S180" s="376">
        <v>1095.9238629373849</v>
      </c>
      <c r="T180" s="376">
        <v>190.8943568803673</v>
      </c>
      <c r="U180" s="376">
        <v>928.59867607771832</v>
      </c>
      <c r="V180" s="376">
        <v>647.02046595569391</v>
      </c>
      <c r="W180" s="376">
        <v>831.36544378779399</v>
      </c>
      <c r="X180" s="376">
        <v>482.93791688282289</v>
      </c>
      <c r="Y180" s="70">
        <v>439.11376733180128</v>
      </c>
      <c r="Z180" s="70"/>
      <c r="AA180" s="70"/>
      <c r="AB180" s="70">
        <v>1.1713</v>
      </c>
      <c r="AC180" s="291"/>
      <c r="AD180" s="292">
        <f t="shared" si="14"/>
        <v>0.75</v>
      </c>
      <c r="AE180" s="70"/>
      <c r="AF180" s="293">
        <f t="shared" si="15"/>
        <v>40.070014404896462</v>
      </c>
      <c r="AG180" s="293">
        <f t="shared" si="16"/>
        <v>40.070014404896462</v>
      </c>
      <c r="AH180" s="294">
        <f t="shared" si="17"/>
        <v>2.0510664858450281E-3</v>
      </c>
      <c r="AI180" s="294">
        <f t="shared" si="18"/>
        <v>1.3406157478053755</v>
      </c>
      <c r="AJ180" s="295">
        <f>INDEX($AR$3:AS190,MATCH(COUNTA(N180:Y180),$AR$3:$AR$12,0),2)</f>
        <v>2.5499999999999998</v>
      </c>
      <c r="AK180" s="296">
        <f t="shared" si="19"/>
        <v>874.42169382825807</v>
      </c>
      <c r="AL180" s="297">
        <f t="shared" si="20"/>
        <v>746.53948077201233</v>
      </c>
      <c r="AM180" s="297"/>
      <c r="AN180" s="297"/>
      <c r="AO180" s="203"/>
      <c r="AP180" s="297" t="s">
        <v>172</v>
      </c>
      <c r="AQ180" s="300"/>
      <c r="AR180" s="301"/>
      <c r="AS180" s="301"/>
      <c r="AT180" s="302"/>
      <c r="AU180" s="302"/>
    </row>
    <row r="181" spans="1:76">
      <c r="A181" s="386" t="s">
        <v>212</v>
      </c>
      <c r="B181" s="22">
        <v>1138.562577892468</v>
      </c>
      <c r="C181">
        <v>1395.1078275627101</v>
      </c>
      <c r="D181">
        <v>964.95897672308911</v>
      </c>
      <c r="E181">
        <v>1138.3972846806889</v>
      </c>
      <c r="F181">
        <v>1355.115794461479</v>
      </c>
      <c r="G181">
        <v>977.30341487782209</v>
      </c>
      <c r="H181">
        <v>896.6923199212772</v>
      </c>
      <c r="I181">
        <v>797.57283495377112</v>
      </c>
      <c r="J181">
        <v>721.87348313270388</v>
      </c>
      <c r="K181" s="376">
        <v>684.97001649923686</v>
      </c>
      <c r="L181" s="376">
        <v>432.57512102870322</v>
      </c>
      <c r="M181" s="376">
        <v>416.11538513563812</v>
      </c>
      <c r="N181" s="71">
        <v>1138.562577892468</v>
      </c>
      <c r="O181" s="376">
        <v>1395.1078275627101</v>
      </c>
      <c r="P181" s="376">
        <v>964.95897672308911</v>
      </c>
      <c r="Q181" s="376">
        <v>1138.3972846806889</v>
      </c>
      <c r="R181" s="376">
        <v>1355.115794461479</v>
      </c>
      <c r="S181" s="376">
        <v>977.30341487782209</v>
      </c>
      <c r="T181" s="376">
        <v>896.6923199212772</v>
      </c>
      <c r="U181" s="376">
        <v>797.57283495377112</v>
      </c>
      <c r="V181" s="376">
        <v>721.87348313270388</v>
      </c>
      <c r="W181" s="376">
        <v>684.97001649923686</v>
      </c>
      <c r="X181" s="376">
        <v>432.57512102870322</v>
      </c>
      <c r="Y181" s="70">
        <v>416.11538513563812</v>
      </c>
      <c r="Z181" s="70"/>
      <c r="AA181" s="70"/>
      <c r="AB181" s="70">
        <v>1.6455</v>
      </c>
      <c r="AC181" s="291"/>
      <c r="AD181" s="292">
        <f t="shared" si="14"/>
        <v>1</v>
      </c>
      <c r="AE181" s="70"/>
      <c r="AF181" s="293">
        <f t="shared" si="15"/>
        <v>33.516062428583666</v>
      </c>
      <c r="AG181" s="293">
        <f t="shared" si="16"/>
        <v>33.516062428583666</v>
      </c>
      <c r="AH181" s="294">
        <f t="shared" si="17"/>
        <v>4.0850195944398413E-2</v>
      </c>
      <c r="AI181" s="294">
        <f t="shared" si="18"/>
        <v>1.5908537119481885</v>
      </c>
      <c r="AJ181" s="295">
        <f>INDEX($AR$3:AS191,MATCH(COUNTA(N181:Y181),$AR$3:$AR$12,0),2)</f>
        <v>2.5499999999999998</v>
      </c>
      <c r="AK181" s="296">
        <f t="shared" si="19"/>
        <v>909.93708640579905</v>
      </c>
      <c r="AL181" s="297">
        <f t="shared" si="20"/>
        <v>552.98516341889945</v>
      </c>
      <c r="AM181" s="297"/>
      <c r="AN181" s="297"/>
      <c r="AO181" s="203"/>
      <c r="AP181" s="297" t="s">
        <v>172</v>
      </c>
      <c r="AQ181" s="300"/>
      <c r="AR181" s="301"/>
      <c r="AS181" s="301"/>
      <c r="AT181" s="302"/>
      <c r="AU181" s="302"/>
    </row>
    <row r="182" spans="1:76">
      <c r="A182" s="386" t="s">
        <v>213</v>
      </c>
      <c r="B182" s="79">
        <v>2227.2767757785559</v>
      </c>
      <c r="C182" s="373">
        <v>2811.9027754370259</v>
      </c>
      <c r="D182">
        <v>1029.6700740516801</v>
      </c>
      <c r="E182">
        <v>1201.407243418708</v>
      </c>
      <c r="F182">
        <v>1391.807423390738</v>
      </c>
      <c r="G182">
        <v>1027.4893957093541</v>
      </c>
      <c r="H182">
        <v>960.07527637814883</v>
      </c>
      <c r="I182">
        <v>834.41796359033503</v>
      </c>
      <c r="J182">
        <v>515.68449342967199</v>
      </c>
      <c r="K182" s="376">
        <v>585.17889732899425</v>
      </c>
      <c r="L182" s="376">
        <v>328.66408610894581</v>
      </c>
      <c r="M182" s="376">
        <v>342.36386862704808</v>
      </c>
      <c r="N182" s="71"/>
      <c r="O182" s="376"/>
      <c r="P182" s="376">
        <v>1029.6700740516801</v>
      </c>
      <c r="Q182" s="376">
        <v>1201.407243418708</v>
      </c>
      <c r="R182" s="376">
        <v>1391.807423390738</v>
      </c>
      <c r="S182" s="376">
        <v>1027.4893957093541</v>
      </c>
      <c r="T182" s="376">
        <v>960.07527637814883</v>
      </c>
      <c r="U182" s="376">
        <v>834.41796359033503</v>
      </c>
      <c r="V182" s="376">
        <v>515.68449342967199</v>
      </c>
      <c r="W182" s="376">
        <v>585.17889732899425</v>
      </c>
      <c r="X182" s="376"/>
      <c r="Y182" s="70"/>
      <c r="Z182" s="70"/>
      <c r="AA182" s="70"/>
      <c r="AB182" s="70">
        <v>1.7070000000000001</v>
      </c>
      <c r="AC182" s="291"/>
      <c r="AD182" s="292">
        <f t="shared" si="14"/>
        <v>0.83333333333333326</v>
      </c>
      <c r="AE182" s="70"/>
      <c r="AF182" s="293">
        <f t="shared" si="15"/>
        <v>29.169249433314949</v>
      </c>
      <c r="AG182" s="293">
        <f t="shared" si="16"/>
        <v>64.92371835932147</v>
      </c>
      <c r="AH182" s="294">
        <f t="shared" si="17"/>
        <v>0.21732130670349095</v>
      </c>
      <c r="AI182" s="294">
        <f t="shared" si="18"/>
        <v>1.6304746782147241</v>
      </c>
      <c r="AJ182" s="295">
        <f>INDEX($AR$3:AS192,MATCH(COUNTA(N182:Y182),$AR$3:$AR$12,0),2)</f>
        <v>2.2200000000000002</v>
      </c>
      <c r="AK182" s="296">
        <f t="shared" si="19"/>
        <v>943.21634591220391</v>
      </c>
      <c r="AL182" s="297">
        <f t="shared" si="20"/>
        <v>552.55790621687402</v>
      </c>
      <c r="AM182" s="297"/>
      <c r="AN182" s="297"/>
      <c r="AO182" s="203"/>
      <c r="AP182" s="297" t="s">
        <v>172</v>
      </c>
      <c r="AQ182" s="300"/>
      <c r="AR182" s="301"/>
      <c r="AS182" s="301"/>
      <c r="AT182" s="302"/>
      <c r="AU182" s="302"/>
    </row>
    <row r="183" spans="1:76" s="334" customFormat="1">
      <c r="A183" s="386" t="s">
        <v>214</v>
      </c>
      <c r="B183" s="22"/>
      <c r="D183">
        <v>3.649562284034511</v>
      </c>
      <c r="E183">
        <v>5.1973961292025193</v>
      </c>
      <c r="G183">
        <v>5.4200805718041778</v>
      </c>
      <c r="I183">
        <v>5.4059786356939377</v>
      </c>
      <c r="K183" s="376">
        <v>3.9870724603396521</v>
      </c>
      <c r="L183" s="376">
        <v>351.97114538956242</v>
      </c>
      <c r="M183" s="376">
        <v>341.27086389989529</v>
      </c>
      <c r="N183" s="71"/>
      <c r="O183" s="376"/>
      <c r="P183" s="376">
        <v>3.649562284034511</v>
      </c>
      <c r="Q183" s="376">
        <v>5.1973961292025193</v>
      </c>
      <c r="R183" s="376"/>
      <c r="S183" s="376">
        <v>5.4200805718041778</v>
      </c>
      <c r="T183" s="376"/>
      <c r="U183" s="376">
        <v>5.4059786356939377</v>
      </c>
      <c r="V183" s="376"/>
      <c r="W183" s="376">
        <v>3.9870724603396521</v>
      </c>
      <c r="X183" s="376"/>
      <c r="Y183" s="70"/>
      <c r="Z183" s="70"/>
      <c r="AA183" s="70"/>
      <c r="AB183" s="70">
        <v>10.821999999999999</v>
      </c>
      <c r="AC183" s="291"/>
      <c r="AD183" s="292">
        <f t="shared" si="14"/>
        <v>0.70833333333333326</v>
      </c>
      <c r="AE183" s="70"/>
      <c r="AF183" s="293">
        <f t="shared" si="15"/>
        <v>16.013137645197105</v>
      </c>
      <c r="AG183" s="293">
        <f t="shared" si="16"/>
        <v>150.83545033611045</v>
      </c>
      <c r="AH183" s="294">
        <f t="shared" si="17"/>
        <v>7.9648632875769006E-3</v>
      </c>
      <c r="AI183" s="294">
        <f t="shared" si="18"/>
        <v>0.9080402465757117</v>
      </c>
      <c r="AJ183" s="295">
        <f>INDEX($AR$3:AS193,MATCH(COUNTA(N183:Y183),$AR$3:$AR$12,0),2)</f>
        <v>1.75</v>
      </c>
      <c r="AK183" s="296">
        <f t="shared" si="19"/>
        <v>4.7320180162149601</v>
      </c>
      <c r="AL183" s="297">
        <f t="shared" si="20"/>
        <v>0.43725910332793944</v>
      </c>
      <c r="AM183" s="297"/>
      <c r="AN183" s="297"/>
      <c r="AO183" s="203"/>
      <c r="AP183" s="297" t="s">
        <v>81</v>
      </c>
      <c r="AQ183" s="300"/>
      <c r="AR183" s="301"/>
      <c r="AS183" s="301"/>
      <c r="AT183" s="302"/>
      <c r="AU183" s="302"/>
    </row>
    <row r="184" spans="1:76" s="376" customFormat="1">
      <c r="A184" s="386" t="s">
        <v>215</v>
      </c>
      <c r="B184" s="22"/>
      <c r="G184">
        <v>3.381374107112622</v>
      </c>
      <c r="I184">
        <v>2.5006312527017078</v>
      </c>
      <c r="L184" s="376">
        <v>89.471635122869287</v>
      </c>
      <c r="M184" s="376">
        <v>102.5731329495447</v>
      </c>
      <c r="N184" s="71"/>
      <c r="S184" s="376">
        <v>3.381374107112622</v>
      </c>
      <c r="U184" s="376">
        <v>2.5006312527017078</v>
      </c>
      <c r="Y184" s="70"/>
      <c r="Z184" s="70"/>
      <c r="AA184" s="70"/>
      <c r="AB184" s="70">
        <v>9.1649999999999991</v>
      </c>
      <c r="AC184" s="291"/>
      <c r="AD184" s="292">
        <f t="shared" si="14"/>
        <v>0.58333333333333337</v>
      </c>
      <c r="AE184" s="70"/>
      <c r="AF184" s="293">
        <f t="shared" si="15"/>
        <v>14.973513292390333</v>
      </c>
      <c r="AG184" s="293">
        <f t="shared" si="16"/>
        <v>94.523177534880318</v>
      </c>
      <c r="AH184" s="294">
        <f t="shared" si="17"/>
        <v>1</v>
      </c>
      <c r="AI184" s="294">
        <f t="shared" si="18"/>
        <v>1.000000000000004</v>
      </c>
      <c r="AJ184" s="295" t="e">
        <f>INDEX($AR$3:AS194,MATCH(COUNTA(N184:Y184),$AR$3:$AR$12,0),2)</f>
        <v>#N/A</v>
      </c>
      <c r="AK184" s="296">
        <f t="shared" si="19"/>
        <v>2.9410026799071649</v>
      </c>
      <c r="AL184" s="297">
        <f t="shared" si="20"/>
        <v>0.32089500053542447</v>
      </c>
      <c r="AM184" s="297"/>
      <c r="AN184" s="297"/>
      <c r="AO184" s="203"/>
      <c r="AP184" s="297" t="s">
        <v>81</v>
      </c>
      <c r="AQ184" s="300"/>
      <c r="AR184" s="301"/>
      <c r="AS184" s="301"/>
      <c r="AT184" s="374"/>
      <c r="AU184" s="374"/>
    </row>
    <row r="185" spans="1:76" s="376" customFormat="1">
      <c r="A185" s="386" t="s">
        <v>216</v>
      </c>
      <c r="B185" s="22"/>
      <c r="G185">
        <v>2.5698757017001488</v>
      </c>
      <c r="I185">
        <v>2.5921284382144361</v>
      </c>
      <c r="K185" s="376">
        <v>1.942862715268501</v>
      </c>
      <c r="L185" s="376">
        <v>19.62446855494392</v>
      </c>
      <c r="M185" s="376">
        <v>41.539575777024908</v>
      </c>
      <c r="N185" s="71"/>
      <c r="S185" s="376">
        <v>2.5698757017001488</v>
      </c>
      <c r="U185" s="376">
        <v>2.5921284382144361</v>
      </c>
      <c r="W185" s="376">
        <v>1.942862715268501</v>
      </c>
      <c r="Y185" s="70"/>
      <c r="Z185" s="70"/>
      <c r="AA185" s="70"/>
      <c r="AB185" s="70">
        <v>37</v>
      </c>
      <c r="AC185" s="291"/>
      <c r="AD185" s="292">
        <f t="shared" si="14"/>
        <v>0.625</v>
      </c>
      <c r="AE185" s="70"/>
      <c r="AF185" s="293">
        <f t="shared" si="15"/>
        <v>12.707863229463049</v>
      </c>
      <c r="AG185" s="293">
        <f t="shared" si="16"/>
        <v>113.25557483949493</v>
      </c>
      <c r="AH185" s="294">
        <f t="shared" si="17"/>
        <v>3.4273696774441115E-2</v>
      </c>
      <c r="AI185" s="294">
        <f t="shared" si="18"/>
        <v>0.74375428328925364</v>
      </c>
      <c r="AJ185" s="295">
        <f>INDEX($AR$3:AS195,MATCH(COUNTA(N185:Y185),$AR$3:$AR$12,0),2)</f>
        <v>1.1499999999999999</v>
      </c>
      <c r="AK185" s="296">
        <f t="shared" si="19"/>
        <v>2.368288951727695</v>
      </c>
      <c r="AL185" s="297">
        <f t="shared" si="20"/>
        <v>6.4007809506153923E-2</v>
      </c>
      <c r="AM185" s="297"/>
      <c r="AN185" s="297"/>
      <c r="AO185" s="203"/>
      <c r="AP185" s="297" t="s">
        <v>81</v>
      </c>
      <c r="AQ185" s="300"/>
      <c r="AR185" s="301"/>
      <c r="AS185" s="301"/>
      <c r="AT185" s="374"/>
      <c r="AU185" s="374"/>
    </row>
    <row r="186" spans="1:76" s="376" customFormat="1">
      <c r="A186" s="386" t="s">
        <v>217</v>
      </c>
      <c r="B186" s="22">
        <v>151.40546352202861</v>
      </c>
      <c r="C186">
        <v>191.29001850634521</v>
      </c>
      <c r="D186">
        <v>99.132152224355423</v>
      </c>
      <c r="E186">
        <v>98.601444684403958</v>
      </c>
      <c r="G186">
        <v>32.034512729534903</v>
      </c>
      <c r="H186">
        <v>217.62765783677841</v>
      </c>
      <c r="I186">
        <v>98.459468429732553</v>
      </c>
      <c r="J186">
        <v>122.3720946178565</v>
      </c>
      <c r="K186" s="376">
        <v>64.969090535403339</v>
      </c>
      <c r="N186" s="71">
        <v>151.40546352202861</v>
      </c>
      <c r="O186" s="376">
        <v>191.29001850634521</v>
      </c>
      <c r="P186" s="376">
        <v>99.132152224355423</v>
      </c>
      <c r="Q186" s="376">
        <v>98.601444684403958</v>
      </c>
      <c r="S186" s="376">
        <v>32.034512729534903</v>
      </c>
      <c r="T186" s="376">
        <v>217.62765783677841</v>
      </c>
      <c r="U186" s="376">
        <v>98.459468429732553</v>
      </c>
      <c r="V186" s="376">
        <v>122.3720946178565</v>
      </c>
      <c r="W186" s="376">
        <v>64.969090535403339</v>
      </c>
      <c r="Y186" s="70"/>
      <c r="Z186" s="70"/>
      <c r="AA186" s="70"/>
      <c r="AB186" s="70">
        <v>8.6875</v>
      </c>
      <c r="AC186" s="291"/>
      <c r="AD186" s="292">
        <f t="shared" si="14"/>
        <v>0.625</v>
      </c>
      <c r="AE186" s="70"/>
      <c r="AF186" s="293">
        <f t="shared" si="15"/>
        <v>46.43071578226953</v>
      </c>
      <c r="AG186" s="293">
        <f t="shared" si="16"/>
        <v>46.43071578226953</v>
      </c>
      <c r="AH186" s="294">
        <f t="shared" si="17"/>
        <v>0.14191062560642642</v>
      </c>
      <c r="AI186" s="294">
        <f t="shared" si="18"/>
        <v>1.7671245510432683</v>
      </c>
      <c r="AJ186" s="295">
        <f>INDEX($AR$3:AS196,MATCH(COUNTA(N186:Y186),$AR$3:$AR$12,0),2)</f>
        <v>2.3199999999999998</v>
      </c>
      <c r="AK186" s="296">
        <f t="shared" si="19"/>
        <v>119.54354478738212</v>
      </c>
      <c r="AL186" s="297">
        <f t="shared" si="20"/>
        <v>13.760408033079957</v>
      </c>
      <c r="AM186" s="297"/>
      <c r="AN186" s="297"/>
      <c r="AO186" s="203"/>
      <c r="AP186" s="298" t="s">
        <v>172</v>
      </c>
      <c r="AQ186" s="300"/>
      <c r="AR186" s="80"/>
      <c r="AS186" s="80"/>
      <c r="AT186" s="374"/>
      <c r="AU186" s="374"/>
    </row>
    <row r="187" spans="1:76" s="376" customFormat="1">
      <c r="A187" s="386" t="s">
        <v>218</v>
      </c>
      <c r="B187" s="22"/>
      <c r="D187">
        <v>4.8242627569541723</v>
      </c>
      <c r="E187">
        <v>6.4662032859384686</v>
      </c>
      <c r="K187" s="376">
        <v>6.658569843497383</v>
      </c>
      <c r="N187" s="71"/>
      <c r="P187" s="376">
        <v>4.8242627569541723</v>
      </c>
      <c r="Q187" s="376">
        <v>6.4662032859384686</v>
      </c>
      <c r="W187" s="376">
        <v>6.658569843497383</v>
      </c>
      <c r="Y187" s="70"/>
      <c r="Z187" s="70"/>
      <c r="AA187" s="70"/>
      <c r="AB187" s="70">
        <v>0.93320000000000003</v>
      </c>
      <c r="AC187" s="291"/>
      <c r="AD187" s="292">
        <f t="shared" si="14"/>
        <v>0.625</v>
      </c>
      <c r="AE187" s="70"/>
      <c r="AF187" s="293">
        <f t="shared" si="15"/>
        <v>13.757525833357331</v>
      </c>
      <c r="AG187" s="293">
        <f t="shared" si="16"/>
        <v>13.757525833357331</v>
      </c>
      <c r="AH187" s="294">
        <f t="shared" si="17"/>
        <v>0.10487151195683005</v>
      </c>
      <c r="AI187" s="294">
        <f t="shared" si="18"/>
        <v>0.8207338712420007</v>
      </c>
      <c r="AJ187" s="295">
        <f>INDEX($AR$3:AS197,MATCH(COUNTA(N187:Y187),$AR$3:$AR$12,0),2)</f>
        <v>1.1499999999999999</v>
      </c>
      <c r="AK187" s="296">
        <f t="shared" si="19"/>
        <v>5.983011962130008</v>
      </c>
      <c r="AL187" s="297">
        <f t="shared" si="20"/>
        <v>6.4112858574046374</v>
      </c>
      <c r="AM187" s="297"/>
      <c r="AN187" s="297"/>
      <c r="AO187" s="203"/>
      <c r="AP187" s="298" t="s">
        <v>172</v>
      </c>
      <c r="AQ187" s="300"/>
      <c r="AR187" s="301"/>
      <c r="AS187" s="301"/>
      <c r="AT187" s="374"/>
      <c r="AU187" s="374"/>
    </row>
    <row r="188" spans="1:76" s="376" customFormat="1">
      <c r="A188" s="386" t="s">
        <v>219</v>
      </c>
      <c r="B188" s="22"/>
      <c r="C188" s="373">
        <v>248.0954388615645</v>
      </c>
      <c r="D188" s="373">
        <v>402.63078986456031</v>
      </c>
      <c r="E188" s="373">
        <v>303.85528644781141</v>
      </c>
      <c r="H188">
        <v>52.263843013875409</v>
      </c>
      <c r="I188">
        <v>100.04009013821729</v>
      </c>
      <c r="J188" s="373">
        <v>171.41512392216421</v>
      </c>
      <c r="K188" s="376">
        <v>96.335547755145924</v>
      </c>
      <c r="L188" s="376">
        <v>69.557202462523477</v>
      </c>
      <c r="M188" s="376">
        <v>62.789651393608793</v>
      </c>
      <c r="N188" s="71"/>
      <c r="T188" s="376">
        <v>52.263843013875409</v>
      </c>
      <c r="U188" s="376">
        <v>100.04009013821729</v>
      </c>
      <c r="W188" s="376">
        <v>96.335547755145924</v>
      </c>
      <c r="X188" s="376">
        <v>69.557202462523477</v>
      </c>
      <c r="Y188" s="70">
        <v>62.789651393608793</v>
      </c>
      <c r="Z188" s="70"/>
      <c r="AA188" s="70"/>
      <c r="AB188" s="70">
        <v>12.920999999999999</v>
      </c>
      <c r="AC188" s="291"/>
      <c r="AD188" s="292">
        <f t="shared" si="14"/>
        <v>0.70833333333333326</v>
      </c>
      <c r="AE188" s="70"/>
      <c r="AF188" s="293">
        <f t="shared" si="15"/>
        <v>24.697179426946093</v>
      </c>
      <c r="AG188" s="293">
        <f t="shared" si="16"/>
        <v>70.056197862260362</v>
      </c>
      <c r="AH188" s="294">
        <f t="shared" si="17"/>
        <v>7.7539417724250562E-2</v>
      </c>
      <c r="AI188" s="294">
        <f t="shared" si="18"/>
        <v>1.266983406068213</v>
      </c>
      <c r="AJ188" s="295">
        <f>INDEX($AR$3:AS198,MATCH(COUNTA(N188:Y188),$AR$3:$AR$12,0),2)</f>
        <v>1.75</v>
      </c>
      <c r="AK188" s="296">
        <f t="shared" si="19"/>
        <v>76.197266952674184</v>
      </c>
      <c r="AL188" s="297">
        <f t="shared" si="20"/>
        <v>5.8971648442592821</v>
      </c>
      <c r="AM188" s="297"/>
      <c r="AN188" s="297"/>
      <c r="AO188" s="203"/>
      <c r="AP188" s="298" t="s">
        <v>220</v>
      </c>
      <c r="AQ188" s="300"/>
      <c r="AR188" s="301"/>
      <c r="AS188" s="301"/>
      <c r="AT188" s="374"/>
      <c r="AU188" s="374"/>
    </row>
    <row r="189" spans="1:76" s="376" customFormat="1">
      <c r="A189" s="386" t="s">
        <v>221</v>
      </c>
      <c r="B189" s="22">
        <v>18.555522036054171</v>
      </c>
      <c r="C189">
        <v>203.10161374181851</v>
      </c>
      <c r="D189">
        <v>186.19285937082091</v>
      </c>
      <c r="E189">
        <v>97.622414826283773</v>
      </c>
      <c r="H189">
        <v>154.61847350011519</v>
      </c>
      <c r="I189">
        <v>104.7262011656247</v>
      </c>
      <c r="J189">
        <v>45.6160277046856</v>
      </c>
      <c r="K189" s="376">
        <v>46.337998755773349</v>
      </c>
      <c r="L189" s="376">
        <v>42.816241945730823</v>
      </c>
      <c r="M189" s="376">
        <v>16.626838070462021</v>
      </c>
      <c r="N189" s="71">
        <v>18.555522036054171</v>
      </c>
      <c r="Q189" s="376">
        <v>97.622414826283773</v>
      </c>
      <c r="V189" s="376">
        <v>45.6160277046856</v>
      </c>
      <c r="W189" s="376">
        <v>46.337998755773349</v>
      </c>
      <c r="X189" s="376">
        <v>42.816241945730823</v>
      </c>
      <c r="Y189" s="70">
        <v>16.626838070462021</v>
      </c>
      <c r="Z189" s="70"/>
      <c r="AA189" s="70"/>
      <c r="AB189" s="70">
        <v>7.4946000000000002</v>
      </c>
      <c r="AC189" s="291"/>
      <c r="AD189" s="292">
        <f t="shared" si="14"/>
        <v>0.5</v>
      </c>
      <c r="AE189" s="70"/>
      <c r="AF189" s="293">
        <f t="shared" si="15"/>
        <v>59.8856360135225</v>
      </c>
      <c r="AG189" s="293">
        <f t="shared" si="16"/>
        <v>71.620778368839424</v>
      </c>
      <c r="AH189" s="294">
        <f t="shared" si="17"/>
        <v>0.63317551556078311</v>
      </c>
      <c r="AI189" s="294">
        <f t="shared" si="18"/>
        <v>1.9855304440472152</v>
      </c>
      <c r="AJ189" s="295">
        <f>INDEX($AR$3:AS199,MATCH(COUNTA(N189:Y189),$AR$3:$AR$12,0),2)</f>
        <v>1.94</v>
      </c>
      <c r="AK189" s="296">
        <f t="shared" si="19"/>
        <v>44.595840556498295</v>
      </c>
      <c r="AL189" s="297">
        <f t="shared" si="20"/>
        <v>5.9503963595786695</v>
      </c>
      <c r="AM189" s="297"/>
      <c r="AN189" s="297"/>
      <c r="AO189" s="203"/>
      <c r="AP189" s="298" t="s">
        <v>220</v>
      </c>
      <c r="AQ189" s="300"/>
      <c r="AR189" s="301"/>
      <c r="AS189" s="301"/>
      <c r="AT189" s="374"/>
      <c r="AU189" s="374"/>
    </row>
    <row r="190" spans="1:76" s="335" customFormat="1">
      <c r="A190" s="386" t="s">
        <v>222</v>
      </c>
      <c r="B190" s="22">
        <v>155.2087482082041</v>
      </c>
      <c r="C190" s="373">
        <v>1238.6162953590249</v>
      </c>
      <c r="D190">
        <v>124.6964215575417</v>
      </c>
      <c r="E190">
        <v>92.849396576335749</v>
      </c>
      <c r="F190">
        <v>189.58663276774769</v>
      </c>
      <c r="G190">
        <v>81.495078908655415</v>
      </c>
      <c r="H190">
        <v>57.081593218985361</v>
      </c>
      <c r="I190">
        <v>162.88900688688051</v>
      </c>
      <c r="J190">
        <v>120.1171108895836</v>
      </c>
      <c r="K190" s="376">
        <v>91.48984398175682</v>
      </c>
      <c r="L190" s="376">
        <v>101.3239678110421</v>
      </c>
      <c r="M190" s="376">
        <v>65.464813245620093</v>
      </c>
      <c r="N190" s="71">
        <v>155.2087482082041</v>
      </c>
      <c r="O190" s="376"/>
      <c r="P190" s="376">
        <v>124.6964215575417</v>
      </c>
      <c r="Q190" s="376">
        <v>92.849396576335749</v>
      </c>
      <c r="R190" s="376">
        <v>189.58663276774769</v>
      </c>
      <c r="S190" s="376">
        <v>81.495078908655415</v>
      </c>
      <c r="T190" s="376">
        <v>57.081593218985361</v>
      </c>
      <c r="U190" s="376">
        <v>162.88900688688051</v>
      </c>
      <c r="V190" s="376">
        <v>120.1171108895836</v>
      </c>
      <c r="W190" s="376">
        <v>91.48984398175682</v>
      </c>
      <c r="X190" s="376">
        <v>101.3239678110421</v>
      </c>
      <c r="Y190" s="70">
        <v>65.464813245620093</v>
      </c>
      <c r="Z190" s="70"/>
      <c r="AA190" s="70"/>
      <c r="AB190" s="70">
        <v>12.298</v>
      </c>
      <c r="AC190" s="291"/>
      <c r="AD190" s="292">
        <f t="shared" si="14"/>
        <v>0.70833333333333326</v>
      </c>
      <c r="AE190" s="70"/>
      <c r="AF190" s="293">
        <f t="shared" si="15"/>
        <v>35.52895384979989</v>
      </c>
      <c r="AG190" s="293">
        <f t="shared" si="16"/>
        <v>151.63690408328847</v>
      </c>
      <c r="AH190" s="294">
        <f t="shared" si="17"/>
        <v>0.20148385277861341</v>
      </c>
      <c r="AI190" s="294">
        <f t="shared" si="18"/>
        <v>1.9106523356825782</v>
      </c>
      <c r="AJ190" s="295">
        <f>INDEX($AR$3:AS200,MATCH(COUNTA(N190:Y190),$AR$3:$AR$12,0),2)</f>
        <v>2.48</v>
      </c>
      <c r="AK190" s="296">
        <f t="shared" si="19"/>
        <v>112.92751036839573</v>
      </c>
      <c r="AL190" s="297">
        <f t="shared" si="20"/>
        <v>9.1825915082448955</v>
      </c>
      <c r="AM190" s="297"/>
      <c r="AN190" s="297"/>
      <c r="AO190" s="203"/>
      <c r="AP190" s="298" t="s">
        <v>220</v>
      </c>
      <c r="AQ190" s="300"/>
      <c r="AR190" s="301"/>
      <c r="AS190" s="301"/>
      <c r="AT190" s="374"/>
      <c r="AU190" s="374"/>
      <c r="AV190" s="376"/>
      <c r="AW190" s="376"/>
      <c r="AX190" s="376"/>
      <c r="AY190" s="376"/>
      <c r="AZ190" s="376"/>
      <c r="BA190" s="376"/>
      <c r="BB190" s="376"/>
      <c r="BC190" s="376"/>
      <c r="BD190" s="376"/>
      <c r="BE190" s="376"/>
      <c r="BF190" s="376"/>
      <c r="BG190" s="376"/>
      <c r="BH190" s="376"/>
      <c r="BI190" s="376"/>
      <c r="BJ190" s="376"/>
      <c r="BK190" s="376"/>
      <c r="BL190" s="376"/>
      <c r="BM190" s="376"/>
      <c r="BN190" s="376"/>
      <c r="BO190" s="376"/>
      <c r="BP190" s="376"/>
      <c r="BQ190" s="376"/>
      <c r="BR190" s="376"/>
      <c r="BS190" s="376"/>
      <c r="BT190" s="376"/>
      <c r="BU190" s="376"/>
      <c r="BV190" s="376"/>
      <c r="BW190" s="376"/>
      <c r="BX190" s="376"/>
    </row>
    <row r="191" spans="1:76" s="376" customFormat="1">
      <c r="A191" s="386" t="s">
        <v>223</v>
      </c>
      <c r="B191" s="22">
        <v>39.003376588101077</v>
      </c>
      <c r="C191">
        <v>132.5477100191406</v>
      </c>
      <c r="D191">
        <v>128.05494848811591</v>
      </c>
      <c r="E191">
        <v>62.367383279158211</v>
      </c>
      <c r="F191">
        <v>82.213773291294856</v>
      </c>
      <c r="G191">
        <v>32.784727338949388</v>
      </c>
      <c r="H191">
        <v>161.9137228791441</v>
      </c>
      <c r="I191">
        <v>74.411797452090909</v>
      </c>
      <c r="J191">
        <v>55.34074554162526</v>
      </c>
      <c r="K191" s="376">
        <v>23.711824874385091</v>
      </c>
      <c r="L191" s="376">
        <v>56.975190808288957</v>
      </c>
      <c r="M191" s="376">
        <v>18.62375116775036</v>
      </c>
      <c r="N191" s="71">
        <v>39.003376588101077</v>
      </c>
      <c r="O191" s="376">
        <v>132.5477100191406</v>
      </c>
      <c r="P191" s="376">
        <v>128.05494848811591</v>
      </c>
      <c r="Q191" s="376">
        <v>62.367383279158211</v>
      </c>
      <c r="R191" s="376">
        <v>82.213773291294856</v>
      </c>
      <c r="S191" s="376">
        <v>32.784727338949388</v>
      </c>
      <c r="T191" s="376">
        <v>161.9137228791441</v>
      </c>
      <c r="U191" s="376">
        <v>74.411797452090909</v>
      </c>
      <c r="V191" s="376">
        <v>55.34074554162526</v>
      </c>
      <c r="W191" s="376">
        <v>23.711824874385091</v>
      </c>
      <c r="X191" s="376">
        <v>56.975190808288957</v>
      </c>
      <c r="Y191" s="70">
        <v>18.62375116775036</v>
      </c>
      <c r="Z191" s="70"/>
      <c r="AA191" s="70"/>
      <c r="AB191" s="70">
        <v>9.0753000000000004</v>
      </c>
      <c r="AC191" s="291"/>
      <c r="AD191" s="292">
        <f t="shared" si="14"/>
        <v>0.75</v>
      </c>
      <c r="AE191" s="70"/>
      <c r="AF191" s="293">
        <f t="shared" si="15"/>
        <v>61.059083286210544</v>
      </c>
      <c r="AG191" s="293">
        <f t="shared" si="16"/>
        <v>61.059083286210544</v>
      </c>
      <c r="AH191" s="294">
        <f t="shared" si="17"/>
        <v>0.20494115889108283</v>
      </c>
      <c r="AI191" s="294">
        <f t="shared" si="18"/>
        <v>2.0284782408742386</v>
      </c>
      <c r="AJ191" s="295">
        <f>INDEX($AR$3:AS201,MATCH(COUNTA(N191:Y191),$AR$3:$AR$12,0),2)</f>
        <v>2.5499999999999998</v>
      </c>
      <c r="AK191" s="296">
        <f t="shared" si="19"/>
        <v>72.329079310670394</v>
      </c>
      <c r="AL191" s="297">
        <f t="shared" si="20"/>
        <v>7.9698830133075926</v>
      </c>
      <c r="AM191" s="297"/>
      <c r="AN191" s="297"/>
      <c r="AO191" s="203"/>
      <c r="AP191" s="298" t="s">
        <v>220</v>
      </c>
      <c r="AQ191" s="300"/>
      <c r="AR191" s="301"/>
      <c r="AS191" s="301"/>
      <c r="AT191" s="374"/>
      <c r="AU191" s="374"/>
    </row>
    <row r="192" spans="1:76" s="376" customFormat="1">
      <c r="A192" s="386" t="s">
        <v>224</v>
      </c>
      <c r="B192" s="22"/>
      <c r="C192">
        <v>46.574374042119587</v>
      </c>
      <c r="H192" s="373">
        <v>187.29118835236071</v>
      </c>
      <c r="I192">
        <v>44.706024808848028</v>
      </c>
      <c r="J192" s="373">
        <v>8.7116595664728198</v>
      </c>
      <c r="K192" s="376">
        <v>26.445463863590849</v>
      </c>
      <c r="N192" s="71"/>
      <c r="O192" s="376">
        <v>46.574374042119587</v>
      </c>
      <c r="U192" s="376">
        <v>44.706024808848028</v>
      </c>
      <c r="W192" s="376">
        <v>26.445463863590849</v>
      </c>
      <c r="Y192" s="70"/>
      <c r="Z192" s="70"/>
      <c r="AA192" s="70"/>
      <c r="AB192" s="70">
        <v>7.202</v>
      </c>
      <c r="AC192" s="291"/>
      <c r="AD192" s="292">
        <f t="shared" si="14"/>
        <v>0.625</v>
      </c>
      <c r="AE192" s="70"/>
      <c r="AF192" s="293">
        <f t="shared" si="15"/>
        <v>23.139970371519837</v>
      </c>
      <c r="AG192" s="293">
        <f t="shared" si="16"/>
        <v>101.63949293663659</v>
      </c>
      <c r="AH192" s="294">
        <f t="shared" si="17"/>
        <v>9.2819194715494532E-2</v>
      </c>
      <c r="AI192" s="294">
        <f t="shared" si="18"/>
        <v>0.80748394511824761</v>
      </c>
      <c r="AJ192" s="295">
        <f>INDEX($AR$3:AS202,MATCH(COUNTA(N192:Y192),$AR$3:$AR$12,0),2)</f>
        <v>1.1499999999999999</v>
      </c>
      <c r="AK192" s="296">
        <f t="shared" si="19"/>
        <v>39.241954238186153</v>
      </c>
      <c r="AL192" s="297">
        <f t="shared" si="20"/>
        <v>5.4487578781152672</v>
      </c>
      <c r="AM192" s="297"/>
      <c r="AN192" s="297"/>
      <c r="AO192" s="203"/>
      <c r="AP192" s="298" t="s">
        <v>172</v>
      </c>
      <c r="AQ192" s="300"/>
      <c r="AR192" s="301"/>
      <c r="AS192" s="301"/>
      <c r="AT192" s="374"/>
      <c r="AU192" s="374"/>
    </row>
    <row r="193" spans="1:76" s="376" customFormat="1">
      <c r="A193" s="386" t="s">
        <v>225</v>
      </c>
      <c r="B193" s="22">
        <v>73.626129381836563</v>
      </c>
      <c r="C193">
        <v>82.158844147063604</v>
      </c>
      <c r="D193">
        <v>72.966752995967795</v>
      </c>
      <c r="E193">
        <v>44.707922105240101</v>
      </c>
      <c r="G193">
        <v>23.299890493043161</v>
      </c>
      <c r="H193">
        <v>69.904563722802791</v>
      </c>
      <c r="I193">
        <v>26.169966176748471</v>
      </c>
      <c r="J193">
        <v>32.514310489074028</v>
      </c>
      <c r="K193" s="376">
        <v>28.02365477677284</v>
      </c>
      <c r="N193" s="71">
        <v>73.626129381836563</v>
      </c>
      <c r="O193" s="376">
        <v>82.158844147063604</v>
      </c>
      <c r="P193" s="376">
        <v>72.966752995967795</v>
      </c>
      <c r="Q193" s="376">
        <v>44.707922105240101</v>
      </c>
      <c r="S193" s="376">
        <v>23.299890493043161</v>
      </c>
      <c r="T193" s="376">
        <v>69.904563722802791</v>
      </c>
      <c r="U193" s="376">
        <v>26.169966176748471</v>
      </c>
      <c r="V193" s="376">
        <v>32.514310489074028</v>
      </c>
      <c r="W193" s="376">
        <v>28.02365477677284</v>
      </c>
      <c r="Y193" s="70"/>
      <c r="Z193" s="70"/>
      <c r="AA193" s="70"/>
      <c r="AB193" s="70">
        <v>10.4803</v>
      </c>
      <c r="AC193" s="291"/>
      <c r="AD193" s="292">
        <f t="shared" si="14"/>
        <v>0.625</v>
      </c>
      <c r="AE193" s="70"/>
      <c r="AF193" s="293">
        <f t="shared" si="15"/>
        <v>44.939034428318109</v>
      </c>
      <c r="AG193" s="293">
        <f t="shared" si="16"/>
        <v>44.939034428318109</v>
      </c>
      <c r="AH193" s="294">
        <f t="shared" si="17"/>
        <v>0.14496884901120227</v>
      </c>
      <c r="AI193" s="294">
        <f t="shared" si="18"/>
        <v>1.4040254174080182</v>
      </c>
      <c r="AJ193" s="295">
        <f>INDEX($AR$3:AS203,MATCH(COUNTA(N193:Y193),$AR$3:$AR$12,0),2)</f>
        <v>2.3199999999999998</v>
      </c>
      <c r="AK193" s="296">
        <f t="shared" si="19"/>
        <v>50.374670476505486</v>
      </c>
      <c r="AL193" s="297">
        <f t="shared" si="20"/>
        <v>4.8066057724020768</v>
      </c>
      <c r="AM193" s="297"/>
      <c r="AN193" s="297"/>
      <c r="AO193" s="203"/>
      <c r="AP193" s="298" t="s">
        <v>128</v>
      </c>
      <c r="AQ193" s="300"/>
      <c r="AR193" s="301"/>
      <c r="AS193" s="301"/>
      <c r="AT193" s="374"/>
      <c r="AU193" s="374"/>
    </row>
    <row r="194" spans="1:76" s="376" customFormat="1">
      <c r="A194" s="386" t="s">
        <v>226</v>
      </c>
      <c r="B194" s="79">
        <v>153.29191339492729</v>
      </c>
      <c r="C194">
        <v>77.138698438927221</v>
      </c>
      <c r="D194">
        <v>90.814185522267479</v>
      </c>
      <c r="E194">
        <v>45.677532148136649</v>
      </c>
      <c r="F194">
        <v>51.648285488539777</v>
      </c>
      <c r="G194">
        <v>24.63594791990807</v>
      </c>
      <c r="H194">
        <v>42.272013511090037</v>
      </c>
      <c r="I194">
        <v>29.43384004996506</v>
      </c>
      <c r="J194">
        <v>28.310334775759181</v>
      </c>
      <c r="K194" s="376">
        <v>21.665931265683739</v>
      </c>
      <c r="N194" s="71"/>
      <c r="O194" s="376">
        <v>77.138698438927221</v>
      </c>
      <c r="P194" s="376">
        <v>90.814185522267479</v>
      </c>
      <c r="Q194" s="376">
        <v>45.677532148136649</v>
      </c>
      <c r="R194" s="376">
        <v>51.648285488539777</v>
      </c>
      <c r="S194" s="376">
        <v>24.63594791990807</v>
      </c>
      <c r="T194" s="376">
        <v>42.272013511090037</v>
      </c>
      <c r="U194" s="376">
        <v>29.43384004996506</v>
      </c>
      <c r="V194" s="376">
        <v>28.310334775759181</v>
      </c>
      <c r="W194" s="376">
        <v>21.665931265683739</v>
      </c>
      <c r="Y194" s="70"/>
      <c r="Z194" s="70"/>
      <c r="AA194" s="70"/>
      <c r="AB194" s="70">
        <v>9.548</v>
      </c>
      <c r="AC194" s="291"/>
      <c r="AD194" s="292">
        <f t="shared" ref="AD194:AD257" si="21">(COUNT(N194:Y194)*(1/(COUNT(N194:Y194)+COUNTBLANK(N194:Y194)))+(IF(AF194&lt;35,1,IF(AF194&lt;70,0.5,IF(AF194&gt;70,0)))))/2</f>
        <v>0.625</v>
      </c>
      <c r="AE194" s="70"/>
      <c r="AF194" s="293">
        <f t="shared" ref="AF194:AF257" si="22">((_xlfn.STDEV.P(N194:Y194))/(AVERAGE(N194:Y194)))*100</f>
        <v>49.750959255744625</v>
      </c>
      <c r="AG194" s="293">
        <f t="shared" ref="AG194:AG257" si="23">((_xlfn.STDEV.P(B194:M194))/(AVERAGE(B194:M194)))*100</f>
        <v>68.724316468435177</v>
      </c>
      <c r="AH194" s="294">
        <f t="shared" ref="AH194:AH257" si="24">(ABS((LARGE(N194:Y194,2) -MAX(N194:Y194))))/(ABS(MIN(N194:Y194)-MAX(N194:Y194)))</f>
        <v>0.19777053275409606</v>
      </c>
      <c r="AI194" s="294">
        <f t="shared" ref="AI194:AI257" si="25">(ABS(MAX(N194:Y194)-AVERAGE(N194:Y194))/_xlfn.STDEV.P(N194:Y194))</f>
        <v>1.981365830097686</v>
      </c>
      <c r="AJ194" s="295">
        <f>INDEX($AR$3:AS204,MATCH(COUNTA(N194:Y194),$AR$3:$AR$12,0),2)</f>
        <v>2.3199999999999998</v>
      </c>
      <c r="AK194" s="296">
        <f t="shared" ref="AK194:AK257" si="26">AVERAGE(N194:Y194)</f>
        <v>45.732974346697475</v>
      </c>
      <c r="AL194" s="297">
        <f t="shared" ref="AL194:AL257" si="27">IFERROR(AK194/AB194,0)</f>
        <v>4.7897962239942897</v>
      </c>
      <c r="AM194" s="297"/>
      <c r="AN194" s="297"/>
      <c r="AO194" s="203"/>
      <c r="AP194" s="298" t="s">
        <v>128</v>
      </c>
      <c r="AQ194" s="300"/>
      <c r="AR194" s="301"/>
      <c r="AS194" s="301"/>
      <c r="AT194" s="374"/>
      <c r="AU194" s="374"/>
    </row>
    <row r="195" spans="1:76" s="376" customFormat="1">
      <c r="A195" s="387" t="s">
        <v>227</v>
      </c>
      <c r="B195" s="22">
        <v>24.777814723939759</v>
      </c>
      <c r="C195">
        <v>175.36877313696249</v>
      </c>
      <c r="D195">
        <v>325.60374035802948</v>
      </c>
      <c r="E195">
        <v>98.362798811156452</v>
      </c>
      <c r="G195">
        <v>20.917305760768091</v>
      </c>
      <c r="H195">
        <v>240.9126426202011</v>
      </c>
      <c r="I195">
        <v>81.477644016204522</v>
      </c>
      <c r="J195">
        <v>85.522887375687887</v>
      </c>
      <c r="K195" s="376">
        <v>43.226228826551349</v>
      </c>
      <c r="N195" s="71">
        <v>24.777814723939759</v>
      </c>
      <c r="O195" s="376">
        <v>175.36877313696249</v>
      </c>
      <c r="P195" s="376">
        <v>325.60374035802948</v>
      </c>
      <c r="Q195" s="376">
        <v>98.362798811156452</v>
      </c>
      <c r="S195" s="376">
        <v>20.917305760768091</v>
      </c>
      <c r="T195" s="376">
        <v>240.9126426202011</v>
      </c>
      <c r="U195" s="376">
        <v>81.477644016204522</v>
      </c>
      <c r="V195" s="376">
        <v>85.522887375687887</v>
      </c>
      <c r="W195" s="376">
        <v>43.226228826551349</v>
      </c>
      <c r="Y195" s="70"/>
      <c r="Z195" s="70"/>
      <c r="AA195" s="70"/>
      <c r="AB195" s="70">
        <v>9.1905999999999999</v>
      </c>
      <c r="AC195" s="291"/>
      <c r="AD195" s="292">
        <f t="shared" si="21"/>
        <v>0.375</v>
      </c>
      <c r="AE195" s="70"/>
      <c r="AF195" s="293">
        <f t="shared" si="22"/>
        <v>81.117026897299525</v>
      </c>
      <c r="AG195" s="293">
        <f t="shared" si="23"/>
        <v>81.117026897299525</v>
      </c>
      <c r="AH195" s="294">
        <f t="shared" si="24"/>
        <v>0.27796149785852531</v>
      </c>
      <c r="AI195" s="294">
        <f t="shared" si="25"/>
        <v>2.0628703331845912</v>
      </c>
      <c r="AJ195" s="295">
        <f>INDEX($AR$3:AS205,MATCH(COUNTA(N195:Y195),$AR$3:$AR$12,0),2)</f>
        <v>2.3199999999999998</v>
      </c>
      <c r="AK195" s="297">
        <f t="shared" si="26"/>
        <v>121.79664840327789</v>
      </c>
      <c r="AL195" s="297">
        <f t="shared" si="27"/>
        <v>13.252306530942255</v>
      </c>
      <c r="AM195" s="297"/>
      <c r="AN195" s="297"/>
      <c r="AO195" s="203"/>
      <c r="AP195" s="298" t="s">
        <v>156</v>
      </c>
      <c r="AQ195" s="300" t="s">
        <v>228</v>
      </c>
      <c r="AR195" s="301"/>
      <c r="AS195" s="301"/>
      <c r="AT195" s="374"/>
      <c r="AU195" s="374"/>
    </row>
    <row r="196" spans="1:76" s="376" customFormat="1">
      <c r="A196" s="387" t="s">
        <v>229</v>
      </c>
      <c r="B196" s="22"/>
      <c r="C196">
        <v>136.26089794625219</v>
      </c>
      <c r="D196">
        <v>249.78888403225139</v>
      </c>
      <c r="E196">
        <v>204.49831230778381</v>
      </c>
      <c r="H196">
        <v>294.55717602887171</v>
      </c>
      <c r="I196">
        <v>89.525720669311056</v>
      </c>
      <c r="J196">
        <v>186.0965637579543</v>
      </c>
      <c r="K196" s="376">
        <v>57.907404678267874</v>
      </c>
      <c r="N196" s="71"/>
      <c r="O196" s="376">
        <v>136.26089794625219</v>
      </c>
      <c r="P196" s="376">
        <v>249.78888403225139</v>
      </c>
      <c r="Q196" s="376">
        <v>204.49831230778381</v>
      </c>
      <c r="T196" s="376">
        <v>294.55717602887171</v>
      </c>
      <c r="U196" s="376">
        <v>89.525720669311056</v>
      </c>
      <c r="V196" s="376">
        <v>186.0965637579543</v>
      </c>
      <c r="W196" s="376">
        <v>57.907404678267874</v>
      </c>
      <c r="Y196" s="70"/>
      <c r="Z196" s="70"/>
      <c r="AA196" s="70"/>
      <c r="AB196" s="70">
        <v>11.665900000000001</v>
      </c>
      <c r="AC196" s="291"/>
      <c r="AD196" s="292">
        <f t="shared" si="21"/>
        <v>0.54166666666666663</v>
      </c>
      <c r="AE196" s="70"/>
      <c r="AF196" s="293">
        <f t="shared" si="22"/>
        <v>45.225191344863532</v>
      </c>
      <c r="AG196" s="293">
        <f t="shared" si="23"/>
        <v>45.225191344863532</v>
      </c>
      <c r="AH196" s="294">
        <f t="shared" si="24"/>
        <v>0.1891753021400335</v>
      </c>
      <c r="AI196" s="294">
        <f t="shared" si="25"/>
        <v>1.5300660184094692</v>
      </c>
      <c r="AJ196" s="295">
        <f>INDEX($AR$3:AS206,MATCH(COUNTA(N196:Y196),$AR$3:$AR$12,0),2)</f>
        <v>2.1</v>
      </c>
      <c r="AK196" s="297">
        <f t="shared" si="26"/>
        <v>174.09070848867032</v>
      </c>
      <c r="AL196" s="297">
        <f t="shared" si="27"/>
        <v>14.923041384605586</v>
      </c>
      <c r="AM196" s="297"/>
      <c r="AN196" s="297"/>
      <c r="AO196" s="203"/>
      <c r="AP196" s="298" t="s">
        <v>156</v>
      </c>
      <c r="AQ196" s="300"/>
      <c r="AR196" s="301"/>
      <c r="AS196" s="301"/>
      <c r="AT196" s="374"/>
      <c r="AU196" s="374"/>
    </row>
    <row r="197" spans="1:76" s="335" customFormat="1">
      <c r="A197" s="386" t="s">
        <v>230</v>
      </c>
      <c r="B197" s="22"/>
      <c r="D197">
        <v>12.958038175858229</v>
      </c>
      <c r="E197">
        <v>16.9905212694431</v>
      </c>
      <c r="H197">
        <v>27.452232832479641</v>
      </c>
      <c r="I197">
        <v>39.59584150180882</v>
      </c>
      <c r="J197">
        <v>91.358842491037805</v>
      </c>
      <c r="K197" s="376">
        <v>80.317457995926375</v>
      </c>
      <c r="L197" s="376">
        <v>192.14866677129649</v>
      </c>
      <c r="M197" s="376">
        <v>225.7817223786148</v>
      </c>
      <c r="N197" s="71"/>
      <c r="O197" s="376"/>
      <c r="P197" s="376">
        <v>12.958038175858229</v>
      </c>
      <c r="Q197" s="376">
        <v>16.9905212694431</v>
      </c>
      <c r="R197" s="376"/>
      <c r="S197" s="376"/>
      <c r="T197" s="376">
        <v>27.452232832479641</v>
      </c>
      <c r="U197" s="376">
        <v>39.59584150180882</v>
      </c>
      <c r="V197" s="376">
        <v>91.358842491037805</v>
      </c>
      <c r="W197" s="376">
        <v>80.317457995926375</v>
      </c>
      <c r="X197" s="376"/>
      <c r="Y197" s="70"/>
      <c r="Z197" s="70"/>
      <c r="AA197" s="70"/>
      <c r="AB197" s="70">
        <v>31.874600000000001</v>
      </c>
      <c r="AC197" s="291"/>
      <c r="AD197" s="292">
        <f t="shared" si="21"/>
        <v>0.5</v>
      </c>
      <c r="AE197" s="70"/>
      <c r="AF197" s="293">
        <f t="shared" si="22"/>
        <v>67.886534623475654</v>
      </c>
      <c r="AG197" s="293">
        <f t="shared" si="23"/>
        <v>88.874999067890897</v>
      </c>
      <c r="AH197" s="294">
        <f t="shared" si="24"/>
        <v>0.1408325410887864</v>
      </c>
      <c r="AI197" s="294">
        <f t="shared" si="25"/>
        <v>1.5322984550576166</v>
      </c>
      <c r="AJ197" s="295">
        <f>INDEX($AR$3:AS207,MATCH(COUNTA(N197:Y197),$AR$3:$AR$12,0),2)</f>
        <v>1.94</v>
      </c>
      <c r="AK197" s="296">
        <f t="shared" si="26"/>
        <v>44.778822377758992</v>
      </c>
      <c r="AL197" s="297">
        <f t="shared" si="27"/>
        <v>1.4048434294942993</v>
      </c>
      <c r="AM197" s="297"/>
      <c r="AN197" s="297"/>
      <c r="AO197" s="203"/>
      <c r="AP197" s="298" t="s">
        <v>81</v>
      </c>
      <c r="AQ197" s="300"/>
      <c r="AR197" s="301"/>
      <c r="AS197" s="301"/>
      <c r="AT197" s="374"/>
      <c r="AU197" s="374"/>
      <c r="AV197" s="376"/>
      <c r="AW197" s="376"/>
      <c r="AX197" s="376"/>
      <c r="AY197" s="376"/>
      <c r="AZ197" s="376"/>
      <c r="BA197" s="376"/>
      <c r="BB197" s="376"/>
      <c r="BC197" s="376"/>
      <c r="BD197" s="376"/>
      <c r="BE197" s="376"/>
      <c r="BF197" s="376"/>
      <c r="BG197" s="376"/>
      <c r="BH197" s="376"/>
      <c r="BI197" s="376"/>
      <c r="BJ197" s="376"/>
      <c r="BK197" s="376"/>
      <c r="BL197" s="376"/>
      <c r="BM197" s="376"/>
      <c r="BN197" s="376"/>
      <c r="BO197" s="376"/>
      <c r="BP197" s="376"/>
      <c r="BQ197" s="376"/>
      <c r="BR197" s="376"/>
      <c r="BS197" s="376"/>
      <c r="BT197" s="376"/>
      <c r="BU197" s="376"/>
      <c r="BV197" s="376"/>
      <c r="BW197" s="376"/>
      <c r="BX197" s="376"/>
    </row>
    <row r="198" spans="1:76" s="376" customFormat="1">
      <c r="A198" s="386" t="s">
        <v>231</v>
      </c>
      <c r="B198" s="22">
        <v>116.33875228564619</v>
      </c>
      <c r="C198" s="373">
        <v>358.75727911377459</v>
      </c>
      <c r="D198">
        <v>118.7284848478569</v>
      </c>
      <c r="E198">
        <v>224.67012472365769</v>
      </c>
      <c r="F198">
        <v>62.984518630114451</v>
      </c>
      <c r="G198">
        <v>148.04639489403311</v>
      </c>
      <c r="H198">
        <v>111.0291132868808</v>
      </c>
      <c r="I198">
        <v>105.2874891586835</v>
      </c>
      <c r="J198">
        <v>52.652974953238072</v>
      </c>
      <c r="K198" s="376">
        <v>70.472538393876007</v>
      </c>
      <c r="N198" s="71">
        <v>116.33875228564619</v>
      </c>
      <c r="P198" s="376">
        <v>118.7284848478569</v>
      </c>
      <c r="Q198" s="376">
        <v>224.67012472365769</v>
      </c>
      <c r="R198" s="376">
        <v>62.984518630114451</v>
      </c>
      <c r="S198" s="376">
        <v>148.04639489403311</v>
      </c>
      <c r="T198" s="376">
        <v>111.0291132868808</v>
      </c>
      <c r="U198" s="376">
        <v>105.2874891586835</v>
      </c>
      <c r="V198" s="376">
        <v>52.652974953238072</v>
      </c>
      <c r="W198" s="376">
        <v>70.472538393876007</v>
      </c>
      <c r="Y198" s="70"/>
      <c r="Z198" s="70"/>
      <c r="AA198" s="70"/>
      <c r="AB198" s="70">
        <v>11.227</v>
      </c>
      <c r="AC198" s="291"/>
      <c r="AD198" s="292">
        <f t="shared" si="21"/>
        <v>0.625</v>
      </c>
      <c r="AE198" s="70"/>
      <c r="AF198" s="293">
        <f t="shared" si="22"/>
        <v>43.799053309436218</v>
      </c>
      <c r="AG198" s="293">
        <f t="shared" si="23"/>
        <v>63.867200760445996</v>
      </c>
      <c r="AH198" s="294">
        <f t="shared" si="24"/>
        <v>0.44544238717993767</v>
      </c>
      <c r="AI198" s="294">
        <f t="shared" si="25"/>
        <v>2.2867938653155027</v>
      </c>
      <c r="AJ198" s="295">
        <f>INDEX($AR$3:AS208,MATCH(COUNTA(N198:Y198),$AR$3:$AR$12,0),2)</f>
        <v>2.3199999999999998</v>
      </c>
      <c r="AK198" s="296">
        <f t="shared" si="26"/>
        <v>112.24559901933186</v>
      </c>
      <c r="AL198" s="297">
        <f t="shared" si="27"/>
        <v>9.9978265805051976</v>
      </c>
      <c r="AM198" s="297"/>
      <c r="AN198" s="294"/>
      <c r="AO198" s="169"/>
      <c r="AP198" s="298" t="s">
        <v>128</v>
      </c>
      <c r="AQ198" s="300"/>
      <c r="AR198" s="301"/>
      <c r="AS198" s="301"/>
      <c r="AT198" s="374"/>
      <c r="AU198" s="374"/>
    </row>
    <row r="199" spans="1:76" s="376" customFormat="1">
      <c r="A199" s="386" t="s">
        <v>232</v>
      </c>
      <c r="B199" s="22">
        <v>64.857717392059712</v>
      </c>
      <c r="C199">
        <v>278.47281253205961</v>
      </c>
      <c r="D199">
        <v>86.149653130312757</v>
      </c>
      <c r="E199">
        <v>232.9729132229736</v>
      </c>
      <c r="F199">
        <v>68.639477229098958</v>
      </c>
      <c r="G199">
        <v>86.096944937676227</v>
      </c>
      <c r="H199">
        <v>78.233732362119156</v>
      </c>
      <c r="I199">
        <v>105.0720597201812</v>
      </c>
      <c r="J199">
        <v>54.764819790583253</v>
      </c>
      <c r="K199" s="376">
        <v>61.06709976223479</v>
      </c>
      <c r="N199" s="71">
        <v>64.857717392059712</v>
      </c>
      <c r="O199" s="376">
        <v>278.47281253205961</v>
      </c>
      <c r="P199" s="376">
        <v>86.149653130312757</v>
      </c>
      <c r="Q199" s="376">
        <v>232.9729132229736</v>
      </c>
      <c r="R199" s="376">
        <v>68.639477229098958</v>
      </c>
      <c r="S199" s="376">
        <v>86.096944937676227</v>
      </c>
      <c r="T199" s="376">
        <v>78.233732362119156</v>
      </c>
      <c r="U199" s="376">
        <v>105.0720597201812</v>
      </c>
      <c r="V199" s="376">
        <v>54.764819790583253</v>
      </c>
      <c r="W199" s="376">
        <v>61.06709976223479</v>
      </c>
      <c r="Y199" s="70"/>
      <c r="Z199" s="70"/>
      <c r="AA199" s="70"/>
      <c r="AB199" s="70">
        <v>11.0596</v>
      </c>
      <c r="AC199" s="291"/>
      <c r="AD199" s="292">
        <f t="shared" si="21"/>
        <v>0.66666666666666663</v>
      </c>
      <c r="AE199" s="70"/>
      <c r="AF199" s="293">
        <f t="shared" si="22"/>
        <v>66.340969832975077</v>
      </c>
      <c r="AG199" s="293">
        <f t="shared" si="23"/>
        <v>66.340969832975077</v>
      </c>
      <c r="AH199" s="294">
        <f t="shared" si="24"/>
        <v>0.20338969006649241</v>
      </c>
      <c r="AI199" s="294">
        <f t="shared" si="25"/>
        <v>2.2528230428758076</v>
      </c>
      <c r="AJ199" s="295">
        <f>INDEX($AR$3:AS209,MATCH(COUNTA(N199:Y199),$AR$3:$AR$12,0),2)</f>
        <v>2.41</v>
      </c>
      <c r="AK199" s="296">
        <f t="shared" si="26"/>
        <v>111.63272300792991</v>
      </c>
      <c r="AL199" s="297">
        <f t="shared" si="27"/>
        <v>10.093739647720525</v>
      </c>
      <c r="AM199" s="297"/>
      <c r="AN199" s="294"/>
      <c r="AO199" s="299"/>
      <c r="AP199" s="298" t="s">
        <v>128</v>
      </c>
      <c r="AQ199" s="300"/>
      <c r="AR199" s="301"/>
      <c r="AS199" s="301"/>
      <c r="AT199" s="374"/>
      <c r="AU199" s="374"/>
    </row>
    <row r="200" spans="1:76" s="376" customFormat="1">
      <c r="A200" s="386" t="s">
        <v>233</v>
      </c>
      <c r="B200" s="22">
        <v>94.416874363520151</v>
      </c>
      <c r="C200" s="373">
        <v>274.30028252684258</v>
      </c>
      <c r="D200">
        <v>77.193207417386773</v>
      </c>
      <c r="E200" s="373">
        <v>173.43067324181629</v>
      </c>
      <c r="F200">
        <v>65.830415399344375</v>
      </c>
      <c r="G200">
        <v>79.685475945865932</v>
      </c>
      <c r="H200">
        <v>55.022170729880301</v>
      </c>
      <c r="I200">
        <v>99.576396381923388</v>
      </c>
      <c r="J200">
        <v>35.007223608608882</v>
      </c>
      <c r="K200" s="376">
        <v>55.908378594290348</v>
      </c>
      <c r="N200" s="71">
        <v>94.416874363520151</v>
      </c>
      <c r="P200" s="376">
        <v>77.193207417386773</v>
      </c>
      <c r="R200" s="376">
        <v>65.830415399344375</v>
      </c>
      <c r="S200" s="376">
        <v>79.685475945865932</v>
      </c>
      <c r="T200" s="376">
        <v>55.022170729880301</v>
      </c>
      <c r="U200" s="376">
        <v>99.576396381923388</v>
      </c>
      <c r="V200" s="376">
        <v>35.007223608608882</v>
      </c>
      <c r="W200" s="376">
        <v>55.908378594290348</v>
      </c>
      <c r="Y200" s="70"/>
      <c r="Z200" s="70"/>
      <c r="AA200" s="70"/>
      <c r="AB200" s="70">
        <v>9.9948999999999995</v>
      </c>
      <c r="AC200" s="291"/>
      <c r="AD200" s="292">
        <f t="shared" si="21"/>
        <v>0.83333333333333326</v>
      </c>
      <c r="AE200" s="70"/>
      <c r="AF200" s="293">
        <f t="shared" si="22"/>
        <v>28.792455044932787</v>
      </c>
      <c r="AG200" s="293">
        <f t="shared" si="23"/>
        <v>67.188944439254001</v>
      </c>
      <c r="AH200" s="294">
        <f t="shared" si="24"/>
        <v>7.9906893596375636E-2</v>
      </c>
      <c r="AI200" s="294">
        <f t="shared" si="25"/>
        <v>1.4442842410950225</v>
      </c>
      <c r="AJ200" s="295">
        <f>INDEX($AR$3:AS210,MATCH(COUNTA(N200:Y200),$AR$3:$AR$12,0),2)</f>
        <v>2.2200000000000002</v>
      </c>
      <c r="AK200" s="296">
        <f t="shared" si="26"/>
        <v>70.330017805102514</v>
      </c>
      <c r="AL200" s="297">
        <f t="shared" si="27"/>
        <v>7.0365904416354859</v>
      </c>
      <c r="AM200" s="297"/>
      <c r="AN200" s="294"/>
      <c r="AO200" s="299"/>
      <c r="AP200" s="298" t="s">
        <v>128</v>
      </c>
      <c r="AQ200" s="300"/>
      <c r="AR200" s="301"/>
      <c r="AS200" s="301"/>
      <c r="AT200" s="374"/>
      <c r="AU200" s="374"/>
    </row>
    <row r="201" spans="1:76" s="376" customFormat="1">
      <c r="A201" s="386" t="s">
        <v>234</v>
      </c>
      <c r="B201" s="22">
        <v>81.832054881782028</v>
      </c>
      <c r="C201" s="373">
        <v>240.169620798327</v>
      </c>
      <c r="D201">
        <v>32.052841616373819</v>
      </c>
      <c r="E201">
        <v>97.980519478539918</v>
      </c>
      <c r="F201">
        <v>33.985451452450548</v>
      </c>
      <c r="G201">
        <v>56.204679419603202</v>
      </c>
      <c r="H201">
        <v>30.175099238711571</v>
      </c>
      <c r="I201">
        <v>66.606139888504529</v>
      </c>
      <c r="J201">
        <v>28.169852403084889</v>
      </c>
      <c r="K201" s="376">
        <v>45.884019075103943</v>
      </c>
      <c r="N201" s="71">
        <v>81.832054881782028</v>
      </c>
      <c r="P201" s="376">
        <v>32.052841616373819</v>
      </c>
      <c r="Q201" s="376">
        <v>97.980519478539918</v>
      </c>
      <c r="R201" s="376">
        <v>33.985451452450548</v>
      </c>
      <c r="S201" s="376">
        <v>56.204679419603202</v>
      </c>
      <c r="T201" s="376">
        <v>30.175099238711571</v>
      </c>
      <c r="U201" s="376">
        <v>66.606139888504529</v>
      </c>
      <c r="V201" s="376">
        <v>28.169852403084889</v>
      </c>
      <c r="W201" s="376">
        <v>45.884019075103943</v>
      </c>
      <c r="Y201" s="70"/>
      <c r="Z201" s="70"/>
      <c r="AA201" s="70"/>
      <c r="AB201" s="70">
        <v>12.9503</v>
      </c>
      <c r="AC201" s="291"/>
      <c r="AD201" s="292">
        <f t="shared" si="21"/>
        <v>0.625</v>
      </c>
      <c r="AE201" s="70"/>
      <c r="AF201" s="293">
        <f t="shared" si="22"/>
        <v>45.022200532303223</v>
      </c>
      <c r="AG201" s="293">
        <f t="shared" si="23"/>
        <v>84.981379914751372</v>
      </c>
      <c r="AH201" s="294">
        <f t="shared" si="24"/>
        <v>0.23131801017319864</v>
      </c>
      <c r="AI201" s="294">
        <f t="shared" si="25"/>
        <v>1.9207276461229175</v>
      </c>
      <c r="AJ201" s="295">
        <f>INDEX($AR$3:AS211,MATCH(COUNTA(N201:Y201),$AR$3:$AR$12,0),2)</f>
        <v>2.3199999999999998</v>
      </c>
      <c r="AK201" s="296">
        <f t="shared" si="26"/>
        <v>52.543406383794938</v>
      </c>
      <c r="AL201" s="297">
        <f t="shared" si="27"/>
        <v>4.0573119065809236</v>
      </c>
      <c r="AM201" s="297"/>
      <c r="AN201" s="294"/>
      <c r="AO201" s="299"/>
      <c r="AP201" s="298" t="s">
        <v>128</v>
      </c>
      <c r="AQ201" s="300"/>
      <c r="AR201" s="301"/>
      <c r="AS201" s="301"/>
      <c r="AT201" s="374"/>
      <c r="AU201" s="374"/>
    </row>
    <row r="202" spans="1:76" s="376" customFormat="1">
      <c r="A202" s="386" t="s">
        <v>235</v>
      </c>
      <c r="B202" s="22">
        <v>295.093590563585</v>
      </c>
      <c r="C202" s="373">
        <v>977.29401424841819</v>
      </c>
      <c r="D202">
        <v>347.65568314093292</v>
      </c>
      <c r="E202">
        <v>382.63345487291338</v>
      </c>
      <c r="F202">
        <v>95.012566680169456</v>
      </c>
      <c r="G202">
        <v>166.415945349856</v>
      </c>
      <c r="H202">
        <v>112.7839393256002</v>
      </c>
      <c r="I202">
        <v>106.9761152923961</v>
      </c>
      <c r="J202">
        <v>68.154851630140897</v>
      </c>
      <c r="K202" s="376">
        <v>84.556018889072135</v>
      </c>
      <c r="L202" s="376">
        <v>43.566208564968271</v>
      </c>
      <c r="M202" s="376">
        <v>52.257285014088723</v>
      </c>
      <c r="N202" s="71">
        <v>295.093590563585</v>
      </c>
      <c r="P202" s="376">
        <v>347.65568314093292</v>
      </c>
      <c r="Q202" s="376">
        <v>382.63345487291338</v>
      </c>
      <c r="R202" s="376">
        <v>95.012566680169456</v>
      </c>
      <c r="S202" s="376">
        <v>166.415945349856</v>
      </c>
      <c r="T202" s="376">
        <v>112.7839393256002</v>
      </c>
      <c r="U202" s="376">
        <v>106.9761152923961</v>
      </c>
      <c r="V202" s="376">
        <v>68.154851630140897</v>
      </c>
      <c r="W202" s="376">
        <v>84.556018889072135</v>
      </c>
      <c r="X202" s="376">
        <v>43.566208564968271</v>
      </c>
      <c r="Y202" s="70">
        <v>52.257285014088723</v>
      </c>
      <c r="Z202" s="70"/>
      <c r="AA202" s="70"/>
      <c r="AB202" s="70">
        <v>14.8386</v>
      </c>
      <c r="AC202" s="291"/>
      <c r="AD202" s="292">
        <f t="shared" si="21"/>
        <v>0.45833333333333331</v>
      </c>
      <c r="AE202" s="70"/>
      <c r="AF202" s="293">
        <f t="shared" si="22"/>
        <v>73.583526528391559</v>
      </c>
      <c r="AG202" s="293">
        <f t="shared" si="23"/>
        <v>110.85701562488515</v>
      </c>
      <c r="AH202" s="294">
        <f t="shared" si="24"/>
        <v>0.10315880437538107</v>
      </c>
      <c r="AI202" s="294">
        <f t="shared" si="25"/>
        <v>1.9000556972578457</v>
      </c>
      <c r="AJ202" s="295">
        <f>INDEX($AR$3:AS212,MATCH(COUNTA(N202:Y202),$AR$3:$AR$12,0),2)</f>
        <v>2.48</v>
      </c>
      <c r="AK202" s="296">
        <f t="shared" si="26"/>
        <v>159.55505993852029</v>
      </c>
      <c r="AL202" s="297">
        <f t="shared" si="27"/>
        <v>10.752703081053488</v>
      </c>
      <c r="AM202" s="297"/>
      <c r="AN202" s="294"/>
      <c r="AO202" s="299"/>
      <c r="AP202" s="298" t="s">
        <v>128</v>
      </c>
      <c r="AQ202" s="300"/>
      <c r="AR202" s="301"/>
      <c r="AS202" s="301"/>
      <c r="AT202" s="374"/>
      <c r="AU202" s="374"/>
    </row>
    <row r="203" spans="1:76" s="376" customFormat="1">
      <c r="A203" s="386" t="s">
        <v>236</v>
      </c>
      <c r="B203" s="22">
        <v>1053.9411883531141</v>
      </c>
      <c r="C203" s="373">
        <v>1997.239091351219</v>
      </c>
      <c r="D203">
        <v>1215.66335053851</v>
      </c>
      <c r="E203">
        <v>1536.0937309482781</v>
      </c>
      <c r="F203">
        <v>1246.311880270023</v>
      </c>
      <c r="G203">
        <v>1254.778058879104</v>
      </c>
      <c r="H203">
        <v>1020.062947884065</v>
      </c>
      <c r="I203">
        <v>925.70509090550865</v>
      </c>
      <c r="J203">
        <v>597.0391358917567</v>
      </c>
      <c r="K203" s="376">
        <v>662.30742835268973</v>
      </c>
      <c r="L203" s="376">
        <v>514.27732286312266</v>
      </c>
      <c r="M203" s="376">
        <v>541.09421436715616</v>
      </c>
      <c r="N203" s="71">
        <v>1053.9411883531141</v>
      </c>
      <c r="P203" s="376">
        <v>1215.66335053851</v>
      </c>
      <c r="Q203" s="376">
        <v>1536.0937309482781</v>
      </c>
      <c r="R203" s="376">
        <v>1246.311880270023</v>
      </c>
      <c r="S203" s="376">
        <v>1254.778058879104</v>
      </c>
      <c r="T203" s="376">
        <v>1020.062947884065</v>
      </c>
      <c r="U203" s="376">
        <v>925.70509090550865</v>
      </c>
      <c r="V203" s="376">
        <v>597.0391358917567</v>
      </c>
      <c r="W203" s="376">
        <v>662.30742835268973</v>
      </c>
      <c r="X203" s="376">
        <v>514.27732286312266</v>
      </c>
      <c r="Y203" s="70">
        <v>541.09421436715616</v>
      </c>
      <c r="Z203" s="70"/>
      <c r="AA203" s="70"/>
      <c r="AB203" s="70">
        <v>15.0426</v>
      </c>
      <c r="AC203" s="291"/>
      <c r="AD203" s="292">
        <f t="shared" si="21"/>
        <v>0.95833333333333326</v>
      </c>
      <c r="AE203" s="70"/>
      <c r="AF203" s="293">
        <f t="shared" si="22"/>
        <v>34.010294051363026</v>
      </c>
      <c r="AG203" s="293">
        <f t="shared" si="23"/>
        <v>40.512575340392893</v>
      </c>
      <c r="AH203" s="294">
        <f t="shared" si="24"/>
        <v>0.27530940963881056</v>
      </c>
      <c r="AI203" s="294">
        <f t="shared" si="25"/>
        <v>1.7612201555178535</v>
      </c>
      <c r="AJ203" s="295">
        <f>INDEX($AR$3:AS213,MATCH(COUNTA(N203:Y203),$AR$3:$AR$12,0),2)</f>
        <v>2.48</v>
      </c>
      <c r="AK203" s="296">
        <f t="shared" si="26"/>
        <v>960.6613044775753</v>
      </c>
      <c r="AL203" s="297">
        <f t="shared" si="27"/>
        <v>63.862716849319618</v>
      </c>
      <c r="AM203" s="297"/>
      <c r="AN203" s="294"/>
      <c r="AO203" s="299"/>
      <c r="AP203" s="298" t="s">
        <v>128</v>
      </c>
      <c r="AQ203" s="300"/>
      <c r="AR203" s="301"/>
      <c r="AS203" s="301"/>
      <c r="AT203" s="374"/>
      <c r="AU203" s="374"/>
    </row>
    <row r="204" spans="1:76" s="376" customFormat="1">
      <c r="A204" s="386" t="s">
        <v>237</v>
      </c>
      <c r="B204" s="22">
        <v>128.84538100686891</v>
      </c>
      <c r="C204" s="373">
        <v>597.63062403051981</v>
      </c>
      <c r="D204">
        <v>167.90238009530211</v>
      </c>
      <c r="E204">
        <v>173.56405260713839</v>
      </c>
      <c r="F204">
        <v>165.18619987188401</v>
      </c>
      <c r="G204">
        <v>84.59391983243215</v>
      </c>
      <c r="H204" s="373">
        <v>430.31781558586289</v>
      </c>
      <c r="I204">
        <v>155.4700489656899</v>
      </c>
      <c r="J204">
        <v>134.70337853870271</v>
      </c>
      <c r="K204" s="376">
        <v>78.670415278339007</v>
      </c>
      <c r="L204" s="376">
        <v>162.29816313236489</v>
      </c>
      <c r="M204" s="376">
        <v>63.784093813315458</v>
      </c>
      <c r="N204" s="71">
        <v>128.84538100686891</v>
      </c>
      <c r="P204" s="376">
        <v>167.90238009530211</v>
      </c>
      <c r="Q204" s="376">
        <v>173.56405260713839</v>
      </c>
      <c r="R204" s="376">
        <v>165.18619987188401</v>
      </c>
      <c r="S204" s="376">
        <v>84.59391983243215</v>
      </c>
      <c r="U204" s="376">
        <v>155.4700489656899</v>
      </c>
      <c r="V204" s="376">
        <v>134.70337853870271</v>
      </c>
      <c r="W204" s="376">
        <v>78.670415278339007</v>
      </c>
      <c r="X204" s="376">
        <v>162.29816313236489</v>
      </c>
      <c r="Y204" s="70">
        <v>63.784093813315458</v>
      </c>
      <c r="Z204" s="70"/>
      <c r="AA204" s="70"/>
      <c r="AB204" s="70">
        <v>10.0137</v>
      </c>
      <c r="AC204" s="291"/>
      <c r="AD204" s="292">
        <f t="shared" si="21"/>
        <v>0.91666666666666663</v>
      </c>
      <c r="AE204" s="70"/>
      <c r="AF204" s="293">
        <f t="shared" si="22"/>
        <v>29.789941533497768</v>
      </c>
      <c r="AG204" s="293">
        <f t="shared" si="23"/>
        <v>77.272764916162544</v>
      </c>
      <c r="AH204" s="294">
        <f t="shared" si="24"/>
        <v>5.1572915257414503E-2</v>
      </c>
      <c r="AI204" s="294">
        <f t="shared" si="25"/>
        <v>1.0737202249724749</v>
      </c>
      <c r="AJ204" s="295">
        <f>INDEX($AR$3:AS214,MATCH(COUNTA(N204:Y204),$AR$3:$AR$12,0),2)</f>
        <v>2.41</v>
      </c>
      <c r="AK204" s="296">
        <f t="shared" si="26"/>
        <v>131.50180331420376</v>
      </c>
      <c r="AL204" s="297">
        <f t="shared" si="27"/>
        <v>13.132189232172299</v>
      </c>
      <c r="AM204" s="297"/>
      <c r="AN204" s="298"/>
      <c r="AO204" s="299"/>
      <c r="AP204" s="298" t="s">
        <v>81</v>
      </c>
      <c r="AQ204" s="300"/>
      <c r="AR204" s="80"/>
      <c r="AS204" s="80"/>
      <c r="AT204" s="374"/>
      <c r="AU204" s="374"/>
    </row>
    <row r="205" spans="1:76">
      <c r="A205" s="386" t="s">
        <v>238</v>
      </c>
      <c r="B205" s="22">
        <v>32.019911429947889</v>
      </c>
      <c r="C205" s="373">
        <v>245.96250847955159</v>
      </c>
      <c r="D205">
        <v>32.365403470366431</v>
      </c>
      <c r="E205">
        <v>57.131751417233772</v>
      </c>
      <c r="F205">
        <v>59.438721444276432</v>
      </c>
      <c r="G205">
        <v>28.267963264952609</v>
      </c>
      <c r="H205" s="373">
        <v>133.16164143906951</v>
      </c>
      <c r="I205">
        <v>45.799555042819797</v>
      </c>
      <c r="J205">
        <v>38.4902887452429</v>
      </c>
      <c r="K205" s="376">
        <v>28.231396686617259</v>
      </c>
      <c r="L205" s="376"/>
      <c r="M205" s="376"/>
      <c r="N205" s="71">
        <v>32.019911429947889</v>
      </c>
      <c r="O205" s="376"/>
      <c r="P205" s="376">
        <v>32.365403470366431</v>
      </c>
      <c r="Q205" s="376">
        <v>57.131751417233772</v>
      </c>
      <c r="R205" s="376">
        <v>59.438721444276432</v>
      </c>
      <c r="S205" s="376">
        <v>28.267963264952609</v>
      </c>
      <c r="T205" s="376"/>
      <c r="U205" s="376">
        <v>45.799555042819797</v>
      </c>
      <c r="V205" s="376">
        <v>38.4902887452429</v>
      </c>
      <c r="W205" s="376">
        <v>28.231396686617259</v>
      </c>
      <c r="X205" s="376"/>
      <c r="Y205" s="70"/>
      <c r="Z205" s="70"/>
      <c r="AA205" s="70"/>
      <c r="AB205" s="70">
        <v>9.4166000000000007</v>
      </c>
      <c r="AC205" s="291"/>
      <c r="AD205" s="292">
        <f t="shared" si="21"/>
        <v>0.83333333333333326</v>
      </c>
      <c r="AE205" s="70"/>
      <c r="AF205" s="293">
        <f t="shared" si="22"/>
        <v>29.222346743270428</v>
      </c>
      <c r="AG205" s="293">
        <f t="shared" si="23"/>
        <v>93.727619173295693</v>
      </c>
      <c r="AH205" s="294">
        <f t="shared" si="24"/>
        <v>7.3923992042171538E-2</v>
      </c>
      <c r="AI205" s="294">
        <f t="shared" si="25"/>
        <v>1.635422568345537</v>
      </c>
      <c r="AJ205" s="295">
        <f>INDEX($AR$3:AS215,MATCH(COUNTA(N205:Y205),$AR$3:$AR$12,0),2)</f>
        <v>2.2200000000000002</v>
      </c>
      <c r="AK205" s="296">
        <f t="shared" si="26"/>
        <v>40.218123937682137</v>
      </c>
      <c r="AL205" s="297">
        <f t="shared" si="27"/>
        <v>4.2709814516579376</v>
      </c>
      <c r="AM205" s="297"/>
      <c r="AN205" s="298"/>
      <c r="AO205" s="299"/>
      <c r="AP205" s="298" t="s">
        <v>81</v>
      </c>
      <c r="AQ205" s="300"/>
      <c r="AR205" s="301"/>
      <c r="AS205" s="301"/>
      <c r="AT205" s="302"/>
      <c r="AU205" s="302"/>
    </row>
    <row r="206" spans="1:76">
      <c r="A206" s="386" t="s">
        <v>239</v>
      </c>
      <c r="B206" s="22"/>
      <c r="D206">
        <v>75.182086072362139</v>
      </c>
      <c r="E206">
        <v>116.5439365363529</v>
      </c>
      <c r="F206">
        <v>122.8881543569793</v>
      </c>
      <c r="G206">
        <v>77.975116389461277</v>
      </c>
      <c r="H206">
        <v>150.26573680514721</v>
      </c>
      <c r="I206">
        <v>75.77828980285193</v>
      </c>
      <c r="J206">
        <v>45.963302062571742</v>
      </c>
      <c r="K206" s="376">
        <v>48.35555816082784</v>
      </c>
      <c r="L206" s="376"/>
      <c r="M206" s="376"/>
      <c r="N206" s="71"/>
      <c r="O206" s="376"/>
      <c r="P206" s="376">
        <v>75.182086072362139</v>
      </c>
      <c r="Q206" s="376">
        <v>116.5439365363529</v>
      </c>
      <c r="R206" s="376">
        <v>122.8881543569793</v>
      </c>
      <c r="S206" s="376">
        <v>77.975116389461277</v>
      </c>
      <c r="T206" s="376">
        <v>150.26573680514721</v>
      </c>
      <c r="U206" s="376">
        <v>75.77828980285193</v>
      </c>
      <c r="V206" s="376">
        <v>45.963302062571742</v>
      </c>
      <c r="W206" s="376">
        <v>48.35555816082784</v>
      </c>
      <c r="X206" s="376"/>
      <c r="Y206" s="70"/>
      <c r="Z206" s="70"/>
      <c r="AA206" s="70"/>
      <c r="AB206" s="70">
        <v>9.4656000000000002</v>
      </c>
      <c r="AC206" s="291"/>
      <c r="AD206" s="292">
        <f t="shared" si="21"/>
        <v>0.58333333333333326</v>
      </c>
      <c r="AE206" s="70"/>
      <c r="AF206" s="293">
        <f t="shared" si="22"/>
        <v>38.975391204246115</v>
      </c>
      <c r="AG206" s="293">
        <f t="shared" si="23"/>
        <v>38.975391204246115</v>
      </c>
      <c r="AH206" s="294">
        <f t="shared" si="24"/>
        <v>0.26248267852747054</v>
      </c>
      <c r="AI206" s="294">
        <f t="shared" si="25"/>
        <v>1.7604035179687203</v>
      </c>
      <c r="AJ206" s="295">
        <f>INDEX($AR$3:AS216,MATCH(COUNTA(N206:Y206),$AR$3:$AR$12,0),2)</f>
        <v>2.2200000000000002</v>
      </c>
      <c r="AK206" s="296">
        <f t="shared" si="26"/>
        <v>89.119022523319288</v>
      </c>
      <c r="AL206" s="297">
        <f t="shared" si="27"/>
        <v>9.4150421022776456</v>
      </c>
      <c r="AM206" s="297"/>
      <c r="AN206" s="298"/>
      <c r="AO206" s="299"/>
      <c r="AP206" s="298" t="s">
        <v>81</v>
      </c>
      <c r="AQ206" s="300"/>
      <c r="AR206" s="301"/>
      <c r="AS206" s="301"/>
      <c r="AT206" s="302"/>
      <c r="AU206" s="302"/>
    </row>
    <row r="207" spans="1:76">
      <c r="A207" s="386" t="s">
        <v>240</v>
      </c>
      <c r="B207" s="22"/>
      <c r="D207">
        <v>121.1712719342261</v>
      </c>
      <c r="E207">
        <v>108.4299725857275</v>
      </c>
      <c r="F207">
        <v>46.536512838328768</v>
      </c>
      <c r="G207">
        <v>26.28651323465203</v>
      </c>
      <c r="H207">
        <v>161.96196773081061</v>
      </c>
      <c r="I207">
        <v>55.425301154985647</v>
      </c>
      <c r="J207">
        <v>30.55489789604621</v>
      </c>
      <c r="K207" s="376">
        <v>21.813529161192221</v>
      </c>
      <c r="L207" s="376"/>
      <c r="M207" s="376"/>
      <c r="N207" s="71"/>
      <c r="O207" s="376"/>
      <c r="P207" s="376">
        <v>121.1712719342261</v>
      </c>
      <c r="Q207" s="376">
        <v>108.4299725857275</v>
      </c>
      <c r="R207" s="376">
        <v>46.536512838328768</v>
      </c>
      <c r="S207" s="376">
        <v>26.28651323465203</v>
      </c>
      <c r="T207" s="376">
        <v>161.96196773081061</v>
      </c>
      <c r="U207" s="376">
        <v>55.425301154985647</v>
      </c>
      <c r="V207" s="376">
        <v>30.55489789604621</v>
      </c>
      <c r="W207" s="376">
        <v>21.813529161192221</v>
      </c>
      <c r="X207" s="376"/>
      <c r="Y207" s="70"/>
      <c r="Z207" s="70"/>
      <c r="AA207" s="70"/>
      <c r="AB207" s="70">
        <v>11.2707</v>
      </c>
      <c r="AC207" s="291"/>
      <c r="AD207" s="292">
        <f t="shared" si="21"/>
        <v>0.58333333333333326</v>
      </c>
      <c r="AE207" s="70"/>
      <c r="AF207" s="293">
        <f t="shared" si="22"/>
        <v>68.291100378943483</v>
      </c>
      <c r="AG207" s="293">
        <f t="shared" si="23"/>
        <v>68.291100378943483</v>
      </c>
      <c r="AH207" s="294">
        <f t="shared" si="24"/>
        <v>0.29105351592141954</v>
      </c>
      <c r="AI207" s="294">
        <f t="shared" si="25"/>
        <v>1.8516173698185272</v>
      </c>
      <c r="AJ207" s="295">
        <f>INDEX($AR$3:AS217,MATCH(COUNTA(N207:Y207),$AR$3:$AR$12,0),2)</f>
        <v>2.2200000000000002</v>
      </c>
      <c r="AK207" s="296">
        <f t="shared" si="26"/>
        <v>71.522495816996141</v>
      </c>
      <c r="AL207" s="297">
        <f t="shared" si="27"/>
        <v>6.3458787668020751</v>
      </c>
      <c r="AM207" s="297"/>
      <c r="AN207" s="298"/>
      <c r="AO207" s="299"/>
      <c r="AP207" s="298" t="s">
        <v>72</v>
      </c>
      <c r="AQ207" s="300"/>
      <c r="AR207" s="301"/>
      <c r="AS207" s="301"/>
      <c r="AT207" s="302"/>
      <c r="AU207" s="302"/>
    </row>
    <row r="208" spans="1:76">
      <c r="A208" s="386" t="s">
        <v>241</v>
      </c>
      <c r="B208" s="22"/>
      <c r="C208" s="373">
        <v>211.6107267082794</v>
      </c>
      <c r="D208">
        <v>59.723454385370758</v>
      </c>
      <c r="E208">
        <v>59.873667600514757</v>
      </c>
      <c r="F208">
        <v>68.236608846483549</v>
      </c>
      <c r="G208">
        <v>20.63476338916503</v>
      </c>
      <c r="H208" s="373">
        <v>122.07893805562929</v>
      </c>
      <c r="I208">
        <v>43.567853480028482</v>
      </c>
      <c r="J208">
        <v>27.683018361112889</v>
      </c>
      <c r="K208" s="376">
        <v>25.72809965936365</v>
      </c>
      <c r="L208" s="376"/>
      <c r="M208" s="376"/>
      <c r="N208" s="71"/>
      <c r="O208" s="376"/>
      <c r="P208" s="376">
        <v>59.723454385370758</v>
      </c>
      <c r="Q208" s="376">
        <v>59.873667600514757</v>
      </c>
      <c r="R208" s="376">
        <v>68.236608846483549</v>
      </c>
      <c r="S208" s="376">
        <v>20.63476338916503</v>
      </c>
      <c r="T208" s="376"/>
      <c r="U208" s="376">
        <v>43.567853480028482</v>
      </c>
      <c r="V208" s="376">
        <v>27.683018361112889</v>
      </c>
      <c r="W208" s="376">
        <v>25.72809965936365</v>
      </c>
      <c r="X208" s="376"/>
      <c r="Y208" s="70"/>
      <c r="Z208" s="70"/>
      <c r="AA208" s="70"/>
      <c r="AB208" s="70">
        <v>9.9390999999999998</v>
      </c>
      <c r="AC208" s="291"/>
      <c r="AD208" s="292">
        <f t="shared" si="21"/>
        <v>0.54166666666666663</v>
      </c>
      <c r="AE208" s="70"/>
      <c r="AF208" s="293">
        <f t="shared" si="22"/>
        <v>40.921433278665958</v>
      </c>
      <c r="AG208" s="293">
        <f t="shared" si="23"/>
        <v>81.101571619354573</v>
      </c>
      <c r="AH208" s="294">
        <f t="shared" si="24"/>
        <v>0.17568523164647676</v>
      </c>
      <c r="AI208" s="294">
        <f t="shared" si="25"/>
        <v>1.3777422228866338</v>
      </c>
      <c r="AJ208" s="295">
        <f>INDEX($AR$3:AS218,MATCH(COUNTA(N208:Y208),$AR$3:$AR$12,0),2)</f>
        <v>2.1</v>
      </c>
      <c r="AK208" s="296">
        <f t="shared" si="26"/>
        <v>43.635352246005581</v>
      </c>
      <c r="AL208" s="297">
        <f t="shared" si="27"/>
        <v>4.3902719809646324</v>
      </c>
      <c r="AM208" s="297"/>
      <c r="AN208" s="298"/>
      <c r="AO208" s="299"/>
      <c r="AP208" s="298" t="s">
        <v>72</v>
      </c>
      <c r="AQ208" s="300"/>
      <c r="AR208" s="301"/>
      <c r="AS208" s="301"/>
      <c r="AT208" s="302"/>
      <c r="AU208" s="302"/>
    </row>
    <row r="209" spans="1:47">
      <c r="A209" s="386" t="s">
        <v>242</v>
      </c>
      <c r="B209" s="22"/>
      <c r="D209" s="373">
        <v>314.0795493939014</v>
      </c>
      <c r="E209">
        <v>119.80158759334201</v>
      </c>
      <c r="F209">
        <v>82.940051935031079</v>
      </c>
      <c r="G209">
        <v>24.828220354210401</v>
      </c>
      <c r="H209">
        <v>161.50667285131561</v>
      </c>
      <c r="I209">
        <v>48.545994268288283</v>
      </c>
      <c r="J209">
        <v>41.151934769753851</v>
      </c>
      <c r="K209" s="376">
        <v>34.967858796781258</v>
      </c>
      <c r="L209" s="376"/>
      <c r="M209" s="376"/>
      <c r="N209" s="71"/>
      <c r="O209" s="376"/>
      <c r="P209" s="376"/>
      <c r="Q209" s="376">
        <v>119.80158759334201</v>
      </c>
      <c r="R209" s="376">
        <v>82.940051935031079</v>
      </c>
      <c r="S209" s="376">
        <v>24.828220354210401</v>
      </c>
      <c r="T209" s="376">
        <v>161.50667285131561</v>
      </c>
      <c r="U209" s="376">
        <v>48.545994268288283</v>
      </c>
      <c r="V209" s="376">
        <v>41.151934769753851</v>
      </c>
      <c r="W209" s="376">
        <v>34.967858796781258</v>
      </c>
      <c r="X209" s="376"/>
      <c r="Y209" s="70"/>
      <c r="Z209" s="70"/>
      <c r="AA209" s="70"/>
      <c r="AB209" s="70">
        <v>10.7599</v>
      </c>
      <c r="AC209" s="291"/>
      <c r="AD209" s="292">
        <f t="shared" si="21"/>
        <v>0.54166666666666663</v>
      </c>
      <c r="AE209" s="70"/>
      <c r="AF209" s="293">
        <f t="shared" si="22"/>
        <v>64.118137548057931</v>
      </c>
      <c r="AG209" s="293">
        <f t="shared" si="23"/>
        <v>87.903184232224618</v>
      </c>
      <c r="AH209" s="294">
        <f t="shared" si="24"/>
        <v>0.30513284644378674</v>
      </c>
      <c r="AI209" s="294">
        <f t="shared" si="25"/>
        <v>1.8724973585111744</v>
      </c>
      <c r="AJ209" s="295">
        <f>INDEX($AR$3:AS219,MATCH(COUNTA(N209:Y209),$AR$3:$AR$12,0),2)</f>
        <v>2.1</v>
      </c>
      <c r="AK209" s="296">
        <f t="shared" si="26"/>
        <v>73.391760081246062</v>
      </c>
      <c r="AL209" s="297">
        <f t="shared" si="27"/>
        <v>6.8208589374665252</v>
      </c>
      <c r="AM209" s="297"/>
      <c r="AN209" s="298"/>
      <c r="AO209" s="299"/>
      <c r="AP209" s="298" t="s">
        <v>72</v>
      </c>
      <c r="AQ209" s="300"/>
      <c r="AR209" s="301"/>
      <c r="AS209" s="301"/>
      <c r="AT209" s="302"/>
      <c r="AU209" s="302"/>
    </row>
    <row r="210" spans="1:47">
      <c r="A210" s="386" t="s">
        <v>243</v>
      </c>
      <c r="B210" s="22"/>
      <c r="C210">
        <v>124.1738591429927</v>
      </c>
      <c r="D210">
        <v>181.94556538499779</v>
      </c>
      <c r="E210">
        <v>198.04951925613719</v>
      </c>
      <c r="F210">
        <v>29.95874623904631</v>
      </c>
      <c r="G210">
        <v>47.901895819693713</v>
      </c>
      <c r="H210">
        <v>154.79266306747391</v>
      </c>
      <c r="I210">
        <v>72.9145353163549</v>
      </c>
      <c r="J210">
        <v>56.094578909556013</v>
      </c>
      <c r="K210" s="376">
        <v>49.898022505705853</v>
      </c>
      <c r="L210" s="376"/>
      <c r="M210" s="376"/>
      <c r="N210" s="71"/>
      <c r="O210" s="376">
        <v>124.1738591429927</v>
      </c>
      <c r="P210" s="376">
        <v>181.94556538499779</v>
      </c>
      <c r="Q210" s="376">
        <v>198.04951925613719</v>
      </c>
      <c r="R210" s="376">
        <v>29.95874623904631</v>
      </c>
      <c r="S210" s="376">
        <v>47.901895819693713</v>
      </c>
      <c r="T210" s="376">
        <v>154.79266306747391</v>
      </c>
      <c r="U210" s="376">
        <v>72.9145353163549</v>
      </c>
      <c r="V210" s="376">
        <v>56.094578909556013</v>
      </c>
      <c r="W210" s="376">
        <v>49.898022505705853</v>
      </c>
      <c r="X210" s="376"/>
      <c r="Y210" s="70"/>
      <c r="Z210" s="70"/>
      <c r="AA210" s="70"/>
      <c r="AB210" s="70">
        <v>9.5889000000000006</v>
      </c>
      <c r="AC210" s="291"/>
      <c r="AD210" s="292">
        <f t="shared" si="21"/>
        <v>0.625</v>
      </c>
      <c r="AE210" s="70"/>
      <c r="AF210" s="293">
        <f t="shared" si="22"/>
        <v>59.223110697048476</v>
      </c>
      <c r="AG210" s="293">
        <f t="shared" si="23"/>
        <v>59.223110697048476</v>
      </c>
      <c r="AH210" s="294">
        <f t="shared" si="24"/>
        <v>9.5805103290839189E-2</v>
      </c>
      <c r="AI210" s="294">
        <f t="shared" si="25"/>
        <v>1.5981538752041187</v>
      </c>
      <c r="AJ210" s="295">
        <f>INDEX($AR$3:AS220,MATCH(COUNTA(N210:Y210),$AR$3:$AR$12,0),2)</f>
        <v>2.3199999999999998</v>
      </c>
      <c r="AK210" s="296">
        <f t="shared" si="26"/>
        <v>101.74770951577314</v>
      </c>
      <c r="AL210" s="297">
        <f t="shared" si="27"/>
        <v>10.610988696907167</v>
      </c>
      <c r="AM210" s="297"/>
      <c r="AN210" s="298"/>
      <c r="AO210" s="299"/>
      <c r="AP210" s="298" t="s">
        <v>72</v>
      </c>
      <c r="AQ210" s="300"/>
      <c r="AR210" s="301"/>
      <c r="AS210" s="301"/>
      <c r="AT210" s="302"/>
      <c r="AU210" s="302"/>
    </row>
    <row r="211" spans="1:47">
      <c r="A211" s="386" t="s">
        <v>244</v>
      </c>
      <c r="B211" s="22"/>
      <c r="D211">
        <v>15.78576863847678</v>
      </c>
      <c r="E211">
        <v>15.080303731751579</v>
      </c>
      <c r="I211">
        <v>13.79012890387208</v>
      </c>
      <c r="J211">
        <v>5.1828440449308291</v>
      </c>
      <c r="K211" s="376">
        <v>11.16162504135742</v>
      </c>
      <c r="L211" s="376">
        <v>170.39354043439491</v>
      </c>
      <c r="M211" s="376">
        <v>44.532323170348619</v>
      </c>
      <c r="N211" s="71"/>
      <c r="O211" s="376"/>
      <c r="P211" s="376">
        <v>15.78576863847678</v>
      </c>
      <c r="Q211" s="376">
        <v>15.080303731751579</v>
      </c>
      <c r="R211" s="376"/>
      <c r="S211" s="376"/>
      <c r="T211" s="376"/>
      <c r="U211" s="376">
        <v>13.79012890387208</v>
      </c>
      <c r="V211" s="376">
        <v>5.1828440449308291</v>
      </c>
      <c r="W211" s="376">
        <v>11.16162504135742</v>
      </c>
      <c r="X211" s="376"/>
      <c r="Y211" s="70"/>
      <c r="Z211" s="70"/>
      <c r="AA211" s="70"/>
      <c r="AB211" s="70">
        <v>4.8041999999999998</v>
      </c>
      <c r="AC211" s="291"/>
      <c r="AD211" s="292">
        <f t="shared" si="21"/>
        <v>0.70833333333333326</v>
      </c>
      <c r="AE211" s="70"/>
      <c r="AF211" s="293">
        <f t="shared" si="22"/>
        <v>31.533303562935338</v>
      </c>
      <c r="AG211" s="293">
        <f t="shared" si="23"/>
        <v>138.81579100646789</v>
      </c>
      <c r="AH211" s="294">
        <f t="shared" si="24"/>
        <v>6.6534935762404698E-2</v>
      </c>
      <c r="AI211" s="294">
        <f t="shared" si="25"/>
        <v>0.93203441953707888</v>
      </c>
      <c r="AJ211" s="295">
        <f>INDEX($AR$3:AS221,MATCH(COUNTA(N211:Y211),$AR$3:$AR$12,0),2)</f>
        <v>1.75</v>
      </c>
      <c r="AK211" s="296">
        <f t="shared" si="26"/>
        <v>12.200134072077738</v>
      </c>
      <c r="AL211" s="297">
        <f t="shared" si="27"/>
        <v>2.5394725598596515</v>
      </c>
      <c r="AM211" s="297"/>
      <c r="AN211" s="298"/>
      <c r="AO211" s="299"/>
      <c r="AP211" s="298" t="s">
        <v>81</v>
      </c>
      <c r="AQ211" s="300"/>
      <c r="AR211" s="301"/>
      <c r="AS211" s="301"/>
      <c r="AT211" s="302"/>
      <c r="AU211" s="302"/>
    </row>
    <row r="212" spans="1:47">
      <c r="A212" s="386" t="s">
        <v>245</v>
      </c>
      <c r="B212" s="22"/>
      <c r="K212" s="376"/>
      <c r="L212" s="376">
        <v>133.96420629577179</v>
      </c>
      <c r="M212" s="376">
        <v>42.537075878595331</v>
      </c>
      <c r="N212" s="71"/>
      <c r="O212" s="376"/>
      <c r="P212" s="376"/>
      <c r="Q212" s="376"/>
      <c r="R212" s="376"/>
      <c r="S212" s="376"/>
      <c r="T212" s="376"/>
      <c r="U212" s="376"/>
      <c r="V212" s="376"/>
      <c r="W212" s="376"/>
      <c r="X212" s="376">
        <v>133.96420629577179</v>
      </c>
      <c r="Y212" s="70">
        <v>42.537075878595331</v>
      </c>
      <c r="Z212" s="70"/>
      <c r="AA212" s="70"/>
      <c r="AB212" s="70">
        <v>15</v>
      </c>
      <c r="AC212" s="291"/>
      <c r="AD212" s="292">
        <f t="shared" si="21"/>
        <v>0.33333333333333331</v>
      </c>
      <c r="AE212" s="70"/>
      <c r="AF212" s="293">
        <f t="shared" si="22"/>
        <v>51.799697594748807</v>
      </c>
      <c r="AG212" s="293">
        <f t="shared" si="23"/>
        <v>51.799697594748807</v>
      </c>
      <c r="AH212" s="294">
        <f t="shared" si="24"/>
        <v>1</v>
      </c>
      <c r="AI212" s="294">
        <f t="shared" si="25"/>
        <v>0.99999999999999989</v>
      </c>
      <c r="AJ212" s="295" t="e">
        <f>INDEX($AR$3:AS222,MATCH(COUNTA(N212:Y212),$AR$3:$AR$12,0),2)</f>
        <v>#N/A</v>
      </c>
      <c r="AK212" s="296">
        <f t="shared" si="26"/>
        <v>88.250641087183567</v>
      </c>
      <c r="AL212" s="297">
        <f t="shared" si="27"/>
        <v>5.8833760724789048</v>
      </c>
      <c r="AM212" s="297"/>
      <c r="AN212" s="298"/>
      <c r="AO212" s="299"/>
      <c r="AP212" s="298" t="s">
        <v>81</v>
      </c>
      <c r="AQ212" s="300"/>
      <c r="AR212" s="301"/>
      <c r="AS212" s="301"/>
      <c r="AT212" s="302"/>
      <c r="AU212" s="302"/>
    </row>
    <row r="213" spans="1:47">
      <c r="A213" s="386" t="s">
        <v>246</v>
      </c>
      <c r="B213" s="79">
        <v>288.87589580395633</v>
      </c>
      <c r="D213">
        <v>32.560883327238592</v>
      </c>
      <c r="E213" s="373">
        <v>76.897657597951266</v>
      </c>
      <c r="F213" s="373">
        <v>87.602919842097521</v>
      </c>
      <c r="G213">
        <v>37.101571675885573</v>
      </c>
      <c r="H213" s="373">
        <v>397.51725299648649</v>
      </c>
      <c r="I213" s="373">
        <v>175.9119690135646</v>
      </c>
      <c r="J213">
        <v>10.67652501211071</v>
      </c>
      <c r="K213" s="376">
        <v>14.73280415472167</v>
      </c>
      <c r="L213" s="376"/>
      <c r="M213" s="376"/>
      <c r="N213" s="71"/>
      <c r="O213" s="376"/>
      <c r="P213" s="376">
        <v>32.560883327238592</v>
      </c>
      <c r="Q213" s="376"/>
      <c r="R213" s="376"/>
      <c r="S213" s="376">
        <v>37.101571675885573</v>
      </c>
      <c r="T213" s="376"/>
      <c r="U213" s="376"/>
      <c r="V213" s="376">
        <v>10.67652501211071</v>
      </c>
      <c r="W213" s="376">
        <v>14.73280415472167</v>
      </c>
      <c r="X213" s="376"/>
      <c r="Y213" s="70"/>
      <c r="Z213" s="70"/>
      <c r="AA213" s="70"/>
      <c r="AB213" s="70">
        <v>10.2943</v>
      </c>
      <c r="AC213" s="291"/>
      <c r="AD213" s="292">
        <f t="shared" si="21"/>
        <v>0.41666666666666663</v>
      </c>
      <c r="AE213" s="70"/>
      <c r="AF213" s="293">
        <f t="shared" si="22"/>
        <v>47.420013393814493</v>
      </c>
      <c r="AG213" s="293">
        <f t="shared" si="23"/>
        <v>103.194926461956</v>
      </c>
      <c r="AH213" s="294">
        <f t="shared" si="24"/>
        <v>0.171832746652124</v>
      </c>
      <c r="AI213" s="294">
        <f t="shared" si="25"/>
        <v>1.1830277507030134</v>
      </c>
      <c r="AJ213" s="295">
        <f>INDEX($AR$3:AS223,MATCH(COUNTA(N213:Y213),$AR$3:$AR$12,0),2)</f>
        <v>1.49</v>
      </c>
      <c r="AK213" s="296">
        <f t="shared" si="26"/>
        <v>23.767946042489136</v>
      </c>
      <c r="AL213" s="297">
        <f t="shared" si="27"/>
        <v>2.3088452874395671</v>
      </c>
      <c r="AM213" s="297"/>
      <c r="AN213" s="298"/>
      <c r="AO213" s="299"/>
      <c r="AP213" s="298" t="s">
        <v>172</v>
      </c>
      <c r="AQ213" s="300"/>
      <c r="AR213" s="301"/>
      <c r="AS213" s="301"/>
      <c r="AT213" s="302"/>
      <c r="AU213" s="302"/>
    </row>
    <row r="214" spans="1:47">
      <c r="A214" s="386" t="s">
        <v>247</v>
      </c>
      <c r="B214" s="22">
        <v>370.08157269702161</v>
      </c>
      <c r="C214">
        <v>701.60501074344336</v>
      </c>
      <c r="D214">
        <v>750.16243678775618</v>
      </c>
      <c r="E214">
        <v>668.44182763113099</v>
      </c>
      <c r="F214" s="373">
        <v>1031.810764237197</v>
      </c>
      <c r="G214">
        <v>532.4558323858563</v>
      </c>
      <c r="H214">
        <v>237.06287456748441</v>
      </c>
      <c r="I214">
        <v>283.37874705299009</v>
      </c>
      <c r="J214">
        <v>242.3009025576421</v>
      </c>
      <c r="K214" s="376">
        <v>224.44233177870399</v>
      </c>
      <c r="L214" s="376"/>
      <c r="M214" s="376"/>
      <c r="N214" s="71">
        <v>370.08157269702161</v>
      </c>
      <c r="O214" s="376">
        <v>701.60501074344336</v>
      </c>
      <c r="P214" s="376">
        <v>750.16243678775618</v>
      </c>
      <c r="Q214" s="376">
        <v>668.44182763113099</v>
      </c>
      <c r="R214" s="376"/>
      <c r="S214" s="376">
        <v>532.4558323858563</v>
      </c>
      <c r="T214" s="376">
        <v>237.06287456748441</v>
      </c>
      <c r="U214" s="376">
        <v>283.37874705299009</v>
      </c>
      <c r="V214" s="376">
        <v>242.3009025576421</v>
      </c>
      <c r="W214" s="376">
        <v>224.44233177870399</v>
      </c>
      <c r="X214" s="376"/>
      <c r="Y214" s="70"/>
      <c r="Z214" s="70"/>
      <c r="AA214" s="70"/>
      <c r="AB214" s="70">
        <v>9.4794</v>
      </c>
      <c r="AC214" s="291"/>
      <c r="AD214" s="292">
        <f t="shared" si="21"/>
        <v>0.625</v>
      </c>
      <c r="AE214" s="70"/>
      <c r="AF214" s="293">
        <f t="shared" si="22"/>
        <v>46.194205156248323</v>
      </c>
      <c r="AG214" s="293">
        <f t="shared" si="23"/>
        <v>52.122658634160814</v>
      </c>
      <c r="AH214" s="294">
        <f t="shared" si="24"/>
        <v>9.2363646704127333E-2</v>
      </c>
      <c r="AI214" s="294">
        <f t="shared" si="25"/>
        <v>1.480023491277882</v>
      </c>
      <c r="AJ214" s="295">
        <f>INDEX($AR$3:AS224,MATCH(COUNTA(N214:Y214),$AR$3:$AR$12,0),2)</f>
        <v>2.3199999999999998</v>
      </c>
      <c r="AK214" s="296">
        <f t="shared" si="26"/>
        <v>445.54794846689214</v>
      </c>
      <c r="AL214" s="297">
        <f t="shared" si="27"/>
        <v>47.001703532596167</v>
      </c>
      <c r="AM214" s="297"/>
      <c r="AN214" s="298"/>
      <c r="AO214" s="299"/>
      <c r="AP214" s="298" t="s">
        <v>172</v>
      </c>
      <c r="AQ214" s="300"/>
      <c r="AR214" s="301"/>
      <c r="AS214" s="301"/>
      <c r="AT214" s="302"/>
      <c r="AU214" s="302"/>
    </row>
    <row r="215" spans="1:47">
      <c r="A215" s="386" t="s">
        <v>248</v>
      </c>
      <c r="B215" s="22">
        <v>223.08585473693299</v>
      </c>
      <c r="C215">
        <v>716.84163445527179</v>
      </c>
      <c r="D215">
        <v>439.69868212143518</v>
      </c>
      <c r="E215">
        <v>417.9077909846302</v>
      </c>
      <c r="F215">
        <v>530.94785286172214</v>
      </c>
      <c r="G215">
        <v>271.5349315150479</v>
      </c>
      <c r="H215">
        <v>246.18347770383599</v>
      </c>
      <c r="I215">
        <v>299.52534317218908</v>
      </c>
      <c r="J215">
        <v>241.93815677893451</v>
      </c>
      <c r="K215" s="376">
        <v>229.8444861306119</v>
      </c>
      <c r="L215" s="376"/>
      <c r="M215" s="376"/>
      <c r="N215" s="71">
        <v>223.08585473693299</v>
      </c>
      <c r="O215" s="376">
        <v>716.84163445527179</v>
      </c>
      <c r="P215" s="376">
        <v>439.69868212143518</v>
      </c>
      <c r="Q215" s="376">
        <v>417.9077909846302</v>
      </c>
      <c r="R215" s="376">
        <v>530.94785286172214</v>
      </c>
      <c r="S215" s="376">
        <v>271.5349315150479</v>
      </c>
      <c r="T215" s="376">
        <v>246.18347770383599</v>
      </c>
      <c r="U215" s="376">
        <v>299.52534317218908</v>
      </c>
      <c r="V215" s="376">
        <v>241.93815677893451</v>
      </c>
      <c r="W215" s="376">
        <v>229.8444861306119</v>
      </c>
      <c r="X215" s="376"/>
      <c r="Y215" s="70"/>
      <c r="Z215" s="70"/>
      <c r="AA215" s="70"/>
      <c r="AB215" s="70">
        <v>9.1150000000000002</v>
      </c>
      <c r="AC215" s="291"/>
      <c r="AD215" s="292">
        <f t="shared" si="21"/>
        <v>0.66666666666666663</v>
      </c>
      <c r="AE215" s="70"/>
      <c r="AF215" s="293">
        <f t="shared" si="22"/>
        <v>42.851243648385008</v>
      </c>
      <c r="AG215" s="293">
        <f t="shared" si="23"/>
        <v>42.851243648385008</v>
      </c>
      <c r="AH215" s="294">
        <f t="shared" si="24"/>
        <v>0.3764893277798026</v>
      </c>
      <c r="AI215" s="294">
        <f t="shared" si="25"/>
        <v>2.2906908472409153</v>
      </c>
      <c r="AJ215" s="295">
        <f>INDEX($AR$3:AS225,MATCH(COUNTA(N215:Y215),$AR$3:$AR$12,0),2)</f>
        <v>2.41</v>
      </c>
      <c r="AK215" s="296">
        <f t="shared" si="26"/>
        <v>361.75082104606116</v>
      </c>
      <c r="AL215" s="297">
        <f t="shared" si="27"/>
        <v>39.687418655629308</v>
      </c>
      <c r="AM215" s="297"/>
      <c r="AN215" s="298"/>
      <c r="AO215" s="299"/>
      <c r="AP215" s="298" t="s">
        <v>172</v>
      </c>
      <c r="AQ215" s="300"/>
      <c r="AR215" s="301"/>
      <c r="AS215" s="301"/>
      <c r="AT215" s="302"/>
      <c r="AU215" s="302"/>
    </row>
    <row r="216" spans="1:47" s="304" customFormat="1">
      <c r="A216" s="386" t="s">
        <v>249</v>
      </c>
      <c r="B216" s="22">
        <v>112.1368968473986</v>
      </c>
      <c r="C216">
        <v>310.19428948239238</v>
      </c>
      <c r="D216">
        <v>73.341966049579597</v>
      </c>
      <c r="E216">
        <v>233.69532109884321</v>
      </c>
      <c r="F216">
        <v>178.25379166565071</v>
      </c>
      <c r="G216">
        <v>171.8212107362188</v>
      </c>
      <c r="I216">
        <v>210.0476814160902</v>
      </c>
      <c r="J216">
        <v>181.873633672924</v>
      </c>
      <c r="K216" s="376">
        <v>171.0295774870884</v>
      </c>
      <c r="L216" s="376"/>
      <c r="M216" s="376"/>
      <c r="N216" s="71">
        <v>112.1368968473986</v>
      </c>
      <c r="O216" s="376">
        <v>310.19428948239238</v>
      </c>
      <c r="P216" s="376">
        <v>73.341966049579597</v>
      </c>
      <c r="Q216" s="376">
        <v>233.69532109884321</v>
      </c>
      <c r="R216" s="376">
        <v>178.25379166565071</v>
      </c>
      <c r="S216" s="376">
        <v>171.8212107362188</v>
      </c>
      <c r="T216" s="376"/>
      <c r="U216" s="376">
        <v>210.0476814160902</v>
      </c>
      <c r="V216" s="376">
        <v>181.873633672924</v>
      </c>
      <c r="W216" s="376">
        <v>171.0295774870884</v>
      </c>
      <c r="X216" s="376"/>
      <c r="Y216" s="70"/>
      <c r="Z216" s="70"/>
      <c r="AA216" s="70"/>
      <c r="AB216" s="70">
        <v>10.502000000000001</v>
      </c>
      <c r="AC216" s="291"/>
      <c r="AD216" s="292">
        <f t="shared" si="21"/>
        <v>0.625</v>
      </c>
      <c r="AE216" s="70"/>
      <c r="AF216" s="293">
        <f t="shared" si="22"/>
        <v>35.047974519116373</v>
      </c>
      <c r="AG216" s="293">
        <f t="shared" si="23"/>
        <v>35.047974519116373</v>
      </c>
      <c r="AH216" s="294">
        <f t="shared" si="24"/>
        <v>0.3229817097624943</v>
      </c>
      <c r="AI216" s="294">
        <f t="shared" si="25"/>
        <v>1.996703271278282</v>
      </c>
      <c r="AJ216" s="295">
        <f>INDEX($AR$3:AS226,MATCH(COUNTA(N216:Y216),$AR$3:$AR$12,0),2)</f>
        <v>2.3199999999999998</v>
      </c>
      <c r="AK216" s="296">
        <f t="shared" si="26"/>
        <v>182.48826316179841</v>
      </c>
      <c r="AL216" s="297">
        <f t="shared" si="27"/>
        <v>17.376524772595545</v>
      </c>
      <c r="AM216" s="297"/>
      <c r="AN216" s="298"/>
      <c r="AO216" s="299"/>
      <c r="AP216" s="298" t="s">
        <v>172</v>
      </c>
      <c r="AQ216" s="269" t="s">
        <v>250</v>
      </c>
      <c r="AR216" s="301"/>
      <c r="AS216" s="301"/>
      <c r="AT216" s="302"/>
      <c r="AU216" s="302"/>
    </row>
    <row r="217" spans="1:47">
      <c r="A217" s="386" t="s">
        <v>251</v>
      </c>
      <c r="B217" s="22"/>
      <c r="C217">
        <v>215.75567248463369</v>
      </c>
      <c r="D217">
        <v>68.875440873950495</v>
      </c>
      <c r="E217">
        <v>286.89108509649742</v>
      </c>
      <c r="F217">
        <v>370.06645383413689</v>
      </c>
      <c r="G217">
        <v>167.06860379642669</v>
      </c>
      <c r="I217">
        <v>209.66800909592851</v>
      </c>
      <c r="J217">
        <v>178.24758505336149</v>
      </c>
      <c r="K217" s="376">
        <v>169.01753423017229</v>
      </c>
      <c r="L217" s="376"/>
      <c r="M217" s="376"/>
      <c r="N217" s="71"/>
      <c r="O217" s="376">
        <v>215.75567248463369</v>
      </c>
      <c r="P217" s="376">
        <v>68.875440873950495</v>
      </c>
      <c r="Q217" s="376">
        <v>286.89108509649742</v>
      </c>
      <c r="R217" s="376">
        <v>370.06645383413689</v>
      </c>
      <c r="S217" s="376">
        <v>167.06860379642669</v>
      </c>
      <c r="T217" s="376"/>
      <c r="U217" s="376">
        <v>209.66800909592851</v>
      </c>
      <c r="V217" s="376">
        <v>178.24758505336149</v>
      </c>
      <c r="W217" s="376">
        <v>169.01753423017229</v>
      </c>
      <c r="X217" s="376"/>
      <c r="Y217" s="70"/>
      <c r="Z217" s="70"/>
      <c r="AA217" s="70"/>
      <c r="AB217" s="70">
        <v>9.6837999999999997</v>
      </c>
      <c r="AC217" s="291"/>
      <c r="AD217" s="292">
        <f t="shared" si="21"/>
        <v>0.58333333333333326</v>
      </c>
      <c r="AE217" s="70"/>
      <c r="AF217" s="293">
        <f t="shared" si="22"/>
        <v>40.181260165671581</v>
      </c>
      <c r="AG217" s="293">
        <f t="shared" si="23"/>
        <v>40.181260165671581</v>
      </c>
      <c r="AH217" s="294">
        <f t="shared" si="24"/>
        <v>0.27615488231262131</v>
      </c>
      <c r="AI217" s="294">
        <f t="shared" si="25"/>
        <v>1.9348990268956505</v>
      </c>
      <c r="AJ217" s="295">
        <f>INDEX($AR$3:AS227,MATCH(COUNTA(N217:Y217),$AR$3:$AR$12,0),2)</f>
        <v>2.2200000000000002</v>
      </c>
      <c r="AK217" s="296">
        <f t="shared" si="26"/>
        <v>208.19879805813844</v>
      </c>
      <c r="AL217" s="297">
        <f t="shared" si="27"/>
        <v>21.499700330256555</v>
      </c>
      <c r="AM217" s="297"/>
      <c r="AN217" s="298"/>
      <c r="AO217" s="299"/>
      <c r="AP217" s="298" t="s">
        <v>172</v>
      </c>
      <c r="AQ217" s="300"/>
      <c r="AR217" s="301"/>
      <c r="AS217" s="301"/>
      <c r="AT217" s="302"/>
      <c r="AU217" s="302"/>
    </row>
    <row r="218" spans="1:47" s="334" customFormat="1">
      <c r="A218" s="383" t="s">
        <v>252</v>
      </c>
      <c r="B218" s="290">
        <v>107.87569130366251</v>
      </c>
      <c r="C218" s="374">
        <v>150.11168032329221</v>
      </c>
      <c r="D218" s="374">
        <v>210.95611294874891</v>
      </c>
      <c r="E218" s="374">
        <v>64.289308682721995</v>
      </c>
      <c r="F218" s="374">
        <v>46.159349177038507</v>
      </c>
      <c r="G218" s="374">
        <v>38.049829238424259</v>
      </c>
      <c r="H218" s="374">
        <v>64.276400264923225</v>
      </c>
      <c r="I218" s="374">
        <v>80.089760704954557</v>
      </c>
      <c r="J218" s="374">
        <v>16.999689752454142</v>
      </c>
      <c r="K218" s="374">
        <v>35.460749046452058</v>
      </c>
      <c r="L218" s="374"/>
      <c r="M218" s="374"/>
      <c r="N218" s="290">
        <v>107.87569130366251</v>
      </c>
      <c r="O218" s="374">
        <v>150.11168032329221</v>
      </c>
      <c r="P218" s="374">
        <v>210.95611294874891</v>
      </c>
      <c r="Q218" s="374">
        <v>64.289308682721995</v>
      </c>
      <c r="R218" s="374">
        <v>46.159349177038507</v>
      </c>
      <c r="S218" s="374">
        <v>38.049829238424259</v>
      </c>
      <c r="T218" s="374">
        <v>64.276400264923225</v>
      </c>
      <c r="U218" s="374">
        <v>80.089760704954557</v>
      </c>
      <c r="V218" s="374">
        <v>16.999689752454142</v>
      </c>
      <c r="W218" s="374">
        <v>35.460749046452058</v>
      </c>
      <c r="X218" s="374"/>
      <c r="Y218" s="291"/>
      <c r="Z218" s="291"/>
      <c r="AA218" s="291"/>
      <c r="AB218" s="291">
        <v>9.0770999999999997</v>
      </c>
      <c r="AC218" s="291"/>
      <c r="AD218" s="292">
        <f t="shared" si="21"/>
        <v>0.66666666666666663</v>
      </c>
      <c r="AE218" s="291"/>
      <c r="AF218" s="293">
        <f t="shared" si="22"/>
        <v>69.659899830736521</v>
      </c>
      <c r="AG218" s="293">
        <f t="shared" si="23"/>
        <v>69.659899830736521</v>
      </c>
      <c r="AH218" s="294">
        <f t="shared" si="24"/>
        <v>0.31370156049886899</v>
      </c>
      <c r="AI218" s="294">
        <f t="shared" si="25"/>
        <v>2.2835858968791238</v>
      </c>
      <c r="AJ218" s="295">
        <f>INDEX($AR$3:AS228,MATCH(COUNTA(N218:Y218),$AR$3:$AR$12,0),2)</f>
        <v>2.41</v>
      </c>
      <c r="AK218" s="296">
        <f t="shared" si="26"/>
        <v>81.426857144267245</v>
      </c>
      <c r="AL218" s="297">
        <f t="shared" si="27"/>
        <v>8.9705805977974524</v>
      </c>
      <c r="AM218" s="297"/>
      <c r="AN218" s="298"/>
      <c r="AO218" s="299"/>
      <c r="AP218" s="298" t="s">
        <v>172</v>
      </c>
      <c r="AQ218" s="300"/>
      <c r="AR218" s="301"/>
      <c r="AS218" s="301"/>
      <c r="AT218" s="302"/>
      <c r="AU218" s="302"/>
    </row>
    <row r="219" spans="1:47">
      <c r="A219" s="383" t="s">
        <v>253</v>
      </c>
      <c r="B219" s="290">
        <v>282.76425260162102</v>
      </c>
      <c r="C219" s="374">
        <v>143.74413368792901</v>
      </c>
      <c r="D219" s="374">
        <v>276.4256702559764</v>
      </c>
      <c r="E219" s="374">
        <v>122.8667304067194</v>
      </c>
      <c r="F219" s="374">
        <v>54.957390925392353</v>
      </c>
      <c r="G219" s="374">
        <v>40.256031867788977</v>
      </c>
      <c r="H219" s="374">
        <v>77.810142828665363</v>
      </c>
      <c r="I219" s="374">
        <v>126.9102271097435</v>
      </c>
      <c r="J219" s="374"/>
      <c r="K219" s="374"/>
      <c r="L219" s="374"/>
      <c r="M219" s="374"/>
      <c r="N219" s="290">
        <v>282.76425260162102</v>
      </c>
      <c r="O219" s="374">
        <v>143.74413368792901</v>
      </c>
      <c r="P219" s="374">
        <v>276.4256702559764</v>
      </c>
      <c r="Q219" s="374">
        <v>122.8667304067194</v>
      </c>
      <c r="R219" s="374">
        <v>54.957390925392353</v>
      </c>
      <c r="S219" s="374">
        <v>40.256031867788977</v>
      </c>
      <c r="T219" s="374">
        <v>77.810142828665363</v>
      </c>
      <c r="U219" s="374">
        <v>126.9102271097435</v>
      </c>
      <c r="V219" s="374"/>
      <c r="W219" s="374"/>
      <c r="X219" s="374"/>
      <c r="Y219" s="291"/>
      <c r="Z219" s="291"/>
      <c r="AA219" s="291"/>
      <c r="AB219" s="291">
        <v>9.5310000000000006</v>
      </c>
      <c r="AC219" s="291"/>
      <c r="AD219" s="292">
        <f t="shared" si="21"/>
        <v>0.58333333333333326</v>
      </c>
      <c r="AE219" s="291"/>
      <c r="AF219" s="293">
        <f t="shared" si="22"/>
        <v>61.808465114310366</v>
      </c>
      <c r="AG219" s="293">
        <f t="shared" si="23"/>
        <v>61.808465114310366</v>
      </c>
      <c r="AH219" s="294">
        <f t="shared" si="24"/>
        <v>2.6137597836741442E-2</v>
      </c>
      <c r="AI219" s="294">
        <f t="shared" si="25"/>
        <v>1.6332001172616375</v>
      </c>
      <c r="AJ219" s="295">
        <f>INDEX($AR$3:AS229,MATCH(COUNTA(N219:Y219),$AR$3:$AR$12,0),2)</f>
        <v>2.2200000000000002</v>
      </c>
      <c r="AK219" s="296">
        <f t="shared" si="26"/>
        <v>140.71682246047948</v>
      </c>
      <c r="AL219" s="297">
        <f t="shared" si="27"/>
        <v>14.764119448166978</v>
      </c>
      <c r="AM219" s="297"/>
      <c r="AN219" s="298"/>
      <c r="AO219" s="299"/>
      <c r="AP219" s="298" t="s">
        <v>172</v>
      </c>
      <c r="AQ219" s="300"/>
      <c r="AR219" s="301"/>
      <c r="AS219" s="301"/>
      <c r="AT219" s="302"/>
      <c r="AU219" s="302"/>
    </row>
    <row r="220" spans="1:47">
      <c r="A220" s="383" t="s">
        <v>254</v>
      </c>
      <c r="B220" s="290">
        <v>63.379556824775577</v>
      </c>
      <c r="C220" s="374">
        <v>82.074101641152097</v>
      </c>
      <c r="D220" s="374">
        <v>43.493235983913692</v>
      </c>
      <c r="E220" s="374">
        <v>72.510144116834809</v>
      </c>
      <c r="F220" s="374">
        <v>90.909429254300932</v>
      </c>
      <c r="G220" s="374">
        <v>80.599572591320651</v>
      </c>
      <c r="H220" s="374">
        <v>49.550755607239317</v>
      </c>
      <c r="I220" s="374">
        <v>79.303223100822265</v>
      </c>
      <c r="J220" s="374">
        <v>38.604871971830093</v>
      </c>
      <c r="K220" s="374">
        <v>69.193319707473933</v>
      </c>
      <c r="L220" s="374">
        <v>78.99911044835028</v>
      </c>
      <c r="M220" s="374">
        <v>117.147412717507</v>
      </c>
      <c r="N220" s="290">
        <v>63.379556824775577</v>
      </c>
      <c r="O220" s="374">
        <v>82.074101641152097</v>
      </c>
      <c r="P220" s="374">
        <v>43.493235983913692</v>
      </c>
      <c r="Q220" s="374">
        <v>72.510144116834809</v>
      </c>
      <c r="R220" s="374">
        <v>90.909429254300932</v>
      </c>
      <c r="S220" s="374">
        <v>80.599572591320651</v>
      </c>
      <c r="T220" s="374">
        <v>49.550755607239317</v>
      </c>
      <c r="U220" s="374">
        <v>79.303223100822265</v>
      </c>
      <c r="V220" s="374">
        <v>38.604871971830093</v>
      </c>
      <c r="W220" s="374">
        <v>69.193319707473933</v>
      </c>
      <c r="X220" s="374">
        <v>78.99911044835028</v>
      </c>
      <c r="Y220" s="291">
        <v>117.147412717507</v>
      </c>
      <c r="Z220" s="291"/>
      <c r="AA220" s="291"/>
      <c r="AB220" s="291">
        <v>30.1</v>
      </c>
      <c r="AC220" s="291"/>
      <c r="AD220" s="292">
        <f t="shared" si="21"/>
        <v>1</v>
      </c>
      <c r="AE220" s="291"/>
      <c r="AF220" s="293">
        <f t="shared" si="22"/>
        <v>28.818809049977361</v>
      </c>
      <c r="AG220" s="293">
        <f t="shared" si="23"/>
        <v>28.818809049977361</v>
      </c>
      <c r="AH220" s="294">
        <f t="shared" si="24"/>
        <v>0.33406079322243265</v>
      </c>
      <c r="AI220" s="294">
        <f t="shared" si="25"/>
        <v>2.1643188001249833</v>
      </c>
      <c r="AJ220" s="295">
        <f>INDEX($AR$3:AS230,MATCH(COUNTA(N220:Y220),$AR$3:$AR$12,0),2)</f>
        <v>2.5499999999999998</v>
      </c>
      <c r="AK220" s="296">
        <f t="shared" si="26"/>
        <v>72.147061163793396</v>
      </c>
      <c r="AL220" s="297">
        <f t="shared" si="27"/>
        <v>2.3969123310230365</v>
      </c>
      <c r="AM220" s="297"/>
      <c r="AN220" s="298"/>
      <c r="AO220" s="299"/>
      <c r="AP220" s="298" t="s">
        <v>81</v>
      </c>
      <c r="AQ220" s="300"/>
      <c r="AR220" s="301"/>
      <c r="AS220" s="301"/>
      <c r="AT220" s="302"/>
      <c r="AU220" s="302"/>
    </row>
    <row r="221" spans="1:47">
      <c r="A221" s="383" t="s">
        <v>255</v>
      </c>
      <c r="B221" s="290">
        <v>98.043651044116544</v>
      </c>
      <c r="C221" s="374">
        <v>140.1539688542077</v>
      </c>
      <c r="D221" s="374">
        <v>116.7057096373922</v>
      </c>
      <c r="E221" s="374">
        <v>142.760517675904</v>
      </c>
      <c r="F221" s="374">
        <v>161.99003221044859</v>
      </c>
      <c r="G221" s="374">
        <v>149.0463447824678</v>
      </c>
      <c r="H221" s="374">
        <v>113.67493418578481</v>
      </c>
      <c r="I221" s="374">
        <v>144.52741138131969</v>
      </c>
      <c r="J221" s="374">
        <v>110.60531550496241</v>
      </c>
      <c r="K221" s="374">
        <v>147.8675155160405</v>
      </c>
      <c r="L221" s="374">
        <v>71.911272161393811</v>
      </c>
      <c r="M221" s="374">
        <v>111.46365513585511</v>
      </c>
      <c r="N221" s="290">
        <v>98.043651044116544</v>
      </c>
      <c r="O221" s="374">
        <v>140.1539688542077</v>
      </c>
      <c r="P221" s="374">
        <v>116.7057096373922</v>
      </c>
      <c r="Q221" s="374">
        <v>142.760517675904</v>
      </c>
      <c r="R221" s="374">
        <v>161.99003221044859</v>
      </c>
      <c r="S221" s="374">
        <v>149.0463447824678</v>
      </c>
      <c r="T221" s="374">
        <v>113.67493418578481</v>
      </c>
      <c r="U221" s="374">
        <v>144.52741138131969</v>
      </c>
      <c r="V221" s="374">
        <v>110.60531550496241</v>
      </c>
      <c r="W221" s="374">
        <v>147.8675155160405</v>
      </c>
      <c r="X221" s="374">
        <v>71.911272161393811</v>
      </c>
      <c r="Y221" s="291">
        <v>111.46365513585511</v>
      </c>
      <c r="Z221" s="291"/>
      <c r="AA221" s="291"/>
      <c r="AB221" s="291">
        <v>70.5</v>
      </c>
      <c r="AC221" s="291"/>
      <c r="AD221" s="292">
        <f t="shared" si="21"/>
        <v>1</v>
      </c>
      <c r="AE221" s="291"/>
      <c r="AF221" s="293">
        <f t="shared" si="22"/>
        <v>19.913121037302346</v>
      </c>
      <c r="AG221" s="293">
        <f t="shared" si="23"/>
        <v>19.913121037302346</v>
      </c>
      <c r="AH221" s="294">
        <f t="shared" si="24"/>
        <v>0.14369300177902053</v>
      </c>
      <c r="AI221" s="294">
        <f t="shared" si="25"/>
        <v>1.4483128168463244</v>
      </c>
      <c r="AJ221" s="295">
        <f>INDEX($AR$3:AS231,MATCH(COUNTA(N221:Y221),$AR$3:$AR$12,0),2)</f>
        <v>2.5499999999999998</v>
      </c>
      <c r="AK221" s="296">
        <f t="shared" si="26"/>
        <v>125.72919400749107</v>
      </c>
      <c r="AL221" s="297">
        <f t="shared" si="27"/>
        <v>1.7833928228012919</v>
      </c>
      <c r="AM221" s="297"/>
      <c r="AN221" s="298"/>
      <c r="AO221" s="299"/>
      <c r="AP221" s="298" t="s">
        <v>81</v>
      </c>
      <c r="AQ221" s="300"/>
      <c r="AR221" s="301"/>
      <c r="AS221" s="301"/>
      <c r="AT221" s="302"/>
      <c r="AU221" s="302"/>
    </row>
    <row r="222" spans="1:47">
      <c r="A222" s="383" t="s">
        <v>256</v>
      </c>
      <c r="B222" s="290">
        <v>12.45676993469996</v>
      </c>
      <c r="C222" s="374">
        <v>33.349219359695446</v>
      </c>
      <c r="D222" s="374">
        <v>17.1160639394834</v>
      </c>
      <c r="E222" s="374">
        <v>17.836469754915431</v>
      </c>
      <c r="F222" s="374">
        <v>7.5207998907923894</v>
      </c>
      <c r="G222" s="374">
        <v>25.080870635455639</v>
      </c>
      <c r="H222" s="374">
        <v>5.4008033991269482</v>
      </c>
      <c r="I222" s="374">
        <v>34.164904045132943</v>
      </c>
      <c r="J222" s="374">
        <v>5.451234584557648</v>
      </c>
      <c r="K222" s="374">
        <v>19.553665394290469</v>
      </c>
      <c r="L222" s="374"/>
      <c r="M222" s="374">
        <v>10.856729836514649</v>
      </c>
      <c r="N222" s="290">
        <v>12.45676993469996</v>
      </c>
      <c r="O222" s="374">
        <v>33.349219359695446</v>
      </c>
      <c r="P222" s="374">
        <v>17.1160639394834</v>
      </c>
      <c r="Q222" s="374">
        <v>17.836469754915431</v>
      </c>
      <c r="R222" s="374">
        <v>7.5207998907923894</v>
      </c>
      <c r="S222" s="374">
        <v>25.080870635455639</v>
      </c>
      <c r="T222" s="374">
        <v>5.4008033991269482</v>
      </c>
      <c r="U222" s="374">
        <v>34.164904045132943</v>
      </c>
      <c r="V222" s="374">
        <v>5.451234584557648</v>
      </c>
      <c r="W222" s="374">
        <v>19.553665394290469</v>
      </c>
      <c r="X222" s="374"/>
      <c r="Y222" s="291">
        <v>10.856729836514649</v>
      </c>
      <c r="Z222" s="291"/>
      <c r="AA222" s="291"/>
      <c r="AB222" s="291">
        <v>15.2</v>
      </c>
      <c r="AC222" s="291"/>
      <c r="AD222" s="292">
        <f t="shared" si="21"/>
        <v>0.70833333333333326</v>
      </c>
      <c r="AE222" s="291"/>
      <c r="AF222" s="293">
        <f t="shared" si="22"/>
        <v>56.935771073503297</v>
      </c>
      <c r="AG222" s="293">
        <f t="shared" si="23"/>
        <v>56.935771073503297</v>
      </c>
      <c r="AH222" s="294">
        <f t="shared" si="24"/>
        <v>2.8357732976808964E-2</v>
      </c>
      <c r="AI222" s="294">
        <f t="shared" si="25"/>
        <v>1.7399807093636876</v>
      </c>
      <c r="AJ222" s="295">
        <f>INDEX($AR$3:AS232,MATCH(COUNTA(N222:Y222),$AR$3:$AR$12,0),2)</f>
        <v>2.48</v>
      </c>
      <c r="AK222" s="296">
        <f t="shared" si="26"/>
        <v>17.162502797696813</v>
      </c>
      <c r="AL222" s="297">
        <f t="shared" si="27"/>
        <v>1.1291120261642642</v>
      </c>
      <c r="AM222" s="297"/>
      <c r="AN222" s="298"/>
      <c r="AO222" s="299"/>
      <c r="AP222" s="298" t="s">
        <v>81</v>
      </c>
      <c r="AQ222" s="300"/>
      <c r="AR222" s="301"/>
      <c r="AS222" s="301"/>
      <c r="AT222" s="302"/>
      <c r="AU222" s="302"/>
    </row>
    <row r="223" spans="1:47">
      <c r="A223" s="383" t="s">
        <v>257</v>
      </c>
      <c r="B223" s="290">
        <v>29.457093484878872</v>
      </c>
      <c r="C223" s="374">
        <v>31.694330326717399</v>
      </c>
      <c r="D223" s="374">
        <v>16.829521323694689</v>
      </c>
      <c r="E223" s="374">
        <v>27.355301090516161</v>
      </c>
      <c r="F223" s="374">
        <v>16.36607576874588</v>
      </c>
      <c r="G223" s="374">
        <v>28.13154590216234</v>
      </c>
      <c r="H223" s="374">
        <v>12.488438313190811</v>
      </c>
      <c r="I223" s="374">
        <v>34.162650808860093</v>
      </c>
      <c r="J223" s="374">
        <v>12.101216790692011</v>
      </c>
      <c r="K223" s="374">
        <v>30.095477421262611</v>
      </c>
      <c r="L223" s="374">
        <v>1.3015336827623889</v>
      </c>
      <c r="M223" s="374">
        <v>15.97731272429259</v>
      </c>
      <c r="N223" s="290">
        <v>29.457093484878872</v>
      </c>
      <c r="O223" s="374">
        <v>31.694330326717399</v>
      </c>
      <c r="P223" s="374">
        <v>16.829521323694689</v>
      </c>
      <c r="Q223" s="374">
        <v>27.355301090516161</v>
      </c>
      <c r="R223" s="374">
        <v>16.36607576874588</v>
      </c>
      <c r="S223" s="374">
        <v>28.13154590216234</v>
      </c>
      <c r="T223" s="374">
        <v>12.488438313190811</v>
      </c>
      <c r="U223" s="374">
        <v>34.162650808860093</v>
      </c>
      <c r="V223" s="374">
        <v>12.101216790692011</v>
      </c>
      <c r="W223" s="374">
        <v>30.095477421262611</v>
      </c>
      <c r="X223" s="374">
        <v>1.3015336827623889</v>
      </c>
      <c r="Y223" s="291">
        <v>15.97731272429259</v>
      </c>
      <c r="Z223" s="291"/>
      <c r="AA223" s="291"/>
      <c r="AB223" s="291">
        <v>21.3</v>
      </c>
      <c r="AC223" s="291"/>
      <c r="AD223" s="292">
        <f t="shared" si="21"/>
        <v>0.75</v>
      </c>
      <c r="AE223" s="291"/>
      <c r="AF223" s="293">
        <f t="shared" si="22"/>
        <v>45.606358990449714</v>
      </c>
      <c r="AG223" s="293">
        <f t="shared" si="23"/>
        <v>45.606358990449714</v>
      </c>
      <c r="AH223" s="294">
        <f t="shared" si="24"/>
        <v>7.5113711827599391E-2</v>
      </c>
      <c r="AI223" s="294">
        <f t="shared" si="25"/>
        <v>1.3191612089590277</v>
      </c>
      <c r="AJ223" s="295">
        <f>INDEX($AR$3:AS233,MATCH(COUNTA(N223:Y223),$AR$3:$AR$12,0),2)</f>
        <v>2.5499999999999998</v>
      </c>
      <c r="AK223" s="296">
        <f t="shared" si="26"/>
        <v>21.330041469814656</v>
      </c>
      <c r="AL223" s="297">
        <f t="shared" si="27"/>
        <v>1.0014103976438806</v>
      </c>
      <c r="AM223" s="297"/>
      <c r="AN223" s="298"/>
      <c r="AO223" s="299"/>
      <c r="AP223" s="298" t="s">
        <v>81</v>
      </c>
      <c r="AQ223" s="300"/>
      <c r="AR223" s="301"/>
      <c r="AS223" s="301"/>
      <c r="AT223" s="302"/>
      <c r="AU223" s="302"/>
    </row>
    <row r="224" spans="1:47">
      <c r="A224" s="383" t="s">
        <v>258</v>
      </c>
      <c r="B224" s="290">
        <v>21.199005230049661</v>
      </c>
      <c r="C224" s="374">
        <v>25.704510700063121</v>
      </c>
      <c r="D224" s="374">
        <v>11.561130495463161</v>
      </c>
      <c r="E224" s="374">
        <v>19.373276104655531</v>
      </c>
      <c r="F224" s="374">
        <v>10.4417923524305</v>
      </c>
      <c r="G224" s="374">
        <v>26.19028863976542</v>
      </c>
      <c r="H224" s="374">
        <v>8.9696539725078903</v>
      </c>
      <c r="I224" s="374">
        <v>26.65005169316375</v>
      </c>
      <c r="J224" s="374">
        <v>12.30602992825837</v>
      </c>
      <c r="K224" s="374">
        <v>24.77545348817161</v>
      </c>
      <c r="L224" s="374">
        <v>1.6351120118510161</v>
      </c>
      <c r="M224" s="374">
        <v>10.73003265912434</v>
      </c>
      <c r="N224" s="290">
        <v>21.199005230049661</v>
      </c>
      <c r="O224" s="374">
        <v>25.704510700063121</v>
      </c>
      <c r="P224" s="374">
        <v>11.561130495463161</v>
      </c>
      <c r="Q224" s="374">
        <v>19.373276104655531</v>
      </c>
      <c r="R224" s="374">
        <v>10.4417923524305</v>
      </c>
      <c r="S224" s="374">
        <v>26.19028863976542</v>
      </c>
      <c r="T224" s="374">
        <v>8.9696539725078903</v>
      </c>
      <c r="U224" s="374">
        <v>26.65005169316375</v>
      </c>
      <c r="V224" s="374">
        <v>12.30602992825837</v>
      </c>
      <c r="W224" s="374">
        <v>24.77545348817161</v>
      </c>
      <c r="X224" s="374">
        <v>1.6351120118510161</v>
      </c>
      <c r="Y224" s="291">
        <v>10.73003265912434</v>
      </c>
      <c r="Z224" s="291"/>
      <c r="AA224" s="291"/>
      <c r="AB224" s="291">
        <v>26.6</v>
      </c>
      <c r="AC224" s="291"/>
      <c r="AD224" s="292">
        <f t="shared" si="21"/>
        <v>0.75</v>
      </c>
      <c r="AE224" s="291"/>
      <c r="AF224" s="293">
        <f t="shared" si="22"/>
        <v>48.171585972707241</v>
      </c>
      <c r="AG224" s="293">
        <f t="shared" si="23"/>
        <v>48.171585972707241</v>
      </c>
      <c r="AH224" s="294">
        <f t="shared" si="24"/>
        <v>1.8379538757864494E-2</v>
      </c>
      <c r="AI224" s="294">
        <f t="shared" si="25"/>
        <v>1.2511913278937756</v>
      </c>
      <c r="AJ224" s="295">
        <f>INDEX($AR$3:AS234,MATCH(COUNTA(N224:Y224),$AR$3:$AR$12,0),2)</f>
        <v>2.5499999999999998</v>
      </c>
      <c r="AK224" s="296">
        <f t="shared" si="26"/>
        <v>16.628028106292032</v>
      </c>
      <c r="AL224" s="297">
        <f t="shared" si="27"/>
        <v>0.62511383858240721</v>
      </c>
      <c r="AM224" s="297"/>
      <c r="AN224" s="298"/>
      <c r="AO224" s="299"/>
      <c r="AP224" s="298" t="s">
        <v>81</v>
      </c>
      <c r="AQ224" s="300"/>
      <c r="AR224" s="301"/>
      <c r="AS224" s="301"/>
      <c r="AT224" s="302"/>
      <c r="AU224" s="302"/>
    </row>
    <row r="225" spans="1:47">
      <c r="A225" s="383" t="s">
        <v>259</v>
      </c>
      <c r="B225" s="290">
        <v>50.358522511597997</v>
      </c>
      <c r="C225" s="374">
        <v>56.345552058648359</v>
      </c>
      <c r="D225" s="374">
        <v>30.131211851156301</v>
      </c>
      <c r="E225" s="374">
        <v>53.103127948800683</v>
      </c>
      <c r="F225" s="374">
        <v>86.326825939949018</v>
      </c>
      <c r="G225" s="374">
        <v>71.125059152143507</v>
      </c>
      <c r="H225" s="374">
        <v>43.364413370824053</v>
      </c>
      <c r="I225" s="374">
        <v>62.78770150490692</v>
      </c>
      <c r="J225" s="374">
        <v>90.262165943601715</v>
      </c>
      <c r="K225" s="374">
        <v>101.5795984429986</v>
      </c>
      <c r="L225" s="374">
        <v>22.583277486005599</v>
      </c>
      <c r="M225" s="374">
        <v>38.596141921768272</v>
      </c>
      <c r="N225" s="290">
        <v>50.358522511597997</v>
      </c>
      <c r="O225" s="374">
        <v>56.345552058648359</v>
      </c>
      <c r="P225" s="374">
        <v>30.131211851156301</v>
      </c>
      <c r="Q225" s="374">
        <v>53.103127948800683</v>
      </c>
      <c r="R225" s="374">
        <v>86.326825939949018</v>
      </c>
      <c r="S225" s="374">
        <v>71.125059152143507</v>
      </c>
      <c r="T225" s="374">
        <v>43.364413370824053</v>
      </c>
      <c r="U225" s="374">
        <v>62.78770150490692</v>
      </c>
      <c r="V225" s="374">
        <v>90.262165943601715</v>
      </c>
      <c r="W225" s="374">
        <v>101.5795984429986</v>
      </c>
      <c r="X225" s="374">
        <v>22.583277486005599</v>
      </c>
      <c r="Y225" s="291">
        <v>38.596141921768272</v>
      </c>
      <c r="Z225" s="291"/>
      <c r="AA225" s="291"/>
      <c r="AB225" s="291">
        <v>25.4</v>
      </c>
      <c r="AC225" s="291"/>
      <c r="AD225" s="292">
        <f t="shared" si="21"/>
        <v>0.75</v>
      </c>
      <c r="AE225" s="291"/>
      <c r="AF225" s="293">
        <f t="shared" si="22"/>
        <v>39.936047125803086</v>
      </c>
      <c r="AG225" s="293">
        <f t="shared" si="23"/>
        <v>39.936047125803086</v>
      </c>
      <c r="AH225" s="294">
        <f t="shared" si="24"/>
        <v>0.14326531112199892</v>
      </c>
      <c r="AI225" s="294">
        <f t="shared" si="25"/>
        <v>1.8158737560584626</v>
      </c>
      <c r="AJ225" s="295">
        <f>INDEX($AR$3:AS235,MATCH(COUNTA(N225:Y225),$AR$3:$AR$12,0),2)</f>
        <v>2.5499999999999998</v>
      </c>
      <c r="AK225" s="296">
        <f t="shared" si="26"/>
        <v>58.88029984436676</v>
      </c>
      <c r="AL225" s="297">
        <f t="shared" si="27"/>
        <v>2.3181220411168018</v>
      </c>
      <c r="AM225" s="297"/>
      <c r="AN225" s="298"/>
      <c r="AO225" s="299"/>
      <c r="AP225" s="298" t="s">
        <v>81</v>
      </c>
      <c r="AQ225" s="300"/>
      <c r="AR225" s="301"/>
      <c r="AS225" s="301"/>
      <c r="AT225" s="302"/>
      <c r="AU225" s="302"/>
    </row>
    <row r="226" spans="1:47">
      <c r="A226" s="383" t="s">
        <v>260</v>
      </c>
      <c r="B226" s="290">
        <v>41.676675805819627</v>
      </c>
      <c r="C226" s="374">
        <v>47.851010326031307</v>
      </c>
      <c r="D226" s="374">
        <v>28.567331537878399</v>
      </c>
      <c r="E226" s="374">
        <v>46.32956700534335</v>
      </c>
      <c r="F226" s="374">
        <v>46.841319259749611</v>
      </c>
      <c r="G226" s="374">
        <v>56.960719481384807</v>
      </c>
      <c r="H226" s="374">
        <v>97.747230363241243</v>
      </c>
      <c r="I226" s="374">
        <v>102.70644741895499</v>
      </c>
      <c r="J226" s="374">
        <v>67.093073759783167</v>
      </c>
      <c r="K226" s="374">
        <v>106.1899913589024</v>
      </c>
      <c r="L226" s="374">
        <v>23.561343056908282</v>
      </c>
      <c r="M226" s="374">
        <v>41.333312424088511</v>
      </c>
      <c r="N226" s="290">
        <v>41.676675805819627</v>
      </c>
      <c r="O226" s="374">
        <v>47.851010326031307</v>
      </c>
      <c r="P226" s="374">
        <v>28.567331537878399</v>
      </c>
      <c r="Q226" s="374">
        <v>46.32956700534335</v>
      </c>
      <c r="R226" s="374">
        <v>46.841319259749611</v>
      </c>
      <c r="S226" s="374">
        <v>56.960719481384807</v>
      </c>
      <c r="T226" s="374">
        <v>97.747230363241243</v>
      </c>
      <c r="U226" s="374">
        <v>102.70644741895499</v>
      </c>
      <c r="V226" s="374">
        <v>67.093073759783167</v>
      </c>
      <c r="W226" s="374">
        <v>106.1899913589024</v>
      </c>
      <c r="X226" s="374">
        <v>23.561343056908282</v>
      </c>
      <c r="Y226" s="291">
        <v>41.333312424088511</v>
      </c>
      <c r="Z226" s="291"/>
      <c r="AA226" s="291"/>
      <c r="AB226" s="291">
        <v>31.9</v>
      </c>
      <c r="AC226" s="291"/>
      <c r="AD226" s="292">
        <f t="shared" si="21"/>
        <v>0.75</v>
      </c>
      <c r="AE226" s="291"/>
      <c r="AF226" s="293">
        <f t="shared" si="22"/>
        <v>46.323893505853789</v>
      </c>
      <c r="AG226" s="293">
        <f t="shared" si="23"/>
        <v>46.323893505853789</v>
      </c>
      <c r="AH226" s="294">
        <f t="shared" si="24"/>
        <v>4.2159033356271663E-2</v>
      </c>
      <c r="AI226" s="294">
        <f t="shared" si="25"/>
        <v>1.7328813537701533</v>
      </c>
      <c r="AJ226" s="295">
        <f>INDEX($AR$3:AS236,MATCH(COUNTA(N226:Y226),$AR$3:$AR$12,0),2)</f>
        <v>2.5499999999999998</v>
      </c>
      <c r="AK226" s="296">
        <f t="shared" si="26"/>
        <v>58.904835149840473</v>
      </c>
      <c r="AL226" s="297">
        <f t="shared" si="27"/>
        <v>1.8465465564213315</v>
      </c>
      <c r="AM226" s="297"/>
      <c r="AN226" s="298"/>
      <c r="AO226" s="299"/>
      <c r="AP226" s="298" t="s">
        <v>81</v>
      </c>
      <c r="AQ226" s="300"/>
      <c r="AR226" s="301"/>
      <c r="AS226" s="301"/>
      <c r="AT226" s="302"/>
      <c r="AU226" s="302"/>
    </row>
    <row r="227" spans="1:47">
      <c r="A227" s="383" t="s">
        <v>261</v>
      </c>
      <c r="B227" s="290">
        <v>15.112068651475919</v>
      </c>
      <c r="C227" s="374">
        <v>18.482219539788161</v>
      </c>
      <c r="D227" s="374">
        <v>8.1706672456319378</v>
      </c>
      <c r="E227" s="374">
        <v>12.00920328859948</v>
      </c>
      <c r="F227" s="374">
        <v>0.73250191834496625</v>
      </c>
      <c r="G227" s="374">
        <v>16.6594736274673</v>
      </c>
      <c r="H227" s="374">
        <v>9.5969460676842964</v>
      </c>
      <c r="I227" s="374">
        <v>31.42941888997921</v>
      </c>
      <c r="J227" s="374">
        <v>12.82171563275028</v>
      </c>
      <c r="K227" s="374">
        <v>27.174894583601091</v>
      </c>
      <c r="L227" s="374"/>
      <c r="M227" s="374">
        <v>13.12477333349363</v>
      </c>
      <c r="N227" s="290">
        <v>15.112068651475919</v>
      </c>
      <c r="O227" s="374">
        <v>18.482219539788161</v>
      </c>
      <c r="P227" s="374">
        <v>8.1706672456319378</v>
      </c>
      <c r="Q227" s="374">
        <v>12.00920328859948</v>
      </c>
      <c r="R227" s="374">
        <v>0.73250191834496625</v>
      </c>
      <c r="S227" s="374">
        <v>16.6594736274673</v>
      </c>
      <c r="T227" s="374">
        <v>9.5969460676842964</v>
      </c>
      <c r="U227" s="374">
        <v>31.42941888997921</v>
      </c>
      <c r="V227" s="374">
        <v>12.82171563275028</v>
      </c>
      <c r="W227" s="374">
        <v>27.174894583601091</v>
      </c>
      <c r="X227" s="374"/>
      <c r="Y227" s="291">
        <v>13.12477333349363</v>
      </c>
      <c r="Z227" s="291"/>
      <c r="AA227" s="291"/>
      <c r="AB227" s="291">
        <v>22.1</v>
      </c>
      <c r="AC227" s="291"/>
      <c r="AD227" s="292">
        <f t="shared" si="21"/>
        <v>0.70833333333333326</v>
      </c>
      <c r="AE227" s="291"/>
      <c r="AF227" s="293">
        <f t="shared" si="22"/>
        <v>54.19268302787664</v>
      </c>
      <c r="AG227" s="293">
        <f t="shared" si="23"/>
        <v>54.19268302787664</v>
      </c>
      <c r="AH227" s="294">
        <f t="shared" si="24"/>
        <v>0.13859777222284406</v>
      </c>
      <c r="AI227" s="294">
        <f t="shared" si="25"/>
        <v>2.013770456174504</v>
      </c>
      <c r="AJ227" s="295">
        <f>INDEX($AR$3:AS237,MATCH(COUNTA(N227:Y227),$AR$3:$AR$12,0),2)</f>
        <v>2.48</v>
      </c>
      <c r="AK227" s="296">
        <f t="shared" si="26"/>
        <v>15.028534798074208</v>
      </c>
      <c r="AL227" s="297">
        <f t="shared" si="27"/>
        <v>0.68002419900788269</v>
      </c>
      <c r="AM227" s="297"/>
      <c r="AN227" s="298"/>
      <c r="AO227" s="299"/>
      <c r="AP227" s="298" t="s">
        <v>81</v>
      </c>
      <c r="AQ227" s="300"/>
      <c r="AR227" s="301"/>
      <c r="AS227" s="301"/>
      <c r="AT227" s="302"/>
      <c r="AU227" s="302"/>
    </row>
    <row r="228" spans="1:47">
      <c r="A228" s="383" t="s">
        <v>262</v>
      </c>
      <c r="B228" s="290">
        <v>34.997551318187448</v>
      </c>
      <c r="C228" s="374">
        <v>43.73975215584715</v>
      </c>
      <c r="D228" s="374">
        <v>31.37002119236541</v>
      </c>
      <c r="E228" s="374">
        <v>39.457215320607688</v>
      </c>
      <c r="F228" s="374">
        <v>15.071860259943881</v>
      </c>
      <c r="G228" s="374">
        <v>29.17117864581428</v>
      </c>
      <c r="H228" s="374">
        <v>11.147272969555919</v>
      </c>
      <c r="I228" s="374">
        <v>30.527002326743681</v>
      </c>
      <c r="J228" s="374">
        <v>11.01715409218782</v>
      </c>
      <c r="K228" s="374">
        <v>28.607339134277229</v>
      </c>
      <c r="L228" s="374"/>
      <c r="M228" s="374">
        <v>14.21878118405254</v>
      </c>
      <c r="N228" s="290">
        <v>34.997551318187448</v>
      </c>
      <c r="O228" s="374">
        <v>43.73975215584715</v>
      </c>
      <c r="P228" s="374">
        <v>31.37002119236541</v>
      </c>
      <c r="Q228" s="374">
        <v>39.457215320607688</v>
      </c>
      <c r="R228" s="374">
        <v>15.071860259943881</v>
      </c>
      <c r="S228" s="374">
        <v>29.17117864581428</v>
      </c>
      <c r="T228" s="374">
        <v>11.147272969555919</v>
      </c>
      <c r="U228" s="374">
        <v>30.527002326743681</v>
      </c>
      <c r="V228" s="374">
        <v>11.01715409218782</v>
      </c>
      <c r="W228" s="374">
        <v>28.607339134277229</v>
      </c>
      <c r="X228" s="374"/>
      <c r="Y228" s="291">
        <v>14.21878118405254</v>
      </c>
      <c r="Z228" s="291"/>
      <c r="AA228" s="291"/>
      <c r="AB228" s="291">
        <v>18.7</v>
      </c>
      <c r="AC228" s="291"/>
      <c r="AD228" s="292">
        <f t="shared" si="21"/>
        <v>0.70833333333333326</v>
      </c>
      <c r="AE228" s="291"/>
      <c r="AF228" s="293">
        <f t="shared" si="22"/>
        <v>42.044620396337727</v>
      </c>
      <c r="AG228" s="293">
        <f t="shared" si="23"/>
        <v>42.044620396337727</v>
      </c>
      <c r="AH228" s="294">
        <f t="shared" si="24"/>
        <v>0.13087398582802354</v>
      </c>
      <c r="AI228" s="294">
        <f t="shared" si="25"/>
        <v>1.5768105305234856</v>
      </c>
      <c r="AJ228" s="295">
        <f>INDEX($AR$3:AS238,MATCH(COUNTA(N228:Y228),$AR$3:$AR$12,0),2)</f>
        <v>2.48</v>
      </c>
      <c r="AK228" s="296">
        <f t="shared" si="26"/>
        <v>26.302284418143916</v>
      </c>
      <c r="AL228" s="297">
        <f t="shared" si="27"/>
        <v>1.4065392736975357</v>
      </c>
      <c r="AM228" s="297"/>
      <c r="AN228" s="298"/>
      <c r="AO228" s="299"/>
      <c r="AP228" s="298" t="s">
        <v>81</v>
      </c>
      <c r="AQ228" s="300"/>
      <c r="AR228" s="301"/>
      <c r="AS228" s="301"/>
      <c r="AT228" s="302"/>
      <c r="AU228" s="302"/>
    </row>
    <row r="229" spans="1:47">
      <c r="A229" s="383" t="s">
        <v>263</v>
      </c>
      <c r="B229" s="290">
        <v>63.148215021250458</v>
      </c>
      <c r="C229" s="374">
        <v>82.440043735636266</v>
      </c>
      <c r="D229" s="374">
        <v>76.283160548722378</v>
      </c>
      <c r="E229" s="374">
        <v>81.424967767754609</v>
      </c>
      <c r="F229" s="374">
        <v>96.461369214043671</v>
      </c>
      <c r="G229" s="374">
        <v>98.177158372835905</v>
      </c>
      <c r="H229" s="374">
        <v>88.325180071493548</v>
      </c>
      <c r="I229" s="374">
        <v>101.3754916024736</v>
      </c>
      <c r="J229" s="374">
        <v>86.636784805676569</v>
      </c>
      <c r="K229" s="374">
        <v>100.854896126499</v>
      </c>
      <c r="L229" s="374">
        <v>64.741648196761929</v>
      </c>
      <c r="M229" s="374">
        <v>71.549565623462584</v>
      </c>
      <c r="N229" s="290">
        <v>63.148215021250458</v>
      </c>
      <c r="O229" s="374">
        <v>82.440043735636266</v>
      </c>
      <c r="P229" s="374">
        <v>76.283160548722378</v>
      </c>
      <c r="Q229" s="374">
        <v>81.424967767754609</v>
      </c>
      <c r="R229" s="374">
        <v>96.461369214043671</v>
      </c>
      <c r="S229" s="374">
        <v>98.177158372835905</v>
      </c>
      <c r="T229" s="374">
        <v>88.325180071493548</v>
      </c>
      <c r="U229" s="374">
        <v>101.3754916024736</v>
      </c>
      <c r="V229" s="374">
        <v>86.636784805676569</v>
      </c>
      <c r="W229" s="374">
        <v>100.854896126499</v>
      </c>
      <c r="X229" s="374">
        <v>64.741648196761929</v>
      </c>
      <c r="Y229" s="291">
        <v>71.549565623462584</v>
      </c>
      <c r="Z229" s="291"/>
      <c r="AA229" s="291"/>
      <c r="AB229" s="291">
        <v>30.9</v>
      </c>
      <c r="AC229" s="291"/>
      <c r="AD229" s="292">
        <f t="shared" si="21"/>
        <v>1</v>
      </c>
      <c r="AE229" s="291"/>
      <c r="AF229" s="293">
        <f t="shared" si="22"/>
        <v>15.302734756175509</v>
      </c>
      <c r="AG229" s="293">
        <f t="shared" si="23"/>
        <v>15.302734756175509</v>
      </c>
      <c r="AH229" s="294">
        <f t="shared" si="24"/>
        <v>1.3618429627558491E-2</v>
      </c>
      <c r="AI229" s="294">
        <f t="shared" si="25"/>
        <v>1.3250707951090284</v>
      </c>
      <c r="AJ229" s="295">
        <f>INDEX($AR$3:AS239,MATCH(COUNTA(N229:Y229),$AR$3:$AR$12,0),2)</f>
        <v>2.5499999999999998</v>
      </c>
      <c r="AK229" s="296">
        <f t="shared" si="26"/>
        <v>84.284873423884221</v>
      </c>
      <c r="AL229" s="297">
        <f t="shared" si="27"/>
        <v>2.7276658065981949</v>
      </c>
      <c r="AM229" s="297"/>
      <c r="AN229" s="298"/>
      <c r="AO229" s="299"/>
      <c r="AP229" s="298" t="s">
        <v>81</v>
      </c>
      <c r="AQ229" s="300"/>
      <c r="AR229" s="301"/>
      <c r="AS229" s="301"/>
      <c r="AT229" s="302"/>
      <c r="AU229" s="302"/>
    </row>
    <row r="230" spans="1:47">
      <c r="A230" s="383" t="s">
        <v>264</v>
      </c>
      <c r="B230" s="290">
        <v>26.030846297045919</v>
      </c>
      <c r="C230" s="374">
        <v>38.268296363169448</v>
      </c>
      <c r="D230" s="374">
        <v>20.875380580143489</v>
      </c>
      <c r="E230" s="374">
        <v>20.338699841573138</v>
      </c>
      <c r="F230" s="374">
        <v>5.0073424772155342</v>
      </c>
      <c r="G230" s="374">
        <v>22.781880540200529</v>
      </c>
      <c r="H230" s="374">
        <v>4.6092365174890224</v>
      </c>
      <c r="I230" s="374">
        <v>22.6106686798379</v>
      </c>
      <c r="J230" s="374">
        <v>8.6524678139082916</v>
      </c>
      <c r="K230" s="374">
        <v>19.02488282058215</v>
      </c>
      <c r="L230" s="374"/>
      <c r="M230" s="374">
        <v>1.2756295956093779</v>
      </c>
      <c r="N230" s="290">
        <v>26.030846297045919</v>
      </c>
      <c r="O230" s="374">
        <v>38.268296363169448</v>
      </c>
      <c r="P230" s="374">
        <v>20.875380580143489</v>
      </c>
      <c r="Q230" s="374">
        <v>20.338699841573138</v>
      </c>
      <c r="R230" s="374">
        <v>5.0073424772155342</v>
      </c>
      <c r="S230" s="374">
        <v>22.781880540200529</v>
      </c>
      <c r="T230" s="374">
        <v>4.6092365174890224</v>
      </c>
      <c r="U230" s="374">
        <v>22.6106686798379</v>
      </c>
      <c r="V230" s="374">
        <v>8.6524678139082916</v>
      </c>
      <c r="W230" s="374">
        <v>19.02488282058215</v>
      </c>
      <c r="X230" s="374"/>
      <c r="Y230" s="291">
        <v>1.2756295956093779</v>
      </c>
      <c r="Z230" s="291"/>
      <c r="AA230" s="291"/>
      <c r="AB230" s="291">
        <v>1.7999999999999999E-2</v>
      </c>
      <c r="AC230" s="291"/>
      <c r="AD230" s="292">
        <f t="shared" si="21"/>
        <v>0.70833333333333326</v>
      </c>
      <c r="AE230" s="291"/>
      <c r="AF230" s="293">
        <f t="shared" si="22"/>
        <v>61.708573016473487</v>
      </c>
      <c r="AG230" s="293">
        <f t="shared" si="23"/>
        <v>61.708573016473487</v>
      </c>
      <c r="AH230" s="294">
        <f t="shared" si="24"/>
        <v>0.330807458219122</v>
      </c>
      <c r="AI230" s="294">
        <f t="shared" si="25"/>
        <v>1.9797377094524955</v>
      </c>
      <c r="AJ230" s="295">
        <f>INDEX($AR$3:AS240,MATCH(COUNTA(N230:Y230),$AR$3:$AR$12,0),2)</f>
        <v>2.48</v>
      </c>
      <c r="AK230" s="296">
        <f t="shared" si="26"/>
        <v>17.22503013879771</v>
      </c>
      <c r="AL230" s="297">
        <f t="shared" si="27"/>
        <v>956.94611882209506</v>
      </c>
      <c r="AM230" s="297"/>
      <c r="AN230" s="298"/>
      <c r="AO230" s="299"/>
      <c r="AP230" s="298" t="s">
        <v>81</v>
      </c>
      <c r="AQ230" s="300"/>
      <c r="AR230" s="80"/>
      <c r="AS230" s="80"/>
      <c r="AT230" s="302"/>
      <c r="AU230" s="302"/>
    </row>
    <row r="231" spans="1:47">
      <c r="A231" s="383" t="s">
        <v>265</v>
      </c>
      <c r="B231" s="290"/>
      <c r="C231" s="374"/>
      <c r="D231" s="374"/>
      <c r="E231" s="374"/>
      <c r="F231" s="374">
        <v>58.827409120562073</v>
      </c>
      <c r="G231" s="374">
        <v>40.512980955442373</v>
      </c>
      <c r="H231" s="374"/>
      <c r="I231" s="374">
        <v>19.418576515850479</v>
      </c>
      <c r="J231" s="374"/>
      <c r="K231" s="374"/>
      <c r="L231" s="374"/>
      <c r="M231" s="374"/>
      <c r="N231" s="290"/>
      <c r="O231" s="374"/>
      <c r="P231" s="374"/>
      <c r="Q231" s="374"/>
      <c r="R231" s="374"/>
      <c r="S231" s="374">
        <v>40.512980955442373</v>
      </c>
      <c r="T231" s="374"/>
      <c r="U231" s="374">
        <v>19.418576515850479</v>
      </c>
      <c r="V231" s="374"/>
      <c r="W231" s="374"/>
      <c r="X231" s="374"/>
      <c r="Y231" s="291"/>
      <c r="Z231" s="291"/>
      <c r="AA231" s="291"/>
      <c r="AB231" s="291">
        <v>10.336399999999999</v>
      </c>
      <c r="AC231" s="291"/>
      <c r="AD231" s="292">
        <f t="shared" si="21"/>
        <v>0.33333333333333331</v>
      </c>
      <c r="AE231" s="291"/>
      <c r="AF231" s="293">
        <f t="shared" si="22"/>
        <v>35.197490820584989</v>
      </c>
      <c r="AG231" s="293">
        <f t="shared" si="23"/>
        <v>40.67547923392511</v>
      </c>
      <c r="AH231" s="294">
        <f t="shared" si="24"/>
        <v>1</v>
      </c>
      <c r="AI231" s="294">
        <f t="shared" si="25"/>
        <v>0.99999999999999911</v>
      </c>
      <c r="AJ231" s="295" t="e">
        <f>INDEX($AR$3:AS241,MATCH(COUNTA(N231:Y231),$AR$3:$AR$12,0),2)</f>
        <v>#N/A</v>
      </c>
      <c r="AK231" s="296">
        <f t="shared" si="26"/>
        <v>29.965778735646424</v>
      </c>
      <c r="AL231" s="297">
        <f t="shared" si="27"/>
        <v>2.899053706865681</v>
      </c>
      <c r="AM231" s="297"/>
      <c r="AN231" s="298"/>
      <c r="AO231" s="299"/>
      <c r="AP231" s="298" t="s">
        <v>172</v>
      </c>
      <c r="AQ231" s="300"/>
      <c r="AR231" s="301"/>
      <c r="AS231" s="301"/>
      <c r="AT231" s="302"/>
      <c r="AU231" s="302"/>
    </row>
    <row r="232" spans="1:47" s="334" customFormat="1">
      <c r="A232" s="383" t="s">
        <v>266</v>
      </c>
      <c r="B232" s="290"/>
      <c r="C232" s="374"/>
      <c r="D232" s="374"/>
      <c r="E232" s="374"/>
      <c r="F232" s="374">
        <v>31.087434673041539</v>
      </c>
      <c r="G232" s="374">
        <v>21.07267545116197</v>
      </c>
      <c r="H232" s="374"/>
      <c r="I232" s="374">
        <v>18.942396356948521</v>
      </c>
      <c r="J232" s="374"/>
      <c r="K232" s="374"/>
      <c r="L232" s="374"/>
      <c r="M232" s="374"/>
      <c r="N232" s="71"/>
      <c r="O232" s="376"/>
      <c r="P232" s="376"/>
      <c r="Q232" s="376"/>
      <c r="R232" s="376">
        <v>31.087434673041539</v>
      </c>
      <c r="S232" s="376">
        <v>21.07267545116197</v>
      </c>
      <c r="T232" s="376"/>
      <c r="U232" s="376">
        <v>18.942396356948521</v>
      </c>
      <c r="V232" s="376"/>
      <c r="W232" s="376"/>
      <c r="X232" s="376"/>
      <c r="Y232" s="70"/>
      <c r="Z232" s="70"/>
      <c r="AA232" s="70"/>
      <c r="AB232" s="70">
        <v>10.932600000000001</v>
      </c>
      <c r="AC232" s="291"/>
      <c r="AD232" s="292">
        <f t="shared" si="21"/>
        <v>0.625</v>
      </c>
      <c r="AE232" s="70"/>
      <c r="AF232" s="293">
        <f t="shared" si="22"/>
        <v>22.341082932095325</v>
      </c>
      <c r="AG232" s="293">
        <f t="shared" si="23"/>
        <v>22.341082932095325</v>
      </c>
      <c r="AH232" s="294">
        <f t="shared" si="24"/>
        <v>0.82459675805298349</v>
      </c>
      <c r="AI232" s="294">
        <f t="shared" si="25"/>
        <v>1.3950078672626645</v>
      </c>
      <c r="AJ232" s="295">
        <f>INDEX($AR$3:AS242,MATCH(COUNTA(N232:Y232),$AR$3:$AR$12,0),2)</f>
        <v>1.1499999999999999</v>
      </c>
      <c r="AK232" s="296">
        <f t="shared" si="26"/>
        <v>23.700835493717346</v>
      </c>
      <c r="AL232" s="297">
        <f t="shared" si="27"/>
        <v>2.1679047521831354</v>
      </c>
      <c r="AM232" s="297"/>
      <c r="AN232" s="298"/>
      <c r="AO232" s="299"/>
      <c r="AP232" s="298" t="s">
        <v>172</v>
      </c>
      <c r="AQ232" s="300"/>
      <c r="AR232" s="301"/>
      <c r="AS232" s="301"/>
      <c r="AT232" s="302"/>
      <c r="AU232" s="302"/>
    </row>
    <row r="233" spans="1:47">
      <c r="A233" s="383" t="s">
        <v>267</v>
      </c>
      <c r="B233" s="299">
        <v>134.1494061291497</v>
      </c>
      <c r="C233" s="302">
        <v>172.79148484394071</v>
      </c>
      <c r="D233" s="302">
        <v>270.91026397605401</v>
      </c>
      <c r="E233" s="302">
        <v>93.908920598140526</v>
      </c>
      <c r="F233" s="302">
        <v>23.84274341165192</v>
      </c>
      <c r="G233" s="302">
        <v>96.511804897033471</v>
      </c>
      <c r="H233" s="302">
        <v>239.86398151837849</v>
      </c>
      <c r="I233" s="302">
        <v>62.285763384598788</v>
      </c>
      <c r="J233" s="302">
        <v>145.87256994381511</v>
      </c>
      <c r="K233" s="374">
        <v>51.656915629846083</v>
      </c>
      <c r="L233" s="374"/>
      <c r="M233" s="374"/>
      <c r="N233" s="290">
        <v>134.1494061291497</v>
      </c>
      <c r="O233" s="374">
        <v>172.79148484394071</v>
      </c>
      <c r="P233" s="374">
        <v>270.91026397605401</v>
      </c>
      <c r="Q233" s="374">
        <v>93.908920598140526</v>
      </c>
      <c r="R233" s="374">
        <v>23.84274341165192</v>
      </c>
      <c r="S233" s="374">
        <v>96.511804897033471</v>
      </c>
      <c r="T233" s="374">
        <v>239.86398151837849</v>
      </c>
      <c r="U233" s="374">
        <v>62.285763384598788</v>
      </c>
      <c r="V233" s="374">
        <v>145.87256994381511</v>
      </c>
      <c r="W233" s="374">
        <v>51.656915629846083</v>
      </c>
      <c r="X233" s="374"/>
      <c r="Y233" s="291"/>
      <c r="Z233" s="291"/>
      <c r="AA233" s="291"/>
      <c r="AB233" s="291">
        <v>9.6919000000000004</v>
      </c>
      <c r="AC233" s="291"/>
      <c r="AD233" s="292">
        <f t="shared" si="21"/>
        <v>0.66666666666666663</v>
      </c>
      <c r="AE233" s="291"/>
      <c r="AF233" s="293">
        <f t="shared" si="22"/>
        <v>59.175978419151889</v>
      </c>
      <c r="AG233" s="293">
        <f t="shared" si="23"/>
        <v>59.175978419151889</v>
      </c>
      <c r="AH233" s="294">
        <f t="shared" si="24"/>
        <v>0.12565910074603598</v>
      </c>
      <c r="AI233" s="294">
        <f t="shared" si="25"/>
        <v>1.8540686807869655</v>
      </c>
      <c r="AJ233" s="295">
        <f>INDEX($AR$3:AS243,MATCH(COUNTA(N233:Y233),$AR$3:$AR$12,0),2)</f>
        <v>2.41</v>
      </c>
      <c r="AK233" s="296">
        <f t="shared" si="26"/>
        <v>129.17938543326085</v>
      </c>
      <c r="AL233" s="297">
        <f t="shared" si="27"/>
        <v>13.328592477559699</v>
      </c>
      <c r="AM233" s="297"/>
      <c r="AN233" s="298"/>
      <c r="AO233" s="299"/>
      <c r="AP233" s="298" t="s">
        <v>172</v>
      </c>
      <c r="AQ233" s="300"/>
      <c r="AR233" s="301"/>
      <c r="AS233" s="301"/>
      <c r="AT233" s="302"/>
      <c r="AU233" s="302"/>
    </row>
    <row r="234" spans="1:47">
      <c r="A234" s="383" t="s">
        <v>268</v>
      </c>
      <c r="B234" s="299">
        <v>90.389992148719443</v>
      </c>
      <c r="C234" s="302">
        <v>157.65497872836801</v>
      </c>
      <c r="D234" s="302">
        <v>274.19585122153882</v>
      </c>
      <c r="E234" s="302">
        <v>72.502872853149825</v>
      </c>
      <c r="F234" s="302"/>
      <c r="G234" s="302"/>
      <c r="H234" s="302">
        <v>123.63460770454481</v>
      </c>
      <c r="I234" s="302">
        <v>246.3272012414879</v>
      </c>
      <c r="J234" s="302">
        <v>170.3586986141591</v>
      </c>
      <c r="K234" s="374">
        <v>211.632924133872</v>
      </c>
      <c r="L234" s="374"/>
      <c r="M234" s="374"/>
      <c r="N234" s="290">
        <v>90.389992148719443</v>
      </c>
      <c r="O234" s="374">
        <v>157.65497872836801</v>
      </c>
      <c r="P234" s="374">
        <v>274.19585122153882</v>
      </c>
      <c r="Q234" s="374">
        <v>72.502872853149825</v>
      </c>
      <c r="R234" s="374"/>
      <c r="S234" s="374"/>
      <c r="T234" s="374">
        <v>123.63460770454481</v>
      </c>
      <c r="U234" s="374">
        <v>246.3272012414879</v>
      </c>
      <c r="V234" s="374">
        <v>170.3586986141591</v>
      </c>
      <c r="W234" s="374">
        <v>211.632924133872</v>
      </c>
      <c r="X234" s="374"/>
      <c r="Y234" s="291"/>
      <c r="Z234" s="291"/>
      <c r="AA234" s="291"/>
      <c r="AB234" s="291">
        <v>10.032999999999999</v>
      </c>
      <c r="AC234" s="291"/>
      <c r="AD234" s="292">
        <f t="shared" si="21"/>
        <v>0.58333333333333326</v>
      </c>
      <c r="AE234" s="291"/>
      <c r="AF234" s="293">
        <f t="shared" si="22"/>
        <v>40.147311225001921</v>
      </c>
      <c r="AG234" s="293">
        <f t="shared" si="23"/>
        <v>40.147311225001921</v>
      </c>
      <c r="AH234" s="294">
        <f t="shared" si="24"/>
        <v>0.13817362510830336</v>
      </c>
      <c r="AI234" s="294">
        <f t="shared" si="25"/>
        <v>1.5663549639553151</v>
      </c>
      <c r="AJ234" s="295">
        <f>INDEX($AR$3:AS244,MATCH(COUNTA(N234:Y234),$AR$3:$AR$12,0),2)</f>
        <v>2.2200000000000002</v>
      </c>
      <c r="AK234" s="296">
        <f t="shared" si="26"/>
        <v>168.33714083072996</v>
      </c>
      <c r="AL234" s="297">
        <f t="shared" si="27"/>
        <v>16.778345542781818</v>
      </c>
      <c r="AM234" s="297"/>
      <c r="AN234" s="298"/>
      <c r="AO234" s="299"/>
      <c r="AP234" s="298" t="s">
        <v>172</v>
      </c>
      <c r="AQ234" s="300"/>
      <c r="AR234" s="301"/>
      <c r="AS234" s="301"/>
      <c r="AT234" s="302"/>
      <c r="AU234" s="302"/>
    </row>
    <row r="235" spans="1:47">
      <c r="A235" s="383" t="s">
        <v>269</v>
      </c>
      <c r="B235" s="299">
        <v>50.344687357529757</v>
      </c>
      <c r="C235" s="302">
        <v>52.75005384353458</v>
      </c>
      <c r="D235" s="302">
        <v>416.117722803871</v>
      </c>
      <c r="E235" s="302">
        <v>210.53332289618601</v>
      </c>
      <c r="F235" s="302">
        <v>11.217529811752369</v>
      </c>
      <c r="G235" s="302">
        <v>56.990682437853117</v>
      </c>
      <c r="H235" s="302">
        <v>59.89517759430133</v>
      </c>
      <c r="I235" s="302">
        <v>66.081989823672728</v>
      </c>
      <c r="J235" s="302">
        <v>79.343801188995485</v>
      </c>
      <c r="K235" s="374">
        <v>152.15383978302151</v>
      </c>
      <c r="L235" s="374"/>
      <c r="M235" s="374"/>
      <c r="N235" s="290">
        <v>50.344687357529757</v>
      </c>
      <c r="O235" s="374">
        <v>52.75005384353458</v>
      </c>
      <c r="P235" s="374"/>
      <c r="Q235" s="374">
        <v>210.53332289618601</v>
      </c>
      <c r="R235" s="374">
        <v>11.217529811752369</v>
      </c>
      <c r="S235" s="374">
        <v>56.990682437853117</v>
      </c>
      <c r="T235" s="374">
        <v>59.89517759430133</v>
      </c>
      <c r="U235" s="374">
        <v>66.081989823672728</v>
      </c>
      <c r="V235" s="374">
        <v>79.343801188995485</v>
      </c>
      <c r="W235" s="374">
        <v>152.15383978302151</v>
      </c>
      <c r="X235" s="374"/>
      <c r="Y235" s="291"/>
      <c r="Z235" s="291"/>
      <c r="AA235" s="291"/>
      <c r="AB235" s="291">
        <v>10.264699999999999</v>
      </c>
      <c r="AC235" s="291"/>
      <c r="AD235" s="292">
        <f t="shared" si="21"/>
        <v>0.625</v>
      </c>
      <c r="AE235" s="291"/>
      <c r="AF235" s="293">
        <f t="shared" si="22"/>
        <v>69.913143030948916</v>
      </c>
      <c r="AG235" s="293">
        <f t="shared" si="23"/>
        <v>98.705688161588938</v>
      </c>
      <c r="AH235" s="294">
        <f t="shared" si="24"/>
        <v>0.29289943465962043</v>
      </c>
      <c r="AI235" s="294">
        <f t="shared" si="25"/>
        <v>2.2355258892114307</v>
      </c>
      <c r="AJ235" s="295">
        <f>INDEX($AR$3:AS245,MATCH(COUNTA(N235:Y235),$AR$3:$AR$12,0),2)</f>
        <v>2.3199999999999998</v>
      </c>
      <c r="AK235" s="296">
        <f t="shared" si="26"/>
        <v>82.145676081871869</v>
      </c>
      <c r="AL235" s="297">
        <f t="shared" si="27"/>
        <v>8.0027352072512468</v>
      </c>
      <c r="AM235" s="297"/>
      <c r="AN235" s="298"/>
      <c r="AO235" s="299"/>
      <c r="AP235" s="298" t="s">
        <v>172</v>
      </c>
      <c r="AQ235" s="300"/>
      <c r="AR235" s="301"/>
      <c r="AS235" s="301"/>
      <c r="AT235" s="302"/>
      <c r="AU235" s="302"/>
    </row>
    <row r="236" spans="1:47">
      <c r="A236" s="383" t="s">
        <v>270</v>
      </c>
      <c r="B236" s="299">
        <v>55.718009254380512</v>
      </c>
      <c r="C236" s="302">
        <v>82.756290842522333</v>
      </c>
      <c r="D236" s="302">
        <v>150.78589161955199</v>
      </c>
      <c r="E236" s="302">
        <v>69.321720850234129</v>
      </c>
      <c r="F236" s="302">
        <v>6.7687984398001602</v>
      </c>
      <c r="G236" s="302">
        <v>43.07625298299827</v>
      </c>
      <c r="H236" s="302">
        <v>58.148170611072032</v>
      </c>
      <c r="I236" s="302">
        <v>56.65690715811003</v>
      </c>
      <c r="J236" s="302">
        <v>13.87005419347698</v>
      </c>
      <c r="K236" s="374">
        <v>10.517314558552931</v>
      </c>
      <c r="L236" s="374">
        <v>11.334104593699159</v>
      </c>
      <c r="M236" s="374">
        <v>40.017198898873097</v>
      </c>
      <c r="N236" s="290">
        <v>55.718009254380512</v>
      </c>
      <c r="O236" s="374">
        <v>82.756290842522333</v>
      </c>
      <c r="P236" s="374"/>
      <c r="Q236" s="374">
        <v>69.321720850234129</v>
      </c>
      <c r="R236" s="374">
        <v>6.7687984398001602</v>
      </c>
      <c r="S236" s="374">
        <v>43.07625298299827</v>
      </c>
      <c r="T236" s="374">
        <v>58.148170611072032</v>
      </c>
      <c r="U236" s="374">
        <v>56.65690715811003</v>
      </c>
      <c r="V236" s="374">
        <v>13.87005419347698</v>
      </c>
      <c r="W236" s="374">
        <v>10.517314558552931</v>
      </c>
      <c r="X236" s="374">
        <v>11.334104593699159</v>
      </c>
      <c r="Y236" s="291">
        <v>40.017198898873097</v>
      </c>
      <c r="Z236" s="291"/>
      <c r="AA236" s="291"/>
      <c r="AB236" s="291">
        <v>10.3575</v>
      </c>
      <c r="AC236" s="291"/>
      <c r="AD236" s="292">
        <f t="shared" si="21"/>
        <v>0.70833333333333326</v>
      </c>
      <c r="AE236" s="291"/>
      <c r="AF236" s="293">
        <f t="shared" si="22"/>
        <v>62.016206170131703</v>
      </c>
      <c r="AG236" s="293">
        <f t="shared" si="23"/>
        <v>77.857974455336375</v>
      </c>
      <c r="AH236" s="294">
        <f t="shared" si="24"/>
        <v>0.17679975437387804</v>
      </c>
      <c r="AI236" s="294">
        <f t="shared" si="25"/>
        <v>1.6626695208897218</v>
      </c>
      <c r="AJ236" s="295">
        <f>INDEX($AR$3:AS246,MATCH(COUNTA(N236:Y236),$AR$3:$AR$12,0),2)</f>
        <v>2.48</v>
      </c>
      <c r="AK236" s="296">
        <f t="shared" si="26"/>
        <v>40.74407476215633</v>
      </c>
      <c r="AL236" s="297">
        <f t="shared" si="27"/>
        <v>3.9337750192764984</v>
      </c>
      <c r="AM236" s="297"/>
      <c r="AN236" s="298"/>
      <c r="AO236" s="299"/>
      <c r="AP236" s="298" t="s">
        <v>172</v>
      </c>
      <c r="AQ236" s="300"/>
      <c r="AR236" s="301"/>
      <c r="AS236" s="301"/>
      <c r="AT236" s="302"/>
      <c r="AU236" s="302"/>
    </row>
    <row r="237" spans="1:47">
      <c r="A237" s="383" t="s">
        <v>271</v>
      </c>
      <c r="B237" s="299">
        <v>586.26982452231675</v>
      </c>
      <c r="C237" s="302">
        <v>621.76012828894147</v>
      </c>
      <c r="D237" s="302">
        <v>95.962828550416617</v>
      </c>
      <c r="E237" s="302">
        <v>156.90976992067249</v>
      </c>
      <c r="F237" s="302"/>
      <c r="G237" s="302"/>
      <c r="H237" s="302">
        <v>1372.782383383236</v>
      </c>
      <c r="I237" s="302">
        <v>373.58832612753309</v>
      </c>
      <c r="J237" s="302">
        <v>437.96722496912781</v>
      </c>
      <c r="K237" s="374">
        <v>465.1244954929702</v>
      </c>
      <c r="L237" s="374"/>
      <c r="M237" s="374"/>
      <c r="N237" s="290">
        <v>586.26982452231675</v>
      </c>
      <c r="O237" s="374">
        <v>621.76012828894147</v>
      </c>
      <c r="P237" s="374">
        <v>95.962828550416617</v>
      </c>
      <c r="Q237" s="374">
        <v>156.90976992067249</v>
      </c>
      <c r="R237" s="374"/>
      <c r="S237" s="374"/>
      <c r="T237" s="374"/>
      <c r="U237" s="374">
        <v>373.58832612753309</v>
      </c>
      <c r="V237" s="374">
        <v>437.96722496912781</v>
      </c>
      <c r="W237" s="374">
        <v>465.1244954929702</v>
      </c>
      <c r="X237" s="374"/>
      <c r="Y237" s="291"/>
      <c r="Z237" s="291"/>
      <c r="AA237" s="291"/>
      <c r="AB237" s="291">
        <v>10.856400000000001</v>
      </c>
      <c r="AC237" s="291"/>
      <c r="AD237" s="292">
        <f t="shared" si="21"/>
        <v>0.54166666666666663</v>
      </c>
      <c r="AE237" s="291"/>
      <c r="AF237" s="293">
        <f t="shared" si="22"/>
        <v>47.467539058038533</v>
      </c>
      <c r="AG237" s="293">
        <f t="shared" si="23"/>
        <v>71.660285969123478</v>
      </c>
      <c r="AH237" s="294">
        <f t="shared" si="24"/>
        <v>6.7498071565361376E-2</v>
      </c>
      <c r="AI237" s="294">
        <f t="shared" si="25"/>
        <v>1.2426195972436143</v>
      </c>
      <c r="AJ237" s="295">
        <f>INDEX($AR$3:AS247,MATCH(COUNTA(N237:Y237),$AR$3:$AR$12,0),2)</f>
        <v>2.1</v>
      </c>
      <c r="AK237" s="296">
        <f t="shared" si="26"/>
        <v>391.08322826742551</v>
      </c>
      <c r="AL237" s="297">
        <f t="shared" si="27"/>
        <v>36.023288407522337</v>
      </c>
      <c r="AM237" s="297"/>
      <c r="AN237" s="298"/>
      <c r="AO237" s="299"/>
      <c r="AP237" s="298" t="s">
        <v>172</v>
      </c>
      <c r="AQ237" s="300"/>
      <c r="AR237" s="301"/>
      <c r="AS237" s="301"/>
      <c r="AT237" s="302"/>
      <c r="AU237" s="302"/>
    </row>
    <row r="238" spans="1:47">
      <c r="A238" s="383" t="s">
        <v>272</v>
      </c>
      <c r="B238" s="299">
        <v>125.83791897655151</v>
      </c>
      <c r="C238" s="302">
        <v>343.40860139152721</v>
      </c>
      <c r="D238" s="302">
        <v>133.89183427478289</v>
      </c>
      <c r="E238" s="302">
        <v>220.71491130419949</v>
      </c>
      <c r="F238" s="302">
        <v>407.74976392155128</v>
      </c>
      <c r="G238" s="302">
        <v>152.9136545903327</v>
      </c>
      <c r="H238" s="302">
        <v>708.41008043730221</v>
      </c>
      <c r="I238" s="302">
        <v>249.60271335590559</v>
      </c>
      <c r="J238" s="302">
        <v>398.79454894073751</v>
      </c>
      <c r="K238" s="374">
        <v>535.75223865383691</v>
      </c>
      <c r="L238" s="374">
        <v>2.998364725635998</v>
      </c>
      <c r="M238" s="374">
        <v>39.83824959138618</v>
      </c>
      <c r="N238" s="290">
        <v>125.83791897655151</v>
      </c>
      <c r="O238" s="374">
        <v>343.40860139152721</v>
      </c>
      <c r="P238" s="374">
        <v>133.89183427478289</v>
      </c>
      <c r="Q238" s="374">
        <v>220.71491130419949</v>
      </c>
      <c r="R238" s="374">
        <v>407.74976392155128</v>
      </c>
      <c r="S238" s="374">
        <v>152.9136545903327</v>
      </c>
      <c r="T238" s="374">
        <v>708.41008043730221</v>
      </c>
      <c r="U238" s="374">
        <v>249.60271335590559</v>
      </c>
      <c r="V238" s="374">
        <v>398.79454894073751</v>
      </c>
      <c r="W238" s="374">
        <v>535.75223865383691</v>
      </c>
      <c r="X238" s="374">
        <v>2.998364725635998</v>
      </c>
      <c r="Y238" s="291">
        <v>39.83824959138618</v>
      </c>
      <c r="Z238" s="291"/>
      <c r="AA238" s="291"/>
      <c r="AB238" s="291">
        <v>11.726900000000001</v>
      </c>
      <c r="AC238" s="291"/>
      <c r="AD238" s="292">
        <f t="shared" si="21"/>
        <v>0.5</v>
      </c>
      <c r="AE238" s="291"/>
      <c r="AF238" s="293">
        <f t="shared" si="22"/>
        <v>72.544686065739455</v>
      </c>
      <c r="AG238" s="293">
        <f t="shared" si="23"/>
        <v>72.544686065739455</v>
      </c>
      <c r="AH238" s="294">
        <f t="shared" si="24"/>
        <v>0.2447618007155957</v>
      </c>
      <c r="AI238" s="294">
        <f t="shared" si="25"/>
        <v>2.1512058839415338</v>
      </c>
      <c r="AJ238" s="295">
        <f>INDEX($AR$3:AS248,MATCH(COUNTA(N238:Y238),$AR$3:$AR$12,0),2)</f>
        <v>2.5499999999999998</v>
      </c>
      <c r="AK238" s="296">
        <f t="shared" si="26"/>
        <v>276.65940668031243</v>
      </c>
      <c r="AL238" s="297">
        <f t="shared" si="27"/>
        <v>23.591862016416311</v>
      </c>
      <c r="AM238" s="297"/>
      <c r="AN238" s="298"/>
      <c r="AO238" s="299"/>
      <c r="AP238" s="298" t="s">
        <v>172</v>
      </c>
      <c r="AQ238" s="300"/>
      <c r="AR238" s="301"/>
      <c r="AS238" s="301"/>
      <c r="AT238" s="302"/>
      <c r="AU238" s="302"/>
    </row>
    <row r="239" spans="1:47">
      <c r="A239" s="383" t="s">
        <v>273</v>
      </c>
      <c r="B239" s="299">
        <v>195.24042766120169</v>
      </c>
      <c r="C239" s="302">
        <v>510.24425557869472</v>
      </c>
      <c r="D239" s="302">
        <v>107.7060598611998</v>
      </c>
      <c r="E239" s="302">
        <v>202.98885774417971</v>
      </c>
      <c r="F239" s="302">
        <v>345.84210869395662</v>
      </c>
      <c r="G239" s="302">
        <v>305.77847113581419</v>
      </c>
      <c r="H239" s="302">
        <v>648.11958767760541</v>
      </c>
      <c r="I239" s="302">
        <v>221.32470050810119</v>
      </c>
      <c r="J239" s="302">
        <v>506.39614473293619</v>
      </c>
      <c r="K239" s="374">
        <v>738.55230966092415</v>
      </c>
      <c r="L239" s="374">
        <v>3.6905100504190158</v>
      </c>
      <c r="M239" s="374">
        <v>38.573427472868268</v>
      </c>
      <c r="N239" s="290">
        <v>195.24042766120169</v>
      </c>
      <c r="O239" s="374">
        <v>510.24425557869472</v>
      </c>
      <c r="P239" s="374">
        <v>107.7060598611998</v>
      </c>
      <c r="Q239" s="374">
        <v>202.98885774417971</v>
      </c>
      <c r="R239" s="374">
        <v>345.84210869395662</v>
      </c>
      <c r="S239" s="374">
        <v>305.77847113581419</v>
      </c>
      <c r="T239" s="374">
        <v>648.11958767760541</v>
      </c>
      <c r="U239" s="374">
        <v>221.32470050810119</v>
      </c>
      <c r="V239" s="374">
        <v>506.39614473293619</v>
      </c>
      <c r="W239" s="374">
        <v>738.55230966092415</v>
      </c>
      <c r="X239" s="374">
        <v>3.6905100504190158</v>
      </c>
      <c r="Y239" s="291">
        <v>38.573427472868268</v>
      </c>
      <c r="Z239" s="291"/>
      <c r="AA239" s="291"/>
      <c r="AB239" s="291">
        <v>9.1752000000000002</v>
      </c>
      <c r="AC239" s="291"/>
      <c r="AD239" s="292">
        <f t="shared" si="21"/>
        <v>0.5</v>
      </c>
      <c r="AE239" s="291"/>
      <c r="AF239" s="293">
        <f t="shared" si="22"/>
        <v>71.202847255057023</v>
      </c>
      <c r="AG239" s="293">
        <f t="shared" si="23"/>
        <v>71.202847255057023</v>
      </c>
      <c r="AH239" s="294">
        <f t="shared" si="24"/>
        <v>0.12306085583881257</v>
      </c>
      <c r="AI239" s="294">
        <f t="shared" si="25"/>
        <v>1.8501449908723693</v>
      </c>
      <c r="AJ239" s="295">
        <f>INDEX($AR$3:AS249,MATCH(COUNTA(N239:Y239),$AR$3:$AR$12,0),2)</f>
        <v>2.5499999999999998</v>
      </c>
      <c r="AK239" s="296">
        <f t="shared" si="26"/>
        <v>318.70473839815844</v>
      </c>
      <c r="AL239" s="297">
        <f t="shared" si="27"/>
        <v>34.735454093443025</v>
      </c>
      <c r="AM239" s="297"/>
      <c r="AN239" s="298"/>
      <c r="AO239" s="299"/>
      <c r="AP239" s="298" t="s">
        <v>172</v>
      </c>
      <c r="AQ239" s="300"/>
      <c r="AR239" s="301"/>
      <c r="AS239" s="301"/>
      <c r="AT239" s="302"/>
      <c r="AU239" s="302"/>
    </row>
    <row r="240" spans="1:47">
      <c r="A240" s="383" t="s">
        <v>274</v>
      </c>
      <c r="B240" s="299">
        <v>166.54867657792059</v>
      </c>
      <c r="C240" s="302">
        <v>368.86541831526239</v>
      </c>
      <c r="D240" s="302">
        <v>65.389192522938899</v>
      </c>
      <c r="E240" s="302">
        <v>184.1557380193276</v>
      </c>
      <c r="F240" s="302"/>
      <c r="G240" s="302"/>
      <c r="H240" s="302">
        <v>76.930585059299318</v>
      </c>
      <c r="I240" s="302">
        <v>123.90906046370731</v>
      </c>
      <c r="J240" s="302">
        <v>381.3674443946511</v>
      </c>
      <c r="K240" s="374">
        <v>586.03305838353924</v>
      </c>
      <c r="L240" s="374"/>
      <c r="M240" s="374">
        <v>46.891212021303673</v>
      </c>
      <c r="N240" s="290">
        <v>166.54867657792059</v>
      </c>
      <c r="O240" s="374">
        <v>368.86541831526239</v>
      </c>
      <c r="P240" s="374">
        <v>65.389192522938899</v>
      </c>
      <c r="Q240" s="374">
        <v>184.1557380193276</v>
      </c>
      <c r="R240" s="374"/>
      <c r="S240" s="374"/>
      <c r="T240" s="374">
        <v>76.930585059299318</v>
      </c>
      <c r="U240" s="374">
        <v>123.90906046370731</v>
      </c>
      <c r="V240" s="374">
        <v>381.3674443946511</v>
      </c>
      <c r="W240" s="374">
        <v>586.03305838353924</v>
      </c>
      <c r="X240" s="374"/>
      <c r="Y240" s="291">
        <v>46.891212021303673</v>
      </c>
      <c r="Z240" s="291"/>
      <c r="AA240" s="291"/>
      <c r="AB240" s="291">
        <v>9.8381000000000007</v>
      </c>
      <c r="AC240" s="291"/>
      <c r="AD240" s="292">
        <f t="shared" si="21"/>
        <v>0.375</v>
      </c>
      <c r="AE240" s="291"/>
      <c r="AF240" s="293">
        <f t="shared" si="22"/>
        <v>77.917263443773294</v>
      </c>
      <c r="AG240" s="293">
        <f t="shared" si="23"/>
        <v>77.917263443773294</v>
      </c>
      <c r="AH240" s="294">
        <f t="shared" si="24"/>
        <v>0.37961366822077203</v>
      </c>
      <c r="AI240" s="294">
        <f t="shared" si="25"/>
        <v>2.1009844486494669</v>
      </c>
      <c r="AJ240" s="295">
        <f>INDEX($AR$3:AS250,MATCH(COUNTA(N240:Y240),$AR$3:$AR$12,0),2)</f>
        <v>2.3199999999999998</v>
      </c>
      <c r="AK240" s="296">
        <f t="shared" si="26"/>
        <v>222.23226508421669</v>
      </c>
      <c r="AL240" s="297">
        <f t="shared" si="27"/>
        <v>22.588941470834477</v>
      </c>
      <c r="AM240" s="297"/>
      <c r="AN240" s="298"/>
      <c r="AO240" s="299"/>
      <c r="AP240" s="298" t="s">
        <v>172</v>
      </c>
      <c r="AQ240" s="300"/>
      <c r="AR240" s="301"/>
      <c r="AS240" s="301"/>
      <c r="AT240" s="302"/>
      <c r="AU240" s="302"/>
    </row>
    <row r="241" spans="1:47">
      <c r="A241" s="383" t="s">
        <v>275</v>
      </c>
      <c r="B241" s="299">
        <v>498.531366495329</v>
      </c>
      <c r="C241" s="302">
        <v>962.17507782816881</v>
      </c>
      <c r="D241" s="302">
        <v>693.81455530686378</v>
      </c>
      <c r="E241" s="302">
        <v>973.41196346861511</v>
      </c>
      <c r="F241" s="302">
        <v>963.611432921713</v>
      </c>
      <c r="G241" s="302">
        <v>909.79714654249631</v>
      </c>
      <c r="H241" s="302">
        <v>786.0634166923395</v>
      </c>
      <c r="I241" s="302">
        <v>740.8513809768541</v>
      </c>
      <c r="J241" s="302">
        <v>492.14645083370613</v>
      </c>
      <c r="K241" s="374">
        <v>537.13291093788121</v>
      </c>
      <c r="L241" s="374">
        <v>269.71723379068158</v>
      </c>
      <c r="M241" s="374">
        <v>265.0760152884053</v>
      </c>
      <c r="N241" s="290">
        <v>498.531366495329</v>
      </c>
      <c r="O241" s="374">
        <v>962.17507782816881</v>
      </c>
      <c r="P241" s="374">
        <v>693.81455530686378</v>
      </c>
      <c r="Q241" s="374">
        <v>973.41196346861511</v>
      </c>
      <c r="R241" s="374">
        <v>963.611432921713</v>
      </c>
      <c r="S241" s="374">
        <v>909.79714654249631</v>
      </c>
      <c r="T241" s="374">
        <v>786.0634166923395</v>
      </c>
      <c r="U241" s="374">
        <v>740.8513809768541</v>
      </c>
      <c r="V241" s="374">
        <v>492.14645083370613</v>
      </c>
      <c r="W241" s="374">
        <v>537.13291093788121</v>
      </c>
      <c r="X241" s="374">
        <v>269.71723379068158</v>
      </c>
      <c r="Y241" s="291">
        <v>265.0760152884053</v>
      </c>
      <c r="Z241" s="291"/>
      <c r="AA241" s="291"/>
      <c r="AB241" s="291">
        <v>1.1213</v>
      </c>
      <c r="AC241" s="291"/>
      <c r="AD241" s="292">
        <f t="shared" si="21"/>
        <v>0.75</v>
      </c>
      <c r="AE241" s="291"/>
      <c r="AF241" s="293">
        <f t="shared" si="22"/>
        <v>36.894808139358496</v>
      </c>
      <c r="AG241" s="293">
        <f t="shared" si="23"/>
        <v>36.894808139358496</v>
      </c>
      <c r="AH241" s="294">
        <f t="shared" si="24"/>
        <v>1.3835992048802143E-2</v>
      </c>
      <c r="AI241" s="294">
        <f t="shared" si="25"/>
        <v>1.201954523609716</v>
      </c>
      <c r="AJ241" s="295">
        <f>INDEX($AR$3:AS251,MATCH(COUNTA(N241:Y241),$AR$3:$AR$12,0),2)</f>
        <v>2.5499999999999998</v>
      </c>
      <c r="AK241" s="296">
        <f t="shared" si="26"/>
        <v>674.36074592358773</v>
      </c>
      <c r="AL241" s="297">
        <f t="shared" si="27"/>
        <v>601.40974397894206</v>
      </c>
      <c r="AM241" s="297"/>
      <c r="AN241" s="298"/>
      <c r="AO241" s="299"/>
      <c r="AP241" s="298" t="s">
        <v>172</v>
      </c>
      <c r="AQ241" s="300"/>
      <c r="AR241" s="301"/>
      <c r="AS241" s="301"/>
      <c r="AT241" s="302"/>
      <c r="AU241" s="302"/>
    </row>
    <row r="242" spans="1:47">
      <c r="A242" s="383" t="s">
        <v>276</v>
      </c>
      <c r="B242" s="299">
        <v>733.01408005872725</v>
      </c>
      <c r="C242" s="302">
        <v>1530.1823074476829</v>
      </c>
      <c r="D242" s="302">
        <v>1246.680353635905</v>
      </c>
      <c r="E242" s="302">
        <v>1563.3347545428539</v>
      </c>
      <c r="F242" s="302">
        <v>1577.5716574360911</v>
      </c>
      <c r="G242" s="302">
        <v>1361.9674669281881</v>
      </c>
      <c r="H242" s="302">
        <v>1140.4643018455281</v>
      </c>
      <c r="I242" s="302">
        <v>1095.6144720650559</v>
      </c>
      <c r="J242" s="302">
        <v>680.15200035355429</v>
      </c>
      <c r="K242" s="374">
        <v>724.26247784473514</v>
      </c>
      <c r="L242" s="374">
        <v>776.36574909536023</v>
      </c>
      <c r="M242" s="374">
        <v>787.26456175170688</v>
      </c>
      <c r="N242" s="290">
        <v>733.01408005872725</v>
      </c>
      <c r="O242" s="374">
        <v>1530.1823074476829</v>
      </c>
      <c r="P242" s="374">
        <v>1246.680353635905</v>
      </c>
      <c r="Q242" s="374">
        <v>1563.3347545428539</v>
      </c>
      <c r="R242" s="374">
        <v>1577.5716574360911</v>
      </c>
      <c r="S242" s="374">
        <v>1361.9674669281881</v>
      </c>
      <c r="T242" s="374">
        <v>1140.4643018455281</v>
      </c>
      <c r="U242" s="374">
        <v>1095.6144720650559</v>
      </c>
      <c r="V242" s="374">
        <v>680.15200035355429</v>
      </c>
      <c r="W242" s="374">
        <v>724.26247784473514</v>
      </c>
      <c r="X242" s="374">
        <v>776.36574909536023</v>
      </c>
      <c r="Y242" s="291">
        <v>787.26456175170688</v>
      </c>
      <c r="Z242" s="291"/>
      <c r="AA242" s="291"/>
      <c r="AB242" s="291">
        <v>1.5095000000000001</v>
      </c>
      <c r="AC242" s="291"/>
      <c r="AD242" s="292">
        <f t="shared" si="21"/>
        <v>1</v>
      </c>
      <c r="AE242" s="291"/>
      <c r="AF242" s="293">
        <f t="shared" si="22"/>
        <v>30.725288955064041</v>
      </c>
      <c r="AG242" s="293">
        <f t="shared" si="23"/>
        <v>30.725288955064041</v>
      </c>
      <c r="AH242" s="294">
        <f t="shared" si="24"/>
        <v>1.5864264595585677E-2</v>
      </c>
      <c r="AI242" s="294">
        <f t="shared" si="25"/>
        <v>1.4070658347324325</v>
      </c>
      <c r="AJ242" s="295">
        <f>INDEX($AR$3:AS252,MATCH(COUNTA(N242:Y242),$AR$3:$AR$12,0),2)</f>
        <v>2.5499999999999998</v>
      </c>
      <c r="AK242" s="296">
        <f t="shared" si="26"/>
        <v>1101.4061819171156</v>
      </c>
      <c r="AL242" s="297">
        <f t="shared" si="27"/>
        <v>729.64967334688015</v>
      </c>
      <c r="AM242" s="297"/>
      <c r="AN242" s="298"/>
      <c r="AO242" s="299"/>
      <c r="AP242" s="298" t="s">
        <v>172</v>
      </c>
      <c r="AQ242" s="300"/>
      <c r="AR242" s="301"/>
      <c r="AS242" s="301"/>
      <c r="AT242" s="302"/>
      <c r="AU242" s="302"/>
    </row>
    <row r="243" spans="1:47">
      <c r="A243" s="383" t="s">
        <v>277</v>
      </c>
      <c r="B243" s="299">
        <v>163.6616244666676</v>
      </c>
      <c r="C243" s="302">
        <v>287.80850299080299</v>
      </c>
      <c r="D243" s="302">
        <v>476.70174994525189</v>
      </c>
      <c r="E243" s="302">
        <v>558.63990620635627</v>
      </c>
      <c r="F243" s="302">
        <v>344.90563609881139</v>
      </c>
      <c r="G243" s="302">
        <v>291.94487726908892</v>
      </c>
      <c r="H243" s="302">
        <v>248.65755724958441</v>
      </c>
      <c r="I243" s="302">
        <v>253.71710356778951</v>
      </c>
      <c r="J243" s="302">
        <v>159.89963428872969</v>
      </c>
      <c r="K243" s="374">
        <v>189.15811569725321</v>
      </c>
      <c r="L243" s="374">
        <v>107.7524634912873</v>
      </c>
      <c r="M243" s="374">
        <v>145.96482311994259</v>
      </c>
      <c r="N243" s="290">
        <v>163.6616244666676</v>
      </c>
      <c r="O243" s="374">
        <v>287.80850299080299</v>
      </c>
      <c r="P243" s="374">
        <v>476.70174994525189</v>
      </c>
      <c r="Q243" s="374">
        <v>558.63990620635627</v>
      </c>
      <c r="R243" s="374">
        <v>344.90563609881139</v>
      </c>
      <c r="S243" s="374">
        <v>291.94487726908892</v>
      </c>
      <c r="T243" s="374">
        <v>248.65755724958441</v>
      </c>
      <c r="U243" s="374">
        <v>253.71710356778951</v>
      </c>
      <c r="V243" s="374">
        <v>159.89963428872969</v>
      </c>
      <c r="W243" s="374">
        <v>189.15811569725321</v>
      </c>
      <c r="X243" s="374">
        <v>107.7524634912873</v>
      </c>
      <c r="Y243" s="291">
        <v>145.96482311994259</v>
      </c>
      <c r="Z243" s="291"/>
      <c r="AA243" s="291"/>
      <c r="AB243" s="291">
        <v>300.8</v>
      </c>
      <c r="AC243" s="291"/>
      <c r="AD243" s="292">
        <f t="shared" si="21"/>
        <v>0.75</v>
      </c>
      <c r="AE243" s="291"/>
      <c r="AF243" s="293">
        <f t="shared" si="22"/>
        <v>48.556517998372129</v>
      </c>
      <c r="AG243" s="293">
        <f t="shared" si="23"/>
        <v>48.556517998372129</v>
      </c>
      <c r="AH243" s="294">
        <f t="shared" si="24"/>
        <v>0.18172640996099745</v>
      </c>
      <c r="AI243" s="294">
        <f t="shared" si="25"/>
        <v>2.2163986554141242</v>
      </c>
      <c r="AJ243" s="295">
        <f>INDEX($AR$3:AS253,MATCH(COUNTA(N243:Y243),$AR$3:$AR$12,0),2)</f>
        <v>2.5499999999999998</v>
      </c>
      <c r="AK243" s="296">
        <f t="shared" si="26"/>
        <v>269.06766619929715</v>
      </c>
      <c r="AL243" s="297">
        <f t="shared" si="27"/>
        <v>0.89450686901362086</v>
      </c>
      <c r="AM243" s="297"/>
      <c r="AN243" s="298"/>
      <c r="AO243" s="299"/>
      <c r="AP243" s="298" t="s">
        <v>81</v>
      </c>
      <c r="AQ243" s="300"/>
      <c r="AR243" s="301"/>
      <c r="AS243" s="301"/>
      <c r="AT243" s="302"/>
      <c r="AU243" s="302"/>
    </row>
    <row r="244" spans="1:47">
      <c r="A244" s="383" t="s">
        <v>278</v>
      </c>
      <c r="B244" s="299"/>
      <c r="C244" s="302"/>
      <c r="D244" s="302"/>
      <c r="E244" s="302"/>
      <c r="F244" s="302"/>
      <c r="G244" s="302"/>
      <c r="H244" s="302"/>
      <c r="I244" s="302"/>
      <c r="J244" s="302"/>
      <c r="K244" s="374"/>
      <c r="L244" s="374"/>
      <c r="M244" s="374"/>
      <c r="N244" s="290"/>
      <c r="O244" s="374"/>
      <c r="P244" s="374"/>
      <c r="Q244" s="374"/>
      <c r="R244" s="374"/>
      <c r="S244" s="374"/>
      <c r="T244" s="374"/>
      <c r="U244" s="374"/>
      <c r="V244" s="374"/>
      <c r="W244" s="374"/>
      <c r="X244" s="374"/>
      <c r="Y244" s="291"/>
      <c r="Z244" s="291"/>
      <c r="AA244" s="291"/>
      <c r="AB244" s="291">
        <v>10.648300000000001</v>
      </c>
      <c r="AC244" s="291"/>
      <c r="AD244" s="292" t="e">
        <f t="shared" si="21"/>
        <v>#DIV/0!</v>
      </c>
      <c r="AE244" s="291"/>
      <c r="AF244" s="293" t="e">
        <f t="shared" si="22"/>
        <v>#DIV/0!</v>
      </c>
      <c r="AG244" s="293" t="e">
        <f t="shared" si="23"/>
        <v>#DIV/0!</v>
      </c>
      <c r="AH244" s="294" t="e">
        <f t="shared" si="24"/>
        <v>#NUM!</v>
      </c>
      <c r="AI244" s="294" t="e">
        <f t="shared" si="25"/>
        <v>#DIV/0!</v>
      </c>
      <c r="AJ244" s="295" t="e">
        <f>INDEX($AR$3:AS254,MATCH(COUNTA(N244:Y244),$AR$3:$AR$12,0),2)</f>
        <v>#N/A</v>
      </c>
      <c r="AK244" s="296" t="e">
        <f t="shared" si="26"/>
        <v>#DIV/0!</v>
      </c>
      <c r="AL244" s="297">
        <f t="shared" si="27"/>
        <v>0</v>
      </c>
      <c r="AM244" s="297"/>
      <c r="AN244" s="298"/>
      <c r="AO244" s="299"/>
      <c r="AP244" s="298" t="s">
        <v>172</v>
      </c>
      <c r="AQ244" s="300"/>
      <c r="AR244" s="80"/>
      <c r="AS244" s="80"/>
      <c r="AT244" s="302"/>
      <c r="AU244" s="302"/>
    </row>
    <row r="245" spans="1:47">
      <c r="A245" s="383" t="s">
        <v>279</v>
      </c>
      <c r="B245" s="299"/>
      <c r="C245" s="302"/>
      <c r="D245" s="302"/>
      <c r="E245" s="302"/>
      <c r="F245" s="302"/>
      <c r="G245" s="302"/>
      <c r="H245" s="302"/>
      <c r="I245" s="302"/>
      <c r="J245" s="302"/>
      <c r="K245" s="374"/>
      <c r="L245" s="374"/>
      <c r="M245" s="374"/>
      <c r="N245" s="290"/>
      <c r="O245" s="374"/>
      <c r="P245" s="374"/>
      <c r="Q245" s="374"/>
      <c r="R245" s="374"/>
      <c r="S245" s="374"/>
      <c r="T245" s="374"/>
      <c r="U245" s="374"/>
      <c r="V245" s="374"/>
      <c r="W245" s="374"/>
      <c r="X245" s="374"/>
      <c r="Y245" s="291"/>
      <c r="Z245" s="291"/>
      <c r="AA245" s="291"/>
      <c r="AB245" s="291">
        <v>9.4909999999999997</v>
      </c>
      <c r="AC245" s="291"/>
      <c r="AD245" s="292" t="e">
        <f t="shared" si="21"/>
        <v>#DIV/0!</v>
      </c>
      <c r="AE245" s="291"/>
      <c r="AF245" s="293" t="e">
        <f t="shared" si="22"/>
        <v>#DIV/0!</v>
      </c>
      <c r="AG245" s="293" t="e">
        <f t="shared" si="23"/>
        <v>#DIV/0!</v>
      </c>
      <c r="AH245" s="294" t="e">
        <f t="shared" si="24"/>
        <v>#NUM!</v>
      </c>
      <c r="AI245" s="294" t="e">
        <f t="shared" si="25"/>
        <v>#DIV/0!</v>
      </c>
      <c r="AJ245" s="295" t="e">
        <f>INDEX($AR$3:AS255,MATCH(COUNTA(N245:Y245),$AR$3:$AR$12,0),2)</f>
        <v>#N/A</v>
      </c>
      <c r="AK245" s="296" t="e">
        <f t="shared" si="26"/>
        <v>#DIV/0!</v>
      </c>
      <c r="AL245" s="297">
        <f t="shared" si="27"/>
        <v>0</v>
      </c>
      <c r="AM245" s="297"/>
      <c r="AN245" s="298"/>
      <c r="AO245" s="299"/>
      <c r="AP245" s="298" t="s">
        <v>172</v>
      </c>
      <c r="AQ245" s="300"/>
      <c r="AR245" s="301"/>
      <c r="AS245" s="301"/>
      <c r="AT245" s="302"/>
      <c r="AU245" s="302"/>
    </row>
    <row r="246" spans="1:47">
      <c r="A246" s="383" t="s">
        <v>280</v>
      </c>
      <c r="B246" s="299"/>
      <c r="C246" s="302"/>
      <c r="D246" s="302"/>
      <c r="E246" s="302"/>
      <c r="F246" s="302"/>
      <c r="G246" s="302"/>
      <c r="H246" s="302"/>
      <c r="I246" s="302">
        <v>51.124839923577973</v>
      </c>
      <c r="J246" s="302"/>
      <c r="K246" s="374"/>
      <c r="L246" s="374"/>
      <c r="M246" s="374"/>
      <c r="N246" s="290"/>
      <c r="O246" s="374"/>
      <c r="P246" s="374"/>
      <c r="Q246" s="374"/>
      <c r="R246" s="374"/>
      <c r="S246" s="374"/>
      <c r="T246" s="374"/>
      <c r="U246" s="374">
        <v>51.124839923577973</v>
      </c>
      <c r="V246" s="374"/>
      <c r="W246" s="374"/>
      <c r="X246" s="374"/>
      <c r="Y246" s="291"/>
      <c r="Z246" s="291"/>
      <c r="AA246" s="291"/>
      <c r="AB246" s="291">
        <v>17.139900000000001</v>
      </c>
      <c r="AC246" s="291"/>
      <c r="AD246" s="292">
        <f t="shared" si="21"/>
        <v>0.54166666666666663</v>
      </c>
      <c r="AE246" s="291"/>
      <c r="AF246" s="293">
        <f t="shared" si="22"/>
        <v>0</v>
      </c>
      <c r="AG246" s="293">
        <f t="shared" si="23"/>
        <v>0</v>
      </c>
      <c r="AH246" s="294" t="e">
        <f t="shared" si="24"/>
        <v>#NUM!</v>
      </c>
      <c r="AI246" s="294" t="e">
        <f t="shared" si="25"/>
        <v>#DIV/0!</v>
      </c>
      <c r="AJ246" s="295" t="e">
        <f>INDEX($AR$3:AS256,MATCH(COUNTA(N246:Y246),$AR$3:$AR$12,0),2)</f>
        <v>#N/A</v>
      </c>
      <c r="AK246" s="296">
        <f t="shared" si="26"/>
        <v>51.124839923577973</v>
      </c>
      <c r="AL246" s="297">
        <f t="shared" si="27"/>
        <v>2.9827968613339619</v>
      </c>
      <c r="AM246" s="297"/>
      <c r="AN246" s="298"/>
      <c r="AO246" s="299"/>
      <c r="AP246" s="298" t="s">
        <v>172</v>
      </c>
      <c r="AQ246" s="300"/>
      <c r="AR246" s="301"/>
      <c r="AS246" s="301"/>
      <c r="AT246" s="302"/>
      <c r="AU246" s="302"/>
    </row>
    <row r="247" spans="1:47">
      <c r="A247" s="383" t="s">
        <v>281</v>
      </c>
      <c r="B247" s="299"/>
      <c r="C247" s="302"/>
      <c r="D247" s="302"/>
      <c r="E247" s="302"/>
      <c r="F247" s="302"/>
      <c r="G247" s="302"/>
      <c r="H247" s="302"/>
      <c r="I247" s="302"/>
      <c r="J247" s="302"/>
      <c r="K247" s="374"/>
      <c r="L247" s="374"/>
      <c r="M247" s="374"/>
      <c r="N247" s="290"/>
      <c r="O247" s="374"/>
      <c r="P247" s="374"/>
      <c r="Q247" s="374"/>
      <c r="R247" s="374"/>
      <c r="S247" s="374"/>
      <c r="T247" s="374"/>
      <c r="U247" s="374"/>
      <c r="V247" s="374"/>
      <c r="W247" s="374"/>
      <c r="X247" s="374"/>
      <c r="Y247" s="291"/>
      <c r="Z247" s="291"/>
      <c r="AA247" s="291"/>
      <c r="AB247" s="291">
        <v>9.3287999999999993</v>
      </c>
      <c r="AC247" s="291"/>
      <c r="AD247" s="292" t="e">
        <f t="shared" si="21"/>
        <v>#DIV/0!</v>
      </c>
      <c r="AE247" s="291"/>
      <c r="AF247" s="293" t="e">
        <f t="shared" si="22"/>
        <v>#DIV/0!</v>
      </c>
      <c r="AG247" s="293" t="e">
        <f t="shared" si="23"/>
        <v>#DIV/0!</v>
      </c>
      <c r="AH247" s="294" t="e">
        <f t="shared" si="24"/>
        <v>#NUM!</v>
      </c>
      <c r="AI247" s="294" t="e">
        <f t="shared" si="25"/>
        <v>#DIV/0!</v>
      </c>
      <c r="AJ247" s="295" t="e">
        <f>INDEX($AR$3:AS257,MATCH(COUNTA(N247:Y247),$AR$3:$AR$12,0),2)</f>
        <v>#N/A</v>
      </c>
      <c r="AK247" s="296" t="e">
        <f t="shared" si="26"/>
        <v>#DIV/0!</v>
      </c>
      <c r="AL247" s="297">
        <f t="shared" si="27"/>
        <v>0</v>
      </c>
      <c r="AM247" s="297"/>
      <c r="AN247" s="298"/>
      <c r="AO247" s="299"/>
      <c r="AP247" s="298" t="s">
        <v>172</v>
      </c>
      <c r="AQ247" s="300"/>
      <c r="AR247" s="301"/>
      <c r="AS247" s="301"/>
      <c r="AT247" s="302"/>
      <c r="AU247" s="302"/>
    </row>
    <row r="248" spans="1:47">
      <c r="A248" s="383" t="s">
        <v>282</v>
      </c>
      <c r="B248" s="299">
        <v>4.8537138253460892</v>
      </c>
      <c r="C248" s="302">
        <v>10.278435605035821</v>
      </c>
      <c r="D248" s="302"/>
      <c r="E248" s="302"/>
      <c r="F248" s="302"/>
      <c r="G248" s="302">
        <v>7.8126105726453519</v>
      </c>
      <c r="H248" s="302"/>
      <c r="I248" s="302">
        <v>8.7078376042920844</v>
      </c>
      <c r="J248" s="302"/>
      <c r="K248" s="374"/>
      <c r="L248" s="374"/>
      <c r="M248" s="374">
        <v>8.8063238368360661</v>
      </c>
      <c r="N248" s="290">
        <v>4.8537138253460892</v>
      </c>
      <c r="O248" s="374">
        <v>10.278435605035821</v>
      </c>
      <c r="P248" s="374"/>
      <c r="Q248" s="374"/>
      <c r="R248" s="374"/>
      <c r="S248" s="374">
        <v>7.8126105726453519</v>
      </c>
      <c r="T248" s="374"/>
      <c r="U248" s="374">
        <v>8.7078376042920844</v>
      </c>
      <c r="V248" s="374"/>
      <c r="W248" s="374"/>
      <c r="X248" s="374"/>
      <c r="Y248" s="291">
        <v>8.8063238368360661</v>
      </c>
      <c r="Z248" s="291"/>
      <c r="AA248" s="291"/>
      <c r="AB248" s="291">
        <v>10.7943</v>
      </c>
      <c r="AC248" s="291"/>
      <c r="AD248" s="292">
        <f t="shared" si="21"/>
        <v>0.70833333333333326</v>
      </c>
      <c r="AE248" s="291"/>
      <c r="AF248" s="293">
        <f t="shared" si="22"/>
        <v>22.268507263801247</v>
      </c>
      <c r="AG248" s="293">
        <f t="shared" si="23"/>
        <v>22.268507263801247</v>
      </c>
      <c r="AH248" s="294">
        <f t="shared" si="24"/>
        <v>0.27137092518023154</v>
      </c>
      <c r="AI248" s="294">
        <f t="shared" si="25"/>
        <v>1.2135121622662608</v>
      </c>
      <c r="AJ248" s="295">
        <f>INDEX($AR$3:AS258,MATCH(COUNTA(N248:Y248),$AR$3:$AR$12,0),2)</f>
        <v>1.75</v>
      </c>
      <c r="AK248" s="296">
        <f t="shared" si="26"/>
        <v>8.0917842888310823</v>
      </c>
      <c r="AL248" s="297">
        <f t="shared" si="27"/>
        <v>0.74963492665861453</v>
      </c>
      <c r="AM248" s="297"/>
      <c r="AN248" s="298"/>
      <c r="AO248" s="299"/>
      <c r="AP248" s="271" t="s">
        <v>128</v>
      </c>
      <c r="AQ248" s="300"/>
      <c r="AR248" s="301"/>
      <c r="AS248" s="301"/>
      <c r="AT248" s="302"/>
      <c r="AU248" s="302"/>
    </row>
    <row r="249" spans="1:47">
      <c r="A249" s="383" t="s">
        <v>283</v>
      </c>
      <c r="B249" s="299">
        <v>5.0678307010978081</v>
      </c>
      <c r="C249" s="302">
        <v>6.6474321939339056</v>
      </c>
      <c r="D249" s="302"/>
      <c r="E249" s="302"/>
      <c r="F249" s="302"/>
      <c r="G249" s="302">
        <v>6.238086333167038</v>
      </c>
      <c r="H249" s="302"/>
      <c r="I249" s="302">
        <v>10.434441146795839</v>
      </c>
      <c r="J249" s="302"/>
      <c r="K249" s="374">
        <v>2.940546543561863</v>
      </c>
      <c r="L249" s="374"/>
      <c r="M249" s="374">
        <v>12.210496750212849</v>
      </c>
      <c r="N249" s="290">
        <v>5.0678307010978081</v>
      </c>
      <c r="O249" s="374">
        <v>6.6474321939339056</v>
      </c>
      <c r="P249" s="374"/>
      <c r="Q249" s="374"/>
      <c r="R249" s="374"/>
      <c r="S249" s="374">
        <v>6.238086333167038</v>
      </c>
      <c r="T249" s="374"/>
      <c r="U249" s="374">
        <v>10.434441146795839</v>
      </c>
      <c r="V249" s="374"/>
      <c r="W249" s="374">
        <v>2.940546543561863</v>
      </c>
      <c r="X249" s="374"/>
      <c r="Y249" s="291">
        <v>12.210496750212849</v>
      </c>
      <c r="Z249" s="291"/>
      <c r="AA249" s="291"/>
      <c r="AB249" s="291">
        <v>9.766</v>
      </c>
      <c r="AC249" s="291"/>
      <c r="AD249" s="292">
        <f t="shared" si="21"/>
        <v>0.5</v>
      </c>
      <c r="AE249" s="291"/>
      <c r="AF249" s="293">
        <f t="shared" si="22"/>
        <v>43.384816675992603</v>
      </c>
      <c r="AG249" s="293">
        <f t="shared" si="23"/>
        <v>43.384816675992603</v>
      </c>
      <c r="AH249" s="294">
        <f t="shared" si="24"/>
        <v>0.19159278786014722</v>
      </c>
      <c r="AI249" s="294">
        <f t="shared" si="25"/>
        <v>1.5736017883246904</v>
      </c>
      <c r="AJ249" s="295">
        <f>INDEX($AR$3:AS259,MATCH(COUNTA(N249:Y249),$AR$3:$AR$12,0),2)</f>
        <v>1.94</v>
      </c>
      <c r="AK249" s="296">
        <f t="shared" si="26"/>
        <v>7.2564722781282178</v>
      </c>
      <c r="AL249" s="297">
        <f t="shared" si="27"/>
        <v>0.74303422876594494</v>
      </c>
      <c r="AM249" s="297"/>
      <c r="AN249" s="298"/>
      <c r="AO249" s="299"/>
      <c r="AP249" s="271" t="s">
        <v>128</v>
      </c>
      <c r="AQ249" s="300"/>
      <c r="AR249" s="301"/>
      <c r="AS249" s="301"/>
      <c r="AT249" s="302"/>
      <c r="AU249" s="302"/>
    </row>
    <row r="250" spans="1:47">
      <c r="A250" s="383" t="s">
        <v>284</v>
      </c>
      <c r="B250" s="299">
        <v>22.819387081833199</v>
      </c>
      <c r="C250" s="302">
        <v>29.237456772049899</v>
      </c>
      <c r="D250" s="302">
        <v>11.692560845051201</v>
      </c>
      <c r="E250" s="302">
        <v>18.410049091641561</v>
      </c>
      <c r="F250" s="302">
        <v>12.80019840142419</v>
      </c>
      <c r="G250" s="302">
        <v>18.93808007104149</v>
      </c>
      <c r="H250" s="302">
        <v>51.09331376754816</v>
      </c>
      <c r="I250" s="302">
        <v>42.602635419875931</v>
      </c>
      <c r="J250" s="302">
        <v>1.3245178037244549</v>
      </c>
      <c r="K250" s="374">
        <v>9.056447063200995</v>
      </c>
      <c r="L250" s="374">
        <v>119.1780201203466</v>
      </c>
      <c r="M250" s="374">
        <v>135.89416455852631</v>
      </c>
      <c r="N250" s="290">
        <v>22.819387081833199</v>
      </c>
      <c r="O250" s="374">
        <v>29.237456772049899</v>
      </c>
      <c r="P250" s="374">
        <v>11.692560845051201</v>
      </c>
      <c r="Q250" s="374">
        <v>18.410049091641561</v>
      </c>
      <c r="R250" s="374">
        <v>12.80019840142419</v>
      </c>
      <c r="S250" s="374">
        <v>18.93808007104149</v>
      </c>
      <c r="T250" s="374">
        <v>51.09331376754816</v>
      </c>
      <c r="U250" s="374">
        <v>42.602635419875931</v>
      </c>
      <c r="V250" s="374">
        <v>1.3245178037244549</v>
      </c>
      <c r="W250" s="374">
        <v>9.056447063200995</v>
      </c>
      <c r="X250" s="374"/>
      <c r="Y250" s="291"/>
      <c r="Z250" s="291"/>
      <c r="AA250" s="291"/>
      <c r="AB250" s="291">
        <v>9.8036999999999992</v>
      </c>
      <c r="AC250" s="291"/>
      <c r="AD250" s="292">
        <f t="shared" si="21"/>
        <v>0.66666666666666663</v>
      </c>
      <c r="AE250" s="291"/>
      <c r="AF250" s="293">
        <f t="shared" si="22"/>
        <v>66.981607764425505</v>
      </c>
      <c r="AG250" s="293">
        <f t="shared" si="23"/>
        <v>105.88152387462983</v>
      </c>
      <c r="AH250" s="294">
        <f t="shared" si="24"/>
        <v>0.17060244643740213</v>
      </c>
      <c r="AI250" s="294">
        <f t="shared" si="25"/>
        <v>2.0065248427672793</v>
      </c>
      <c r="AJ250" s="295">
        <f>INDEX($AR$3:AS260,MATCH(COUNTA(N250:Y250),$AR$3:$AR$12,0),2)</f>
        <v>2.41</v>
      </c>
      <c r="AK250" s="296">
        <f t="shared" si="26"/>
        <v>21.797464631739111</v>
      </c>
      <c r="AL250" s="297">
        <f t="shared" si="27"/>
        <v>2.2233916410884782</v>
      </c>
      <c r="AM250" s="297"/>
      <c r="AN250" s="298"/>
      <c r="AO250" s="299"/>
      <c r="AP250" s="271" t="s">
        <v>128</v>
      </c>
      <c r="AQ250" s="300"/>
      <c r="AR250" s="301"/>
      <c r="AS250" s="301"/>
      <c r="AT250" s="302"/>
      <c r="AU250" s="302"/>
    </row>
    <row r="251" spans="1:47">
      <c r="A251" s="383" t="s">
        <v>285</v>
      </c>
      <c r="B251" s="299">
        <v>19.63345389951045</v>
      </c>
      <c r="C251" s="302">
        <v>28.590461541276898</v>
      </c>
      <c r="D251" s="302">
        <v>7.2199786480038641</v>
      </c>
      <c r="E251" s="302">
        <v>11.958757999221399</v>
      </c>
      <c r="F251" s="302">
        <v>7.0101229600600554</v>
      </c>
      <c r="G251" s="302">
        <v>11.95924043837107</v>
      </c>
      <c r="H251" s="302"/>
      <c r="I251" s="302">
        <v>13.09814637939431</v>
      </c>
      <c r="J251" s="302"/>
      <c r="K251" s="374">
        <v>6.0034517242359646</v>
      </c>
      <c r="L251" s="374">
        <v>27.085043730648898</v>
      </c>
      <c r="M251" s="374"/>
      <c r="N251" s="290">
        <v>19.63345389951045</v>
      </c>
      <c r="O251" s="374">
        <v>28.590461541276898</v>
      </c>
      <c r="P251" s="374">
        <v>7.2199786480038641</v>
      </c>
      <c r="Q251" s="374">
        <v>11.958757999221399</v>
      </c>
      <c r="R251" s="374">
        <v>7.0101229600600554</v>
      </c>
      <c r="S251" s="374">
        <v>11.95924043837107</v>
      </c>
      <c r="T251" s="374"/>
      <c r="U251" s="374">
        <v>13.09814637939431</v>
      </c>
      <c r="V251" s="374"/>
      <c r="W251" s="374">
        <v>6.0034517242359646</v>
      </c>
      <c r="X251" s="374">
        <v>27.085043730648898</v>
      </c>
      <c r="Y251" s="291"/>
      <c r="Z251" s="291"/>
      <c r="AA251" s="291"/>
      <c r="AB251" s="291">
        <v>9.4532000000000007</v>
      </c>
      <c r="AC251" s="291"/>
      <c r="AD251" s="292">
        <f t="shared" si="21"/>
        <v>0.625</v>
      </c>
      <c r="AE251" s="291"/>
      <c r="AF251" s="293">
        <f t="shared" si="22"/>
        <v>54.45555892096332</v>
      </c>
      <c r="AG251" s="293">
        <f t="shared" si="23"/>
        <v>54.45555892096332</v>
      </c>
      <c r="AH251" s="294">
        <f t="shared" si="24"/>
        <v>6.6649716931199393E-2</v>
      </c>
      <c r="AI251" s="294">
        <f t="shared" si="25"/>
        <v>1.7282611709733686</v>
      </c>
      <c r="AJ251" s="295">
        <f>INDEX($AR$3:AS261,MATCH(COUNTA(N251:Y251),$AR$3:$AR$12,0),2)</f>
        <v>2.3199999999999998</v>
      </c>
      <c r="AK251" s="296">
        <f t="shared" si="26"/>
        <v>14.728739702302546</v>
      </c>
      <c r="AL251" s="297">
        <f t="shared" si="27"/>
        <v>1.5580691937441866</v>
      </c>
      <c r="AM251" s="297"/>
      <c r="AN251" s="298"/>
      <c r="AO251" s="299"/>
      <c r="AP251" s="271" t="s">
        <v>128</v>
      </c>
      <c r="AQ251" s="300"/>
      <c r="AR251" s="301"/>
      <c r="AS251" s="301"/>
      <c r="AT251" s="302"/>
      <c r="AU251" s="302"/>
    </row>
    <row r="252" spans="1:47">
      <c r="A252" s="383" t="s">
        <v>286</v>
      </c>
      <c r="B252" s="299"/>
      <c r="C252" s="302"/>
      <c r="D252" s="302"/>
      <c r="E252" s="302"/>
      <c r="F252" s="302"/>
      <c r="G252" s="302"/>
      <c r="H252" s="302"/>
      <c r="I252" s="302"/>
      <c r="J252" s="302"/>
      <c r="K252" s="374"/>
      <c r="L252" s="374">
        <v>5.2325511796198239</v>
      </c>
      <c r="M252" s="374">
        <v>24.329344663008381</v>
      </c>
      <c r="N252" s="290"/>
      <c r="O252" s="374"/>
      <c r="P252" s="374"/>
      <c r="Q252" s="374"/>
      <c r="R252" s="374"/>
      <c r="S252" s="374"/>
      <c r="T252" s="374"/>
      <c r="U252" s="374"/>
      <c r="V252" s="374"/>
      <c r="W252" s="374"/>
      <c r="X252" s="374">
        <v>5.2325511796198239</v>
      </c>
      <c r="Y252" s="291">
        <v>24.329344663008381</v>
      </c>
      <c r="Z252" s="291"/>
      <c r="AA252" s="291"/>
      <c r="AB252" s="291">
        <v>1.4999999999999999E-2</v>
      </c>
      <c r="AC252" s="291"/>
      <c r="AD252" s="292">
        <f t="shared" si="21"/>
        <v>0.33333333333333331</v>
      </c>
      <c r="AE252" s="291"/>
      <c r="AF252" s="293">
        <f t="shared" si="22"/>
        <v>64.599353116761264</v>
      </c>
      <c r="AG252" s="293">
        <f t="shared" si="23"/>
        <v>64.599353116761264</v>
      </c>
      <c r="AH252" s="294">
        <f t="shared" si="24"/>
        <v>1</v>
      </c>
      <c r="AI252" s="294">
        <f t="shared" si="25"/>
        <v>0.99999999999999978</v>
      </c>
      <c r="AJ252" s="295" t="e">
        <f>INDEX($AR$3:AS262,MATCH(COUNTA(N252:Y252),$AR$3:$AR$12,0),2)</f>
        <v>#N/A</v>
      </c>
      <c r="AK252" s="296">
        <f t="shared" si="26"/>
        <v>14.780947921314102</v>
      </c>
      <c r="AL252" s="297">
        <f t="shared" si="27"/>
        <v>985.39652808760684</v>
      </c>
      <c r="AM252" s="297"/>
      <c r="AN252" s="298"/>
      <c r="AO252" s="299"/>
      <c r="AP252" s="298" t="s">
        <v>81</v>
      </c>
      <c r="AQ252" s="300"/>
      <c r="AR252" s="301"/>
      <c r="AS252" s="301"/>
      <c r="AT252" s="302"/>
      <c r="AU252" s="302"/>
    </row>
    <row r="253" spans="1:47">
      <c r="A253" s="386" t="s">
        <v>287</v>
      </c>
      <c r="B253" s="22">
        <v>32.74251485014733</v>
      </c>
      <c r="C253">
        <v>133.13070488918589</v>
      </c>
      <c r="D253">
        <v>89.022012330818953</v>
      </c>
      <c r="E253">
        <v>153.43066678289901</v>
      </c>
      <c r="F253">
        <v>44.673113134564083</v>
      </c>
      <c r="G253">
        <v>66.85599911028612</v>
      </c>
      <c r="H253">
        <v>119.6593681937153</v>
      </c>
      <c r="I253">
        <v>119.6617625136233</v>
      </c>
      <c r="J253">
        <v>8.2371994520670988</v>
      </c>
      <c r="K253" s="376">
        <v>24.913706754202931</v>
      </c>
      <c r="L253" s="376"/>
      <c r="M253" s="376"/>
      <c r="N253" s="71">
        <v>32.74251485014733</v>
      </c>
      <c r="O253" s="376">
        <v>133.13070488918589</v>
      </c>
      <c r="P253" s="376">
        <v>89.022012330818953</v>
      </c>
      <c r="Q253" s="376">
        <v>153.43066678289901</v>
      </c>
      <c r="R253" s="376">
        <v>44.673113134564083</v>
      </c>
      <c r="S253" s="376">
        <v>66.85599911028612</v>
      </c>
      <c r="T253" s="376">
        <v>119.6593681937153</v>
      </c>
      <c r="U253" s="376">
        <v>119.6617625136233</v>
      </c>
      <c r="V253" s="376">
        <v>8.2371994520670988</v>
      </c>
      <c r="W253" s="376">
        <v>24.913706754202931</v>
      </c>
      <c r="X253" s="376"/>
      <c r="Y253" s="70"/>
      <c r="Z253" s="70"/>
      <c r="AA253" s="70"/>
      <c r="AB253" s="70">
        <v>9.5784000000000002</v>
      </c>
      <c r="AC253" s="291"/>
      <c r="AD253" s="292">
        <f t="shared" si="21"/>
        <v>0.66666666666666663</v>
      </c>
      <c r="AE253" s="70"/>
      <c r="AF253" s="293">
        <f t="shared" si="22"/>
        <v>60.888935538482549</v>
      </c>
      <c r="AG253" s="293">
        <f t="shared" si="23"/>
        <v>60.888935538482549</v>
      </c>
      <c r="AH253" s="294">
        <f t="shared" si="24"/>
        <v>0.13981319040655218</v>
      </c>
      <c r="AI253" s="294">
        <f t="shared" si="25"/>
        <v>1.537974422350189</v>
      </c>
      <c r="AJ253" s="295">
        <f>INDEX($AR$3:AS263,MATCH(COUNTA(N253:Y253),$AR$3:$AR$12,0),2)</f>
        <v>2.41</v>
      </c>
      <c r="AK253" s="296">
        <f t="shared" si="26"/>
        <v>79.232704801151002</v>
      </c>
      <c r="AL253" s="297">
        <f t="shared" si="27"/>
        <v>8.2720187924028021</v>
      </c>
      <c r="AM253" s="297"/>
      <c r="AN253" s="298"/>
      <c r="AO253" s="299"/>
      <c r="AP253" s="298" t="s">
        <v>220</v>
      </c>
      <c r="AQ253" s="300"/>
      <c r="AR253" s="81"/>
      <c r="AS253" s="82"/>
      <c r="AT253" s="302"/>
      <c r="AU253" s="302"/>
    </row>
    <row r="254" spans="1:47">
      <c r="A254" s="386" t="s">
        <v>288</v>
      </c>
      <c r="B254" s="22">
        <v>55.230650115763801</v>
      </c>
      <c r="C254">
        <v>136.37852762560109</v>
      </c>
      <c r="D254">
        <v>51.043450217971717</v>
      </c>
      <c r="E254">
        <v>89.881415443446656</v>
      </c>
      <c r="F254">
        <v>175.84118089431479</v>
      </c>
      <c r="G254">
        <v>59.694343773422872</v>
      </c>
      <c r="H254">
        <v>299.51809195420458</v>
      </c>
      <c r="I254">
        <v>305.57610585762222</v>
      </c>
      <c r="J254">
        <v>29.984015353558799</v>
      </c>
      <c r="K254" s="376">
        <v>33.088725204524941</v>
      </c>
      <c r="L254" s="376"/>
      <c r="M254" s="376"/>
      <c r="N254" s="71">
        <v>55.230650115763801</v>
      </c>
      <c r="O254" s="376">
        <v>136.37852762560109</v>
      </c>
      <c r="P254" s="376">
        <v>51.043450217971717</v>
      </c>
      <c r="Q254" s="376">
        <v>89.881415443446656</v>
      </c>
      <c r="R254" s="376">
        <v>175.84118089431479</v>
      </c>
      <c r="S254" s="376">
        <v>59.694343773422872</v>
      </c>
      <c r="T254" s="376">
        <v>299.51809195420458</v>
      </c>
      <c r="U254" s="376">
        <v>305.57610585762222</v>
      </c>
      <c r="V254" s="376">
        <v>29.984015353558799</v>
      </c>
      <c r="W254" s="376">
        <v>33.088725204524941</v>
      </c>
      <c r="X254" s="376"/>
      <c r="Y254" s="70"/>
      <c r="Z254" s="70"/>
      <c r="AA254" s="70"/>
      <c r="AB254" s="70">
        <v>11.877700000000001</v>
      </c>
      <c r="AC254" s="291"/>
      <c r="AD254" s="292">
        <f t="shared" si="21"/>
        <v>0.41666666666666663</v>
      </c>
      <c r="AE254" s="70"/>
      <c r="AF254" s="293">
        <f t="shared" si="22"/>
        <v>80.513993518627871</v>
      </c>
      <c r="AG254" s="293">
        <f t="shared" si="23"/>
        <v>80.513993518627871</v>
      </c>
      <c r="AH254" s="294">
        <f t="shared" si="24"/>
        <v>2.1981813383458927E-2</v>
      </c>
      <c r="AI254" s="294">
        <f t="shared" si="25"/>
        <v>1.8280370246802129</v>
      </c>
      <c r="AJ254" s="295">
        <f>INDEX($AR$3:AS264,MATCH(COUNTA(N254:Y254),$AR$3:$AR$12,0),2)</f>
        <v>2.41</v>
      </c>
      <c r="AK254" s="296">
        <f t="shared" si="26"/>
        <v>123.62365064404317</v>
      </c>
      <c r="AL254" s="297">
        <f t="shared" si="27"/>
        <v>10.40804622477779</v>
      </c>
      <c r="AM254" s="297"/>
      <c r="AN254" s="298"/>
      <c r="AO254" s="299"/>
      <c r="AP254" s="298" t="s">
        <v>220</v>
      </c>
      <c r="AQ254" s="300"/>
      <c r="AR254" s="73"/>
      <c r="AS254" s="301"/>
      <c r="AT254" s="302"/>
      <c r="AU254" s="302"/>
    </row>
    <row r="255" spans="1:47">
      <c r="A255" s="386" t="s">
        <v>289</v>
      </c>
      <c r="B255" s="22">
        <v>112.7522404093403</v>
      </c>
      <c r="C255">
        <v>222.80568571664139</v>
      </c>
      <c r="D255">
        <v>99.030083906686272</v>
      </c>
      <c r="E255">
        <v>221.77651227789869</v>
      </c>
      <c r="F255">
        <v>72.491129496888675</v>
      </c>
      <c r="G255">
        <v>66.699061934614974</v>
      </c>
      <c r="H255">
        <v>149.8569055211882</v>
      </c>
      <c r="I255">
        <v>159.84303912186061</v>
      </c>
      <c r="J255">
        <v>23.030209587807299</v>
      </c>
      <c r="K255" s="376">
        <v>27.291760420179099</v>
      </c>
      <c r="L255" s="376"/>
      <c r="M255" s="376"/>
      <c r="N255" s="71">
        <v>112.7522404093403</v>
      </c>
      <c r="O255" s="376">
        <v>222.80568571664139</v>
      </c>
      <c r="P255" s="376">
        <v>99.030083906686272</v>
      </c>
      <c r="Q255" s="376">
        <v>221.77651227789869</v>
      </c>
      <c r="R255" s="376">
        <v>72.491129496888675</v>
      </c>
      <c r="S255" s="376">
        <v>66.699061934614974</v>
      </c>
      <c r="T255" s="376">
        <v>149.8569055211882</v>
      </c>
      <c r="U255" s="376">
        <v>159.84303912186061</v>
      </c>
      <c r="V255" s="376">
        <v>23.030209587807299</v>
      </c>
      <c r="W255" s="376">
        <v>27.291760420179099</v>
      </c>
      <c r="X255" s="376"/>
      <c r="Y255" s="70"/>
      <c r="Z255" s="70"/>
      <c r="AA255" s="70"/>
      <c r="AB255" s="70">
        <v>9.9779</v>
      </c>
      <c r="AC255" s="291"/>
      <c r="AD255" s="292">
        <f t="shared" si="21"/>
        <v>0.66666666666666663</v>
      </c>
      <c r="AE255" s="70"/>
      <c r="AF255" s="293">
        <f t="shared" si="22"/>
        <v>59.198650852060062</v>
      </c>
      <c r="AG255" s="293">
        <f t="shared" si="23"/>
        <v>59.198650852060062</v>
      </c>
      <c r="AH255" s="294">
        <f t="shared" si="24"/>
        <v>5.1516505363200559E-3</v>
      </c>
      <c r="AI255" s="294">
        <f t="shared" si="25"/>
        <v>1.5677569541838634</v>
      </c>
      <c r="AJ255" s="295">
        <f>INDEX($AR$3:AS265,MATCH(COUNTA(N255:Y255),$AR$3:$AR$12,0),2)</f>
        <v>2.41</v>
      </c>
      <c r="AK255" s="296">
        <f t="shared" si="26"/>
        <v>115.55766283931055</v>
      </c>
      <c r="AL255" s="297">
        <f t="shared" si="27"/>
        <v>11.581361091944252</v>
      </c>
      <c r="AM255" s="297"/>
      <c r="AN255" s="298"/>
      <c r="AO255" s="299"/>
      <c r="AP255" s="298" t="s">
        <v>220</v>
      </c>
      <c r="AQ255" s="300"/>
      <c r="AR255" s="73"/>
      <c r="AS255" s="301"/>
      <c r="AT255" s="302"/>
      <c r="AU255" s="302"/>
    </row>
    <row r="256" spans="1:47">
      <c r="A256" s="386" t="s">
        <v>290</v>
      </c>
      <c r="B256" s="22"/>
      <c r="C256">
        <v>126.3107355523258</v>
      </c>
      <c r="D256">
        <v>38.739558130105422</v>
      </c>
      <c r="E256">
        <v>140.60917230038999</v>
      </c>
      <c r="F256">
        <v>97.041302164256408</v>
      </c>
      <c r="G256">
        <v>72.460005005135514</v>
      </c>
      <c r="H256">
        <v>162.11186645674661</v>
      </c>
      <c r="I256">
        <v>198.62827647921301</v>
      </c>
      <c r="J256">
        <v>33.757447982787191</v>
      </c>
      <c r="K256" s="376">
        <v>31.623456787023748</v>
      </c>
      <c r="L256" s="376">
        <v>128.43536575542919</v>
      </c>
      <c r="M256" s="376">
        <v>296.53974115778459</v>
      </c>
      <c r="N256" s="71"/>
      <c r="O256" s="376">
        <v>126.3107355523258</v>
      </c>
      <c r="P256" s="376">
        <v>38.739558130105422</v>
      </c>
      <c r="Q256" s="376">
        <v>140.60917230038999</v>
      </c>
      <c r="R256" s="376">
        <v>97.041302164256408</v>
      </c>
      <c r="S256" s="376">
        <v>72.460005005135514</v>
      </c>
      <c r="T256" s="376">
        <v>162.11186645674661</v>
      </c>
      <c r="U256" s="376">
        <v>198.62827647921301</v>
      </c>
      <c r="V256" s="376">
        <v>33.757447982787191</v>
      </c>
      <c r="W256" s="376">
        <v>31.623456787023748</v>
      </c>
      <c r="X256" s="376">
        <v>128.43536575542919</v>
      </c>
      <c r="Y256" s="70">
        <v>296.53974115778459</v>
      </c>
      <c r="Z256" s="70"/>
      <c r="AA256" s="70"/>
      <c r="AB256" s="70">
        <v>11.2502</v>
      </c>
      <c r="AC256" s="291"/>
      <c r="AD256" s="292">
        <f t="shared" si="21"/>
        <v>0.70833333333333326</v>
      </c>
      <c r="AE256" s="70"/>
      <c r="AF256" s="293">
        <f t="shared" si="22"/>
        <v>63.408874580086049</v>
      </c>
      <c r="AG256" s="293">
        <f t="shared" si="23"/>
        <v>63.408874580086049</v>
      </c>
      <c r="AH256" s="294">
        <f t="shared" si="24"/>
        <v>0.36959398291099615</v>
      </c>
      <c r="AI256" s="294">
        <f t="shared" si="25"/>
        <v>2.3017380797195477</v>
      </c>
      <c r="AJ256" s="295">
        <f>INDEX($AR$3:AS266,MATCH(COUNTA(N256:Y256),$AR$3:$AR$12,0),2)</f>
        <v>2.48</v>
      </c>
      <c r="AK256" s="296">
        <f t="shared" si="26"/>
        <v>120.5688116155634</v>
      </c>
      <c r="AL256" s="297">
        <f t="shared" si="27"/>
        <v>10.717037174055875</v>
      </c>
      <c r="AM256" s="297"/>
      <c r="AN256" s="298"/>
      <c r="AO256" s="299"/>
      <c r="AP256" s="298" t="s">
        <v>220</v>
      </c>
      <c r="AQ256" s="300"/>
      <c r="AR256" s="73"/>
      <c r="AS256" s="301"/>
      <c r="AT256" s="302"/>
      <c r="AU256" s="302"/>
    </row>
    <row r="257" spans="1:47">
      <c r="A257" s="386" t="s">
        <v>291</v>
      </c>
      <c r="B257" s="22"/>
      <c r="D257">
        <v>18.054339197826721</v>
      </c>
      <c r="E257">
        <v>77.026550336147864</v>
      </c>
      <c r="F257">
        <v>43.000572912214878</v>
      </c>
      <c r="G257">
        <v>37.578953433460413</v>
      </c>
      <c r="H257">
        <v>72.581890092491037</v>
      </c>
      <c r="I257">
        <v>97.088498927173049</v>
      </c>
      <c r="J257">
        <v>16.395188353308821</v>
      </c>
      <c r="K257" s="376">
        <v>18.262188942629891</v>
      </c>
      <c r="L257" s="376">
        <v>74.597206275367014</v>
      </c>
      <c r="M257" s="376">
        <v>216.4099849358287</v>
      </c>
      <c r="N257" s="71"/>
      <c r="O257" s="376"/>
      <c r="P257" s="376">
        <v>18.054339197826721</v>
      </c>
      <c r="Q257" s="376">
        <v>77.026550336147864</v>
      </c>
      <c r="R257" s="376">
        <v>43.000572912214878</v>
      </c>
      <c r="S257" s="376">
        <v>37.578953433460413</v>
      </c>
      <c r="T257" s="376">
        <v>72.581890092491037</v>
      </c>
      <c r="U257" s="376">
        <v>97.088498927173049</v>
      </c>
      <c r="V257" s="376">
        <v>16.395188353308821</v>
      </c>
      <c r="W257" s="376">
        <v>18.262188942629891</v>
      </c>
      <c r="X257" s="376">
        <v>74.597206275367014</v>
      </c>
      <c r="Y257" s="70"/>
      <c r="Z257" s="70"/>
      <c r="AA257" s="70"/>
      <c r="AB257" s="70">
        <v>9.7081999999999997</v>
      </c>
      <c r="AC257" s="291"/>
      <c r="AD257" s="292">
        <f t="shared" si="21"/>
        <v>0.625</v>
      </c>
      <c r="AE257" s="70"/>
      <c r="AF257" s="293">
        <f t="shared" si="22"/>
        <v>56.849938874935759</v>
      </c>
      <c r="AG257" s="293">
        <f t="shared" si="23"/>
        <v>84.557214080487668</v>
      </c>
      <c r="AH257" s="294">
        <f t="shared" si="24"/>
        <v>0.24861972384515174</v>
      </c>
      <c r="AI257" s="294">
        <f t="shared" si="25"/>
        <v>1.6221361434785351</v>
      </c>
      <c r="AJ257" s="295">
        <f>INDEX($AR$3:AS267,MATCH(COUNTA(N257:Y257),$AR$3:$AR$12,0),2)</f>
        <v>2.3199999999999998</v>
      </c>
      <c r="AK257" s="296">
        <f t="shared" si="26"/>
        <v>50.509487607846637</v>
      </c>
      <c r="AL257" s="297">
        <f t="shared" si="27"/>
        <v>5.202765456814511</v>
      </c>
      <c r="AM257" s="297"/>
      <c r="AN257" s="298"/>
      <c r="AO257" s="299"/>
      <c r="AP257" s="298" t="s">
        <v>220</v>
      </c>
      <c r="AQ257" s="300"/>
      <c r="AR257" s="73"/>
      <c r="AS257" s="301"/>
      <c r="AT257" s="302"/>
      <c r="AU257" s="302"/>
    </row>
    <row r="258" spans="1:47" s="334" customFormat="1">
      <c r="A258" s="386" t="s">
        <v>292</v>
      </c>
      <c r="B258" s="22"/>
      <c r="D258">
        <v>13.560294569495291</v>
      </c>
      <c r="E258">
        <v>42.614069568837188</v>
      </c>
      <c r="F258">
        <v>9.5936769118446499</v>
      </c>
      <c r="G258">
        <v>23.529875992804989</v>
      </c>
      <c r="H258">
        <v>28.22000482113544</v>
      </c>
      <c r="I258">
        <v>50.773992776294833</v>
      </c>
      <c r="J258">
        <v>7.3898394334531483</v>
      </c>
      <c r="K258" s="376">
        <v>11.59105697447978</v>
      </c>
      <c r="L258" s="376">
        <v>36.603476812128548</v>
      </c>
      <c r="M258" s="376">
        <v>132.57728903308271</v>
      </c>
      <c r="N258" s="71"/>
      <c r="O258" s="376"/>
      <c r="P258" s="376">
        <v>13.560294569495291</v>
      </c>
      <c r="Q258" s="376">
        <v>42.614069568837188</v>
      </c>
      <c r="R258" s="376">
        <v>9.5936769118446499</v>
      </c>
      <c r="S258" s="376">
        <v>23.529875992804989</v>
      </c>
      <c r="T258" s="376">
        <v>28.22000482113544</v>
      </c>
      <c r="U258" s="376">
        <v>50.773992776294833</v>
      </c>
      <c r="V258" s="376">
        <v>7.3898394334531483</v>
      </c>
      <c r="W258" s="376">
        <v>11.59105697447978</v>
      </c>
      <c r="X258" s="376">
        <v>36.603476812128548</v>
      </c>
      <c r="Y258" s="70"/>
      <c r="Z258" s="70"/>
      <c r="AA258" s="70"/>
      <c r="AB258" s="70">
        <v>9.6190999999999995</v>
      </c>
      <c r="AC258" s="291"/>
      <c r="AD258" s="292">
        <f t="shared" ref="AD258:AD321" si="28">(COUNT(N258:Y258)*(1/(COUNT(N258:Y258)+COUNTBLANK(N258:Y258)))+(IF(AF258&lt;35,1,IF(AF258&lt;70,0.5,IF(AF258&gt;70,0)))))/2</f>
        <v>0.625</v>
      </c>
      <c r="AE258" s="70"/>
      <c r="AF258" s="293">
        <f t="shared" ref="AF258:AF321" si="29">((_xlfn.STDEV.P(N258:Y258))/(AVERAGE(N258:Y258)))*100</f>
        <v>59.623218138029458</v>
      </c>
      <c r="AG258" s="293">
        <f t="shared" ref="AG258:AG321" si="30">((_xlfn.STDEV.P(B258:M258))/(AVERAGE(B258:M258)))*100</f>
        <v>98.866483118034267</v>
      </c>
      <c r="AH258" s="294">
        <f t="shared" ref="AH258:AH321" si="31">(ABS((LARGE(N258:Y258,2) -MAX(N258:Y258))))/(ABS(MIN(N258:Y258)-MAX(N258:Y258)))</f>
        <v>0.18808533943198452</v>
      </c>
      <c r="AI258" s="294">
        <f t="shared" ref="AI258:AI321" si="32">(ABS(MAX(N258:Y258)-AVERAGE(N258:Y258))/_xlfn.STDEV.P(N258:Y258))</f>
        <v>1.7462220747962367</v>
      </c>
      <c r="AJ258" s="295">
        <f>INDEX($AR$3:AS268,MATCH(COUNTA(N258:Y258),$AR$3:$AR$12,0),2)</f>
        <v>2.3199999999999998</v>
      </c>
      <c r="AK258" s="296">
        <f t="shared" ref="AK258:AK321" si="33">AVERAGE(N258:Y258)</f>
        <v>24.875143095608209</v>
      </c>
      <c r="AL258" s="297">
        <f t="shared" ref="AL258:AL321" si="34">IFERROR(AK258/AB258,0)</f>
        <v>2.5860156454978336</v>
      </c>
      <c r="AM258" s="297"/>
      <c r="AN258" s="298"/>
      <c r="AO258" s="299"/>
      <c r="AP258" s="298" t="s">
        <v>220</v>
      </c>
      <c r="AQ258" s="300"/>
      <c r="AR258" s="73"/>
      <c r="AS258" s="301"/>
      <c r="AT258" s="302"/>
      <c r="AU258" s="302"/>
    </row>
    <row r="259" spans="1:47">
      <c r="A259" s="386" t="s">
        <v>293</v>
      </c>
      <c r="B259" s="22"/>
      <c r="K259" s="376"/>
      <c r="L259" s="376"/>
      <c r="M259" s="376"/>
      <c r="N259" s="71"/>
      <c r="O259" s="376"/>
      <c r="P259" s="376"/>
      <c r="Q259" s="376"/>
      <c r="R259" s="376"/>
      <c r="S259" s="376"/>
      <c r="T259" s="376"/>
      <c r="U259" s="376"/>
      <c r="V259" s="376"/>
      <c r="W259" s="376"/>
      <c r="X259" s="376"/>
      <c r="Y259" s="70"/>
      <c r="Z259" s="70"/>
      <c r="AA259" s="70"/>
      <c r="AB259" s="70">
        <v>1.4179999999999999</v>
      </c>
      <c r="AC259" s="291"/>
      <c r="AD259" s="292" t="e">
        <f t="shared" si="28"/>
        <v>#DIV/0!</v>
      </c>
      <c r="AE259" s="70"/>
      <c r="AF259" s="293" t="e">
        <f t="shared" si="29"/>
        <v>#DIV/0!</v>
      </c>
      <c r="AG259" s="293" t="e">
        <f t="shared" si="30"/>
        <v>#DIV/0!</v>
      </c>
      <c r="AH259" s="294" t="e">
        <f t="shared" si="31"/>
        <v>#NUM!</v>
      </c>
      <c r="AI259" s="294" t="e">
        <f t="shared" si="32"/>
        <v>#DIV/0!</v>
      </c>
      <c r="AJ259" s="295" t="e">
        <f>INDEX($AR$3:AS269,MATCH(COUNTA(N259:Y259),$AR$3:$AR$12,0),2)</f>
        <v>#N/A</v>
      </c>
      <c r="AK259" s="296" t="e">
        <f t="shared" si="33"/>
        <v>#DIV/0!</v>
      </c>
      <c r="AL259" s="297">
        <f t="shared" si="34"/>
        <v>0</v>
      </c>
      <c r="AM259" s="297"/>
      <c r="AN259" s="298"/>
      <c r="AO259" s="299"/>
      <c r="AP259" s="298" t="s">
        <v>81</v>
      </c>
      <c r="AQ259" s="300"/>
      <c r="AR259" s="73"/>
      <c r="AS259" s="301"/>
      <c r="AT259" s="302"/>
      <c r="AU259" s="302"/>
    </row>
    <row r="260" spans="1:47">
      <c r="A260" s="386" t="s">
        <v>294</v>
      </c>
      <c r="B260" s="22"/>
      <c r="D260">
        <v>85.923857960217077</v>
      </c>
      <c r="E260">
        <v>26.57588919939273</v>
      </c>
      <c r="H260">
        <v>20.431114412836759</v>
      </c>
      <c r="I260">
        <v>14.108747525841981</v>
      </c>
      <c r="K260" s="376"/>
      <c r="L260" s="376">
        <v>98.91240054134397</v>
      </c>
      <c r="M260" s="376">
        <v>39.34865341882562</v>
      </c>
      <c r="N260" s="71"/>
      <c r="O260" s="376"/>
      <c r="P260" s="376">
        <v>85.923857960217077</v>
      </c>
      <c r="Q260" s="376">
        <v>26.57588919939273</v>
      </c>
      <c r="R260" s="376"/>
      <c r="S260" s="376"/>
      <c r="T260" s="376">
        <v>20.431114412836759</v>
      </c>
      <c r="U260" s="376">
        <v>14.108747525841981</v>
      </c>
      <c r="V260" s="376"/>
      <c r="W260" s="376"/>
      <c r="X260" s="376">
        <v>98.91240054134397</v>
      </c>
      <c r="Y260" s="70">
        <v>39.34865341882562</v>
      </c>
      <c r="Z260" s="70"/>
      <c r="AA260" s="70"/>
      <c r="AB260" s="70">
        <v>10.7559</v>
      </c>
      <c r="AC260" s="291"/>
      <c r="AD260" s="292">
        <f t="shared" si="28"/>
        <v>0.5</v>
      </c>
      <c r="AE260" s="70"/>
      <c r="AF260" s="293">
        <f t="shared" si="29"/>
        <v>69.068157167690273</v>
      </c>
      <c r="AG260" s="293">
        <f t="shared" si="30"/>
        <v>69.068157167690273</v>
      </c>
      <c r="AH260" s="294">
        <f t="shared" si="31"/>
        <v>0.15316017788470274</v>
      </c>
      <c r="AI260" s="294">
        <f t="shared" si="32"/>
        <v>1.5639216063623502</v>
      </c>
      <c r="AJ260" s="295">
        <f>INDEX($AR$3:AS270,MATCH(COUNTA(N260:Y260),$AR$3:$AR$12,0),2)</f>
        <v>1.94</v>
      </c>
      <c r="AK260" s="296">
        <f t="shared" si="33"/>
        <v>47.550110509743014</v>
      </c>
      <c r="AL260" s="297">
        <f t="shared" si="34"/>
        <v>4.4208397725660342</v>
      </c>
      <c r="AM260" s="297"/>
      <c r="AN260" s="298"/>
      <c r="AO260" s="299"/>
      <c r="AP260" s="298" t="s">
        <v>172</v>
      </c>
      <c r="AQ260" s="300"/>
      <c r="AR260" s="73"/>
      <c r="AS260" s="301"/>
      <c r="AT260" s="302"/>
      <c r="AU260" s="302"/>
    </row>
    <row r="261" spans="1:47">
      <c r="A261" s="386" t="s">
        <v>295</v>
      </c>
      <c r="B261" s="299">
        <v>37.764013929634068</v>
      </c>
      <c r="C261" s="302">
        <v>34.233392526601421</v>
      </c>
      <c r="D261" s="302">
        <v>119.05723708117119</v>
      </c>
      <c r="E261" s="302">
        <v>52.578495933561378</v>
      </c>
      <c r="F261" s="302">
        <v>156.67824695026769</v>
      </c>
      <c r="G261" s="302">
        <v>60.392965480382259</v>
      </c>
      <c r="H261" s="302">
        <v>101.15483783455031</v>
      </c>
      <c r="I261" s="302">
        <v>44.48475345462446</v>
      </c>
      <c r="J261" s="302">
        <v>13.625889545002851</v>
      </c>
      <c r="K261" s="374">
        <v>14.85257641672168</v>
      </c>
      <c r="L261" s="374"/>
      <c r="M261" s="374"/>
      <c r="N261" s="290">
        <v>37.764013929634068</v>
      </c>
      <c r="O261" s="374">
        <v>34.233392526601421</v>
      </c>
      <c r="P261" s="374"/>
      <c r="Q261" s="374">
        <v>52.578495933561378</v>
      </c>
      <c r="R261" s="374"/>
      <c r="S261" s="374">
        <v>60.392965480382259</v>
      </c>
      <c r="T261" s="374">
        <v>101.15483783455031</v>
      </c>
      <c r="U261" s="374">
        <v>44.48475345462446</v>
      </c>
      <c r="V261" s="374">
        <v>13.625889545002851</v>
      </c>
      <c r="W261" s="374">
        <v>14.85257641672168</v>
      </c>
      <c r="X261" s="374"/>
      <c r="Y261" s="291"/>
      <c r="Z261" s="291"/>
      <c r="AA261" s="291"/>
      <c r="AB261" s="291">
        <v>12.0261</v>
      </c>
      <c r="AC261" s="291"/>
      <c r="AD261" s="292">
        <f t="shared" si="28"/>
        <v>0.58333333333333326</v>
      </c>
      <c r="AE261" s="291"/>
      <c r="AF261" s="293">
        <f t="shared" si="29"/>
        <v>58.465137628125404</v>
      </c>
      <c r="AG261" s="293">
        <f t="shared" si="30"/>
        <v>70.535153570965136</v>
      </c>
      <c r="AH261" s="294">
        <f t="shared" si="31"/>
        <v>0.46569590005042655</v>
      </c>
      <c r="AI261" s="294">
        <f t="shared" si="32"/>
        <v>2.144185727931307</v>
      </c>
      <c r="AJ261" s="295">
        <f>INDEX($AR$3:AS271,MATCH(COUNTA(N261:Y261),$AR$3:$AR$12,0),2)</f>
        <v>2.2200000000000002</v>
      </c>
      <c r="AK261" s="296">
        <f t="shared" si="33"/>
        <v>44.885865640134803</v>
      </c>
      <c r="AL261" s="297">
        <f t="shared" si="34"/>
        <v>3.7323708966443654</v>
      </c>
      <c r="AM261" s="297"/>
      <c r="AN261" s="298"/>
      <c r="AO261" s="299"/>
      <c r="AP261" s="298" t="s">
        <v>172</v>
      </c>
      <c r="AQ261" s="300"/>
      <c r="AR261" s="301"/>
      <c r="AS261" s="301"/>
      <c r="AT261" s="302"/>
      <c r="AU261" s="302"/>
    </row>
    <row r="262" spans="1:47">
      <c r="A262" s="386" t="s">
        <v>296</v>
      </c>
      <c r="B262" s="22"/>
      <c r="K262" s="376"/>
      <c r="L262" s="376"/>
      <c r="M262" s="376"/>
      <c r="N262" s="71"/>
      <c r="O262" s="376"/>
      <c r="P262" s="376"/>
      <c r="Q262" s="376"/>
      <c r="R262" s="376"/>
      <c r="S262" s="376"/>
      <c r="T262" s="376"/>
      <c r="U262" s="376"/>
      <c r="V262" s="376"/>
      <c r="W262" s="376"/>
      <c r="X262" s="376"/>
      <c r="Y262" s="70"/>
      <c r="Z262" s="70"/>
      <c r="AA262" s="70"/>
      <c r="AB262" s="70">
        <v>1.5385</v>
      </c>
      <c r="AC262" s="291"/>
      <c r="AD262" s="292" t="e">
        <f t="shared" si="28"/>
        <v>#DIV/0!</v>
      </c>
      <c r="AE262" s="70"/>
      <c r="AF262" s="293" t="e">
        <f t="shared" si="29"/>
        <v>#DIV/0!</v>
      </c>
      <c r="AG262" s="293" t="e">
        <f t="shared" si="30"/>
        <v>#DIV/0!</v>
      </c>
      <c r="AH262" s="294" t="e">
        <f t="shared" si="31"/>
        <v>#NUM!</v>
      </c>
      <c r="AI262" s="294" t="e">
        <f t="shared" si="32"/>
        <v>#DIV/0!</v>
      </c>
      <c r="AJ262" s="295" t="e">
        <f>INDEX($AR$3:AS272,MATCH(COUNTA(N262:Y262),$AR$3:$AR$12,0),2)</f>
        <v>#N/A</v>
      </c>
      <c r="AK262" s="296" t="e">
        <f t="shared" si="33"/>
        <v>#DIV/0!</v>
      </c>
      <c r="AL262" s="297">
        <f t="shared" si="34"/>
        <v>0</v>
      </c>
      <c r="AM262" s="297"/>
      <c r="AN262" s="298"/>
      <c r="AO262" s="299"/>
      <c r="AP262" s="298" t="s">
        <v>81</v>
      </c>
      <c r="AQ262" s="300"/>
      <c r="AR262" s="301"/>
      <c r="AS262" s="301"/>
      <c r="AT262" s="302"/>
      <c r="AU262" s="302"/>
    </row>
    <row r="263" spans="1:47">
      <c r="A263" s="386" t="s">
        <v>297</v>
      </c>
      <c r="B263" s="22"/>
      <c r="K263" s="376"/>
      <c r="L263" s="376"/>
      <c r="M263" s="376"/>
      <c r="N263" s="71"/>
      <c r="O263" s="376"/>
      <c r="P263" s="376"/>
      <c r="Q263" s="376"/>
      <c r="R263" s="376"/>
      <c r="S263" s="376"/>
      <c r="T263" s="376"/>
      <c r="U263" s="376"/>
      <c r="V263" s="376"/>
      <c r="W263" s="376"/>
      <c r="X263" s="376"/>
      <c r="Y263" s="70"/>
      <c r="Z263" s="70"/>
      <c r="AA263" s="70"/>
      <c r="AB263" s="70">
        <v>26.32</v>
      </c>
      <c r="AC263" s="291"/>
      <c r="AD263" s="292" t="e">
        <f t="shared" si="28"/>
        <v>#DIV/0!</v>
      </c>
      <c r="AE263" s="70"/>
      <c r="AF263" s="293" t="e">
        <f t="shared" si="29"/>
        <v>#DIV/0!</v>
      </c>
      <c r="AG263" s="293" t="e">
        <f t="shared" si="30"/>
        <v>#DIV/0!</v>
      </c>
      <c r="AH263" s="294" t="e">
        <f t="shared" si="31"/>
        <v>#NUM!</v>
      </c>
      <c r="AI263" s="294" t="e">
        <f t="shared" si="32"/>
        <v>#DIV/0!</v>
      </c>
      <c r="AJ263" s="295" t="e">
        <f>INDEX($AR$3:AS273,MATCH(COUNTA(N263:Y263),$AR$3:$AR$12,0),2)</f>
        <v>#N/A</v>
      </c>
      <c r="AK263" s="296" t="e">
        <f t="shared" si="33"/>
        <v>#DIV/0!</v>
      </c>
      <c r="AL263" s="297">
        <f t="shared" si="34"/>
        <v>0</v>
      </c>
      <c r="AM263" s="297"/>
      <c r="AN263" s="298"/>
      <c r="AO263" s="299"/>
      <c r="AP263" s="298" t="s">
        <v>81</v>
      </c>
      <c r="AQ263" s="300"/>
      <c r="AR263" s="301"/>
      <c r="AS263" s="301"/>
      <c r="AT263" s="302"/>
      <c r="AU263" s="302"/>
    </row>
    <row r="264" spans="1:47">
      <c r="A264" s="386" t="s">
        <v>298</v>
      </c>
      <c r="B264" s="22"/>
      <c r="D264">
        <v>107.66992436304891</v>
      </c>
      <c r="E264">
        <v>33.591402604086902</v>
      </c>
      <c r="F264">
        <v>74.419558202689245</v>
      </c>
      <c r="G264">
        <v>29.991585347182578</v>
      </c>
      <c r="H264" s="373">
        <v>463.52628000862683</v>
      </c>
      <c r="I264">
        <v>81.836605929719013</v>
      </c>
      <c r="J264">
        <v>46.070119952492327</v>
      </c>
      <c r="K264" s="376">
        <v>22.868650555453581</v>
      </c>
      <c r="L264" s="376"/>
      <c r="M264" s="376"/>
      <c r="N264" s="71"/>
      <c r="O264" s="376"/>
      <c r="P264" s="376">
        <v>107.66992436304891</v>
      </c>
      <c r="Q264" s="376">
        <v>33.591402604086902</v>
      </c>
      <c r="R264" s="376">
        <v>74.419558202689245</v>
      </c>
      <c r="S264" s="376">
        <v>29.991585347182578</v>
      </c>
      <c r="T264" s="376"/>
      <c r="U264" s="376">
        <v>81.836605929719013</v>
      </c>
      <c r="V264" s="376">
        <v>46.070119952492327</v>
      </c>
      <c r="W264" s="376">
        <v>22.868650555453581</v>
      </c>
      <c r="X264" s="376"/>
      <c r="Y264" s="70"/>
      <c r="Z264" s="70"/>
      <c r="AA264" s="70"/>
      <c r="AB264" s="70">
        <v>9.6882000000000001</v>
      </c>
      <c r="AC264" s="291"/>
      <c r="AD264" s="292">
        <f t="shared" si="28"/>
        <v>0.54166666666666663</v>
      </c>
      <c r="AE264" s="70"/>
      <c r="AF264" s="293">
        <f t="shared" si="29"/>
        <v>51.902910816851602</v>
      </c>
      <c r="AG264" s="293">
        <f t="shared" si="30"/>
        <v>127.76858378834639</v>
      </c>
      <c r="AH264" s="294">
        <f t="shared" si="31"/>
        <v>0.30463361307452558</v>
      </c>
      <c r="AI264" s="294">
        <f t="shared" si="32"/>
        <v>1.7361381334039721</v>
      </c>
      <c r="AJ264" s="295">
        <f>INDEX($AR$3:AS274,MATCH(COUNTA(N264:Y264),$AR$3:$AR$12,0),2)</f>
        <v>2.1</v>
      </c>
      <c r="AK264" s="296">
        <f t="shared" si="33"/>
        <v>56.635406707810375</v>
      </c>
      <c r="AL264" s="297">
        <f t="shared" si="34"/>
        <v>5.8458131239869502</v>
      </c>
      <c r="AM264" s="297"/>
      <c r="AN264" s="298"/>
      <c r="AO264" s="299"/>
      <c r="AP264" s="298" t="s">
        <v>220</v>
      </c>
      <c r="AQ264" s="300"/>
      <c r="AR264" s="301"/>
      <c r="AS264" s="301"/>
      <c r="AT264" s="302"/>
      <c r="AU264" s="302"/>
    </row>
    <row r="265" spans="1:47">
      <c r="A265" s="386" t="s">
        <v>299</v>
      </c>
      <c r="B265" s="22"/>
      <c r="D265">
        <v>61.856881078259732</v>
      </c>
      <c r="E265">
        <v>41.603609464155767</v>
      </c>
      <c r="F265">
        <v>98.962147514500046</v>
      </c>
      <c r="G265">
        <v>30.9309673238172</v>
      </c>
      <c r="H265" s="373">
        <v>455.08141011677441</v>
      </c>
      <c r="I265">
        <v>102.41066247121481</v>
      </c>
      <c r="J265">
        <v>5.9383820530503222</v>
      </c>
      <c r="K265" s="376">
        <v>11.136442047317029</v>
      </c>
      <c r="L265" s="376"/>
      <c r="M265" s="376"/>
      <c r="N265" s="71"/>
      <c r="O265" s="376"/>
      <c r="P265" s="376">
        <v>61.856881078259732</v>
      </c>
      <c r="Q265" s="376">
        <v>41.603609464155767</v>
      </c>
      <c r="R265" s="376">
        <v>98.962147514500046</v>
      </c>
      <c r="S265" s="376">
        <v>30.9309673238172</v>
      </c>
      <c r="T265" s="376"/>
      <c r="U265" s="376">
        <v>102.41066247121481</v>
      </c>
      <c r="V265" s="376">
        <v>5.9383820530503222</v>
      </c>
      <c r="W265" s="376">
        <v>11.136442047317029</v>
      </c>
      <c r="X265" s="376"/>
      <c r="Y265" s="70"/>
      <c r="Z265" s="70"/>
      <c r="AA265" s="70"/>
      <c r="AB265" s="70">
        <v>9.3095999999999997</v>
      </c>
      <c r="AC265" s="291"/>
      <c r="AD265" s="292">
        <f t="shared" si="28"/>
        <v>0.29166666666666663</v>
      </c>
      <c r="AE265" s="70"/>
      <c r="AF265" s="293">
        <f t="shared" si="29"/>
        <v>71.803553782672864</v>
      </c>
      <c r="AG265" s="293">
        <f t="shared" si="30"/>
        <v>136.6963135598271</v>
      </c>
      <c r="AH265" s="294">
        <f t="shared" si="31"/>
        <v>3.5746174359795158E-2</v>
      </c>
      <c r="AI265" s="294">
        <f t="shared" si="32"/>
        <v>1.4368821716253928</v>
      </c>
      <c r="AJ265" s="295">
        <f>INDEX($AR$3:AS275,MATCH(COUNTA(N265:Y265),$AR$3:$AR$12,0),2)</f>
        <v>2.1</v>
      </c>
      <c r="AK265" s="296">
        <f t="shared" si="33"/>
        <v>50.405584564616412</v>
      </c>
      <c r="AL265" s="297">
        <f t="shared" si="34"/>
        <v>5.4143663062447809</v>
      </c>
      <c r="AM265" s="297"/>
      <c r="AN265" s="298"/>
      <c r="AO265" s="299"/>
      <c r="AP265" s="298" t="s">
        <v>220</v>
      </c>
      <c r="AQ265" s="300"/>
      <c r="AR265" s="301"/>
      <c r="AS265" s="301"/>
      <c r="AT265" s="302"/>
      <c r="AU265" s="302"/>
    </row>
    <row r="266" spans="1:47">
      <c r="A266" s="386" t="s">
        <v>300</v>
      </c>
      <c r="B266" s="22"/>
      <c r="D266">
        <v>117.39122867497559</v>
      </c>
      <c r="E266">
        <v>70.233734774085491</v>
      </c>
      <c r="F266">
        <v>12.417961662868761</v>
      </c>
      <c r="G266">
        <v>47.807611307968422</v>
      </c>
      <c r="H266">
        <v>105.78125220019859</v>
      </c>
      <c r="I266">
        <v>47.189421282981712</v>
      </c>
      <c r="J266">
        <v>126.2911529369968</v>
      </c>
      <c r="K266" s="376">
        <v>87.1504433037463</v>
      </c>
      <c r="L266" s="376"/>
      <c r="M266" s="376"/>
      <c r="N266" s="71"/>
      <c r="O266" s="376"/>
      <c r="P266" s="376">
        <v>117.39122867497559</v>
      </c>
      <c r="Q266" s="376">
        <v>70.233734774085491</v>
      </c>
      <c r="R266" s="376">
        <v>12.417961662868761</v>
      </c>
      <c r="S266" s="376">
        <v>47.807611307968422</v>
      </c>
      <c r="T266" s="376">
        <v>105.78125220019859</v>
      </c>
      <c r="U266" s="376">
        <v>47.189421282981712</v>
      </c>
      <c r="V266" s="376">
        <v>126.2911529369968</v>
      </c>
      <c r="W266" s="376">
        <v>87.1504433037463</v>
      </c>
      <c r="X266" s="376"/>
      <c r="Y266" s="70"/>
      <c r="Z266" s="70"/>
      <c r="AA266" s="70"/>
      <c r="AB266" s="70">
        <v>10.713200000000001</v>
      </c>
      <c r="AC266" s="291"/>
      <c r="AD266" s="292">
        <f t="shared" si="28"/>
        <v>0.58333333333333326</v>
      </c>
      <c r="AE266" s="70"/>
      <c r="AF266" s="293">
        <f t="shared" si="29"/>
        <v>48.182501847949723</v>
      </c>
      <c r="AG266" s="293">
        <f t="shared" si="30"/>
        <v>48.182501847949723</v>
      </c>
      <c r="AH266" s="294">
        <f t="shared" si="31"/>
        <v>7.8156448962568612E-2</v>
      </c>
      <c r="AI266" s="294">
        <f t="shared" si="32"/>
        <v>1.3382105635884969</v>
      </c>
      <c r="AJ266" s="295">
        <f>INDEX($AR$3:AS276,MATCH(COUNTA(N266:Y266),$AR$3:$AR$12,0),2)</f>
        <v>2.2200000000000002</v>
      </c>
      <c r="AK266" s="296">
        <f t="shared" si="33"/>
        <v>76.782850767977706</v>
      </c>
      <c r="AL266" s="297">
        <f t="shared" si="34"/>
        <v>7.1671256737461917</v>
      </c>
      <c r="AM266" s="297"/>
      <c r="AN266" s="298"/>
      <c r="AO266" s="299"/>
      <c r="AP266" s="298" t="s">
        <v>220</v>
      </c>
      <c r="AQ266" s="300"/>
      <c r="AR266" s="301"/>
      <c r="AS266" s="301"/>
      <c r="AT266" s="302"/>
      <c r="AU266" s="302"/>
    </row>
    <row r="267" spans="1:47">
      <c r="A267" s="386" t="s">
        <v>301</v>
      </c>
      <c r="B267" s="22"/>
      <c r="D267">
        <v>117.39122867497559</v>
      </c>
      <c r="E267">
        <v>70.233734774085491</v>
      </c>
      <c r="F267">
        <v>12.417961662868761</v>
      </c>
      <c r="G267">
        <v>47.807611307968422</v>
      </c>
      <c r="H267">
        <v>116.8396350023601</v>
      </c>
      <c r="I267">
        <v>115.2807742959929</v>
      </c>
      <c r="J267">
        <v>126.2911529369968</v>
      </c>
      <c r="K267" s="376">
        <v>87.1504433037463</v>
      </c>
      <c r="L267" s="376"/>
      <c r="M267" s="376"/>
      <c r="N267" s="71"/>
      <c r="O267" s="376"/>
      <c r="P267" s="376">
        <v>117.39122867497559</v>
      </c>
      <c r="Q267" s="376">
        <v>70.233734774085491</v>
      </c>
      <c r="R267" s="376">
        <v>12.417961662868761</v>
      </c>
      <c r="S267" s="376">
        <v>47.807611307968422</v>
      </c>
      <c r="T267" s="376">
        <v>116.8396350023601</v>
      </c>
      <c r="U267" s="376">
        <v>115.2807742959929</v>
      </c>
      <c r="V267" s="376">
        <v>126.2911529369968</v>
      </c>
      <c r="W267" s="376">
        <v>87.1504433037463</v>
      </c>
      <c r="X267" s="376"/>
      <c r="Y267" s="70"/>
      <c r="Z267" s="70"/>
      <c r="AA267" s="70"/>
      <c r="AB267" s="70">
        <v>10.713200000000001</v>
      </c>
      <c r="AC267" s="291"/>
      <c r="AD267" s="292">
        <f t="shared" si="28"/>
        <v>0.58333333333333326</v>
      </c>
      <c r="AE267" s="70"/>
      <c r="AF267" s="293">
        <f t="shared" si="29"/>
        <v>43.811618252513149</v>
      </c>
      <c r="AG267" s="293">
        <f t="shared" si="30"/>
        <v>43.811618252513149</v>
      </c>
      <c r="AH267" s="294">
        <f t="shared" si="31"/>
        <v>7.8156448962568612E-2</v>
      </c>
      <c r="AI267" s="294">
        <f t="shared" si="32"/>
        <v>1.0431916742886114</v>
      </c>
      <c r="AJ267" s="295">
        <f>INDEX($AR$3:AS277,MATCH(COUNTA(N267:Y267),$AR$3:$AR$12,0),2)</f>
        <v>2.2200000000000002</v>
      </c>
      <c r="AK267" s="296">
        <f t="shared" si="33"/>
        <v>86.676567744874291</v>
      </c>
      <c r="AL267" s="297">
        <f t="shared" si="34"/>
        <v>8.0906328403160863</v>
      </c>
      <c r="AM267" s="297"/>
      <c r="AN267" s="298"/>
      <c r="AO267" s="299"/>
      <c r="AP267" s="298" t="s">
        <v>220</v>
      </c>
      <c r="AQ267" s="300"/>
      <c r="AR267" s="301"/>
      <c r="AS267" s="301"/>
      <c r="AT267" s="302"/>
      <c r="AU267" s="302"/>
    </row>
    <row r="268" spans="1:47">
      <c r="A268" s="386" t="s">
        <v>302</v>
      </c>
      <c r="B268" s="22"/>
      <c r="C268" s="373">
        <v>178.20980133542389</v>
      </c>
      <c r="D268">
        <v>37.189940212866738</v>
      </c>
      <c r="E268">
        <v>74.31881266751077</v>
      </c>
      <c r="F268">
        <v>14.89708453223885</v>
      </c>
      <c r="G268">
        <v>34.362280414476757</v>
      </c>
      <c r="H268" s="373">
        <v>151.3113282708058</v>
      </c>
      <c r="I268">
        <v>46.396882136085033</v>
      </c>
      <c r="J268">
        <v>42.94778469586479</v>
      </c>
      <c r="K268" s="376">
        <v>32.203050989798413</v>
      </c>
      <c r="L268" s="376"/>
      <c r="M268" s="376"/>
      <c r="N268" s="71"/>
      <c r="O268" s="376"/>
      <c r="P268" s="376">
        <v>37.189940212866738</v>
      </c>
      <c r="Q268" s="376">
        <v>74.31881266751077</v>
      </c>
      <c r="R268" s="376">
        <v>14.89708453223885</v>
      </c>
      <c r="S268" s="376">
        <v>34.362280414476757</v>
      </c>
      <c r="T268" s="376"/>
      <c r="U268" s="376">
        <v>46.396882136085033</v>
      </c>
      <c r="V268" s="376">
        <v>42.94778469586479</v>
      </c>
      <c r="W268" s="376">
        <v>32.203050989798413</v>
      </c>
      <c r="X268" s="376"/>
      <c r="Y268" s="70"/>
      <c r="Z268" s="70"/>
      <c r="AA268" s="70"/>
      <c r="AB268" s="70">
        <v>9.766</v>
      </c>
      <c r="AC268" s="291"/>
      <c r="AD268" s="292">
        <f t="shared" si="28"/>
        <v>0.54166666666666663</v>
      </c>
      <c r="AE268" s="70"/>
      <c r="AF268" s="293">
        <f t="shared" si="29"/>
        <v>41.460764564799327</v>
      </c>
      <c r="AG268" s="293">
        <f t="shared" si="30"/>
        <v>79.673649276071373</v>
      </c>
      <c r="AH268" s="294">
        <f t="shared" si="31"/>
        <v>0.46989428627626301</v>
      </c>
      <c r="AI268" s="294">
        <f t="shared" si="32"/>
        <v>2.0325949185951799</v>
      </c>
      <c r="AJ268" s="295">
        <f>INDEX($AR$3:AS278,MATCH(COUNTA(N268:Y268),$AR$3:$AR$12,0),2)</f>
        <v>2.1</v>
      </c>
      <c r="AK268" s="296">
        <f t="shared" si="33"/>
        <v>40.330833664120192</v>
      </c>
      <c r="AL268" s="297">
        <f t="shared" si="34"/>
        <v>4.129718786004525</v>
      </c>
      <c r="AM268" s="297"/>
      <c r="AN268" s="298"/>
      <c r="AO268" s="299"/>
      <c r="AP268" s="298" t="s">
        <v>220</v>
      </c>
      <c r="AQ268" s="300"/>
      <c r="AR268" s="301"/>
      <c r="AS268" s="301"/>
      <c r="AT268" s="302"/>
      <c r="AU268" s="302"/>
    </row>
    <row r="269" spans="1:47">
      <c r="A269" s="386" t="s">
        <v>303</v>
      </c>
      <c r="B269" s="22"/>
      <c r="C269" s="373">
        <v>178.20980133542389</v>
      </c>
      <c r="D269">
        <v>37.189940212866738</v>
      </c>
      <c r="E269">
        <v>74.31881266751077</v>
      </c>
      <c r="F269">
        <v>14.89708453223885</v>
      </c>
      <c r="G269">
        <v>34.362280414476757</v>
      </c>
      <c r="H269">
        <v>76.127755809394714</v>
      </c>
      <c r="I269">
        <v>81.220060968421393</v>
      </c>
      <c r="J269">
        <v>42.94778469586479</v>
      </c>
      <c r="K269" s="376">
        <v>32.203050989798413</v>
      </c>
      <c r="L269" s="376"/>
      <c r="M269" s="376"/>
      <c r="N269" s="71"/>
      <c r="O269" s="376"/>
      <c r="P269" s="376">
        <v>37.189940212866738</v>
      </c>
      <c r="Q269" s="376">
        <v>74.31881266751077</v>
      </c>
      <c r="R269" s="376">
        <v>14.89708453223885</v>
      </c>
      <c r="S269" s="376">
        <v>34.362280414476757</v>
      </c>
      <c r="T269" s="376">
        <v>76.127755809394714</v>
      </c>
      <c r="U269" s="376">
        <v>81.220060968421393</v>
      </c>
      <c r="V269" s="376">
        <v>42.94778469586479</v>
      </c>
      <c r="W269" s="376">
        <v>32.203050989798413</v>
      </c>
      <c r="X269" s="376"/>
      <c r="Y269" s="70"/>
      <c r="Z269" s="70"/>
      <c r="AA269" s="70"/>
      <c r="AB269" s="70">
        <v>9.766</v>
      </c>
      <c r="AC269" s="291"/>
      <c r="AD269" s="292">
        <f t="shared" si="28"/>
        <v>0.58333333333333326</v>
      </c>
      <c r="AE269" s="70"/>
      <c r="AF269" s="293">
        <f t="shared" si="29"/>
        <v>46.889208989565418</v>
      </c>
      <c r="AG269" s="293">
        <f t="shared" si="30"/>
        <v>72.463327576011594</v>
      </c>
      <c r="AH269" s="294">
        <f t="shared" si="31"/>
        <v>7.6780407524783059E-2</v>
      </c>
      <c r="AI269" s="294">
        <f t="shared" si="32"/>
        <v>1.3909661909701381</v>
      </c>
      <c r="AJ269" s="295">
        <f>INDEX($AR$3:AS279,MATCH(COUNTA(N269:Y269),$AR$3:$AR$12,0),2)</f>
        <v>2.2200000000000002</v>
      </c>
      <c r="AK269" s="296">
        <f t="shared" si="33"/>
        <v>49.158346286321546</v>
      </c>
      <c r="AL269" s="297">
        <f t="shared" si="34"/>
        <v>5.0336213686587694</v>
      </c>
      <c r="AM269" s="297"/>
      <c r="AN269" s="298"/>
      <c r="AO269" s="299"/>
      <c r="AP269" s="298" t="s">
        <v>220</v>
      </c>
      <c r="AQ269" s="300"/>
      <c r="AR269" s="301"/>
      <c r="AS269" s="301"/>
      <c r="AT269" s="302"/>
      <c r="AU269" s="302"/>
    </row>
    <row r="270" spans="1:47">
      <c r="A270" s="386" t="s">
        <v>304</v>
      </c>
      <c r="B270" s="22">
        <v>14.835364454066591</v>
      </c>
      <c r="C270">
        <v>81.099280970934942</v>
      </c>
      <c r="D270">
        <v>26.961831918975271</v>
      </c>
      <c r="E270">
        <v>77.83969233314717</v>
      </c>
      <c r="F270">
        <v>27.324930104435779</v>
      </c>
      <c r="G270">
        <v>37.551209522123251</v>
      </c>
      <c r="H270" s="373">
        <v>115.0179482287522</v>
      </c>
      <c r="I270">
        <v>63.066016149587533</v>
      </c>
      <c r="J270">
        <v>39.886859614891783</v>
      </c>
      <c r="K270" s="376">
        <v>37.629595816052529</v>
      </c>
      <c r="L270" s="376"/>
      <c r="M270" s="376"/>
      <c r="N270" s="71">
        <v>14.835364454066591</v>
      </c>
      <c r="O270" s="376">
        <v>81.099280970934942</v>
      </c>
      <c r="P270" s="376">
        <v>26.961831918975271</v>
      </c>
      <c r="Q270" s="376">
        <v>77.83969233314717</v>
      </c>
      <c r="R270" s="376">
        <v>27.324930104435779</v>
      </c>
      <c r="S270" s="376">
        <v>37.551209522123251</v>
      </c>
      <c r="T270" s="376"/>
      <c r="U270" s="376">
        <v>63.066016149587533</v>
      </c>
      <c r="V270" s="376">
        <v>39.886859614891783</v>
      </c>
      <c r="W270" s="376">
        <v>37.629595816052529</v>
      </c>
      <c r="X270" s="376"/>
      <c r="Y270" s="70"/>
      <c r="Z270" s="70"/>
      <c r="AA270" s="70"/>
      <c r="AB270" s="70">
        <v>9.6377000000000006</v>
      </c>
      <c r="AC270" s="291"/>
      <c r="AD270" s="292">
        <f t="shared" si="28"/>
        <v>0.625</v>
      </c>
      <c r="AE270" s="70"/>
      <c r="AF270" s="293">
        <f t="shared" si="29"/>
        <v>48.943124109290515</v>
      </c>
      <c r="AG270" s="293">
        <f t="shared" si="30"/>
        <v>56.872931045498731</v>
      </c>
      <c r="AH270" s="294">
        <f t="shared" si="31"/>
        <v>4.9191004835308832E-2</v>
      </c>
      <c r="AI270" s="294">
        <f t="shared" si="32"/>
        <v>1.6282271531026935</v>
      </c>
      <c r="AJ270" s="295">
        <f>INDEX($AR$3:AS280,MATCH(COUNTA(N270:Y270),$AR$3:$AR$12,0),2)</f>
        <v>2.3199999999999998</v>
      </c>
      <c r="AK270" s="296">
        <f t="shared" si="33"/>
        <v>45.132753431579431</v>
      </c>
      <c r="AL270" s="297">
        <f t="shared" si="34"/>
        <v>4.6829381939238024</v>
      </c>
      <c r="AM270" s="297"/>
      <c r="AN270" s="298"/>
      <c r="AO270" s="299"/>
      <c r="AP270" s="298" t="s">
        <v>220</v>
      </c>
      <c r="AQ270" s="300"/>
      <c r="AR270" s="301"/>
      <c r="AS270" s="301"/>
      <c r="AT270" s="302"/>
      <c r="AU270" s="302"/>
    </row>
    <row r="271" spans="1:47">
      <c r="A271" s="386" t="s">
        <v>305</v>
      </c>
      <c r="B271" s="22">
        <v>17.841774774998019</v>
      </c>
      <c r="C271">
        <v>117.7773875144819</v>
      </c>
      <c r="D271">
        <v>40.044109269409162</v>
      </c>
      <c r="E271">
        <v>87.425279003632909</v>
      </c>
      <c r="F271">
        <v>84.836431946090812</v>
      </c>
      <c r="G271">
        <v>89.558321658853657</v>
      </c>
      <c r="H271" s="373">
        <v>296.9372195336868</v>
      </c>
      <c r="I271">
        <v>110.1636552684124</v>
      </c>
      <c r="J271">
        <v>40.445568136871621</v>
      </c>
      <c r="K271" s="376">
        <v>34.304405099864553</v>
      </c>
      <c r="L271" s="376"/>
      <c r="M271" s="376"/>
      <c r="N271" s="71">
        <v>17.841774774998019</v>
      </c>
      <c r="O271" s="376">
        <v>117.7773875144819</v>
      </c>
      <c r="P271" s="376">
        <v>40.044109269409162</v>
      </c>
      <c r="Q271" s="376">
        <v>87.425279003632909</v>
      </c>
      <c r="R271" s="376">
        <v>84.836431946090812</v>
      </c>
      <c r="S271" s="376">
        <v>89.558321658853657</v>
      </c>
      <c r="T271" s="376"/>
      <c r="U271" s="376">
        <v>110.1636552684124</v>
      </c>
      <c r="V271" s="376">
        <v>40.445568136871621</v>
      </c>
      <c r="W271" s="376">
        <v>34.304405099864553</v>
      </c>
      <c r="X271" s="376"/>
      <c r="Y271" s="70"/>
      <c r="Z271" s="70"/>
      <c r="AA271" s="70"/>
      <c r="AB271" s="70">
        <v>10.962999999999999</v>
      </c>
      <c r="AC271" s="291"/>
      <c r="AD271" s="292">
        <f t="shared" si="28"/>
        <v>0.625</v>
      </c>
      <c r="AE271" s="70"/>
      <c r="AF271" s="293">
        <f t="shared" si="29"/>
        <v>49.534659973911786</v>
      </c>
      <c r="AG271" s="293">
        <f t="shared" si="30"/>
        <v>82.308009753548689</v>
      </c>
      <c r="AH271" s="294">
        <f t="shared" si="31"/>
        <v>7.6186376781591181E-2</v>
      </c>
      <c r="AI271" s="294">
        <f t="shared" si="32"/>
        <v>1.4193850996593551</v>
      </c>
      <c r="AJ271" s="295">
        <f>INDEX($AR$3:AS281,MATCH(COUNTA(N271:Y271),$AR$3:$AR$12,0),2)</f>
        <v>2.3199999999999998</v>
      </c>
      <c r="AK271" s="296">
        <f t="shared" si="33"/>
        <v>69.155214741401679</v>
      </c>
      <c r="AL271" s="297">
        <f t="shared" si="34"/>
        <v>6.3080557093315406</v>
      </c>
      <c r="AM271" s="297"/>
      <c r="AN271" s="298"/>
      <c r="AO271" s="299"/>
      <c r="AP271" s="298" t="s">
        <v>220</v>
      </c>
      <c r="AQ271" s="300"/>
      <c r="AR271" s="301"/>
      <c r="AS271" s="301"/>
      <c r="AT271" s="302"/>
      <c r="AU271" s="302"/>
    </row>
    <row r="272" spans="1:47">
      <c r="A272" s="386" t="s">
        <v>306</v>
      </c>
      <c r="B272" s="22"/>
      <c r="F272">
        <v>50.692116081546573</v>
      </c>
      <c r="G272">
        <v>35.012341798359643</v>
      </c>
      <c r="H272" s="373">
        <v>95.89668494629268</v>
      </c>
      <c r="I272">
        <v>55.08883310265103</v>
      </c>
      <c r="J272">
        <v>17.46956917671675</v>
      </c>
      <c r="K272" s="376">
        <v>34.281795619375792</v>
      </c>
      <c r="L272" s="376"/>
      <c r="M272" s="376"/>
      <c r="N272" s="71"/>
      <c r="O272" s="376"/>
      <c r="P272" s="376"/>
      <c r="Q272" s="376"/>
      <c r="R272" s="376">
        <v>50.692116081546573</v>
      </c>
      <c r="S272" s="376">
        <v>35.012341798359643</v>
      </c>
      <c r="T272" s="376"/>
      <c r="U272" s="376">
        <v>55.08883310265103</v>
      </c>
      <c r="V272" s="376">
        <v>17.46956917671675</v>
      </c>
      <c r="W272" s="376">
        <v>34.281795619375792</v>
      </c>
      <c r="X272" s="376"/>
      <c r="Y272" s="70"/>
      <c r="Z272" s="70"/>
      <c r="AA272" s="70"/>
      <c r="AB272" s="70">
        <v>9.4558</v>
      </c>
      <c r="AC272" s="291"/>
      <c r="AD272" s="292">
        <f t="shared" si="28"/>
        <v>0.70833333333333326</v>
      </c>
      <c r="AE272" s="70"/>
      <c r="AF272" s="293">
        <f t="shared" si="29"/>
        <v>34.763633145005031</v>
      </c>
      <c r="AG272" s="293">
        <f t="shared" si="30"/>
        <v>51.239006671628474</v>
      </c>
      <c r="AH272" s="294">
        <f t="shared" si="31"/>
        <v>0.11687408423941577</v>
      </c>
      <c r="AI272" s="294">
        <f t="shared" si="32"/>
        <v>1.2384980723241219</v>
      </c>
      <c r="AJ272" s="295">
        <f>INDEX($AR$3:AS282,MATCH(COUNTA(N272:Y272),$AR$3:$AR$12,0),2)</f>
        <v>1.75</v>
      </c>
      <c r="AK272" s="296">
        <f t="shared" si="33"/>
        <v>38.508931155729961</v>
      </c>
      <c r="AL272" s="297">
        <f t="shared" si="34"/>
        <v>4.0725196340584571</v>
      </c>
      <c r="AM272" s="297"/>
      <c r="AN272" s="298"/>
      <c r="AO272" s="299"/>
      <c r="AP272" s="298" t="s">
        <v>220</v>
      </c>
      <c r="AQ272" s="300"/>
      <c r="AR272" s="301"/>
      <c r="AS272" s="301"/>
      <c r="AT272" s="302"/>
      <c r="AU272" s="302"/>
    </row>
    <row r="273" spans="1:47">
      <c r="A273" s="386" t="s">
        <v>307</v>
      </c>
      <c r="B273" s="22"/>
      <c r="C273">
        <v>85.472069530271781</v>
      </c>
      <c r="D273">
        <v>52.779046936045667</v>
      </c>
      <c r="E273">
        <v>40.237695069531632</v>
      </c>
      <c r="F273">
        <v>54.568289882137933</v>
      </c>
      <c r="G273">
        <v>49.750029703839068</v>
      </c>
      <c r="H273" s="373">
        <v>114.4016669570216</v>
      </c>
      <c r="I273">
        <v>66.347959566425189</v>
      </c>
      <c r="J273">
        <v>21.599321977145092</v>
      </c>
      <c r="K273" s="376">
        <v>42.121922618618008</v>
      </c>
      <c r="L273" s="376"/>
      <c r="M273" s="376"/>
      <c r="N273" s="71"/>
      <c r="O273" s="376">
        <v>85.472069530271781</v>
      </c>
      <c r="P273" s="376">
        <v>52.779046936045667</v>
      </c>
      <c r="Q273" s="376">
        <v>40.237695069531632</v>
      </c>
      <c r="R273" s="376">
        <v>54.568289882137933</v>
      </c>
      <c r="S273" s="376">
        <v>49.750029703839068</v>
      </c>
      <c r="T273" s="376"/>
      <c r="U273" s="376">
        <v>66.347959566425189</v>
      </c>
      <c r="V273" s="376">
        <v>21.599321977145092</v>
      </c>
      <c r="W273" s="376">
        <v>42.121922618618008</v>
      </c>
      <c r="X273" s="376"/>
      <c r="Y273" s="70"/>
      <c r="Z273" s="70"/>
      <c r="AA273" s="70"/>
      <c r="AB273" s="70">
        <v>9.8603000000000005</v>
      </c>
      <c r="AC273" s="291"/>
      <c r="AD273" s="292">
        <f t="shared" si="28"/>
        <v>0.83333333333333326</v>
      </c>
      <c r="AE273" s="70"/>
      <c r="AF273" s="293">
        <f t="shared" si="29"/>
        <v>34.235026672596234</v>
      </c>
      <c r="AG273" s="293">
        <f t="shared" si="30"/>
        <v>44.07942572722618</v>
      </c>
      <c r="AH273" s="294">
        <f t="shared" si="31"/>
        <v>0.29940954000671344</v>
      </c>
      <c r="AI273" s="294">
        <f t="shared" si="32"/>
        <v>1.9165435728729909</v>
      </c>
      <c r="AJ273" s="295">
        <f>INDEX($AR$3:AS283,MATCH(COUNTA(N273:Y273),$AR$3:$AR$12,0),2)</f>
        <v>2.2200000000000002</v>
      </c>
      <c r="AK273" s="296">
        <f t="shared" si="33"/>
        <v>51.609541910501797</v>
      </c>
      <c r="AL273" s="297">
        <f t="shared" si="34"/>
        <v>5.2340742077321982</v>
      </c>
      <c r="AM273" s="297"/>
      <c r="AN273" s="298"/>
      <c r="AO273" s="299"/>
      <c r="AP273" s="298" t="s">
        <v>220</v>
      </c>
      <c r="AQ273" s="300"/>
      <c r="AR273" s="301"/>
      <c r="AS273" s="301"/>
      <c r="AT273" s="302"/>
      <c r="AU273" s="302"/>
    </row>
    <row r="274" spans="1:47">
      <c r="A274" s="386" t="s">
        <v>308</v>
      </c>
      <c r="B274" s="22">
        <v>8.8399106996177093</v>
      </c>
      <c r="C274">
        <v>35.622587863920593</v>
      </c>
      <c r="D274">
        <v>17.943423798114171</v>
      </c>
      <c r="E274">
        <v>18.49999736381606</v>
      </c>
      <c r="G274">
        <v>15.692960921289441</v>
      </c>
      <c r="H274">
        <v>39.246643629448741</v>
      </c>
      <c r="I274">
        <v>20.884465905175439</v>
      </c>
      <c r="J274">
        <v>7.6646470674758937</v>
      </c>
      <c r="K274" s="376">
        <v>13.763732719256209</v>
      </c>
      <c r="L274" s="376"/>
      <c r="M274" s="376"/>
      <c r="N274" s="71">
        <v>8.8399106996177093</v>
      </c>
      <c r="O274" s="376">
        <v>35.622587863920593</v>
      </c>
      <c r="P274" s="376">
        <v>17.943423798114171</v>
      </c>
      <c r="Q274" s="376">
        <v>18.49999736381606</v>
      </c>
      <c r="R274" s="376"/>
      <c r="S274" s="376">
        <v>15.692960921289441</v>
      </c>
      <c r="T274" s="376">
        <v>39.246643629448741</v>
      </c>
      <c r="U274" s="376">
        <v>20.884465905175439</v>
      </c>
      <c r="V274" s="376">
        <v>7.6646470674758937</v>
      </c>
      <c r="W274" s="376">
        <v>13.763732719256209</v>
      </c>
      <c r="X274" s="376"/>
      <c r="Y274" s="70"/>
      <c r="Z274" s="70"/>
      <c r="AA274" s="70"/>
      <c r="AB274" s="70">
        <v>9.0574999999999992</v>
      </c>
      <c r="AC274" s="291"/>
      <c r="AD274" s="292">
        <f t="shared" si="28"/>
        <v>0.625</v>
      </c>
      <c r="AE274" s="70"/>
      <c r="AF274" s="293">
        <f t="shared" si="29"/>
        <v>52.052070932928373</v>
      </c>
      <c r="AG274" s="293">
        <f t="shared" si="30"/>
        <v>52.052070932928373</v>
      </c>
      <c r="AH274" s="294">
        <f t="shared" si="31"/>
        <v>0.11475068583509979</v>
      </c>
      <c r="AI274" s="294">
        <f t="shared" si="32"/>
        <v>1.8877575249147229</v>
      </c>
      <c r="AJ274" s="295">
        <f>INDEX($AR$3:AS284,MATCH(COUNTA(N274:Y274),$AR$3:$AR$12,0),2)</f>
        <v>2.3199999999999998</v>
      </c>
      <c r="AK274" s="296">
        <f t="shared" si="33"/>
        <v>19.795374440901586</v>
      </c>
      <c r="AL274" s="297">
        <f t="shared" si="34"/>
        <v>2.1855229854707798</v>
      </c>
      <c r="AM274" s="297"/>
      <c r="AN274" s="298"/>
      <c r="AO274" s="299"/>
      <c r="AP274" s="298" t="s">
        <v>220</v>
      </c>
      <c r="AQ274" s="300"/>
      <c r="AR274" s="301"/>
      <c r="AS274" s="301"/>
      <c r="AT274" s="302"/>
      <c r="AU274" s="302"/>
    </row>
    <row r="275" spans="1:47">
      <c r="A275" s="386" t="s">
        <v>309</v>
      </c>
      <c r="B275" s="22"/>
      <c r="C275">
        <v>66.847750787391433</v>
      </c>
      <c r="D275">
        <v>176.53662737522609</v>
      </c>
      <c r="E275">
        <v>50.258252830599687</v>
      </c>
      <c r="F275">
        <v>50.733590715906857</v>
      </c>
      <c r="G275">
        <v>62.451161504905272</v>
      </c>
      <c r="H275">
        <v>262.72560294570877</v>
      </c>
      <c r="I275">
        <v>101.7662086967741</v>
      </c>
      <c r="J275">
        <v>39.328248892147293</v>
      </c>
      <c r="K275" s="376">
        <v>28.684080754713811</v>
      </c>
      <c r="L275" s="376"/>
      <c r="M275" s="376"/>
      <c r="N275" s="71"/>
      <c r="O275" s="376">
        <v>66.847750787391433</v>
      </c>
      <c r="P275" s="376">
        <v>176.53662737522609</v>
      </c>
      <c r="Q275" s="376">
        <v>50.258252830599687</v>
      </c>
      <c r="R275" s="376">
        <v>50.733590715906857</v>
      </c>
      <c r="S275" s="376">
        <v>62.451161504905272</v>
      </c>
      <c r="T275" s="376">
        <v>262.72560294570877</v>
      </c>
      <c r="U275" s="376">
        <v>101.7662086967741</v>
      </c>
      <c r="V275" s="376">
        <v>39.328248892147293</v>
      </c>
      <c r="W275" s="376">
        <v>28.684080754713811</v>
      </c>
      <c r="X275" s="376"/>
      <c r="Y275" s="70"/>
      <c r="Z275" s="70"/>
      <c r="AA275" s="70"/>
      <c r="AB275" s="70">
        <v>10.6021</v>
      </c>
      <c r="AC275" s="291"/>
      <c r="AD275" s="292">
        <f t="shared" si="28"/>
        <v>0.375</v>
      </c>
      <c r="AE275" s="70"/>
      <c r="AF275" s="293">
        <f t="shared" si="29"/>
        <v>78.397311475069401</v>
      </c>
      <c r="AG275" s="293">
        <f t="shared" si="30"/>
        <v>78.397311475069401</v>
      </c>
      <c r="AH275" s="294">
        <f t="shared" si="31"/>
        <v>0.3682636087973577</v>
      </c>
      <c r="AI275" s="294">
        <f t="shared" si="32"/>
        <v>2.3178844365344751</v>
      </c>
      <c r="AJ275" s="295">
        <f>INDEX($AR$3:AS285,MATCH(COUNTA(N275:Y275),$AR$3:$AR$12,0),2)</f>
        <v>2.3199999999999998</v>
      </c>
      <c r="AK275" s="296">
        <f t="shared" si="33"/>
        <v>93.259058278152594</v>
      </c>
      <c r="AL275" s="297">
        <f t="shared" si="34"/>
        <v>8.7962817062801317</v>
      </c>
      <c r="AM275" s="297"/>
      <c r="AN275" s="298"/>
      <c r="AO275" s="299"/>
      <c r="AP275" s="298" t="s">
        <v>220</v>
      </c>
      <c r="AQ275" s="300"/>
      <c r="AR275" s="301"/>
      <c r="AS275" s="301"/>
      <c r="AT275" s="302"/>
      <c r="AU275" s="302"/>
    </row>
    <row r="276" spans="1:47">
      <c r="A276" s="387" t="s">
        <v>310</v>
      </c>
      <c r="B276" s="71"/>
      <c r="C276" s="376"/>
      <c r="D276" s="376"/>
      <c r="E276" s="376">
        <v>153.06604617677971</v>
      </c>
      <c r="F276" s="376"/>
      <c r="G276" s="376"/>
      <c r="H276" s="376">
        <v>238.69211900947349</v>
      </c>
      <c r="I276" s="376">
        <v>88.845146026033916</v>
      </c>
      <c r="J276" s="376"/>
      <c r="K276" s="376"/>
      <c r="L276" s="376">
        <v>109.1149242624673</v>
      </c>
      <c r="M276" s="376">
        <v>54.054573417026653</v>
      </c>
      <c r="N276" s="71"/>
      <c r="O276" s="376"/>
      <c r="P276" s="376"/>
      <c r="Q276" s="376">
        <v>153.06604617677971</v>
      </c>
      <c r="R276" s="376"/>
      <c r="S276" s="376"/>
      <c r="T276" s="376"/>
      <c r="U276" s="376">
        <v>88.845146026033916</v>
      </c>
      <c r="V276" s="376"/>
      <c r="W276" s="376"/>
      <c r="X276" s="376">
        <v>109.1149242624673</v>
      </c>
      <c r="Y276" s="70">
        <v>54.054573417026653</v>
      </c>
      <c r="Z276" s="70"/>
      <c r="AA276" s="70"/>
      <c r="AB276" s="70">
        <v>13.4375</v>
      </c>
      <c r="AC276" s="291"/>
      <c r="AD276" s="292">
        <f t="shared" si="28"/>
        <v>0.41666666666666663</v>
      </c>
      <c r="AE276" s="70"/>
      <c r="AF276" s="83">
        <f t="shared" si="29"/>
        <v>35.356107213772489</v>
      </c>
      <c r="AG276" s="83">
        <f t="shared" si="30"/>
        <v>49.409836736886483</v>
      </c>
      <c r="AH276" s="84">
        <f t="shared" si="31"/>
        <v>0.44389928448956478</v>
      </c>
      <c r="AI276" s="84">
        <f t="shared" si="32"/>
        <v>1.446602367284598</v>
      </c>
      <c r="AJ276" s="295">
        <f>INDEX($AR$3:AS286,MATCH(COUNTA(N276:Y276),$AR$3:$AR$12,0),2)</f>
        <v>1.49</v>
      </c>
      <c r="AK276" s="137">
        <f t="shared" si="33"/>
        <v>101.27017247057688</v>
      </c>
      <c r="AL276" s="297">
        <f t="shared" si="34"/>
        <v>7.5363849280429305</v>
      </c>
      <c r="AM276" s="136"/>
      <c r="AN276" s="76"/>
      <c r="AO276" s="290"/>
      <c r="AP276" s="76" t="s">
        <v>156</v>
      </c>
      <c r="AQ276" s="291"/>
      <c r="AR276" s="374"/>
      <c r="AS276" s="374"/>
      <c r="AT276" s="302"/>
      <c r="AU276" s="302"/>
    </row>
    <row r="277" spans="1:47">
      <c r="A277" s="387" t="s">
        <v>311</v>
      </c>
      <c r="B277" s="71"/>
      <c r="C277" s="376"/>
      <c r="D277" s="376"/>
      <c r="E277" s="376">
        <v>174.8834565794109</v>
      </c>
      <c r="F277" s="376"/>
      <c r="G277" s="376"/>
      <c r="H277" s="376">
        <v>188.16962374398679</v>
      </c>
      <c r="I277" s="376">
        <v>71.684421498823454</v>
      </c>
      <c r="J277" s="376">
        <v>103.2419955593885</v>
      </c>
      <c r="K277" s="376"/>
      <c r="L277" s="376">
        <v>90.151158939358979</v>
      </c>
      <c r="M277" s="376">
        <v>43.186296805439497</v>
      </c>
      <c r="N277" s="71"/>
      <c r="O277" s="376"/>
      <c r="P277" s="376"/>
      <c r="Q277" s="376">
        <v>174.8834565794109</v>
      </c>
      <c r="R277" s="376"/>
      <c r="S277" s="376"/>
      <c r="T277" s="376">
        <v>188.16962374398679</v>
      </c>
      <c r="U277" s="376">
        <v>71.684421498823454</v>
      </c>
      <c r="V277" s="376">
        <v>103.2419955593885</v>
      </c>
      <c r="W277" s="376"/>
      <c r="X277" s="376">
        <v>90.151158939358979</v>
      </c>
      <c r="Y277" s="70">
        <v>43.186296805439497</v>
      </c>
      <c r="Z277" s="70"/>
      <c r="AA277" s="70"/>
      <c r="AB277" s="70">
        <v>30.892499999999998</v>
      </c>
      <c r="AC277" s="291"/>
      <c r="AD277" s="292">
        <f t="shared" si="28"/>
        <v>0.5</v>
      </c>
      <c r="AE277" s="70"/>
      <c r="AF277" s="83">
        <f t="shared" si="29"/>
        <v>47.11143673453391</v>
      </c>
      <c r="AG277" s="83">
        <f t="shared" si="30"/>
        <v>47.11143673453391</v>
      </c>
      <c r="AH277" s="84">
        <f t="shared" si="31"/>
        <v>9.1639276357669511E-2</v>
      </c>
      <c r="AI277" s="84">
        <f t="shared" si="32"/>
        <v>1.4471971470397869</v>
      </c>
      <c r="AJ277" s="295">
        <f>INDEX($AR$3:AS287,MATCH(COUNTA(N277:Y277),$AR$3:$AR$12,0),2)</f>
        <v>1.94</v>
      </c>
      <c r="AK277" s="137">
        <f t="shared" si="33"/>
        <v>111.88615885440136</v>
      </c>
      <c r="AL277" s="297">
        <f t="shared" si="34"/>
        <v>3.6217903651177914</v>
      </c>
      <c r="AM277" s="136"/>
      <c r="AN277" s="76"/>
      <c r="AO277" s="290"/>
      <c r="AP277" s="76" t="s">
        <v>156</v>
      </c>
      <c r="AQ277" s="291"/>
      <c r="AR277" s="374"/>
      <c r="AS277" s="374"/>
      <c r="AT277" s="302"/>
      <c r="AU277" s="302"/>
    </row>
    <row r="278" spans="1:47">
      <c r="A278" s="387" t="s">
        <v>312</v>
      </c>
      <c r="B278" s="71"/>
      <c r="C278" s="376">
        <v>455.47634341924783</v>
      </c>
      <c r="D278" s="376"/>
      <c r="E278" s="376">
        <v>112.76703184732391</v>
      </c>
      <c r="F278" s="376"/>
      <c r="G278" s="376"/>
      <c r="H278" s="376">
        <v>245.94874190698019</v>
      </c>
      <c r="I278" s="376">
        <v>75.445449912812308</v>
      </c>
      <c r="J278" s="376">
        <v>146.36104824677281</v>
      </c>
      <c r="K278" s="376">
        <v>86.083949406601135</v>
      </c>
      <c r="L278" s="376">
        <v>88.940735285570526</v>
      </c>
      <c r="M278" s="376">
        <v>42.711078827100707</v>
      </c>
      <c r="N278" s="71"/>
      <c r="O278" s="376"/>
      <c r="P278" s="376"/>
      <c r="Q278" s="376">
        <v>112.76703184732391</v>
      </c>
      <c r="R278" s="376"/>
      <c r="S278" s="376"/>
      <c r="T278" s="376"/>
      <c r="U278" s="376">
        <v>75.445449912812308</v>
      </c>
      <c r="V278" s="376">
        <v>146.36104824677281</v>
      </c>
      <c r="W278" s="376">
        <v>86.083949406601135</v>
      </c>
      <c r="X278" s="376">
        <v>88.940735285570526</v>
      </c>
      <c r="Y278" s="70">
        <v>42.711078827100707</v>
      </c>
      <c r="Z278" s="70"/>
      <c r="AA278" s="70"/>
      <c r="AB278" s="70">
        <v>9.4992000000000001</v>
      </c>
      <c r="AC278" s="291"/>
      <c r="AD278" s="292">
        <f t="shared" si="28"/>
        <v>0.75</v>
      </c>
      <c r="AE278" s="70"/>
      <c r="AF278" s="83">
        <f t="shared" si="29"/>
        <v>34.735357669804074</v>
      </c>
      <c r="AG278" s="83">
        <f t="shared" si="30"/>
        <v>80.852841309514105</v>
      </c>
      <c r="AH278" s="84">
        <f t="shared" si="31"/>
        <v>0.32411023937140665</v>
      </c>
      <c r="AI278" s="84">
        <f t="shared" si="32"/>
        <v>1.6985288320576213</v>
      </c>
      <c r="AJ278" s="295">
        <f>INDEX($AR$3:AS288,MATCH(COUNTA(N278:Y278),$AR$3:$AR$12,0),2)</f>
        <v>1.94</v>
      </c>
      <c r="AK278" s="137">
        <f t="shared" si="33"/>
        <v>92.051548921030232</v>
      </c>
      <c r="AL278" s="297">
        <f t="shared" si="34"/>
        <v>9.6904527666572164</v>
      </c>
      <c r="AM278" s="136"/>
      <c r="AN278" s="76"/>
      <c r="AO278" s="290"/>
      <c r="AP278" s="76" t="s">
        <v>156</v>
      </c>
      <c r="AQ278" s="291"/>
      <c r="AR278" s="374"/>
      <c r="AS278" s="374"/>
      <c r="AT278" s="302"/>
      <c r="AU278" s="302"/>
    </row>
    <row r="279" spans="1:47">
      <c r="A279" s="387" t="s">
        <v>313</v>
      </c>
      <c r="B279" s="71"/>
      <c r="C279" s="376">
        <v>333.79673422903312</v>
      </c>
      <c r="D279" s="376"/>
      <c r="E279" s="376"/>
      <c r="F279" s="376"/>
      <c r="G279" s="376">
        <v>154.46497023076239</v>
      </c>
      <c r="H279" s="376">
        <v>217.16560452414561</v>
      </c>
      <c r="I279" s="376">
        <v>85.770513229328643</v>
      </c>
      <c r="J279" s="376">
        <v>63.703340943787182</v>
      </c>
      <c r="K279" s="376"/>
      <c r="L279" s="376">
        <v>135.60283422427071</v>
      </c>
      <c r="M279" s="376">
        <v>56.341315586138862</v>
      </c>
      <c r="N279" s="71"/>
      <c r="O279" s="376"/>
      <c r="P279" s="376"/>
      <c r="Q279" s="376"/>
      <c r="R279" s="376"/>
      <c r="S279" s="376">
        <v>154.46497023076239</v>
      </c>
      <c r="T279" s="376"/>
      <c r="U279" s="376">
        <v>85.770513229328643</v>
      </c>
      <c r="V279" s="376">
        <v>63.703340943787182</v>
      </c>
      <c r="W279" s="376"/>
      <c r="X279" s="376"/>
      <c r="Y279" s="70">
        <v>56.341315586138862</v>
      </c>
      <c r="Z279" s="70"/>
      <c r="AA279" s="70"/>
      <c r="AB279" s="70">
        <v>14.5312</v>
      </c>
      <c r="AC279" s="291"/>
      <c r="AD279" s="292">
        <f t="shared" si="28"/>
        <v>0.41666666666666663</v>
      </c>
      <c r="AE279" s="70"/>
      <c r="AF279" s="83">
        <f t="shared" si="29"/>
        <v>42.992601295151175</v>
      </c>
      <c r="AG279" s="83">
        <f t="shared" si="30"/>
        <v>61.317825394784499</v>
      </c>
      <c r="AH279" s="84">
        <f t="shared" si="31"/>
        <v>0.70008049792097415</v>
      </c>
      <c r="AI279" s="84">
        <f t="shared" si="32"/>
        <v>1.6629441208269453</v>
      </c>
      <c r="AJ279" s="295">
        <f>INDEX($AR$3:AS289,MATCH(COUNTA(N279:Y279),$AR$3:$AR$12,0),2)</f>
        <v>1.49</v>
      </c>
      <c r="AK279" s="137">
        <f t="shared" si="33"/>
        <v>90.070034997504266</v>
      </c>
      <c r="AL279" s="297">
        <f t="shared" si="34"/>
        <v>6.198389327619485</v>
      </c>
      <c r="AM279" s="136"/>
      <c r="AN279" s="76"/>
      <c r="AO279" s="290"/>
      <c r="AP279" s="76" t="s">
        <v>72</v>
      </c>
      <c r="AQ279" s="291"/>
      <c r="AR279" s="374"/>
      <c r="AS279" s="374"/>
      <c r="AT279" s="302"/>
      <c r="AU279" s="302"/>
    </row>
    <row r="280" spans="1:47">
      <c r="A280" s="387" t="s">
        <v>314</v>
      </c>
      <c r="B280" s="71">
        <v>276.92320228003649</v>
      </c>
      <c r="C280" s="376">
        <v>269.58611106084999</v>
      </c>
      <c r="D280" s="376"/>
      <c r="E280" s="376"/>
      <c r="F280" s="376"/>
      <c r="G280" s="376">
        <v>51.936901152573057</v>
      </c>
      <c r="H280" s="376">
        <v>101.43969166023039</v>
      </c>
      <c r="I280" s="376">
        <v>35.15465181589245</v>
      </c>
      <c r="J280" s="376"/>
      <c r="K280" s="376"/>
      <c r="L280" s="376">
        <v>118.2151219885862</v>
      </c>
      <c r="M280" s="376">
        <v>38.93898964991169</v>
      </c>
      <c r="N280" s="71"/>
      <c r="O280" s="376"/>
      <c r="P280" s="376"/>
      <c r="Q280" s="376"/>
      <c r="R280" s="376"/>
      <c r="S280" s="376">
        <v>51.936901152573057</v>
      </c>
      <c r="T280" s="376"/>
      <c r="U280" s="376">
        <v>35.15465181589245</v>
      </c>
      <c r="V280" s="376"/>
      <c r="W280" s="376"/>
      <c r="X280" s="376"/>
      <c r="Y280" s="70">
        <v>38.93898964991169</v>
      </c>
      <c r="Z280" s="70"/>
      <c r="AA280" s="70"/>
      <c r="AB280" s="70">
        <v>9.9720999999999993</v>
      </c>
      <c r="AC280" s="291"/>
      <c r="AD280" s="292">
        <f t="shared" si="28"/>
        <v>0.625</v>
      </c>
      <c r="AE280" s="70"/>
      <c r="AF280" s="83">
        <f t="shared" si="29"/>
        <v>17.108385031575676</v>
      </c>
      <c r="AG280" s="83">
        <f t="shared" si="30"/>
        <v>75.814224702354366</v>
      </c>
      <c r="AH280" s="84">
        <f t="shared" si="31"/>
        <v>0.77450353894171431</v>
      </c>
      <c r="AI280" s="84">
        <f t="shared" si="32"/>
        <v>1.3811543552088343</v>
      </c>
      <c r="AJ280" s="295">
        <f>INDEX($AR$3:AS290,MATCH(COUNTA(N280:Y280),$AR$3:$AR$12,0),2)</f>
        <v>1.1499999999999999</v>
      </c>
      <c r="AK280" s="137">
        <f t="shared" si="33"/>
        <v>42.010180872792397</v>
      </c>
      <c r="AL280" s="297">
        <f t="shared" si="34"/>
        <v>4.2127717203790978</v>
      </c>
      <c r="AM280" s="136"/>
      <c r="AN280" s="76"/>
      <c r="AO280" s="290"/>
      <c r="AP280" s="76" t="s">
        <v>72</v>
      </c>
      <c r="AQ280" s="291"/>
      <c r="AR280" s="374"/>
      <c r="AS280" s="374"/>
      <c r="AT280" s="302"/>
      <c r="AU280" s="302"/>
    </row>
    <row r="281" spans="1:47">
      <c r="A281" s="387" t="s">
        <v>315</v>
      </c>
      <c r="B281" s="71">
        <v>277.48628821530849</v>
      </c>
      <c r="C281" s="376">
        <v>335.38260218262491</v>
      </c>
      <c r="D281" s="376"/>
      <c r="E281" s="376"/>
      <c r="F281" s="376"/>
      <c r="G281" s="376">
        <v>66.54568724945895</v>
      </c>
      <c r="H281" s="376">
        <v>115.3062564435949</v>
      </c>
      <c r="I281" s="376">
        <v>34.350260643644511</v>
      </c>
      <c r="J281" s="376">
        <v>43.195835695419767</v>
      </c>
      <c r="K281" s="376"/>
      <c r="L281" s="376">
        <v>139.40766272498911</v>
      </c>
      <c r="M281" s="376">
        <v>42.665158883811962</v>
      </c>
      <c r="N281" s="71"/>
      <c r="O281" s="376"/>
      <c r="P281" s="376"/>
      <c r="Q281" s="376"/>
      <c r="R281" s="376"/>
      <c r="S281" s="376">
        <v>66.54568724945895</v>
      </c>
      <c r="T281" s="376"/>
      <c r="U281" s="376">
        <v>34.350260643644511</v>
      </c>
      <c r="V281" s="376">
        <v>43.195835695419767</v>
      </c>
      <c r="W281" s="376"/>
      <c r="X281" s="376"/>
      <c r="Y281" s="70">
        <v>42.665158883811962</v>
      </c>
      <c r="Z281" s="70"/>
      <c r="AA281" s="70"/>
      <c r="AB281" s="70">
        <v>10.310499999999999</v>
      </c>
      <c r="AC281" s="291"/>
      <c r="AD281" s="292">
        <f t="shared" si="28"/>
        <v>0.66666666666666663</v>
      </c>
      <c r="AE281" s="70"/>
      <c r="AF281" s="83">
        <f t="shared" si="29"/>
        <v>25.677883221243832</v>
      </c>
      <c r="AG281" s="83">
        <f t="shared" si="30"/>
        <v>81.611995411663656</v>
      </c>
      <c r="AH281" s="84">
        <f t="shared" si="31"/>
        <v>0.72525367779479089</v>
      </c>
      <c r="AI281" s="84">
        <f t="shared" si="32"/>
        <v>1.6562491139187181</v>
      </c>
      <c r="AJ281" s="295">
        <f>INDEX($AR$3:AS291,MATCH(COUNTA(N281:Y281),$AR$3:$AR$12,0),2)</f>
        <v>1.49</v>
      </c>
      <c r="AK281" s="137">
        <f t="shared" si="33"/>
        <v>46.689235618083792</v>
      </c>
      <c r="AL281" s="297">
        <f t="shared" si="34"/>
        <v>4.5283192491231068</v>
      </c>
      <c r="AM281" s="136"/>
      <c r="AN281" s="76"/>
      <c r="AO281" s="290"/>
      <c r="AP281" s="76" t="s">
        <v>72</v>
      </c>
      <c r="AQ281" s="291"/>
      <c r="AR281" s="374"/>
      <c r="AS281" s="374"/>
      <c r="AT281" s="302"/>
      <c r="AU281" s="302"/>
    </row>
    <row r="282" spans="1:47">
      <c r="A282" s="387" t="s">
        <v>316</v>
      </c>
      <c r="B282" s="71"/>
      <c r="C282" s="376"/>
      <c r="D282" s="376"/>
      <c r="E282" s="376"/>
      <c r="F282" s="376"/>
      <c r="G282" s="376"/>
      <c r="H282" s="376"/>
      <c r="I282" s="376"/>
      <c r="J282" s="376"/>
      <c r="K282" s="376"/>
      <c r="L282" s="376">
        <v>35.72970490557978</v>
      </c>
      <c r="M282" s="376">
        <v>14.84285150722382</v>
      </c>
      <c r="N282" s="71"/>
      <c r="O282" s="376"/>
      <c r="P282" s="376"/>
      <c r="Q282" s="376"/>
      <c r="R282" s="376"/>
      <c r="S282" s="376"/>
      <c r="T282" s="376"/>
      <c r="U282" s="376"/>
      <c r="V282" s="376"/>
      <c r="W282" s="376"/>
      <c r="X282" s="376">
        <v>35.72970490557978</v>
      </c>
      <c r="Y282" s="70">
        <v>14.84285150722382</v>
      </c>
      <c r="Z282" s="70"/>
      <c r="AA282" s="70"/>
      <c r="AB282" s="70">
        <v>3.5918000000000001</v>
      </c>
      <c r="AC282" s="291"/>
      <c r="AD282" s="292">
        <f t="shared" si="28"/>
        <v>0.33333333333333331</v>
      </c>
      <c r="AE282" s="70"/>
      <c r="AF282" s="83">
        <f t="shared" si="29"/>
        <v>41.300766423324362</v>
      </c>
      <c r="AG282" s="83">
        <f t="shared" si="30"/>
        <v>41.300766423324362</v>
      </c>
      <c r="AH282" s="84">
        <f t="shared" si="31"/>
        <v>1</v>
      </c>
      <c r="AI282" s="84">
        <f t="shared" si="32"/>
        <v>1</v>
      </c>
      <c r="AJ282" s="295" t="e">
        <f>INDEX($AR$3:AS292,MATCH(COUNTA(N282:Y282),$AR$3:$AR$12,0),2)</f>
        <v>#N/A</v>
      </c>
      <c r="AK282" s="137">
        <f t="shared" si="33"/>
        <v>25.2862782064018</v>
      </c>
      <c r="AL282" s="297">
        <f t="shared" si="34"/>
        <v>7.0400017279363549</v>
      </c>
      <c r="AM282" s="136"/>
      <c r="AN282" s="76"/>
      <c r="AO282" s="75"/>
      <c r="AP282" s="76" t="s">
        <v>81</v>
      </c>
      <c r="AQ282" s="291"/>
      <c r="AR282" s="374"/>
      <c r="AS282" s="374"/>
      <c r="AT282" s="302"/>
      <c r="AU282" s="302"/>
    </row>
    <row r="283" spans="1:47">
      <c r="A283" s="386" t="s">
        <v>317</v>
      </c>
      <c r="B283" s="22"/>
      <c r="K283" s="376"/>
      <c r="L283" s="376"/>
      <c r="M283" s="376"/>
      <c r="N283" s="71"/>
      <c r="O283" s="376"/>
      <c r="P283" s="376"/>
      <c r="Q283" s="376"/>
      <c r="R283" s="376"/>
      <c r="S283" s="376"/>
      <c r="T283" s="376"/>
      <c r="U283" s="376"/>
      <c r="V283" s="376"/>
      <c r="W283" s="376"/>
      <c r="X283" s="376"/>
      <c r="Y283" s="70"/>
      <c r="Z283" s="70"/>
      <c r="AA283" s="70"/>
      <c r="AB283" s="70">
        <v>11.972099999999999</v>
      </c>
      <c r="AC283" s="291"/>
      <c r="AD283" s="292" t="e">
        <f t="shared" si="28"/>
        <v>#DIV/0!</v>
      </c>
      <c r="AE283" s="70"/>
      <c r="AF283" s="293" t="e">
        <f t="shared" si="29"/>
        <v>#DIV/0!</v>
      </c>
      <c r="AG283" s="293" t="e">
        <f t="shared" si="30"/>
        <v>#DIV/0!</v>
      </c>
      <c r="AH283" s="294" t="e">
        <f t="shared" si="31"/>
        <v>#NUM!</v>
      </c>
      <c r="AI283" s="294" t="e">
        <f t="shared" si="32"/>
        <v>#DIV/0!</v>
      </c>
      <c r="AJ283" s="295" t="e">
        <f>INDEX($AR$3:AS293,MATCH(COUNTA(N283:Y283),$AR$3:$AR$12,0),2)</f>
        <v>#N/A</v>
      </c>
      <c r="AK283" s="296" t="e">
        <f t="shared" si="33"/>
        <v>#DIV/0!</v>
      </c>
      <c r="AL283" s="297">
        <f t="shared" si="34"/>
        <v>0</v>
      </c>
      <c r="AM283" s="297"/>
      <c r="AN283" s="298"/>
      <c r="AO283" s="299"/>
      <c r="AP283" s="298" t="s">
        <v>81</v>
      </c>
      <c r="AQ283" s="300"/>
      <c r="AR283" s="301"/>
      <c r="AS283" s="301"/>
      <c r="AT283" s="302"/>
      <c r="AU283" s="302"/>
    </row>
    <row r="284" spans="1:47">
      <c r="A284" s="386" t="s">
        <v>318</v>
      </c>
      <c r="B284" s="22"/>
      <c r="K284" s="376"/>
      <c r="L284" s="376"/>
      <c r="M284" s="376"/>
      <c r="N284" s="71"/>
      <c r="O284" s="376"/>
      <c r="P284" s="376"/>
      <c r="Q284" s="376"/>
      <c r="R284" s="376"/>
      <c r="S284" s="376"/>
      <c r="T284" s="376"/>
      <c r="U284" s="376"/>
      <c r="V284" s="376"/>
      <c r="W284" s="376"/>
      <c r="X284" s="376"/>
      <c r="Y284" s="70"/>
      <c r="Z284" s="70"/>
      <c r="AA284" s="70"/>
      <c r="AB284" s="70">
        <v>10.0366</v>
      </c>
      <c r="AC284" s="291"/>
      <c r="AD284" s="292" t="e">
        <f t="shared" si="28"/>
        <v>#DIV/0!</v>
      </c>
      <c r="AE284" s="70"/>
      <c r="AF284" s="293" t="e">
        <f t="shared" si="29"/>
        <v>#DIV/0!</v>
      </c>
      <c r="AG284" s="293" t="e">
        <f t="shared" si="30"/>
        <v>#DIV/0!</v>
      </c>
      <c r="AH284" s="294" t="e">
        <f t="shared" si="31"/>
        <v>#NUM!</v>
      </c>
      <c r="AI284" s="294" t="e">
        <f t="shared" si="32"/>
        <v>#DIV/0!</v>
      </c>
      <c r="AJ284" s="295" t="e">
        <f>INDEX($AR$3:AS294,MATCH(COUNTA(N284:Y284),$AR$3:$AR$12,0),2)</f>
        <v>#N/A</v>
      </c>
      <c r="AK284" s="296" t="e">
        <f t="shared" si="33"/>
        <v>#DIV/0!</v>
      </c>
      <c r="AL284" s="297">
        <f t="shared" si="34"/>
        <v>0</v>
      </c>
      <c r="AM284" s="297"/>
      <c r="AN284" s="298"/>
      <c r="AO284" s="299"/>
      <c r="AP284" s="298" t="s">
        <v>81</v>
      </c>
      <c r="AQ284" s="300"/>
      <c r="AR284" s="301"/>
      <c r="AS284" s="301"/>
      <c r="AT284" s="302"/>
      <c r="AU284" s="302"/>
    </row>
    <row r="285" spans="1:47">
      <c r="A285" s="386" t="s">
        <v>319</v>
      </c>
      <c r="B285" s="22"/>
      <c r="E285">
        <v>36.751705283221547</v>
      </c>
      <c r="F285">
        <v>8.7589003046360094</v>
      </c>
      <c r="G285">
        <v>12.116346701946901</v>
      </c>
      <c r="H285">
        <v>24.5104440145289</v>
      </c>
      <c r="I285">
        <v>22.858087639223541</v>
      </c>
      <c r="J285">
        <v>6.2094804294847119</v>
      </c>
      <c r="K285" s="376">
        <v>11.46934117688282</v>
      </c>
      <c r="L285" s="376">
        <v>8.8191975570651451</v>
      </c>
      <c r="M285" s="376">
        <v>27.116770078754872</v>
      </c>
      <c r="N285" s="71"/>
      <c r="O285" s="376"/>
      <c r="P285" s="376"/>
      <c r="Q285" s="376">
        <v>36.751705283221547</v>
      </c>
      <c r="R285" s="376">
        <v>8.7589003046360094</v>
      </c>
      <c r="S285" s="376">
        <v>12.116346701946901</v>
      </c>
      <c r="T285" s="376">
        <v>24.5104440145289</v>
      </c>
      <c r="U285" s="376">
        <v>22.858087639223541</v>
      </c>
      <c r="V285" s="376">
        <v>6.2094804294847119</v>
      </c>
      <c r="W285" s="376">
        <v>11.46934117688282</v>
      </c>
      <c r="X285" s="376">
        <v>8.8191975570651451</v>
      </c>
      <c r="Y285" s="70">
        <v>27.116770078754872</v>
      </c>
      <c r="Z285" s="70"/>
      <c r="AA285" s="70"/>
      <c r="AB285" s="70">
        <v>10.0708</v>
      </c>
      <c r="AC285" s="291"/>
      <c r="AD285" s="292">
        <f t="shared" si="28"/>
        <v>0.625</v>
      </c>
      <c r="AE285" s="70"/>
      <c r="AF285" s="293">
        <f t="shared" si="29"/>
        <v>56.281376843763233</v>
      </c>
      <c r="AG285" s="293">
        <f t="shared" si="30"/>
        <v>56.281376843763233</v>
      </c>
      <c r="AH285" s="294">
        <f t="shared" si="31"/>
        <v>0.31546278146426004</v>
      </c>
      <c r="AI285" s="294">
        <f t="shared" si="32"/>
        <v>1.9285184667640578</v>
      </c>
      <c r="AJ285" s="295">
        <f>INDEX($AR$3:AS295,MATCH(COUNTA(N285:Y285),$AR$3:$AR$12,0),2)</f>
        <v>2.3199999999999998</v>
      </c>
      <c r="AK285" s="296">
        <f t="shared" si="33"/>
        <v>17.623363687304941</v>
      </c>
      <c r="AL285" s="297">
        <f t="shared" si="34"/>
        <v>1.7499467457704394</v>
      </c>
      <c r="AM285" s="297"/>
      <c r="AN285" s="298"/>
      <c r="AO285" s="299"/>
      <c r="AP285" s="298" t="s">
        <v>220</v>
      </c>
      <c r="AQ285" s="300"/>
      <c r="AR285" s="301"/>
      <c r="AS285" s="301"/>
      <c r="AT285" s="302"/>
      <c r="AU285" s="302"/>
    </row>
    <row r="286" spans="1:47">
      <c r="A286" s="386" t="s">
        <v>320</v>
      </c>
      <c r="B286" s="79">
        <v>206.87168607399039</v>
      </c>
      <c r="C286">
        <v>26.05861030353859</v>
      </c>
      <c r="E286">
        <v>18.32426632162765</v>
      </c>
      <c r="F286">
        <v>9.0786078812398294</v>
      </c>
      <c r="G286">
        <v>14.16513905914625</v>
      </c>
      <c r="H286">
        <v>26.864982237062861</v>
      </c>
      <c r="I286">
        <v>21.1592070988656</v>
      </c>
      <c r="J286">
        <v>4.1705631833118328</v>
      </c>
      <c r="K286" s="376">
        <v>12.85075376314791</v>
      </c>
      <c r="L286" s="376">
        <v>10.49446304960472</v>
      </c>
      <c r="M286" s="376">
        <v>16.636778585264661</v>
      </c>
      <c r="N286" s="71"/>
      <c r="O286" s="376">
        <v>26.05861030353859</v>
      </c>
      <c r="P286" s="376"/>
      <c r="Q286" s="376">
        <v>18.32426632162765</v>
      </c>
      <c r="R286" s="376">
        <v>9.0786078812398294</v>
      </c>
      <c r="S286" s="376">
        <v>14.16513905914625</v>
      </c>
      <c r="T286" s="376">
        <v>26.864982237062861</v>
      </c>
      <c r="U286" s="376">
        <v>21.1592070988656</v>
      </c>
      <c r="V286" s="376">
        <v>4.1705631833118328</v>
      </c>
      <c r="W286" s="376">
        <v>12.85075376314791</v>
      </c>
      <c r="X286" s="376">
        <v>10.49446304960472</v>
      </c>
      <c r="Y286" s="70">
        <v>16.636778585264661</v>
      </c>
      <c r="Z286" s="70"/>
      <c r="AA286" s="70"/>
      <c r="AB286" s="70">
        <v>11.7417</v>
      </c>
      <c r="AC286" s="291"/>
      <c r="AD286" s="292">
        <f t="shared" si="28"/>
        <v>0.66666666666666663</v>
      </c>
      <c r="AE286" s="70"/>
      <c r="AF286" s="293">
        <f t="shared" si="29"/>
        <v>43.493485400171608</v>
      </c>
      <c r="AG286" s="293">
        <f t="shared" si="30"/>
        <v>165.82447185136729</v>
      </c>
      <c r="AH286" s="294">
        <f t="shared" si="31"/>
        <v>3.5531728378435455E-2</v>
      </c>
      <c r="AI286" s="294">
        <f t="shared" si="32"/>
        <v>1.5660445890750492</v>
      </c>
      <c r="AJ286" s="295">
        <f>INDEX($AR$3:AS296,MATCH(COUNTA(N286:Y286),$AR$3:$AR$12,0),2)</f>
        <v>2.41</v>
      </c>
      <c r="AK286" s="296">
        <f t="shared" si="33"/>
        <v>15.98033714828099</v>
      </c>
      <c r="AL286" s="297">
        <f t="shared" si="34"/>
        <v>1.3609900736929907</v>
      </c>
      <c r="AM286" s="297"/>
      <c r="AN286" s="298"/>
      <c r="AO286" s="299"/>
      <c r="AP286" s="298" t="s">
        <v>220</v>
      </c>
      <c r="AQ286" s="300"/>
      <c r="AR286" s="301"/>
      <c r="AS286" s="301"/>
      <c r="AT286" s="302"/>
      <c r="AU286" s="302"/>
    </row>
    <row r="287" spans="1:47">
      <c r="A287" s="386" t="s">
        <v>321</v>
      </c>
      <c r="B287" s="22">
        <v>44.687628508900353</v>
      </c>
      <c r="C287">
        <v>194.72928323756051</v>
      </c>
      <c r="E287">
        <v>32.572176584237702</v>
      </c>
      <c r="H287">
        <v>131.43122712871451</v>
      </c>
      <c r="I287">
        <v>70.227290634263525</v>
      </c>
      <c r="J287">
        <v>82.592665910672579</v>
      </c>
      <c r="K287" s="376">
        <v>37.23141536189911</v>
      </c>
      <c r="L287" s="376">
        <v>25.192279974099129</v>
      </c>
      <c r="M287" s="376">
        <v>54.149815294093543</v>
      </c>
      <c r="N287" s="71">
        <v>44.687628508900353</v>
      </c>
      <c r="O287" s="376">
        <v>194.72928323756051</v>
      </c>
      <c r="P287" s="376"/>
      <c r="Q287" s="376">
        <v>32.572176584237702</v>
      </c>
      <c r="R287" s="376"/>
      <c r="S287" s="376"/>
      <c r="T287" s="376">
        <v>131.43122712871451</v>
      </c>
      <c r="U287" s="376">
        <v>70.227290634263525</v>
      </c>
      <c r="V287" s="376">
        <v>82.592665910672579</v>
      </c>
      <c r="W287" s="376">
        <v>37.23141536189911</v>
      </c>
      <c r="X287" s="376">
        <v>25.192279974099129</v>
      </c>
      <c r="Y287" s="70">
        <v>54.149815294093543</v>
      </c>
      <c r="Z287" s="70"/>
      <c r="AA287" s="70"/>
      <c r="AB287" s="70">
        <v>12.3482</v>
      </c>
      <c r="AC287" s="291"/>
      <c r="AD287" s="292">
        <f t="shared" si="28"/>
        <v>0.375</v>
      </c>
      <c r="AE287" s="70"/>
      <c r="AF287" s="293">
        <f t="shared" si="29"/>
        <v>70.020763196543896</v>
      </c>
      <c r="AG287" s="293">
        <f t="shared" si="30"/>
        <v>70.020763196543896</v>
      </c>
      <c r="AH287" s="294">
        <f t="shared" si="31"/>
        <v>0.37335835180760213</v>
      </c>
      <c r="AI287" s="294">
        <f t="shared" si="32"/>
        <v>2.2919302638235313</v>
      </c>
      <c r="AJ287" s="295">
        <f>INDEX($AR$3:AS297,MATCH(COUNTA(N287:Y287),$AR$3:$AR$12,0),2)</f>
        <v>2.3199999999999998</v>
      </c>
      <c r="AK287" s="296">
        <f t="shared" si="33"/>
        <v>74.75708695938232</v>
      </c>
      <c r="AL287" s="297">
        <f t="shared" si="34"/>
        <v>6.0540877989814161</v>
      </c>
      <c r="AM287" s="297"/>
      <c r="AN287" s="298"/>
      <c r="AO287" s="299"/>
      <c r="AP287" s="298" t="s">
        <v>220</v>
      </c>
      <c r="AQ287" s="300"/>
      <c r="AR287" s="301"/>
      <c r="AS287" s="301"/>
      <c r="AT287" s="302"/>
      <c r="AU287" s="302"/>
    </row>
    <row r="288" spans="1:47">
      <c r="A288" s="386" t="s">
        <v>322</v>
      </c>
      <c r="B288" s="22">
        <v>44.453901248264287</v>
      </c>
      <c r="C288" s="373">
        <v>238.23679256658789</v>
      </c>
      <c r="F288">
        <v>19.80810201718468</v>
      </c>
      <c r="G288">
        <v>45.244852903821062</v>
      </c>
      <c r="H288" s="373">
        <v>138.70747404206929</v>
      </c>
      <c r="I288">
        <v>60.310765135979487</v>
      </c>
      <c r="J288">
        <v>18.916657379744159</v>
      </c>
      <c r="K288" s="376">
        <v>26.002406570034552</v>
      </c>
      <c r="L288" s="376">
        <v>27.241021713612628</v>
      </c>
      <c r="M288" s="376">
        <v>59.831276731713757</v>
      </c>
      <c r="N288" s="71">
        <v>44.453901248264287</v>
      </c>
      <c r="O288" s="376"/>
      <c r="P288" s="376"/>
      <c r="Q288" s="376"/>
      <c r="R288" s="376">
        <v>19.80810201718468</v>
      </c>
      <c r="S288" s="376">
        <v>45.244852903821062</v>
      </c>
      <c r="T288" s="376"/>
      <c r="U288" s="376">
        <v>60.310765135979487</v>
      </c>
      <c r="V288" s="376">
        <v>18.916657379744159</v>
      </c>
      <c r="W288" s="376">
        <v>26.002406570034552</v>
      </c>
      <c r="X288" s="376">
        <v>27.241021713612628</v>
      </c>
      <c r="Y288" s="70">
        <v>59.831276731713757</v>
      </c>
      <c r="Z288" s="70"/>
      <c r="AA288" s="70"/>
      <c r="AB288" s="70">
        <v>12.158899999999999</v>
      </c>
      <c r="AC288" s="291"/>
      <c r="AD288" s="292">
        <f t="shared" si="28"/>
        <v>0.58333333333333326</v>
      </c>
      <c r="AE288" s="70"/>
      <c r="AF288" s="293">
        <f t="shared" si="29"/>
        <v>42.148493856667301</v>
      </c>
      <c r="AG288" s="293">
        <f t="shared" si="30"/>
        <v>96.985370292251432</v>
      </c>
      <c r="AH288" s="294">
        <f t="shared" si="31"/>
        <v>1.1583494131323636E-2</v>
      </c>
      <c r="AI288" s="294">
        <f t="shared" si="32"/>
        <v>1.4203290772003028</v>
      </c>
      <c r="AJ288" s="295">
        <f>INDEX($AR$3:AS298,MATCH(COUNTA(N288:Y288),$AR$3:$AR$12,0),2)</f>
        <v>2.2200000000000002</v>
      </c>
      <c r="AK288" s="296">
        <f t="shared" si="33"/>
        <v>37.726122962544331</v>
      </c>
      <c r="AL288" s="297">
        <f t="shared" si="34"/>
        <v>3.1027578944266616</v>
      </c>
      <c r="AM288" s="297"/>
      <c r="AN288" s="298"/>
      <c r="AO288" s="299"/>
      <c r="AP288" s="298" t="s">
        <v>220</v>
      </c>
      <c r="AQ288" s="300"/>
      <c r="AR288" s="301"/>
      <c r="AS288" s="301"/>
      <c r="AT288" s="302"/>
      <c r="AU288" s="302"/>
    </row>
    <row r="289" spans="1:47">
      <c r="A289" s="386" t="s">
        <v>323</v>
      </c>
      <c r="B289" s="79">
        <v>450.21803155576072</v>
      </c>
      <c r="C289" s="373">
        <v>748.38801053264967</v>
      </c>
      <c r="F289" s="373">
        <v>499.71524216347359</v>
      </c>
      <c r="G289" s="373">
        <v>108.7525108923404</v>
      </c>
      <c r="H289">
        <v>39.066059778418378</v>
      </c>
      <c r="I289">
        <v>45.945880870097078</v>
      </c>
      <c r="J289">
        <v>71.532477546661227</v>
      </c>
      <c r="K289" s="376">
        <v>37.967303667797388</v>
      </c>
      <c r="L289" s="376">
        <v>66.271914642526951</v>
      </c>
      <c r="M289" s="376">
        <v>71.480197932365257</v>
      </c>
      <c r="N289" s="71"/>
      <c r="O289" s="376"/>
      <c r="P289" s="376"/>
      <c r="Q289" s="376"/>
      <c r="R289" s="376"/>
      <c r="S289" s="376"/>
      <c r="T289" s="376">
        <v>39.066059778418378</v>
      </c>
      <c r="U289" s="376">
        <v>45.945880870097078</v>
      </c>
      <c r="V289" s="376">
        <v>71.532477546661227</v>
      </c>
      <c r="W289" s="376">
        <v>37.967303667797388</v>
      </c>
      <c r="X289" s="376">
        <v>66.271914642526951</v>
      </c>
      <c r="Y289" s="70">
        <v>71.480197932365257</v>
      </c>
      <c r="Z289" s="70"/>
      <c r="AA289" s="70"/>
      <c r="AB289" s="70">
        <v>9.2369000000000003</v>
      </c>
      <c r="AC289" s="291"/>
      <c r="AD289" s="292">
        <f t="shared" si="28"/>
        <v>0.75</v>
      </c>
      <c r="AE289" s="70"/>
      <c r="AF289" s="293">
        <f t="shared" si="29"/>
        <v>26.550921680788576</v>
      </c>
      <c r="AG289" s="293">
        <f t="shared" si="30"/>
        <v>113.1870706247134</v>
      </c>
      <c r="AH289" s="294">
        <f t="shared" si="31"/>
        <v>1.5575552948018513E-3</v>
      </c>
      <c r="AI289" s="294">
        <f t="shared" si="32"/>
        <v>1.0987532105228377</v>
      </c>
      <c r="AJ289" s="295">
        <f>INDEX($AR$3:AS299,MATCH(COUNTA(N289:Y289),$AR$3:$AR$12,0),2)</f>
        <v>1.94</v>
      </c>
      <c r="AK289" s="296">
        <f t="shared" si="33"/>
        <v>55.377305739644385</v>
      </c>
      <c r="AL289" s="297">
        <f t="shared" si="34"/>
        <v>5.9952262923323172</v>
      </c>
      <c r="AM289" s="297"/>
      <c r="AN289" s="298"/>
      <c r="AO289" s="299"/>
      <c r="AP289" s="298" t="s">
        <v>220</v>
      </c>
      <c r="AQ289" s="300"/>
      <c r="AR289" s="301"/>
      <c r="AS289" s="301"/>
      <c r="AT289" s="302"/>
      <c r="AU289" s="302"/>
    </row>
    <row r="290" spans="1:47">
      <c r="A290" s="386" t="s">
        <v>324</v>
      </c>
      <c r="B290" s="79">
        <v>254.9661223165819</v>
      </c>
      <c r="C290" s="373">
        <v>277.64855935972378</v>
      </c>
      <c r="D290" s="373"/>
      <c r="E290" s="373"/>
      <c r="F290" s="373">
        <v>223.48167690103821</v>
      </c>
      <c r="G290" s="373">
        <v>93.376625626825827</v>
      </c>
      <c r="H290" s="373">
        <v>172.84470221332921</v>
      </c>
      <c r="I290" s="373">
        <v>418.91090543471017</v>
      </c>
      <c r="J290" s="373">
        <v>165.13698771267309</v>
      </c>
      <c r="K290" s="376">
        <v>55.959097525577683</v>
      </c>
      <c r="L290" s="376">
        <v>55.40486406425773</v>
      </c>
      <c r="M290" s="376">
        <v>58.823133548309762</v>
      </c>
      <c r="N290" s="71"/>
      <c r="O290" s="376"/>
      <c r="P290" s="376"/>
      <c r="Q290" s="376"/>
      <c r="R290" s="376"/>
      <c r="S290" s="376"/>
      <c r="T290" s="376"/>
      <c r="U290" s="376"/>
      <c r="V290" s="376"/>
      <c r="W290" s="376">
        <v>55.959097525577683</v>
      </c>
      <c r="X290" s="376">
        <v>55.40486406425773</v>
      </c>
      <c r="Y290" s="70">
        <v>58.823133548309762</v>
      </c>
      <c r="Z290" s="70"/>
      <c r="AA290" s="70"/>
      <c r="AB290" s="70">
        <v>12.124499999999999</v>
      </c>
      <c r="AC290" s="291"/>
      <c r="AD290" s="292">
        <f t="shared" si="28"/>
        <v>0.625</v>
      </c>
      <c r="AE290" s="70"/>
      <c r="AF290" s="293">
        <f t="shared" si="29"/>
        <v>2.6405191261935559</v>
      </c>
      <c r="AG290" s="293">
        <f t="shared" si="30"/>
        <v>63.543761978932821</v>
      </c>
      <c r="AH290" s="294">
        <f t="shared" si="31"/>
        <v>0.83786139041824115</v>
      </c>
      <c r="AI290" s="294">
        <f t="shared" si="32"/>
        <v>1.3979869233759357</v>
      </c>
      <c r="AJ290" s="295">
        <f>INDEX($AR$3:AS300,MATCH(COUNTA(N290:Y290),$AR$3:$AR$12,0),2)</f>
        <v>1.1499999999999999</v>
      </c>
      <c r="AK290" s="296">
        <f t="shared" si="33"/>
        <v>56.729031712715056</v>
      </c>
      <c r="AL290" s="297">
        <f t="shared" si="34"/>
        <v>4.6788759711918066</v>
      </c>
      <c r="AM290" s="297"/>
      <c r="AN290" s="298"/>
      <c r="AO290" s="299"/>
      <c r="AP290" s="298" t="s">
        <v>220</v>
      </c>
      <c r="AQ290" s="300"/>
      <c r="AR290" s="301"/>
      <c r="AS290" s="301"/>
      <c r="AT290" s="302"/>
      <c r="AU290" s="302"/>
    </row>
    <row r="291" spans="1:47">
      <c r="A291" s="386" t="s">
        <v>325</v>
      </c>
      <c r="B291" s="22">
        <v>12.732523065211341</v>
      </c>
      <c r="C291">
        <v>21.563470728152179</v>
      </c>
      <c r="E291">
        <v>24.203350499932579</v>
      </c>
      <c r="F291">
        <v>21.588785315748019</v>
      </c>
      <c r="G291">
        <v>26.816348884025459</v>
      </c>
      <c r="H291">
        <v>12.56632198150383</v>
      </c>
      <c r="I291">
        <v>19.072907000730979</v>
      </c>
      <c r="J291">
        <v>11.456309036119039</v>
      </c>
      <c r="K291" s="376">
        <v>17.005281222828941</v>
      </c>
      <c r="L291" s="376">
        <v>7.8240395863872179</v>
      </c>
      <c r="M291" s="376">
        <v>13.726780275816511</v>
      </c>
      <c r="N291" s="71">
        <v>12.732523065211341</v>
      </c>
      <c r="O291" s="376">
        <v>21.563470728152179</v>
      </c>
      <c r="P291" s="376"/>
      <c r="Q291" s="376">
        <v>24.203350499932579</v>
      </c>
      <c r="R291" s="376">
        <v>21.588785315748019</v>
      </c>
      <c r="S291" s="376">
        <v>26.816348884025459</v>
      </c>
      <c r="T291" s="376">
        <v>12.56632198150383</v>
      </c>
      <c r="U291" s="376">
        <v>19.072907000730979</v>
      </c>
      <c r="V291" s="376">
        <v>11.456309036119039</v>
      </c>
      <c r="W291" s="376">
        <v>17.005281222828941</v>
      </c>
      <c r="X291" s="376">
        <v>7.8240395863872179</v>
      </c>
      <c r="Y291" s="70">
        <v>13.726780275816511</v>
      </c>
      <c r="Z291" s="70"/>
      <c r="AA291" s="70"/>
      <c r="AB291" s="70">
        <v>18</v>
      </c>
      <c r="AC291" s="291"/>
      <c r="AD291" s="292">
        <f t="shared" si="28"/>
        <v>0.95833333333333326</v>
      </c>
      <c r="AE291" s="70"/>
      <c r="AF291" s="293">
        <f t="shared" si="29"/>
        <v>33.26812296278127</v>
      </c>
      <c r="AG291" s="293">
        <f t="shared" si="30"/>
        <v>33.26812296278127</v>
      </c>
      <c r="AH291" s="294">
        <f t="shared" si="31"/>
        <v>0.13758192029959279</v>
      </c>
      <c r="AI291" s="294">
        <f t="shared" si="32"/>
        <v>1.6965611218359093</v>
      </c>
      <c r="AJ291" s="295">
        <f>INDEX($AR$3:AS301,MATCH(COUNTA(N291:Y291),$AR$3:$AR$12,0),2)</f>
        <v>2.48</v>
      </c>
      <c r="AK291" s="296">
        <f t="shared" si="33"/>
        <v>17.141465236041466</v>
      </c>
      <c r="AL291" s="297">
        <f t="shared" si="34"/>
        <v>0.95230362422452586</v>
      </c>
      <c r="AM291" s="295"/>
      <c r="AN291" s="298"/>
      <c r="AO291" s="75">
        <f>AL291*100</f>
        <v>95.230362422452586</v>
      </c>
      <c r="AP291" s="298" t="s">
        <v>81</v>
      </c>
      <c r="AQ291" s="300"/>
      <c r="AR291" s="301"/>
      <c r="AS291" s="301"/>
      <c r="AT291" s="302"/>
      <c r="AU291" s="302"/>
    </row>
    <row r="292" spans="1:47">
      <c r="A292" s="386" t="s">
        <v>326</v>
      </c>
      <c r="B292" s="22">
        <v>865.20784114327819</v>
      </c>
      <c r="C292">
        <v>869.59453467970752</v>
      </c>
      <c r="E292">
        <v>986.82720519695079</v>
      </c>
      <c r="F292">
        <v>251.22435731745099</v>
      </c>
      <c r="G292">
        <v>553.78907809652071</v>
      </c>
      <c r="H292">
        <v>282.06651874768659</v>
      </c>
      <c r="I292">
        <v>332.55948424013621</v>
      </c>
      <c r="J292">
        <v>194.95094674286639</v>
      </c>
      <c r="K292" s="376">
        <v>263.04560261208297</v>
      </c>
      <c r="L292" s="376">
        <v>86.828158968447596</v>
      </c>
      <c r="M292" s="376">
        <v>96.742853378668741</v>
      </c>
      <c r="N292" s="71">
        <v>865.20784114327819</v>
      </c>
      <c r="O292" s="376">
        <v>869.59453467970752</v>
      </c>
      <c r="P292" s="376"/>
      <c r="Q292" s="376">
        <v>986.82720519695079</v>
      </c>
      <c r="R292" s="376">
        <v>251.22435731745099</v>
      </c>
      <c r="S292" s="376">
        <v>553.78907809652071</v>
      </c>
      <c r="T292" s="376">
        <v>282.06651874768659</v>
      </c>
      <c r="U292" s="376">
        <v>332.55948424013621</v>
      </c>
      <c r="V292" s="376">
        <v>194.95094674286639</v>
      </c>
      <c r="W292" s="376">
        <v>263.04560261208297</v>
      </c>
      <c r="X292" s="376">
        <v>86.828158968447596</v>
      </c>
      <c r="Y292" s="70">
        <v>96.742853378668741</v>
      </c>
      <c r="Z292" s="70"/>
      <c r="AA292" s="70"/>
      <c r="AB292" s="70">
        <v>10.5014</v>
      </c>
      <c r="AC292" s="291"/>
      <c r="AD292" s="292">
        <f t="shared" si="28"/>
        <v>0.45833333333333331</v>
      </c>
      <c r="AE292" s="70"/>
      <c r="AF292" s="293">
        <f t="shared" si="29"/>
        <v>72.166884054667634</v>
      </c>
      <c r="AG292" s="293">
        <f t="shared" si="30"/>
        <v>72.166884054667634</v>
      </c>
      <c r="AH292" s="294">
        <f t="shared" si="31"/>
        <v>0.13025866083804577</v>
      </c>
      <c r="AI292" s="294">
        <f t="shared" si="32"/>
        <v>1.7592479503267127</v>
      </c>
      <c r="AJ292" s="295">
        <f>INDEX($AR$3:AS302,MATCH(COUNTA(N292:Y292),$AR$3:$AR$12,0),2)</f>
        <v>2.48</v>
      </c>
      <c r="AK292" s="296">
        <f t="shared" si="33"/>
        <v>434.80332555670878</v>
      </c>
      <c r="AL292" s="297">
        <f t="shared" si="34"/>
        <v>41.4043199532166</v>
      </c>
      <c r="AM292" s="297"/>
      <c r="AN292" s="298"/>
      <c r="AO292" s="299"/>
      <c r="AP292" s="298" t="s">
        <v>81</v>
      </c>
      <c r="AQ292" s="300"/>
      <c r="AR292" s="301"/>
      <c r="AS292" s="301"/>
      <c r="AT292" s="302"/>
      <c r="AU292" s="302"/>
    </row>
    <row r="293" spans="1:47">
      <c r="A293" s="386" t="s">
        <v>327</v>
      </c>
      <c r="B293" s="22">
        <v>844.22922084203469</v>
      </c>
      <c r="C293">
        <v>1025.2543370728561</v>
      </c>
      <c r="E293">
        <v>775.49865959405383</v>
      </c>
      <c r="F293">
        <v>212.79897852999201</v>
      </c>
      <c r="G293">
        <v>532.72177870395205</v>
      </c>
      <c r="H293">
        <v>237.86695245061421</v>
      </c>
      <c r="I293">
        <v>335.75394398329439</v>
      </c>
      <c r="J293">
        <v>222.14998232777751</v>
      </c>
      <c r="K293" s="376">
        <v>246.01085291337941</v>
      </c>
      <c r="L293" s="376">
        <v>73.647677335174365</v>
      </c>
      <c r="M293" s="376">
        <v>81.510387664332626</v>
      </c>
      <c r="N293" s="71">
        <v>844.22922084203469</v>
      </c>
      <c r="O293" s="376">
        <v>1025.2543370728561</v>
      </c>
      <c r="P293" s="376"/>
      <c r="Q293" s="376">
        <v>775.49865959405383</v>
      </c>
      <c r="R293" s="376">
        <v>212.79897852999201</v>
      </c>
      <c r="S293" s="376">
        <v>532.72177870395205</v>
      </c>
      <c r="T293" s="376">
        <v>237.86695245061421</v>
      </c>
      <c r="U293" s="376">
        <v>335.75394398329439</v>
      </c>
      <c r="V293" s="376">
        <v>222.14998232777751</v>
      </c>
      <c r="W293" s="376">
        <v>246.01085291337941</v>
      </c>
      <c r="X293" s="376">
        <v>73.647677335174365</v>
      </c>
      <c r="Y293" s="70">
        <v>81.510387664332626</v>
      </c>
      <c r="Z293" s="70"/>
      <c r="AA293" s="70"/>
      <c r="AB293" s="70">
        <v>8.9940999999999995</v>
      </c>
      <c r="AC293" s="291"/>
      <c r="AD293" s="292">
        <f t="shared" si="28"/>
        <v>0.45833333333333331</v>
      </c>
      <c r="AE293" s="70"/>
      <c r="AF293" s="293">
        <f t="shared" si="29"/>
        <v>74.870976796587726</v>
      </c>
      <c r="AG293" s="293">
        <f t="shared" si="30"/>
        <v>74.870976796587726</v>
      </c>
      <c r="AH293" s="294">
        <f t="shared" si="31"/>
        <v>0.19023103125478594</v>
      </c>
      <c r="AI293" s="294">
        <f t="shared" si="32"/>
        <v>1.9478925651775854</v>
      </c>
      <c r="AJ293" s="295">
        <f>INDEX($AR$3:AS303,MATCH(COUNTA(N293:Y293),$AR$3:$AR$12,0),2)</f>
        <v>2.48</v>
      </c>
      <c r="AK293" s="296">
        <f t="shared" si="33"/>
        <v>417.0402519470419</v>
      </c>
      <c r="AL293" s="297">
        <f t="shared" si="34"/>
        <v>46.368202704777786</v>
      </c>
      <c r="AM293" s="297"/>
      <c r="AN293" s="298"/>
      <c r="AO293" s="299"/>
      <c r="AP293" s="298" t="s">
        <v>81</v>
      </c>
      <c r="AQ293" s="300"/>
      <c r="AR293" s="301"/>
      <c r="AS293" s="301"/>
      <c r="AT293" s="302"/>
      <c r="AU293" s="302"/>
    </row>
    <row r="294" spans="1:47">
      <c r="A294" s="386" t="s">
        <v>328</v>
      </c>
      <c r="B294" s="22">
        <v>589.2482092391773</v>
      </c>
      <c r="C294">
        <v>655.89266873135409</v>
      </c>
      <c r="E294">
        <v>396.67189825962782</v>
      </c>
      <c r="F294">
        <v>107.1511565366832</v>
      </c>
      <c r="G294">
        <v>263.76957531194518</v>
      </c>
      <c r="H294">
        <v>88.061349459120862</v>
      </c>
      <c r="I294">
        <v>126.6867331961077</v>
      </c>
      <c r="J294">
        <v>20.43312979877814</v>
      </c>
      <c r="K294" s="376">
        <v>84.395950484940315</v>
      </c>
      <c r="L294" s="376">
        <v>41.844553615715327</v>
      </c>
      <c r="M294" s="376">
        <v>48.782233879486078</v>
      </c>
      <c r="N294" s="71">
        <v>589.2482092391773</v>
      </c>
      <c r="O294" s="376">
        <v>655.89266873135409</v>
      </c>
      <c r="P294" s="376"/>
      <c r="Q294" s="376">
        <v>396.67189825962782</v>
      </c>
      <c r="R294" s="376">
        <v>107.1511565366832</v>
      </c>
      <c r="S294" s="376">
        <v>263.76957531194518</v>
      </c>
      <c r="T294" s="376">
        <v>88.061349459120862</v>
      </c>
      <c r="U294" s="376">
        <v>126.6867331961077</v>
      </c>
      <c r="V294" s="376">
        <v>20.43312979877814</v>
      </c>
      <c r="W294" s="376">
        <v>84.395950484940315</v>
      </c>
      <c r="X294" s="376">
        <v>41.844553615715327</v>
      </c>
      <c r="Y294" s="70">
        <v>48.782233879486078</v>
      </c>
      <c r="Z294" s="70"/>
      <c r="AA294" s="70"/>
      <c r="AB294" s="70">
        <v>9.4471000000000007</v>
      </c>
      <c r="AC294" s="291"/>
      <c r="AD294" s="292">
        <f t="shared" si="28"/>
        <v>0.45833333333333331</v>
      </c>
      <c r="AE294" s="70"/>
      <c r="AF294" s="293">
        <f t="shared" si="29"/>
        <v>98.48025014387045</v>
      </c>
      <c r="AG294" s="293">
        <f t="shared" si="30"/>
        <v>98.48025014387045</v>
      </c>
      <c r="AH294" s="294">
        <f t="shared" si="31"/>
        <v>0.10487600769062963</v>
      </c>
      <c r="AI294" s="294">
        <f t="shared" si="32"/>
        <v>2.0082360484120478</v>
      </c>
      <c r="AJ294" s="295">
        <f>INDEX($AR$3:AS303,MATCH(COUNTA(N294:Y294),$AR$3:$AR$12,0),2)</f>
        <v>2.48</v>
      </c>
      <c r="AK294" s="296">
        <f t="shared" si="33"/>
        <v>220.2670416829942</v>
      </c>
      <c r="AL294" s="297">
        <f t="shared" si="34"/>
        <v>23.315836784091857</v>
      </c>
      <c r="AM294" s="297"/>
      <c r="AN294" s="298"/>
      <c r="AO294" s="299"/>
      <c r="AP294" s="298" t="s">
        <v>81</v>
      </c>
      <c r="AQ294" s="300"/>
      <c r="AR294" s="301"/>
      <c r="AS294" s="301"/>
      <c r="AT294" s="302"/>
      <c r="AU294" s="302"/>
    </row>
    <row r="295" spans="1:47">
      <c r="A295" s="386" t="s">
        <v>329</v>
      </c>
      <c r="B295" s="22">
        <v>1036.901350883966</v>
      </c>
      <c r="C295">
        <v>1204.0203683088059</v>
      </c>
      <c r="E295">
        <v>857.87019615910378</v>
      </c>
      <c r="F295">
        <v>297.7305559802212</v>
      </c>
      <c r="G295">
        <v>732.45778423138859</v>
      </c>
      <c r="H295">
        <v>279.85441898713918</v>
      </c>
      <c r="I295">
        <v>366.8645230867462</v>
      </c>
      <c r="J295">
        <v>220.37243353272561</v>
      </c>
      <c r="K295" s="376">
        <v>238.56806192839579</v>
      </c>
      <c r="L295" s="376">
        <v>74.121131410442388</v>
      </c>
      <c r="M295" s="376">
        <v>87.476752726323426</v>
      </c>
      <c r="N295" s="71">
        <v>1036.901350883966</v>
      </c>
      <c r="O295" s="376">
        <v>1204.0203683088059</v>
      </c>
      <c r="P295" s="376"/>
      <c r="Q295" s="376">
        <v>857.87019615910378</v>
      </c>
      <c r="R295" s="376">
        <v>297.7305559802212</v>
      </c>
      <c r="S295" s="376">
        <v>732.45778423138859</v>
      </c>
      <c r="T295" s="376">
        <v>279.85441898713918</v>
      </c>
      <c r="U295" s="376">
        <v>366.8645230867462</v>
      </c>
      <c r="V295" s="376">
        <v>220.37243353272561</v>
      </c>
      <c r="W295" s="376">
        <v>238.56806192839579</v>
      </c>
      <c r="X295" s="376">
        <v>74.121131410442388</v>
      </c>
      <c r="Y295" s="70">
        <v>87.476752726323426</v>
      </c>
      <c r="Z295" s="70"/>
      <c r="AA295" s="70"/>
      <c r="AB295" s="70">
        <v>10.328200000000001</v>
      </c>
      <c r="AC295" s="291"/>
      <c r="AD295" s="292">
        <f t="shared" si="28"/>
        <v>0.45833333333333331</v>
      </c>
      <c r="AE295" s="70"/>
      <c r="AF295" s="293">
        <f t="shared" si="29"/>
        <v>77.01693839747152</v>
      </c>
      <c r="AG295" s="293">
        <f t="shared" si="30"/>
        <v>77.01693839747152</v>
      </c>
      <c r="AH295" s="294">
        <f t="shared" si="31"/>
        <v>0.14790612469443823</v>
      </c>
      <c r="AI295" s="294">
        <f t="shared" si="32"/>
        <v>1.8883432213107989</v>
      </c>
      <c r="AJ295" s="295">
        <f>INDEX($AR$3:AS304,MATCH(COUNTA(N295:Y295),$AR$3:$AR$12,0),2)</f>
        <v>2.48</v>
      </c>
      <c r="AK295" s="296">
        <f t="shared" si="33"/>
        <v>490.56705247593254</v>
      </c>
      <c r="AL295" s="297">
        <f t="shared" si="34"/>
        <v>47.497826579261876</v>
      </c>
      <c r="AM295" s="297"/>
      <c r="AN295" s="298"/>
      <c r="AO295" s="299"/>
      <c r="AP295" s="298" t="s">
        <v>81</v>
      </c>
      <c r="AQ295" s="300"/>
      <c r="AR295" s="301"/>
      <c r="AS295" s="301"/>
      <c r="AT295" s="302"/>
      <c r="AU295" s="302"/>
    </row>
    <row r="296" spans="1:47">
      <c r="A296" s="387" t="s">
        <v>330</v>
      </c>
      <c r="B296" s="71"/>
      <c r="C296" s="376">
        <v>582.61844728981055</v>
      </c>
      <c r="D296" s="376"/>
      <c r="E296" s="376"/>
      <c r="F296" s="376"/>
      <c r="G296" s="376"/>
      <c r="H296" s="376">
        <v>72.734073377955028</v>
      </c>
      <c r="I296" s="376">
        <v>63.091837680679291</v>
      </c>
      <c r="J296" s="376">
        <v>38.680102374505559</v>
      </c>
      <c r="K296" s="376">
        <v>16.309638336672471</v>
      </c>
      <c r="L296" s="376"/>
      <c r="M296" s="376"/>
      <c r="N296" s="71"/>
      <c r="O296" s="376"/>
      <c r="P296" s="376"/>
      <c r="Q296" s="376"/>
      <c r="R296" s="376"/>
      <c r="S296" s="376"/>
      <c r="T296" s="376">
        <v>72.734073377955028</v>
      </c>
      <c r="U296" s="376">
        <v>63.091837680679291</v>
      </c>
      <c r="V296" s="376">
        <v>38.680102374505559</v>
      </c>
      <c r="W296" s="376">
        <v>16.309638336672471</v>
      </c>
      <c r="X296" s="376"/>
      <c r="Y296" s="70"/>
      <c r="Z296" s="70"/>
      <c r="AA296" s="70"/>
      <c r="AB296" s="70">
        <v>10.790100000000001</v>
      </c>
      <c r="AC296" s="291"/>
      <c r="AD296" s="292">
        <f t="shared" si="28"/>
        <v>0.41666666666666663</v>
      </c>
      <c r="AE296" s="70"/>
      <c r="AF296" s="83">
        <f t="shared" si="29"/>
        <v>46.050189330169481</v>
      </c>
      <c r="AG296" s="83">
        <f t="shared" si="30"/>
        <v>138.90393895008691</v>
      </c>
      <c r="AH296" s="84">
        <f t="shared" si="31"/>
        <v>0.17088758957393299</v>
      </c>
      <c r="AI296" s="84">
        <f t="shared" si="32"/>
        <v>1.1394052322643253</v>
      </c>
      <c r="AJ296" s="295">
        <f>INDEX($AR$3:AS305,MATCH(COUNTA(N296:Y296),$AR$3:$AR$12,0),2)</f>
        <v>1.49</v>
      </c>
      <c r="AK296" s="137">
        <f t="shared" si="33"/>
        <v>47.703912942453087</v>
      </c>
      <c r="AL296" s="297">
        <f t="shared" si="34"/>
        <v>4.4210816343178543</v>
      </c>
      <c r="AM296" s="136"/>
      <c r="AN296" s="76"/>
      <c r="AO296" s="290"/>
      <c r="AP296" s="76" t="s">
        <v>156</v>
      </c>
      <c r="AQ296" s="291"/>
      <c r="AR296" s="374"/>
      <c r="AS296" s="374"/>
      <c r="AT296" s="302"/>
      <c r="AU296" s="302"/>
    </row>
    <row r="297" spans="1:47">
      <c r="A297" s="387" t="s">
        <v>331</v>
      </c>
      <c r="B297" s="71">
        <v>60.63230552662872</v>
      </c>
      <c r="C297" s="376">
        <v>310.36458078881958</v>
      </c>
      <c r="D297" s="376"/>
      <c r="E297" s="376">
        <v>63.836892491065463</v>
      </c>
      <c r="F297" s="376"/>
      <c r="G297" s="376">
        <v>20.72217385139043</v>
      </c>
      <c r="H297" s="376">
        <v>65.376654045681818</v>
      </c>
      <c r="I297" s="376">
        <v>13.244225040287329</v>
      </c>
      <c r="J297" s="376">
        <v>22.39180263111265</v>
      </c>
      <c r="K297" s="376">
        <v>16.642926425770359</v>
      </c>
      <c r="L297" s="376"/>
      <c r="M297" s="376"/>
      <c r="N297" s="71">
        <v>60.63230552662872</v>
      </c>
      <c r="O297" s="376"/>
      <c r="P297" s="376"/>
      <c r="Q297" s="376">
        <v>63.836892491065463</v>
      </c>
      <c r="R297" s="376"/>
      <c r="S297" s="376">
        <v>20.72217385139043</v>
      </c>
      <c r="T297" s="376">
        <v>65.376654045681818</v>
      </c>
      <c r="U297" s="376">
        <v>13.244225040287329</v>
      </c>
      <c r="V297" s="376">
        <v>22.39180263111265</v>
      </c>
      <c r="W297" s="376">
        <v>16.642926425770359</v>
      </c>
      <c r="X297" s="376"/>
      <c r="Y297" s="70"/>
      <c r="Z297" s="70"/>
      <c r="AA297" s="70"/>
      <c r="AB297" s="70">
        <v>10.063800000000001</v>
      </c>
      <c r="AC297" s="291"/>
      <c r="AD297" s="292">
        <f t="shared" si="28"/>
        <v>0.54166666666666663</v>
      </c>
      <c r="AE297" s="70"/>
      <c r="AF297" s="83">
        <f t="shared" si="29"/>
        <v>59.880109606496291</v>
      </c>
      <c r="AG297" s="83">
        <f t="shared" si="30"/>
        <v>129.2983297337405</v>
      </c>
      <c r="AH297" s="84">
        <f t="shared" si="31"/>
        <v>2.9535580520466939E-2</v>
      </c>
      <c r="AI297" s="84">
        <f t="shared" si="32"/>
        <v>1.2375996669982023</v>
      </c>
      <c r="AJ297" s="295">
        <f>INDEX($AR$3:AS306,MATCH(COUNTA(N297:Y297),$AR$3:$AR$12,0),2)</f>
        <v>2.1</v>
      </c>
      <c r="AK297" s="137">
        <f t="shared" si="33"/>
        <v>37.549568573133818</v>
      </c>
      <c r="AL297" s="297">
        <f t="shared" si="34"/>
        <v>3.7311521068715412</v>
      </c>
      <c r="AM297" s="136"/>
      <c r="AN297" s="76"/>
      <c r="AO297" s="290"/>
      <c r="AP297" s="76" t="s">
        <v>156</v>
      </c>
      <c r="AQ297" s="291"/>
      <c r="AR297" s="374"/>
      <c r="AS297" s="374"/>
      <c r="AT297" s="302"/>
      <c r="AU297" s="302"/>
    </row>
    <row r="298" spans="1:47">
      <c r="A298" s="387" t="s">
        <v>332</v>
      </c>
      <c r="B298" s="71">
        <v>69.15170093972182</v>
      </c>
      <c r="C298" s="376">
        <v>301.71354567900983</v>
      </c>
      <c r="D298" s="376"/>
      <c r="E298" s="376">
        <v>75.916515833025542</v>
      </c>
      <c r="F298" s="376"/>
      <c r="G298" s="376">
        <v>18.80195945942004</v>
      </c>
      <c r="H298" s="376">
        <v>65.8236686536805</v>
      </c>
      <c r="I298" s="376">
        <v>14.570910574920941</v>
      </c>
      <c r="J298" s="376">
        <v>24.32716276880738</v>
      </c>
      <c r="K298" s="376">
        <v>13.41180486600021</v>
      </c>
      <c r="L298" s="376"/>
      <c r="M298" s="376"/>
      <c r="N298" s="71">
        <v>69.15170093972182</v>
      </c>
      <c r="O298" s="376"/>
      <c r="P298" s="376"/>
      <c r="Q298" s="376">
        <v>75.916515833025542</v>
      </c>
      <c r="R298" s="376"/>
      <c r="S298" s="376">
        <v>18.80195945942004</v>
      </c>
      <c r="T298" s="376">
        <v>65.8236686536805</v>
      </c>
      <c r="U298" s="376">
        <v>14.570910574920941</v>
      </c>
      <c r="V298" s="376">
        <v>24.32716276880738</v>
      </c>
      <c r="W298" s="376">
        <v>13.41180486600021</v>
      </c>
      <c r="X298" s="376"/>
      <c r="Y298" s="70"/>
      <c r="Z298" s="70"/>
      <c r="AA298" s="70"/>
      <c r="AB298" s="70">
        <v>9.6084999999999994</v>
      </c>
      <c r="AC298" s="291"/>
      <c r="AD298" s="292">
        <f t="shared" si="28"/>
        <v>0.54166666666666663</v>
      </c>
      <c r="AE298" s="70"/>
      <c r="AF298" s="83">
        <f t="shared" si="29"/>
        <v>65.369340545522391</v>
      </c>
      <c r="AG298" s="83">
        <f t="shared" si="30"/>
        <v>123.21013962016345</v>
      </c>
      <c r="AH298" s="84">
        <f t="shared" si="31"/>
        <v>0.10822888048986473</v>
      </c>
      <c r="AI298" s="84">
        <f t="shared" si="32"/>
        <v>1.3529701144362445</v>
      </c>
      <c r="AJ298" s="295">
        <f>INDEX($AR$3:AS307,MATCH(COUNTA(N298:Y298),$AR$3:$AR$12,0),2)</f>
        <v>2.1</v>
      </c>
      <c r="AK298" s="137">
        <f t="shared" si="33"/>
        <v>40.28624615651092</v>
      </c>
      <c r="AL298" s="297">
        <f t="shared" si="34"/>
        <v>4.1927716247604643</v>
      </c>
      <c r="AM298" s="136"/>
      <c r="AN298" s="76"/>
      <c r="AO298" s="290"/>
      <c r="AP298" s="76" t="s">
        <v>156</v>
      </c>
      <c r="AQ298" s="291"/>
      <c r="AR298" s="374"/>
      <c r="AS298" s="374"/>
      <c r="AT298" s="302"/>
      <c r="AU298" s="302"/>
    </row>
    <row r="299" spans="1:47">
      <c r="A299" s="387" t="s">
        <v>333</v>
      </c>
      <c r="B299" s="71"/>
      <c r="C299" s="376">
        <v>253.3368695012696</v>
      </c>
      <c r="D299" s="376"/>
      <c r="E299" s="376">
        <v>232.55752770930761</v>
      </c>
      <c r="F299" s="376"/>
      <c r="G299" s="376"/>
      <c r="H299" s="376">
        <v>61.546840146830156</v>
      </c>
      <c r="I299" s="376">
        <v>34.804163117374479</v>
      </c>
      <c r="J299" s="376"/>
      <c r="K299" s="376"/>
      <c r="L299" s="376">
        <v>39.956217417617893</v>
      </c>
      <c r="M299" s="376">
        <v>24.474063053299179</v>
      </c>
      <c r="N299" s="71"/>
      <c r="O299" s="376"/>
      <c r="P299" s="376"/>
      <c r="Q299" s="376"/>
      <c r="R299" s="376"/>
      <c r="S299" s="376"/>
      <c r="T299" s="376"/>
      <c r="U299" s="376">
        <v>34.804163117374479</v>
      </c>
      <c r="V299" s="376"/>
      <c r="W299" s="376"/>
      <c r="X299" s="376">
        <v>39.956217417617893</v>
      </c>
      <c r="Y299" s="70">
        <v>24.474063053299179</v>
      </c>
      <c r="Z299" s="70"/>
      <c r="AA299" s="70"/>
      <c r="AB299" s="70">
        <v>12.527100000000001</v>
      </c>
      <c r="AC299" s="291"/>
      <c r="AD299" s="292">
        <f t="shared" si="28"/>
        <v>0.625</v>
      </c>
      <c r="AE299" s="70"/>
      <c r="AF299" s="83">
        <f t="shared" si="29"/>
        <v>19.460942827338656</v>
      </c>
      <c r="AG299" s="83">
        <f t="shared" si="30"/>
        <v>89.443171954163134</v>
      </c>
      <c r="AH299" s="84">
        <f t="shared" si="31"/>
        <v>0.33277373284154876</v>
      </c>
      <c r="AI299" s="84">
        <f t="shared" si="32"/>
        <v>1.0684679570089775</v>
      </c>
      <c r="AJ299" s="295">
        <f>INDEX($AR$3:AS308,MATCH(COUNTA(N299:Y299),$AR$3:$AR$12,0),2)</f>
        <v>1.1499999999999999</v>
      </c>
      <c r="AK299" s="137">
        <f t="shared" si="33"/>
        <v>33.078147862763849</v>
      </c>
      <c r="AL299" s="297">
        <f t="shared" si="34"/>
        <v>2.640527166124949</v>
      </c>
      <c r="AM299" s="136"/>
      <c r="AN299" s="76"/>
      <c r="AO299" s="290"/>
      <c r="AP299" s="76" t="s">
        <v>156</v>
      </c>
      <c r="AQ299" s="291"/>
      <c r="AR299" s="374"/>
      <c r="AS299" s="374"/>
      <c r="AT299" s="302"/>
      <c r="AU299" s="302"/>
    </row>
    <row r="300" spans="1:47">
      <c r="A300" s="387" t="s">
        <v>334</v>
      </c>
      <c r="B300" s="71">
        <v>171.95286557385481</v>
      </c>
      <c r="C300" s="376">
        <v>523.33663407724225</v>
      </c>
      <c r="D300" s="376"/>
      <c r="E300" s="376">
        <v>69.564100106823858</v>
      </c>
      <c r="F300" s="376"/>
      <c r="G300" s="376">
        <v>29.404083357914381</v>
      </c>
      <c r="H300" s="376">
        <v>94.549627128964318</v>
      </c>
      <c r="I300" s="376">
        <v>43.526072175321147</v>
      </c>
      <c r="J300" s="376">
        <v>23.739882552037539</v>
      </c>
      <c r="K300" s="376"/>
      <c r="L300" s="376">
        <v>40.627495264361002</v>
      </c>
      <c r="M300" s="376">
        <v>26.747455719577982</v>
      </c>
      <c r="N300" s="71"/>
      <c r="O300" s="376"/>
      <c r="P300" s="376"/>
      <c r="Q300" s="376"/>
      <c r="R300" s="376"/>
      <c r="S300" s="376">
        <v>29.404083357914381</v>
      </c>
      <c r="T300" s="376"/>
      <c r="U300" s="376">
        <v>43.526072175321147</v>
      </c>
      <c r="V300" s="376">
        <v>23.739882552037539</v>
      </c>
      <c r="W300" s="376"/>
      <c r="X300" s="376">
        <v>40.627495264361002</v>
      </c>
      <c r="Y300" s="70">
        <v>26.747455719577982</v>
      </c>
      <c r="Z300" s="70"/>
      <c r="AA300" s="70"/>
      <c r="AB300" s="70">
        <v>11.282500000000001</v>
      </c>
      <c r="AC300" s="291"/>
      <c r="AD300" s="292">
        <f t="shared" si="28"/>
        <v>0.70833333333333326</v>
      </c>
      <c r="AE300" s="70"/>
      <c r="AF300" s="83">
        <f t="shared" si="29"/>
        <v>23.866364747165612</v>
      </c>
      <c r="AG300" s="83">
        <f t="shared" si="30"/>
        <v>133.21427352246616</v>
      </c>
      <c r="AH300" s="84">
        <f t="shared" si="31"/>
        <v>0.14649495259810985</v>
      </c>
      <c r="AI300" s="84">
        <f t="shared" si="32"/>
        <v>1.3686645097729753</v>
      </c>
      <c r="AJ300" s="295">
        <f>INDEX($AR$3:AS309,MATCH(COUNTA(N300:Y300),$AR$3:$AR$12,0),2)</f>
        <v>1.75</v>
      </c>
      <c r="AK300" s="137">
        <f t="shared" si="33"/>
        <v>32.80899781384241</v>
      </c>
      <c r="AL300" s="297">
        <f t="shared" si="34"/>
        <v>2.9079546034870294</v>
      </c>
      <c r="AM300" s="136"/>
      <c r="AN300" s="76"/>
      <c r="AO300" s="290"/>
      <c r="AP300" s="76" t="s">
        <v>156</v>
      </c>
      <c r="AQ300" s="291"/>
      <c r="AR300" s="374"/>
      <c r="AS300" s="374"/>
      <c r="AT300" s="302"/>
      <c r="AU300" s="302"/>
    </row>
    <row r="301" spans="1:47">
      <c r="A301" s="387" t="s">
        <v>335</v>
      </c>
      <c r="B301" s="71"/>
      <c r="C301" s="376"/>
      <c r="D301" s="376"/>
      <c r="E301" s="376">
        <v>43.52506695472097</v>
      </c>
      <c r="F301" s="376">
        <v>3.5044244245025071</v>
      </c>
      <c r="G301" s="376">
        <v>11.42336022159556</v>
      </c>
      <c r="H301" s="376">
        <v>45.879385142388259</v>
      </c>
      <c r="I301" s="376">
        <v>13.83414049774257</v>
      </c>
      <c r="J301" s="376">
        <v>23.139578281826999</v>
      </c>
      <c r="K301" s="376">
        <v>9.0913492892468977</v>
      </c>
      <c r="L301" s="376">
        <v>30.979056952388369</v>
      </c>
      <c r="M301" s="376">
        <v>22.776122283047101</v>
      </c>
      <c r="N301" s="71"/>
      <c r="O301" s="376"/>
      <c r="P301" s="376"/>
      <c r="Q301" s="376">
        <v>43.52506695472097</v>
      </c>
      <c r="R301" s="376"/>
      <c r="S301" s="376">
        <v>11.42336022159556</v>
      </c>
      <c r="T301" s="376">
        <v>45.879385142388259</v>
      </c>
      <c r="U301" s="376"/>
      <c r="V301" s="376">
        <v>23.139578281826999</v>
      </c>
      <c r="W301" s="376"/>
      <c r="X301" s="376">
        <v>30.979056952388369</v>
      </c>
      <c r="Y301" s="70">
        <v>22.776122283047101</v>
      </c>
      <c r="Z301" s="70"/>
      <c r="AA301" s="70"/>
      <c r="AB301" s="70">
        <v>8.7576999999999998</v>
      </c>
      <c r="AC301" s="291"/>
      <c r="AD301" s="292">
        <f t="shared" si="28"/>
        <v>0.5</v>
      </c>
      <c r="AE301" s="70"/>
      <c r="AF301" s="83">
        <f t="shared" si="29"/>
        <v>40.874772270283401</v>
      </c>
      <c r="AG301" s="83">
        <f t="shared" si="30"/>
        <v>62.330248197626318</v>
      </c>
      <c r="AH301" s="84">
        <f t="shared" si="31"/>
        <v>6.8328200745134737E-2</v>
      </c>
      <c r="AI301" s="84">
        <f t="shared" si="32"/>
        <v>1.3429071867456859</v>
      </c>
      <c r="AJ301" s="295">
        <f>INDEX($AR$3:AS310,MATCH(COUNTA(N301:Y301),$AR$3:$AR$12,0),2)</f>
        <v>1.94</v>
      </c>
      <c r="AK301" s="137">
        <f t="shared" si="33"/>
        <v>29.62042830599454</v>
      </c>
      <c r="AL301" s="297">
        <f t="shared" si="34"/>
        <v>3.3822154567973945</v>
      </c>
      <c r="AM301" s="136"/>
      <c r="AN301" s="76"/>
      <c r="AO301" s="290"/>
      <c r="AP301" s="76" t="s">
        <v>156</v>
      </c>
      <c r="AQ301" s="291"/>
      <c r="AR301" s="374"/>
      <c r="AS301" s="374"/>
      <c r="AT301" s="302"/>
      <c r="AU301" s="302"/>
    </row>
    <row r="302" spans="1:47">
      <c r="A302" s="387" t="s">
        <v>336</v>
      </c>
      <c r="B302" s="71">
        <v>44.19993109819103</v>
      </c>
      <c r="C302" s="376">
        <v>75.951501958132638</v>
      </c>
      <c r="D302" s="376"/>
      <c r="E302" s="376">
        <v>89.949339419851626</v>
      </c>
      <c r="F302" s="376"/>
      <c r="G302" s="376">
        <v>35.954891739297381</v>
      </c>
      <c r="H302" s="376">
        <v>80.450666824365939</v>
      </c>
      <c r="I302" s="376">
        <v>36.36543617146517</v>
      </c>
      <c r="J302" s="376">
        <v>15.14835628562391</v>
      </c>
      <c r="K302" s="376">
        <v>13.1336714517541</v>
      </c>
      <c r="L302" s="376">
        <v>20.491515645582609</v>
      </c>
      <c r="M302" s="376">
        <v>40.676607401918332</v>
      </c>
      <c r="N302" s="71">
        <v>44.19993109819103</v>
      </c>
      <c r="O302" s="376">
        <v>75.951501958132638</v>
      </c>
      <c r="P302" s="376"/>
      <c r="Q302" s="376">
        <v>89.949339419851626</v>
      </c>
      <c r="R302" s="376"/>
      <c r="S302" s="376">
        <v>35.954891739297381</v>
      </c>
      <c r="T302" s="376">
        <v>80.450666824365939</v>
      </c>
      <c r="U302" s="376">
        <v>36.36543617146517</v>
      </c>
      <c r="V302" s="376">
        <v>15.14835628562391</v>
      </c>
      <c r="W302" s="376">
        <v>13.1336714517541</v>
      </c>
      <c r="X302" s="376">
        <v>20.491515645582609</v>
      </c>
      <c r="Y302" s="70">
        <v>40.676607401918332</v>
      </c>
      <c r="Z302" s="70"/>
      <c r="AA302" s="70"/>
      <c r="AB302" s="70">
        <v>10.947100000000001</v>
      </c>
      <c r="AC302" s="291"/>
      <c r="AD302" s="292">
        <f t="shared" si="28"/>
        <v>0.66666666666666663</v>
      </c>
      <c r="AE302" s="70"/>
      <c r="AF302" s="83">
        <f t="shared" si="29"/>
        <v>58.147372186650436</v>
      </c>
      <c r="AG302" s="83">
        <f t="shared" si="30"/>
        <v>58.147372186650436</v>
      </c>
      <c r="AH302" s="84">
        <f t="shared" si="31"/>
        <v>0.12365540581422269</v>
      </c>
      <c r="AI302" s="84">
        <f t="shared" si="32"/>
        <v>1.7001857345779656</v>
      </c>
      <c r="AJ302" s="295">
        <f>INDEX($AR$3:AS311,MATCH(COUNTA(N302:Y302),$AR$3:$AR$12,0),2)</f>
        <v>2.41</v>
      </c>
      <c r="AK302" s="137">
        <f t="shared" si="33"/>
        <v>45.232191799618263</v>
      </c>
      <c r="AL302" s="297">
        <f t="shared" si="34"/>
        <v>4.131888061643564</v>
      </c>
      <c r="AM302" s="136"/>
      <c r="AN302" s="76"/>
      <c r="AO302" s="290"/>
      <c r="AP302" s="76" t="s">
        <v>337</v>
      </c>
      <c r="AQ302" s="291"/>
      <c r="AR302" s="374"/>
      <c r="AS302" s="374"/>
      <c r="AT302" s="302"/>
      <c r="AU302" s="302"/>
    </row>
    <row r="303" spans="1:47">
      <c r="A303" s="387" t="s">
        <v>338</v>
      </c>
      <c r="B303" s="71">
        <v>109.49441811638199</v>
      </c>
      <c r="C303" s="376">
        <v>499.44717288287211</v>
      </c>
      <c r="D303" s="376"/>
      <c r="E303" s="376">
        <v>182.67551368206091</v>
      </c>
      <c r="F303" s="376">
        <v>41.184925799506253</v>
      </c>
      <c r="G303" s="376">
        <v>124.4004995210902</v>
      </c>
      <c r="H303" s="376">
        <v>121.24088373275811</v>
      </c>
      <c r="I303" s="376">
        <v>75.460939486277582</v>
      </c>
      <c r="J303" s="376">
        <v>81.854657520749114</v>
      </c>
      <c r="K303" s="376">
        <v>68.460542344203077</v>
      </c>
      <c r="L303" s="376">
        <v>29.250599943036718</v>
      </c>
      <c r="M303" s="376">
        <v>39.929531557255572</v>
      </c>
      <c r="N303" s="71">
        <v>109.49441811638199</v>
      </c>
      <c r="O303" s="376"/>
      <c r="P303" s="376"/>
      <c r="Q303" s="376">
        <v>182.67551368206091</v>
      </c>
      <c r="R303" s="376">
        <v>41.184925799506253</v>
      </c>
      <c r="S303" s="376">
        <v>124.4004995210902</v>
      </c>
      <c r="T303" s="376">
        <v>121.24088373275811</v>
      </c>
      <c r="U303" s="376">
        <v>75.460939486277582</v>
      </c>
      <c r="V303" s="376">
        <v>81.854657520749114</v>
      </c>
      <c r="W303" s="376">
        <v>68.460542344203077</v>
      </c>
      <c r="X303" s="376"/>
      <c r="Y303" s="70">
        <v>39.929531557255572</v>
      </c>
      <c r="Z303" s="70"/>
      <c r="AA303" s="70"/>
      <c r="AB303" s="70">
        <v>9.0101999999999993</v>
      </c>
      <c r="AC303" s="291"/>
      <c r="AD303" s="292">
        <f t="shared" si="28"/>
        <v>0.625</v>
      </c>
      <c r="AE303" s="70"/>
      <c r="AF303" s="83">
        <f t="shared" si="29"/>
        <v>45.794339492403196</v>
      </c>
      <c r="AG303" s="83">
        <f t="shared" si="30"/>
        <v>100.94578900349629</v>
      </c>
      <c r="AH303" s="84">
        <f t="shared" si="31"/>
        <v>0.40824276307840207</v>
      </c>
      <c r="AI303" s="84">
        <f t="shared" si="32"/>
        <v>2.066506417800162</v>
      </c>
      <c r="AJ303" s="295">
        <f>INDEX($AR$3:AS312,MATCH(COUNTA(N303:Y303),$AR$3:$AR$12,0),2)</f>
        <v>2.3199999999999998</v>
      </c>
      <c r="AK303" s="137">
        <f t="shared" si="33"/>
        <v>93.855767973364749</v>
      </c>
      <c r="AL303" s="297">
        <f t="shared" si="34"/>
        <v>10.416613168782575</v>
      </c>
      <c r="AM303" s="136"/>
      <c r="AN303" s="76"/>
      <c r="AO303" s="129"/>
      <c r="AP303" s="76" t="s">
        <v>156</v>
      </c>
      <c r="AQ303" s="291"/>
      <c r="AR303" s="374"/>
      <c r="AS303" s="374"/>
      <c r="AT303" s="302"/>
      <c r="AU303" s="302"/>
    </row>
    <row r="304" spans="1:47">
      <c r="A304" s="387" t="s">
        <v>339</v>
      </c>
      <c r="B304" s="71">
        <v>104.9989351276682</v>
      </c>
      <c r="C304" s="376">
        <v>361.35483242148058</v>
      </c>
      <c r="D304" s="376"/>
      <c r="E304" s="376">
        <v>100.3852723986617</v>
      </c>
      <c r="F304" s="376">
        <v>20.24933582084126</v>
      </c>
      <c r="G304" s="376">
        <v>50.6340808017451</v>
      </c>
      <c r="H304" s="376">
        <v>93.650478402378624</v>
      </c>
      <c r="I304" s="376">
        <v>78.509964444641341</v>
      </c>
      <c r="J304" s="376">
        <v>55.042847653780044</v>
      </c>
      <c r="K304" s="376">
        <v>35.101101515335714</v>
      </c>
      <c r="L304" s="376">
        <v>15.56922347810359</v>
      </c>
      <c r="M304" s="376">
        <v>14.380814063269129</v>
      </c>
      <c r="N304" s="71"/>
      <c r="O304" s="376"/>
      <c r="P304" s="376"/>
      <c r="Q304" s="376"/>
      <c r="R304" s="376">
        <v>20.24933582084126</v>
      </c>
      <c r="S304" s="376">
        <v>50.6340808017451</v>
      </c>
      <c r="T304" s="376"/>
      <c r="U304" s="376">
        <v>78.509964444641341</v>
      </c>
      <c r="V304" s="376">
        <v>55.042847653780044</v>
      </c>
      <c r="W304" s="376">
        <v>35.101101515335714</v>
      </c>
      <c r="X304" s="376">
        <v>15.56922347810359</v>
      </c>
      <c r="Y304" s="70">
        <v>14.380814063269129</v>
      </c>
      <c r="Z304" s="70"/>
      <c r="AA304" s="70"/>
      <c r="AB304" s="70">
        <v>14.7845</v>
      </c>
      <c r="AC304" s="291"/>
      <c r="AD304" s="292">
        <f t="shared" si="28"/>
        <v>0.54166666666666663</v>
      </c>
      <c r="AE304" s="70"/>
      <c r="AF304" s="83">
        <f t="shared" si="29"/>
        <v>57.865389355715891</v>
      </c>
      <c r="AG304" s="83">
        <f t="shared" si="30"/>
        <v>110.33378734101032</v>
      </c>
      <c r="AH304" s="84">
        <f t="shared" si="31"/>
        <v>0.36593525177401792</v>
      </c>
      <c r="AI304" s="84">
        <f t="shared" si="32"/>
        <v>1.7960916805747997</v>
      </c>
      <c r="AJ304" s="295">
        <f>INDEX($AR$3:AS314,MATCH(COUNTA(N304:Y304),$AR$3:$AR$12,0),2)</f>
        <v>2.1</v>
      </c>
      <c r="AK304" s="137">
        <f t="shared" si="33"/>
        <v>38.498195396816598</v>
      </c>
      <c r="AL304" s="297">
        <f t="shared" si="34"/>
        <v>2.6039565353455711</v>
      </c>
      <c r="AM304" s="136"/>
      <c r="AN304" s="76"/>
      <c r="AO304" s="129"/>
      <c r="AP304" s="76" t="s">
        <v>156</v>
      </c>
      <c r="AQ304" s="291"/>
      <c r="AR304" s="374"/>
      <c r="AS304" s="374"/>
      <c r="AT304" s="302"/>
      <c r="AU304" s="302"/>
    </row>
    <row r="305" spans="1:47">
      <c r="A305" s="386" t="s">
        <v>339</v>
      </c>
      <c r="B305" s="22">
        <v>78.687737907600322</v>
      </c>
      <c r="C305">
        <v>361.35483242148058</v>
      </c>
      <c r="E305">
        <v>100.3852723986617</v>
      </c>
      <c r="F305">
        <v>27.295166678575821</v>
      </c>
      <c r="G305">
        <v>50.6340808017451</v>
      </c>
      <c r="H305">
        <v>93.650478402378624</v>
      </c>
      <c r="I305">
        <v>78.509964444641341</v>
      </c>
      <c r="J305">
        <v>65.425269875188746</v>
      </c>
      <c r="K305" s="376">
        <v>35.101101515335714</v>
      </c>
      <c r="L305" s="376">
        <v>22.093130273816591</v>
      </c>
      <c r="M305" s="376">
        <v>14.380814063269129</v>
      </c>
      <c r="N305" s="129">
        <v>78.687737907600322</v>
      </c>
      <c r="O305" s="375">
        <v>361.35483242148058</v>
      </c>
      <c r="P305" s="375"/>
      <c r="Q305" s="375">
        <v>100.3852723986617</v>
      </c>
      <c r="R305" s="375">
        <v>27.295166678575821</v>
      </c>
      <c r="S305" s="375">
        <v>50.6340808017451</v>
      </c>
      <c r="T305" s="375">
        <v>93.650478402378624</v>
      </c>
      <c r="U305" s="375">
        <v>78.509964444641341</v>
      </c>
      <c r="V305" s="375">
        <v>65.425269875188746</v>
      </c>
      <c r="W305" s="375">
        <v>35.101101515335714</v>
      </c>
      <c r="X305" s="375">
        <v>22.093130273816591</v>
      </c>
      <c r="Y305" s="77">
        <v>14.380814063269129</v>
      </c>
      <c r="Z305" s="77"/>
      <c r="AA305" s="77"/>
      <c r="AB305" s="77">
        <v>14.7845</v>
      </c>
      <c r="AC305" s="77"/>
      <c r="AD305" s="292">
        <f t="shared" si="28"/>
        <v>0.45833333333333331</v>
      </c>
      <c r="AE305" s="77"/>
      <c r="AF305" s="293">
        <f t="shared" si="29"/>
        <v>109.09943808058178</v>
      </c>
      <c r="AG305" s="293">
        <f t="shared" si="30"/>
        <v>109.09943808058178</v>
      </c>
      <c r="AH305" s="294">
        <f t="shared" si="31"/>
        <v>0.75212997577644947</v>
      </c>
      <c r="AI305" s="294">
        <f t="shared" si="32"/>
        <v>3.0114980055115099</v>
      </c>
      <c r="AJ305" s="295">
        <f>INDEX($AR$3:AS315,MATCH(COUNTA(N305:Y305),$AR$3:$AR$12,0),2)</f>
        <v>2.48</v>
      </c>
      <c r="AK305" s="296">
        <f t="shared" si="33"/>
        <v>84.319804434790328</v>
      </c>
      <c r="AL305" s="297">
        <f t="shared" si="34"/>
        <v>5.7032570891670558</v>
      </c>
      <c r="AM305" s="297"/>
      <c r="AN305" s="298"/>
      <c r="AO305" s="299"/>
      <c r="AP305" s="76" t="s">
        <v>156</v>
      </c>
      <c r="AQ305" s="300"/>
      <c r="AR305" s="301"/>
      <c r="AS305" s="301"/>
      <c r="AT305" s="302"/>
      <c r="AU305" s="302"/>
    </row>
    <row r="306" spans="1:47">
      <c r="A306" s="387" t="s">
        <v>340</v>
      </c>
      <c r="B306" s="71">
        <v>268.94862148039431</v>
      </c>
      <c r="C306" s="376">
        <v>267.13568102992298</v>
      </c>
      <c r="D306" s="376"/>
      <c r="E306" s="376">
        <v>128.73513237186441</v>
      </c>
      <c r="F306" s="376">
        <v>26.909340903972311</v>
      </c>
      <c r="G306" s="376">
        <v>74.283913312515537</v>
      </c>
      <c r="H306" s="376">
        <v>164.43406505764571</v>
      </c>
      <c r="I306" s="376">
        <v>82.941607172897065</v>
      </c>
      <c r="J306" s="376">
        <v>81.09352018574431</v>
      </c>
      <c r="K306" s="376">
        <v>38.509749623000289</v>
      </c>
      <c r="L306" s="376">
        <v>15.14209521283497</v>
      </c>
      <c r="M306" s="376">
        <v>49.02072184583821</v>
      </c>
      <c r="N306" s="71">
        <v>268.94862148039431</v>
      </c>
      <c r="O306" s="376">
        <v>267.13568102992298</v>
      </c>
      <c r="P306" s="376"/>
      <c r="Q306" s="376">
        <v>128.73513237186441</v>
      </c>
      <c r="R306" s="376">
        <v>26.909340903972311</v>
      </c>
      <c r="S306" s="376">
        <v>74.283913312515537</v>
      </c>
      <c r="T306" s="376">
        <v>164.43406505764571</v>
      </c>
      <c r="U306" s="376">
        <v>82.941607172897065</v>
      </c>
      <c r="V306" s="376">
        <v>81.09352018574431</v>
      </c>
      <c r="W306" s="376">
        <v>38.509749623000289</v>
      </c>
      <c r="X306" s="376">
        <v>15.14209521283497</v>
      </c>
      <c r="Y306" s="70">
        <v>49.02072184583821</v>
      </c>
      <c r="Z306" s="70"/>
      <c r="AA306" s="70"/>
      <c r="AB306" s="70">
        <v>6.0827</v>
      </c>
      <c r="AC306" s="291"/>
      <c r="AD306" s="292">
        <f t="shared" si="28"/>
        <v>0.45833333333333331</v>
      </c>
      <c r="AE306" s="70"/>
      <c r="AF306" s="83">
        <f t="shared" si="29"/>
        <v>78.764921014998748</v>
      </c>
      <c r="AG306" s="83">
        <f t="shared" si="30"/>
        <v>78.764921014998748</v>
      </c>
      <c r="AH306" s="84">
        <f t="shared" si="31"/>
        <v>7.1430017073719912E-3</v>
      </c>
      <c r="AI306" s="84">
        <f t="shared" si="32"/>
        <v>1.8678649547351003</v>
      </c>
      <c r="AJ306" s="295">
        <f>INDEX($AR$3:AS316,MATCH(COUNTA(N306:Y306),$AR$3:$AR$12,0),2)</f>
        <v>2.48</v>
      </c>
      <c r="AK306" s="137">
        <f t="shared" si="33"/>
        <v>108.83222256333001</v>
      </c>
      <c r="AL306" s="297">
        <f t="shared" si="34"/>
        <v>17.892091104826804</v>
      </c>
      <c r="AM306" s="136"/>
      <c r="AN306" s="76"/>
      <c r="AO306" s="290"/>
      <c r="AP306" s="76" t="s">
        <v>156</v>
      </c>
      <c r="AQ306" s="270" t="s">
        <v>341</v>
      </c>
      <c r="AR306" s="374"/>
      <c r="AS306" s="374"/>
      <c r="AT306" s="302"/>
      <c r="AU306" s="302"/>
    </row>
    <row r="307" spans="1:47">
      <c r="A307" s="387" t="s">
        <v>342</v>
      </c>
      <c r="B307" s="71">
        <v>205.27335307271551</v>
      </c>
      <c r="C307" s="376">
        <v>292.58268699970893</v>
      </c>
      <c r="D307" s="376"/>
      <c r="E307" s="376">
        <v>105.860757749882</v>
      </c>
      <c r="F307" s="376"/>
      <c r="G307" s="376">
        <v>23.466809934004569</v>
      </c>
      <c r="H307" s="376">
        <v>123.9153411905066</v>
      </c>
      <c r="I307" s="376">
        <v>38.487033647196739</v>
      </c>
      <c r="J307" s="376">
        <v>97.817143446822129</v>
      </c>
      <c r="K307" s="376">
        <v>23.447366646874251</v>
      </c>
      <c r="L307" s="376">
        <v>14.58087383305711</v>
      </c>
      <c r="M307" s="376">
        <v>39.826990269943202</v>
      </c>
      <c r="N307" s="71">
        <v>205.27335307271551</v>
      </c>
      <c r="O307" s="376">
        <v>292.58268699970893</v>
      </c>
      <c r="P307" s="376"/>
      <c r="Q307" s="376">
        <v>105.860757749882</v>
      </c>
      <c r="R307" s="376"/>
      <c r="S307" s="376">
        <v>23.466809934004569</v>
      </c>
      <c r="T307" s="376">
        <v>123.9153411905066</v>
      </c>
      <c r="U307" s="376">
        <v>38.487033647196739</v>
      </c>
      <c r="V307" s="376">
        <v>97.817143446822129</v>
      </c>
      <c r="W307" s="376">
        <v>23.447366646874251</v>
      </c>
      <c r="X307" s="376">
        <v>14.58087383305711</v>
      </c>
      <c r="Y307" s="70">
        <v>39.826990269943202</v>
      </c>
      <c r="Z307" s="70"/>
      <c r="AA307" s="70"/>
      <c r="AB307" s="70">
        <v>9.9091000000000005</v>
      </c>
      <c r="AC307" s="291"/>
      <c r="AD307" s="292">
        <f t="shared" si="28"/>
        <v>0.41666666666666663</v>
      </c>
      <c r="AE307" s="70"/>
      <c r="AF307" s="83">
        <f t="shared" si="29"/>
        <v>89.76715948503562</v>
      </c>
      <c r="AG307" s="83">
        <f t="shared" si="30"/>
        <v>89.76715948503562</v>
      </c>
      <c r="AH307" s="84">
        <f t="shared" si="31"/>
        <v>0.31406030389684797</v>
      </c>
      <c r="AI307" s="84">
        <f t="shared" si="32"/>
        <v>2.2626687060780069</v>
      </c>
      <c r="AJ307" s="295">
        <f>INDEX($AR$3:AS317,MATCH(COUNTA(N307:Y307),$AR$3:$AR$12,0),2)</f>
        <v>2.41</v>
      </c>
      <c r="AK307" s="137">
        <f t="shared" si="33"/>
        <v>96.525835679071108</v>
      </c>
      <c r="AL307" s="297">
        <f t="shared" si="34"/>
        <v>9.7411304436397952</v>
      </c>
      <c r="AM307" s="136"/>
      <c r="AN307" s="76"/>
      <c r="AO307" s="290"/>
      <c r="AP307" s="76" t="s">
        <v>156</v>
      </c>
      <c r="AQ307" s="291"/>
      <c r="AR307" s="374"/>
      <c r="AS307" s="374"/>
      <c r="AT307" s="302"/>
      <c r="AU307" s="302"/>
    </row>
    <row r="308" spans="1:47">
      <c r="A308" s="387" t="s">
        <v>343</v>
      </c>
      <c r="B308" s="71">
        <v>9.6879039157942284</v>
      </c>
      <c r="C308" s="376">
        <v>101.9798471218884</v>
      </c>
      <c r="D308" s="376"/>
      <c r="E308" s="376">
        <v>92.386695589212962</v>
      </c>
      <c r="F308" s="376">
        <v>8.0605945564237498</v>
      </c>
      <c r="G308" s="376">
        <v>14.23768169221554</v>
      </c>
      <c r="H308" s="376">
        <v>77.748337485233279</v>
      </c>
      <c r="I308" s="376">
        <v>25.431153830450629</v>
      </c>
      <c r="J308" s="376">
        <v>51.220276298924396</v>
      </c>
      <c r="K308" s="376">
        <v>17.039796933445309</v>
      </c>
      <c r="L308" s="376">
        <v>7.4082037881806064</v>
      </c>
      <c r="M308" s="376">
        <v>26.42501693609789</v>
      </c>
      <c r="N308" s="71">
        <v>9.6879039157942284</v>
      </c>
      <c r="O308" s="376">
        <v>101.9798471218884</v>
      </c>
      <c r="P308" s="376"/>
      <c r="Q308" s="376">
        <v>92.386695589212962</v>
      </c>
      <c r="R308" s="376">
        <v>8.0605945564237498</v>
      </c>
      <c r="S308" s="376">
        <v>14.23768169221554</v>
      </c>
      <c r="T308" s="376">
        <v>77.748337485233279</v>
      </c>
      <c r="U308" s="376">
        <v>25.431153830450629</v>
      </c>
      <c r="V308" s="376">
        <v>51.220276298924396</v>
      </c>
      <c r="W308" s="376">
        <v>17.039796933445309</v>
      </c>
      <c r="X308" s="376">
        <v>7.4082037881806064</v>
      </c>
      <c r="Y308" s="70">
        <v>26.42501693609789</v>
      </c>
      <c r="Z308" s="70"/>
      <c r="AA308" s="70"/>
      <c r="AB308" s="70">
        <v>9.7735000000000003</v>
      </c>
      <c r="AC308" s="291"/>
      <c r="AD308" s="292">
        <f t="shared" si="28"/>
        <v>0.45833333333333331</v>
      </c>
      <c r="AE308" s="70"/>
      <c r="AF308" s="83">
        <f t="shared" si="29"/>
        <v>86.659057031505299</v>
      </c>
      <c r="AG308" s="83">
        <f t="shared" si="30"/>
        <v>86.659057031505299</v>
      </c>
      <c r="AH308" s="84">
        <f t="shared" si="31"/>
        <v>0.1014379278450815</v>
      </c>
      <c r="AI308" s="84">
        <f t="shared" si="32"/>
        <v>1.8451182269701238</v>
      </c>
      <c r="AJ308" s="295">
        <f>INDEX($AR$3:AS318,MATCH(COUNTA(N308:Y308),$AR$3:$AR$12,0),2)</f>
        <v>2.48</v>
      </c>
      <c r="AK308" s="137">
        <f t="shared" si="33"/>
        <v>39.238682558896997</v>
      </c>
      <c r="AL308" s="297">
        <f t="shared" si="34"/>
        <v>4.0148035564431366</v>
      </c>
      <c r="AM308" s="136"/>
      <c r="AN308" s="76"/>
      <c r="AO308" s="290"/>
      <c r="AP308" s="76" t="s">
        <v>156</v>
      </c>
      <c r="AQ308" s="291"/>
      <c r="AR308" s="374"/>
      <c r="AS308" s="374"/>
      <c r="AT308" s="302"/>
      <c r="AU308" s="302"/>
    </row>
    <row r="309" spans="1:47">
      <c r="A309" s="387" t="s">
        <v>344</v>
      </c>
      <c r="B309" s="71">
        <v>63.786535921944207</v>
      </c>
      <c r="C309" s="376">
        <v>195.84632524911299</v>
      </c>
      <c r="D309" s="376"/>
      <c r="E309" s="376">
        <v>170.91463868516809</v>
      </c>
      <c r="F309" s="376">
        <v>27.191164263970499</v>
      </c>
      <c r="G309" s="376">
        <v>75.644858408447121</v>
      </c>
      <c r="H309" s="376">
        <v>111.8933575411895</v>
      </c>
      <c r="I309" s="376">
        <v>54.933323687310633</v>
      </c>
      <c r="J309" s="376">
        <v>81.038372394760188</v>
      </c>
      <c r="K309" s="376">
        <v>50.364198214649662</v>
      </c>
      <c r="L309" s="376">
        <v>16.917649678385871</v>
      </c>
      <c r="M309" s="376">
        <v>33.609264841506317</v>
      </c>
      <c r="N309" s="71">
        <v>63.786535921944207</v>
      </c>
      <c r="O309" s="376">
        <v>195.84632524911299</v>
      </c>
      <c r="P309" s="376"/>
      <c r="Q309" s="376">
        <v>170.91463868516809</v>
      </c>
      <c r="R309" s="376">
        <v>27.191164263970499</v>
      </c>
      <c r="S309" s="376">
        <v>75.644858408447121</v>
      </c>
      <c r="T309" s="376">
        <v>111.8933575411895</v>
      </c>
      <c r="U309" s="376">
        <v>54.933323687310633</v>
      </c>
      <c r="V309" s="376">
        <v>81.038372394760188</v>
      </c>
      <c r="W309" s="376">
        <v>50.364198214649662</v>
      </c>
      <c r="X309" s="376">
        <v>16.917649678385871</v>
      </c>
      <c r="Y309" s="70">
        <v>33.609264841506317</v>
      </c>
      <c r="Z309" s="70"/>
      <c r="AA309" s="70"/>
      <c r="AB309" s="70">
        <v>8.0574999999999992</v>
      </c>
      <c r="AC309" s="291"/>
      <c r="AD309" s="292">
        <f t="shared" si="28"/>
        <v>0.70833333333333326</v>
      </c>
      <c r="AE309" s="70"/>
      <c r="AF309" s="83">
        <f t="shared" si="29"/>
        <v>68.724704454514736</v>
      </c>
      <c r="AG309" s="83">
        <f t="shared" si="30"/>
        <v>68.724704454514736</v>
      </c>
      <c r="AH309" s="84">
        <f t="shared" si="31"/>
        <v>0.13933868612406891</v>
      </c>
      <c r="AI309" s="84">
        <f t="shared" si="32"/>
        <v>2.0984318482782358</v>
      </c>
      <c r="AJ309" s="295">
        <f>INDEX($AR$3:AS319,MATCH(COUNTA(N309:Y309),$AR$3:$AR$12,0),2)</f>
        <v>2.48</v>
      </c>
      <c r="AK309" s="137">
        <f t="shared" si="33"/>
        <v>80.194517171495008</v>
      </c>
      <c r="AL309" s="297">
        <f t="shared" si="34"/>
        <v>9.9527790470363033</v>
      </c>
      <c r="AM309" s="136"/>
      <c r="AN309" s="76"/>
      <c r="AO309" s="290"/>
      <c r="AP309" s="76" t="s">
        <v>156</v>
      </c>
      <c r="AQ309" s="291"/>
      <c r="AR309" s="374"/>
      <c r="AS309" s="374"/>
      <c r="AT309" s="302"/>
      <c r="AU309" s="302"/>
    </row>
    <row r="310" spans="1:47">
      <c r="A310" s="386" t="s">
        <v>344</v>
      </c>
      <c r="B310" s="22">
        <v>84.735796659112452</v>
      </c>
      <c r="C310">
        <v>195.84632524911299</v>
      </c>
      <c r="E310">
        <v>170.91463868516809</v>
      </c>
      <c r="F310">
        <v>33.893430460999632</v>
      </c>
      <c r="G310">
        <v>75.644858408447121</v>
      </c>
      <c r="H310">
        <v>111.8933575411895</v>
      </c>
      <c r="I310">
        <v>54.933323687310633</v>
      </c>
      <c r="J310">
        <v>81.038372394760188</v>
      </c>
      <c r="K310" s="376">
        <v>50.364198214649662</v>
      </c>
      <c r="L310" s="376">
        <v>20.79850518717301</v>
      </c>
      <c r="M310" s="376">
        <v>33.609264841506317</v>
      </c>
      <c r="N310" s="129">
        <v>84.735796659112452</v>
      </c>
      <c r="O310" s="375">
        <v>195.84632524911299</v>
      </c>
      <c r="P310" s="375"/>
      <c r="Q310" s="375">
        <v>170.91463868516809</v>
      </c>
      <c r="R310" s="375">
        <v>33.893430460999632</v>
      </c>
      <c r="S310" s="375">
        <v>75.644858408447121</v>
      </c>
      <c r="T310" s="375">
        <v>111.8933575411895</v>
      </c>
      <c r="U310" s="375">
        <v>54.933323687310633</v>
      </c>
      <c r="V310" s="375">
        <v>81.038372394760188</v>
      </c>
      <c r="W310" s="375">
        <v>50.364198214649662</v>
      </c>
      <c r="X310" s="375">
        <v>20.79850518717301</v>
      </c>
      <c r="Y310" s="77">
        <v>33.609264841506317</v>
      </c>
      <c r="Z310" s="77"/>
      <c r="AA310" s="77"/>
      <c r="AB310" s="77">
        <v>8.0574999999999992</v>
      </c>
      <c r="AC310" s="77"/>
      <c r="AD310" s="292">
        <f t="shared" si="28"/>
        <v>0.70833333333333326</v>
      </c>
      <c r="AE310" s="77"/>
      <c r="AF310" s="293">
        <f t="shared" si="29"/>
        <v>64.866066289863454</v>
      </c>
      <c r="AG310" s="293">
        <f t="shared" si="30"/>
        <v>64.866066289863454</v>
      </c>
      <c r="AH310" s="294">
        <f t="shared" si="31"/>
        <v>0.14242786088465959</v>
      </c>
      <c r="AI310" s="294">
        <f t="shared" si="32"/>
        <v>2.0933266143171005</v>
      </c>
      <c r="AJ310" s="295">
        <f>INDEX($AR$3:AS320,MATCH(COUNTA(N310:Y310),$AR$3:$AR$12,0),2)</f>
        <v>2.48</v>
      </c>
      <c r="AK310" s="296">
        <f t="shared" si="33"/>
        <v>83.061097393584504</v>
      </c>
      <c r="AL310" s="297">
        <f t="shared" si="34"/>
        <v>10.308544510528639</v>
      </c>
      <c r="AM310" s="297"/>
      <c r="AN310" s="298"/>
      <c r="AO310" s="299"/>
      <c r="AP310" s="76" t="s">
        <v>156</v>
      </c>
      <c r="AQ310" s="300"/>
      <c r="AR310" s="301"/>
      <c r="AS310" s="301"/>
      <c r="AT310" s="302"/>
      <c r="AU310" s="302"/>
    </row>
    <row r="311" spans="1:47">
      <c r="A311" s="386" t="s">
        <v>345</v>
      </c>
      <c r="B311" s="22">
        <v>66.723459965961936</v>
      </c>
      <c r="C311" s="373">
        <v>311.29981404265351</v>
      </c>
      <c r="E311">
        <v>91.44428347751608</v>
      </c>
      <c r="H311" s="373">
        <v>209.28098701347281</v>
      </c>
      <c r="I311">
        <v>66.204936394551623</v>
      </c>
      <c r="J311">
        <v>126.1912386041429</v>
      </c>
      <c r="K311" s="376">
        <v>69.323625194558105</v>
      </c>
      <c r="L311" s="376">
        <v>38.573693528645727</v>
      </c>
      <c r="M311" s="376">
        <v>35.562970378003719</v>
      </c>
      <c r="N311" s="71">
        <v>66.723459965961936</v>
      </c>
      <c r="O311" s="376"/>
      <c r="P311" s="376"/>
      <c r="Q311" s="376">
        <v>91.44428347751608</v>
      </c>
      <c r="R311" s="376"/>
      <c r="S311" s="376"/>
      <c r="T311" s="376"/>
      <c r="U311" s="376">
        <v>66.204936394551623</v>
      </c>
      <c r="V311" s="376">
        <v>126.1912386041429</v>
      </c>
      <c r="W311" s="376">
        <v>69.323625194558105</v>
      </c>
      <c r="X311" s="376">
        <v>38.573693528645727</v>
      </c>
      <c r="Y311" s="70">
        <v>35.562970378003719</v>
      </c>
      <c r="Z311" s="70"/>
      <c r="AA311" s="70"/>
      <c r="AB311" s="70">
        <v>11.7423</v>
      </c>
      <c r="AC311" s="291"/>
      <c r="AD311" s="292">
        <f t="shared" si="28"/>
        <v>0.54166666666666663</v>
      </c>
      <c r="AE311" s="70"/>
      <c r="AF311" s="293">
        <f t="shared" si="29"/>
        <v>40.835949455483963</v>
      </c>
      <c r="AG311" s="293">
        <f t="shared" si="30"/>
        <v>76.538449313169494</v>
      </c>
      <c r="AH311" s="294">
        <f t="shared" si="31"/>
        <v>0.38340085060353207</v>
      </c>
      <c r="AI311" s="294">
        <f t="shared" si="32"/>
        <v>1.9297882149913672</v>
      </c>
      <c r="AJ311" s="295">
        <f>INDEX($AR$3:AS321,MATCH(COUNTA(N311:Y311),$AR$3:$AR$12,0),2)</f>
        <v>2.1</v>
      </c>
      <c r="AK311" s="296">
        <f t="shared" si="33"/>
        <v>70.574886791911439</v>
      </c>
      <c r="AL311" s="297">
        <f t="shared" si="34"/>
        <v>6.0103120165479877</v>
      </c>
      <c r="AM311" s="297"/>
      <c r="AN311" s="298"/>
      <c r="AO311" s="299"/>
      <c r="AP311" s="298" t="s">
        <v>346</v>
      </c>
      <c r="AQ311" s="300"/>
      <c r="AR311" s="301"/>
      <c r="AS311" s="301"/>
      <c r="AT311" s="302"/>
      <c r="AU311" s="302"/>
    </row>
    <row r="312" spans="1:47">
      <c r="A312" s="386" t="s">
        <v>347</v>
      </c>
      <c r="B312" s="22">
        <v>29.07895308259836</v>
      </c>
      <c r="C312">
        <v>248.6327232529766</v>
      </c>
      <c r="J312" s="373">
        <v>279.44304211536007</v>
      </c>
      <c r="K312" s="376"/>
      <c r="L312" s="376">
        <v>24.532530869836751</v>
      </c>
      <c r="M312" s="376">
        <v>24.489826398173161</v>
      </c>
      <c r="N312" s="71">
        <v>29.07895308259836</v>
      </c>
      <c r="O312" s="376">
        <v>248.6327232529766</v>
      </c>
      <c r="P312" s="376"/>
      <c r="Q312" s="376"/>
      <c r="R312" s="376"/>
      <c r="S312" s="376"/>
      <c r="T312" s="376"/>
      <c r="U312" s="376"/>
      <c r="V312" s="376"/>
      <c r="W312" s="376"/>
      <c r="X312" s="376">
        <v>24.532530869836751</v>
      </c>
      <c r="Y312" s="70">
        <v>24.489826398173161</v>
      </c>
      <c r="Z312" s="70"/>
      <c r="AA312" s="70"/>
      <c r="AB312" s="70">
        <v>11.3193</v>
      </c>
      <c r="AC312" s="291"/>
      <c r="AD312" s="292">
        <f t="shared" si="28"/>
        <v>0.16666666666666666</v>
      </c>
      <c r="AE312" s="70"/>
      <c r="AF312" s="293">
        <f t="shared" si="29"/>
        <v>118.02408366027552</v>
      </c>
      <c r="AG312" s="293">
        <f t="shared" si="30"/>
        <v>96.519634659877468</v>
      </c>
      <c r="AH312" s="294">
        <f t="shared" si="31"/>
        <v>0.97952588840056809</v>
      </c>
      <c r="AI312" s="294">
        <f t="shared" si="32"/>
        <v>1.7317267309174817</v>
      </c>
      <c r="AJ312" s="295">
        <f>INDEX($AR$3:AS322,MATCH(COUNTA(N312:Y312),$AR$3:$AR$12,0),2)</f>
        <v>1.49</v>
      </c>
      <c r="AK312" s="296">
        <f t="shared" si="33"/>
        <v>81.683508400896216</v>
      </c>
      <c r="AL312" s="297">
        <f t="shared" si="34"/>
        <v>7.2163038704598534</v>
      </c>
      <c r="AM312" s="297"/>
      <c r="AN312" s="298"/>
      <c r="AO312" s="299"/>
      <c r="AP312" s="298" t="s">
        <v>346</v>
      </c>
      <c r="AQ312" s="300"/>
      <c r="AR312" s="301"/>
      <c r="AS312" s="301"/>
      <c r="AT312" s="302"/>
      <c r="AU312" s="302"/>
    </row>
    <row r="313" spans="1:47">
      <c r="A313" s="387" t="s">
        <v>348</v>
      </c>
      <c r="B313" s="71"/>
      <c r="C313" s="376"/>
      <c r="D313" s="376"/>
      <c r="E313" s="376"/>
      <c r="F313" s="376"/>
      <c r="G313" s="376"/>
      <c r="H313" s="376">
        <v>486.92552122124698</v>
      </c>
      <c r="I313" s="376">
        <v>104.0684161410903</v>
      </c>
      <c r="J313" s="376">
        <v>375.36888774798001</v>
      </c>
      <c r="K313" s="376">
        <v>99.08971293689244</v>
      </c>
      <c r="L313" s="376"/>
      <c r="M313" s="376">
        <v>84.632840504927316</v>
      </c>
      <c r="N313" s="71"/>
      <c r="O313" s="376"/>
      <c r="P313" s="376"/>
      <c r="Q313" s="376"/>
      <c r="R313" s="376"/>
      <c r="S313" s="376"/>
      <c r="T313" s="376">
        <v>486.92552122124698</v>
      </c>
      <c r="U313" s="376">
        <v>104.0684161410903</v>
      </c>
      <c r="V313" s="376">
        <v>375.36888774798001</v>
      </c>
      <c r="W313" s="376">
        <v>99.08971293689244</v>
      </c>
      <c r="X313" s="376"/>
      <c r="Y313" s="70">
        <v>84.632840504927316</v>
      </c>
      <c r="Z313" s="70"/>
      <c r="AA313" s="70"/>
      <c r="AB313" s="70">
        <v>12.690200000000001</v>
      </c>
      <c r="AC313" s="291"/>
      <c r="AD313" s="292">
        <f t="shared" si="28"/>
        <v>0.20833333333333331</v>
      </c>
      <c r="AE313" s="70"/>
      <c r="AF313" s="83">
        <f t="shared" si="29"/>
        <v>73.07704701902712</v>
      </c>
      <c r="AG313" s="83">
        <f t="shared" si="30"/>
        <v>73.07704701902712</v>
      </c>
      <c r="AH313" s="84">
        <f t="shared" si="31"/>
        <v>0.27730217033685522</v>
      </c>
      <c r="AI313" s="84">
        <f t="shared" si="32"/>
        <v>1.528401002793339</v>
      </c>
      <c r="AJ313" s="295">
        <f>INDEX($AR$3:AS323,MATCH(COUNTA(N313:Y313),$AR$3:$AR$12,0),2)</f>
        <v>1.75</v>
      </c>
      <c r="AK313" s="137">
        <f t="shared" si="33"/>
        <v>230.01707571042743</v>
      </c>
      <c r="AL313" s="297">
        <f t="shared" si="34"/>
        <v>18.125567422926938</v>
      </c>
      <c r="AM313" s="136"/>
      <c r="AN313" s="76"/>
      <c r="AO313" s="290"/>
      <c r="AP313" s="298" t="s">
        <v>346</v>
      </c>
      <c r="AQ313" s="291"/>
      <c r="AR313" s="374"/>
      <c r="AS313" s="374"/>
      <c r="AT313" s="302"/>
      <c r="AU313" s="302"/>
    </row>
    <row r="314" spans="1:47">
      <c r="A314" s="386" t="s">
        <v>349</v>
      </c>
      <c r="B314" s="22"/>
      <c r="H314">
        <v>319.04923776687792</v>
      </c>
      <c r="I314">
        <v>108.10088505316379</v>
      </c>
      <c r="J314">
        <v>256.64377032795983</v>
      </c>
      <c r="K314" s="376">
        <v>66.845606736136247</v>
      </c>
      <c r="L314" s="376"/>
      <c r="M314" s="376">
        <v>44.85545525744341</v>
      </c>
      <c r="N314" s="71"/>
      <c r="O314" s="376"/>
      <c r="P314" s="376"/>
      <c r="Q314" s="376"/>
      <c r="R314" s="376"/>
      <c r="S314" s="376"/>
      <c r="T314" s="376">
        <v>319.04923776687792</v>
      </c>
      <c r="U314" s="376">
        <v>108.10088505316379</v>
      </c>
      <c r="V314" s="376">
        <v>256.64377032795983</v>
      </c>
      <c r="W314" s="376">
        <v>66.845606736136247</v>
      </c>
      <c r="X314" s="376"/>
      <c r="Y314" s="70">
        <v>44.85545525744341</v>
      </c>
      <c r="Z314" s="70"/>
      <c r="AA314" s="70"/>
      <c r="AB314" s="70">
        <v>10.9148</v>
      </c>
      <c r="AC314" s="291"/>
      <c r="AD314" s="292">
        <f t="shared" si="28"/>
        <v>0.45833333333333331</v>
      </c>
      <c r="AE314" s="70"/>
      <c r="AF314" s="293">
        <f t="shared" si="29"/>
        <v>68.428379339159903</v>
      </c>
      <c r="AG314" s="293">
        <f t="shared" si="30"/>
        <v>68.428379339159903</v>
      </c>
      <c r="AH314" s="294">
        <f t="shared" si="31"/>
        <v>0.22759621632474775</v>
      </c>
      <c r="AI314" s="294">
        <f t="shared" si="32"/>
        <v>1.4692010655220022</v>
      </c>
      <c r="AJ314" s="295">
        <f>INDEX($AR$3:AS324,MATCH(COUNTA(N314:Y314),$AR$3:$AR$12,0),2)</f>
        <v>1.75</v>
      </c>
      <c r="AK314" s="296">
        <f t="shared" si="33"/>
        <v>159.09899102831622</v>
      </c>
      <c r="AL314" s="297">
        <f t="shared" si="34"/>
        <v>14.576445837607306</v>
      </c>
      <c r="AM314" s="297"/>
      <c r="AN314" s="298"/>
      <c r="AO314" s="299"/>
      <c r="AP314" s="298" t="s">
        <v>346</v>
      </c>
      <c r="AQ314" s="300"/>
      <c r="AR314" s="301"/>
      <c r="AS314" s="301"/>
      <c r="AT314" s="302"/>
      <c r="AU314" s="302"/>
    </row>
    <row r="315" spans="1:47">
      <c r="A315" s="386" t="s">
        <v>350</v>
      </c>
      <c r="B315" s="22"/>
      <c r="J315" s="373">
        <v>257.67083012364628</v>
      </c>
      <c r="K315" s="376">
        <v>47.805637033077183</v>
      </c>
      <c r="L315" s="376"/>
      <c r="M315" s="376">
        <v>46.444875393246228</v>
      </c>
      <c r="N315" s="71"/>
      <c r="O315" s="376"/>
      <c r="P315" s="376"/>
      <c r="Q315" s="376"/>
      <c r="R315" s="376"/>
      <c r="S315" s="376"/>
      <c r="T315" s="376"/>
      <c r="U315" s="376"/>
      <c r="V315" s="376"/>
      <c r="W315" s="376">
        <v>47.805637033077183</v>
      </c>
      <c r="X315" s="376"/>
      <c r="Y315" s="70">
        <v>46.444875393246228</v>
      </c>
      <c r="Z315" s="70"/>
      <c r="AA315" s="70"/>
      <c r="AB315" s="70">
        <v>11.1243</v>
      </c>
      <c r="AC315" s="291"/>
      <c r="AD315" s="292">
        <f t="shared" si="28"/>
        <v>0.58333333333333337</v>
      </c>
      <c r="AE315" s="70"/>
      <c r="AF315" s="293">
        <f t="shared" si="29"/>
        <v>1.4437710785866293</v>
      </c>
      <c r="AG315" s="293">
        <f t="shared" si="30"/>
        <v>84.610119974321634</v>
      </c>
      <c r="AH315" s="294">
        <f t="shared" si="31"/>
        <v>1</v>
      </c>
      <c r="AI315" s="294">
        <f t="shared" si="32"/>
        <v>1</v>
      </c>
      <c r="AJ315" s="295" t="e">
        <f>INDEX($AR$3:AS325,MATCH(COUNTA(N315:Y315),$AR$3:$AR$12,0),2)</f>
        <v>#N/A</v>
      </c>
      <c r="AK315" s="296">
        <f t="shared" si="33"/>
        <v>47.125256213161705</v>
      </c>
      <c r="AL315" s="297">
        <f t="shared" si="34"/>
        <v>4.236244636800671</v>
      </c>
      <c r="AM315" s="297"/>
      <c r="AN315" s="298"/>
      <c r="AO315" s="299"/>
      <c r="AP315" s="298" t="s">
        <v>346</v>
      </c>
      <c r="AQ315" s="300"/>
      <c r="AR315" s="301"/>
      <c r="AS315" s="301"/>
      <c r="AT315" s="302"/>
      <c r="AU315" s="302"/>
    </row>
    <row r="316" spans="1:47">
      <c r="A316" s="386" t="s">
        <v>351</v>
      </c>
      <c r="B316" s="22"/>
      <c r="C316">
        <v>311.12922004162039</v>
      </c>
      <c r="H316">
        <v>166.6005884287411</v>
      </c>
      <c r="I316">
        <v>83.354526692022105</v>
      </c>
      <c r="J316">
        <v>84.763303892497063</v>
      </c>
      <c r="K316" s="376">
        <v>56.72166003245993</v>
      </c>
      <c r="L316" s="376">
        <v>13.329821469592799</v>
      </c>
      <c r="M316" s="376">
        <v>28.048433351710109</v>
      </c>
      <c r="N316" s="71"/>
      <c r="O316" s="376">
        <v>311.12922004162039</v>
      </c>
      <c r="P316" s="376"/>
      <c r="Q316" s="376"/>
      <c r="R316" s="376"/>
      <c r="S316" s="376"/>
      <c r="T316" s="376">
        <v>166.6005884287411</v>
      </c>
      <c r="U316" s="376">
        <v>83.354526692022105</v>
      </c>
      <c r="V316" s="376">
        <v>84.763303892497063</v>
      </c>
      <c r="W316" s="376">
        <v>56.72166003245993</v>
      </c>
      <c r="X316" s="376">
        <v>13.329821469592799</v>
      </c>
      <c r="Y316" s="70">
        <v>28.048433351710109</v>
      </c>
      <c r="Z316" s="70"/>
      <c r="AA316" s="70"/>
      <c r="AB316" s="70">
        <v>8.8460999999999999</v>
      </c>
      <c r="AC316" s="291"/>
      <c r="AD316" s="292">
        <f t="shared" si="28"/>
        <v>0.29166666666666663</v>
      </c>
      <c r="AE316" s="70"/>
      <c r="AF316" s="293">
        <f t="shared" si="29"/>
        <v>89.833508203878182</v>
      </c>
      <c r="AG316" s="293">
        <f t="shared" si="30"/>
        <v>89.833508203878182</v>
      </c>
      <c r="AH316" s="294">
        <f t="shared" si="31"/>
        <v>0.48532210711608503</v>
      </c>
      <c r="AI316" s="294">
        <f t="shared" si="32"/>
        <v>2.1456330189426902</v>
      </c>
      <c r="AJ316" s="295">
        <f>INDEX($AR$3:AS326,MATCH(COUNTA(N316:Y316),$AR$3:$AR$12,0),2)</f>
        <v>2.1</v>
      </c>
      <c r="AK316" s="296">
        <f t="shared" si="33"/>
        <v>106.27822198694908</v>
      </c>
      <c r="AL316" s="297">
        <f t="shared" si="34"/>
        <v>12.014133006290804</v>
      </c>
      <c r="AM316" s="297"/>
      <c r="AN316" s="298"/>
      <c r="AO316" s="299"/>
      <c r="AP316" s="298" t="s">
        <v>346</v>
      </c>
      <c r="AQ316" s="300"/>
      <c r="AR316" s="301"/>
      <c r="AS316" s="301"/>
      <c r="AT316" s="302"/>
      <c r="AU316" s="302"/>
    </row>
    <row r="317" spans="1:47">
      <c r="A317" s="386" t="s">
        <v>352</v>
      </c>
      <c r="B317" s="22"/>
      <c r="C317">
        <v>393.2704161204706</v>
      </c>
      <c r="H317">
        <v>258.97464197632621</v>
      </c>
      <c r="I317">
        <v>120.26357313461121</v>
      </c>
      <c r="J317">
        <v>424.93810643564387</v>
      </c>
      <c r="K317" s="376">
        <v>158.41994053551659</v>
      </c>
      <c r="L317" s="376"/>
      <c r="M317" s="376"/>
      <c r="N317" s="71"/>
      <c r="O317" s="376">
        <v>393.2704161204706</v>
      </c>
      <c r="P317" s="376"/>
      <c r="Q317" s="376"/>
      <c r="R317" s="376"/>
      <c r="S317" s="376"/>
      <c r="T317" s="376">
        <v>258.97464197632621</v>
      </c>
      <c r="U317" s="376">
        <v>120.26357313461121</v>
      </c>
      <c r="V317" s="376">
        <v>424.93810643564387</v>
      </c>
      <c r="W317" s="376">
        <v>158.41994053551659</v>
      </c>
      <c r="X317" s="376"/>
      <c r="Y317" s="70"/>
      <c r="Z317" s="70"/>
      <c r="AA317" s="70"/>
      <c r="AB317" s="70">
        <v>9.8218999999999994</v>
      </c>
      <c r="AC317" s="291"/>
      <c r="AD317" s="292">
        <f t="shared" si="28"/>
        <v>0.45833333333333331</v>
      </c>
      <c r="AE317" s="70"/>
      <c r="AF317" s="293">
        <f t="shared" si="29"/>
        <v>44.919249166955417</v>
      </c>
      <c r="AG317" s="293">
        <f t="shared" si="30"/>
        <v>44.919249166955417</v>
      </c>
      <c r="AH317" s="294">
        <f t="shared" si="31"/>
        <v>0.1039394069864189</v>
      </c>
      <c r="AI317" s="294">
        <f t="shared" si="32"/>
        <v>1.262342992570286</v>
      </c>
      <c r="AJ317" s="295">
        <f>INDEX($AR$3:AS327,MATCH(COUNTA(N317:Y317),$AR$3:$AR$12,0),2)</f>
        <v>1.75</v>
      </c>
      <c r="AK317" s="296">
        <f t="shared" si="33"/>
        <v>271.1733356405137</v>
      </c>
      <c r="AL317" s="297">
        <f t="shared" si="34"/>
        <v>27.609050758052284</v>
      </c>
      <c r="AM317" s="297"/>
      <c r="AN317" s="298"/>
      <c r="AO317" s="299"/>
      <c r="AP317" s="298" t="s">
        <v>346</v>
      </c>
      <c r="AQ317" s="300"/>
      <c r="AR317" s="301"/>
      <c r="AS317" s="301"/>
      <c r="AT317" s="302"/>
      <c r="AU317" s="302"/>
    </row>
    <row r="318" spans="1:47">
      <c r="A318" s="386" t="s">
        <v>353</v>
      </c>
      <c r="B318" s="22"/>
      <c r="C318">
        <v>244.9491741569727</v>
      </c>
      <c r="E318">
        <v>194.56790108250809</v>
      </c>
      <c r="H318">
        <v>279.7191975072156</v>
      </c>
      <c r="I318">
        <v>106.3811332272906</v>
      </c>
      <c r="J318">
        <v>421.68693830421017</v>
      </c>
      <c r="K318" s="376">
        <v>119.44967714613369</v>
      </c>
      <c r="L318" s="376"/>
      <c r="M318" s="376"/>
      <c r="N318" s="71"/>
      <c r="O318" s="376">
        <v>244.9491741569727</v>
      </c>
      <c r="P318" s="376"/>
      <c r="Q318" s="376">
        <v>194.56790108250809</v>
      </c>
      <c r="R318" s="376"/>
      <c r="S318" s="376"/>
      <c r="T318" s="376">
        <v>279.7191975072156</v>
      </c>
      <c r="U318" s="376">
        <v>106.3811332272906</v>
      </c>
      <c r="V318" s="376">
        <v>421.68693830421017</v>
      </c>
      <c r="W318" s="376">
        <v>119.44967714613369</v>
      </c>
      <c r="X318" s="376"/>
      <c r="Y318" s="70"/>
      <c r="Z318" s="70"/>
      <c r="AA318" s="70"/>
      <c r="AB318" s="70">
        <v>10.8226</v>
      </c>
      <c r="AC318" s="291"/>
      <c r="AD318" s="292">
        <f t="shared" si="28"/>
        <v>0.5</v>
      </c>
      <c r="AE318" s="70"/>
      <c r="AF318" s="293">
        <f t="shared" si="29"/>
        <v>46.792611723348365</v>
      </c>
      <c r="AG318" s="293">
        <f t="shared" si="30"/>
        <v>46.792611723348365</v>
      </c>
      <c r="AH318" s="294">
        <f t="shared" si="31"/>
        <v>0.45025412951836147</v>
      </c>
      <c r="AI318" s="294">
        <f t="shared" si="32"/>
        <v>1.8190696216593283</v>
      </c>
      <c r="AJ318" s="295">
        <f>INDEX($AR$3:AS328,MATCH(COUNTA(N318:Y318),$AR$3:$AR$12,0),2)</f>
        <v>1.94</v>
      </c>
      <c r="AK318" s="296">
        <f t="shared" si="33"/>
        <v>227.79233690405513</v>
      </c>
      <c r="AL318" s="297">
        <f t="shared" si="34"/>
        <v>21.047838495745491</v>
      </c>
      <c r="AM318" s="297"/>
      <c r="AN318" s="298"/>
      <c r="AO318" s="299"/>
      <c r="AP318" s="298" t="s">
        <v>346</v>
      </c>
      <c r="AQ318" s="300"/>
      <c r="AR318" s="301"/>
      <c r="AS318" s="301"/>
      <c r="AT318" s="302"/>
      <c r="AU318" s="302"/>
    </row>
    <row r="319" spans="1:47">
      <c r="A319" s="386" t="s">
        <v>354</v>
      </c>
      <c r="B319" s="22"/>
      <c r="C319">
        <v>207.32734161268931</v>
      </c>
      <c r="J319">
        <v>438.56845036395549</v>
      </c>
      <c r="K319" s="376">
        <v>83.707419424612439</v>
      </c>
      <c r="L319" s="376">
        <v>58.819634793671057</v>
      </c>
      <c r="M319" s="376">
        <v>45.691996816456019</v>
      </c>
      <c r="N319" s="71"/>
      <c r="O319" s="376">
        <v>207.32734161268931</v>
      </c>
      <c r="P319" s="376"/>
      <c r="Q319" s="376"/>
      <c r="R319" s="376"/>
      <c r="S319" s="376"/>
      <c r="T319" s="376"/>
      <c r="U319" s="376"/>
      <c r="V319" s="376">
        <v>438.56845036395549</v>
      </c>
      <c r="W319" s="376">
        <v>83.707419424612439</v>
      </c>
      <c r="X319" s="376">
        <v>58.819634793671057</v>
      </c>
      <c r="Y319" s="70">
        <v>45.691996816456019</v>
      </c>
      <c r="Z319" s="70"/>
      <c r="AA319" s="70"/>
      <c r="AB319" s="70">
        <v>10.749700000000001</v>
      </c>
      <c r="AC319" s="291"/>
      <c r="AD319" s="292">
        <f t="shared" si="28"/>
        <v>0.20833333333333331</v>
      </c>
      <c r="AE319" s="70"/>
      <c r="AF319" s="293">
        <f t="shared" si="29"/>
        <v>88.396998207359658</v>
      </c>
      <c r="AG319" s="293">
        <f t="shared" si="30"/>
        <v>88.396998207359658</v>
      </c>
      <c r="AH319" s="294">
        <f t="shared" si="31"/>
        <v>0.58858479978441547</v>
      </c>
      <c r="AI319" s="294">
        <f t="shared" si="32"/>
        <v>1.8427608174866557</v>
      </c>
      <c r="AJ319" s="295">
        <f>INDEX($AR$3:AS329,MATCH(COUNTA(N319:Y319),$AR$3:$AR$12,0),2)</f>
        <v>1.75</v>
      </c>
      <c r="AK319" s="296">
        <f t="shared" si="33"/>
        <v>166.82296860227686</v>
      </c>
      <c r="AL319" s="297">
        <f t="shared" si="34"/>
        <v>15.518848768084398</v>
      </c>
      <c r="AM319" s="297"/>
      <c r="AN319" s="298"/>
      <c r="AO319" s="299"/>
      <c r="AP319" s="298" t="s">
        <v>346</v>
      </c>
      <c r="AQ319" s="300"/>
      <c r="AR319" s="301"/>
      <c r="AS319" s="301"/>
      <c r="AT319" s="302"/>
      <c r="AU319" s="302"/>
    </row>
    <row r="320" spans="1:47">
      <c r="A320" s="386" t="s">
        <v>355</v>
      </c>
      <c r="B320" s="22"/>
      <c r="C320">
        <v>260.78188770567772</v>
      </c>
      <c r="H320">
        <v>241.6682834238002</v>
      </c>
      <c r="I320">
        <v>96.499855254247706</v>
      </c>
      <c r="J320">
        <v>197.97659428208331</v>
      </c>
      <c r="K320" s="376">
        <v>81.354468204338474</v>
      </c>
      <c r="L320" s="376">
        <v>30.6935886995002</v>
      </c>
      <c r="M320" s="376">
        <v>21.736518674392421</v>
      </c>
      <c r="N320" s="71"/>
      <c r="O320" s="376">
        <v>260.78188770567772</v>
      </c>
      <c r="P320" s="376"/>
      <c r="Q320" s="376"/>
      <c r="R320" s="376"/>
      <c r="S320" s="376"/>
      <c r="T320" s="376">
        <v>241.6682834238002</v>
      </c>
      <c r="U320" s="376">
        <v>96.499855254247706</v>
      </c>
      <c r="V320" s="376">
        <v>197.97659428208331</v>
      </c>
      <c r="W320" s="376">
        <v>81.354468204338474</v>
      </c>
      <c r="X320" s="376">
        <v>30.6935886995002</v>
      </c>
      <c r="Y320" s="70">
        <v>21.736518674392421</v>
      </c>
      <c r="Z320" s="70"/>
      <c r="AA320" s="70"/>
      <c r="AB320" s="70">
        <v>10.419</v>
      </c>
      <c r="AC320" s="291"/>
      <c r="AD320" s="292">
        <f t="shared" si="28"/>
        <v>0.54166666666666663</v>
      </c>
      <c r="AE320" s="70"/>
      <c r="AF320" s="293">
        <f t="shared" si="29"/>
        <v>69.169071685697531</v>
      </c>
      <c r="AG320" s="293">
        <f t="shared" si="30"/>
        <v>69.169071685697531</v>
      </c>
      <c r="AH320" s="294">
        <f t="shared" si="31"/>
        <v>7.9958061347659912E-2</v>
      </c>
      <c r="AI320" s="294">
        <f t="shared" si="32"/>
        <v>1.389890718259275</v>
      </c>
      <c r="AJ320" s="295">
        <f>INDEX($AR$3:AS330,MATCH(COUNTA(N320:Y320),$AR$3:$AR$12,0),2)</f>
        <v>2.1</v>
      </c>
      <c r="AK320" s="296">
        <f t="shared" si="33"/>
        <v>132.95874232057713</v>
      </c>
      <c r="AL320" s="297">
        <f t="shared" si="34"/>
        <v>12.761180758285548</v>
      </c>
      <c r="AM320" s="297"/>
      <c r="AN320" s="298"/>
      <c r="AO320" s="299"/>
      <c r="AP320" s="298" t="s">
        <v>346</v>
      </c>
      <c r="AQ320" s="300"/>
      <c r="AR320" s="301"/>
      <c r="AS320" s="301"/>
      <c r="AT320" s="302"/>
      <c r="AU320" s="302"/>
    </row>
    <row r="321" spans="1:47">
      <c r="A321" s="386" t="s">
        <v>356</v>
      </c>
      <c r="B321" s="22">
        <v>35.951399818110353</v>
      </c>
      <c r="C321">
        <v>56.401892101208382</v>
      </c>
      <c r="E321">
        <v>52.857436125814367</v>
      </c>
      <c r="F321">
        <v>32.757179251062269</v>
      </c>
      <c r="G321">
        <v>58.257628368476901</v>
      </c>
      <c r="H321">
        <v>32.873101063913623</v>
      </c>
      <c r="I321">
        <v>40.470680740354346</v>
      </c>
      <c r="J321">
        <v>29.53352871344531</v>
      </c>
      <c r="K321" s="376">
        <v>29.99796178473667</v>
      </c>
      <c r="L321" s="376">
        <v>22.815487791356119</v>
      </c>
      <c r="M321" s="376">
        <v>23.258400163393251</v>
      </c>
      <c r="N321" s="71">
        <v>35.951399818110353</v>
      </c>
      <c r="O321" s="376">
        <v>56.401892101208382</v>
      </c>
      <c r="P321" s="376"/>
      <c r="Q321" s="376">
        <v>52.857436125814367</v>
      </c>
      <c r="R321" s="376">
        <v>32.757179251062269</v>
      </c>
      <c r="S321" s="376">
        <v>58.257628368476901</v>
      </c>
      <c r="T321" s="376">
        <v>32.873101063913623</v>
      </c>
      <c r="U321" s="376">
        <v>40.470680740354346</v>
      </c>
      <c r="V321" s="376">
        <v>29.53352871344531</v>
      </c>
      <c r="W321" s="376">
        <v>29.99796178473667</v>
      </c>
      <c r="X321" s="376">
        <v>22.815487791356119</v>
      </c>
      <c r="Y321" s="70">
        <v>23.258400163393251</v>
      </c>
      <c r="Z321" s="70"/>
      <c r="AA321" s="70"/>
      <c r="AB321" s="70">
        <v>55.7517</v>
      </c>
      <c r="AC321" s="291"/>
      <c r="AD321" s="292">
        <f t="shared" si="28"/>
        <v>0.95833333333333326</v>
      </c>
      <c r="AE321" s="70"/>
      <c r="AF321" s="293">
        <f t="shared" si="29"/>
        <v>32.120245454607357</v>
      </c>
      <c r="AG321" s="293">
        <f t="shared" si="30"/>
        <v>32.120245454607357</v>
      </c>
      <c r="AH321" s="294">
        <f t="shared" si="31"/>
        <v>5.2359598970341689E-2</v>
      </c>
      <c r="AI321" s="294">
        <f t="shared" si="32"/>
        <v>1.6921674761961718</v>
      </c>
      <c r="AJ321" s="295">
        <f>INDEX($AR$3:AS331,MATCH(COUNTA(N321:Y321),$AR$3:$AR$12,0),2)</f>
        <v>2.48</v>
      </c>
      <c r="AK321" s="296">
        <f t="shared" si="33"/>
        <v>37.743154174715606</v>
      </c>
      <c r="AL321" s="297">
        <f t="shared" si="34"/>
        <v>0.67698660623291496</v>
      </c>
      <c r="AM321" s="297"/>
      <c r="AN321" s="293"/>
      <c r="AO321" s="75">
        <f>AL321*100</f>
        <v>67.698660623291502</v>
      </c>
      <c r="AP321" s="298" t="s">
        <v>81</v>
      </c>
      <c r="AQ321" s="300"/>
      <c r="AR321" s="301"/>
      <c r="AS321" s="301"/>
      <c r="AT321" s="302"/>
      <c r="AU321" s="302"/>
    </row>
    <row r="322" spans="1:47">
      <c r="A322" s="386" t="s">
        <v>357</v>
      </c>
      <c r="B322" s="22"/>
      <c r="K322" s="376"/>
      <c r="L322" s="376"/>
      <c r="M322" s="376"/>
      <c r="N322" s="71"/>
      <c r="O322" s="376"/>
      <c r="P322" s="376"/>
      <c r="Q322" s="376"/>
      <c r="R322" s="376"/>
      <c r="S322" s="376"/>
      <c r="T322" s="376"/>
      <c r="U322" s="376"/>
      <c r="V322" s="376"/>
      <c r="W322" s="376"/>
      <c r="X322" s="376"/>
      <c r="Y322" s="70"/>
      <c r="Z322" s="70"/>
      <c r="AA322" s="70"/>
      <c r="AB322" s="70">
        <v>1.0557517000000001</v>
      </c>
      <c r="AC322" s="291"/>
      <c r="AD322" s="292" t="e">
        <f t="shared" ref="AD322:AD385" si="35">(COUNT(N322:Y322)*(1/(COUNT(N322:Y322)+COUNTBLANK(N322:Y322)))+(IF(AF322&lt;35,1,IF(AF322&lt;70,0.5,IF(AF322&gt;70,0)))))/2</f>
        <v>#DIV/0!</v>
      </c>
      <c r="AE322" s="70"/>
      <c r="AF322" s="293" t="e">
        <f t="shared" ref="AF322:AF385" si="36">((_xlfn.STDEV.P(N322:Y322))/(AVERAGE(N322:Y322)))*100</f>
        <v>#DIV/0!</v>
      </c>
      <c r="AG322" s="293" t="e">
        <f t="shared" ref="AG322:AG385" si="37">((_xlfn.STDEV.P(B322:M322))/(AVERAGE(B322:M322)))*100</f>
        <v>#DIV/0!</v>
      </c>
      <c r="AH322" s="294" t="e">
        <f t="shared" ref="AH322:AH385" si="38">(ABS((LARGE(N322:Y322,2) -MAX(N322:Y322))))/(ABS(MIN(N322:Y322)-MAX(N322:Y322)))</f>
        <v>#NUM!</v>
      </c>
      <c r="AI322" s="294" t="e">
        <f t="shared" ref="AI322:AI385" si="39">(ABS(MAX(N322:Y322)-AVERAGE(N322:Y322))/_xlfn.STDEV.P(N322:Y322))</f>
        <v>#DIV/0!</v>
      </c>
      <c r="AJ322" s="295" t="e">
        <f>INDEX($AR$3:AS332,MATCH(COUNTA(N322:Y322),$AR$3:$AR$12,0),2)</f>
        <v>#N/A</v>
      </c>
      <c r="AK322" s="296" t="e">
        <f t="shared" ref="AK322:AK385" si="40">AVERAGE(N322:Y322)</f>
        <v>#DIV/0!</v>
      </c>
      <c r="AL322" s="297">
        <f t="shared" ref="AL322:AL385" si="41">IFERROR(AK322/AB322,0)</f>
        <v>0</v>
      </c>
      <c r="AM322" s="297"/>
      <c r="AN322" s="298"/>
      <c r="AO322" s="75"/>
      <c r="AP322" s="298" t="s">
        <v>81</v>
      </c>
      <c r="AQ322" s="300"/>
      <c r="AR322" s="301"/>
      <c r="AS322" s="301"/>
      <c r="AT322" s="302"/>
      <c r="AU322" s="302"/>
    </row>
    <row r="323" spans="1:47">
      <c r="A323" s="386" t="s">
        <v>358</v>
      </c>
      <c r="B323" s="22"/>
      <c r="C323" s="373">
        <v>317.77860914522631</v>
      </c>
      <c r="E323">
        <v>52.919158399270877</v>
      </c>
      <c r="F323">
        <v>10.33723753196022</v>
      </c>
      <c r="G323">
        <v>18.381330934749709</v>
      </c>
      <c r="H323">
        <v>87.430074971016523</v>
      </c>
      <c r="I323">
        <v>36.725598120223353</v>
      </c>
      <c r="J323">
        <v>50.283573131577519</v>
      </c>
      <c r="K323" s="376"/>
      <c r="L323" s="376">
        <v>10.683741156432079</v>
      </c>
      <c r="M323" s="376">
        <v>14.272149752934549</v>
      </c>
      <c r="N323" s="71"/>
      <c r="O323" s="376"/>
      <c r="P323" s="376"/>
      <c r="Q323" s="376">
        <v>52.919158399270877</v>
      </c>
      <c r="R323" s="376">
        <v>10.33723753196022</v>
      </c>
      <c r="S323" s="376">
        <v>18.381330934749709</v>
      </c>
      <c r="T323" s="376">
        <v>87.430074971016523</v>
      </c>
      <c r="U323" s="376">
        <v>36.725598120223353</v>
      </c>
      <c r="V323" s="376">
        <v>50.283573131577519</v>
      </c>
      <c r="W323" s="376"/>
      <c r="X323" s="376">
        <v>10.683741156432079</v>
      </c>
      <c r="Y323" s="70">
        <v>14.272149752934549</v>
      </c>
      <c r="Z323" s="182">
        <v>0.72379063235111496</v>
      </c>
      <c r="AA323" s="182">
        <v>0.68207138612303253</v>
      </c>
      <c r="AB323" s="70">
        <v>10.4618</v>
      </c>
      <c r="AC323" s="291"/>
      <c r="AD323" s="292">
        <f t="shared" si="35"/>
        <v>0.33333333333333331</v>
      </c>
      <c r="AE323" s="70"/>
      <c r="AF323" s="293">
        <f t="shared" si="36"/>
        <v>72.657698561233758</v>
      </c>
      <c r="AG323" s="293">
        <f t="shared" si="37"/>
        <v>138.31908436703216</v>
      </c>
      <c r="AH323" s="294">
        <f t="shared" si="38"/>
        <v>0.44765399378414811</v>
      </c>
      <c r="AI323" s="294">
        <f t="shared" si="39"/>
        <v>2.0490896453214633</v>
      </c>
      <c r="AJ323" s="295">
        <f>INDEX($AR$3:AS333,MATCH(COUNTA(N323:Y323),$AR$3:$AR$12,0),2)</f>
        <v>2.2200000000000002</v>
      </c>
      <c r="AK323" s="296">
        <f t="shared" si="40"/>
        <v>35.129107999770596</v>
      </c>
      <c r="AL323" s="297">
        <f t="shared" si="41"/>
        <v>3.357845495017167</v>
      </c>
      <c r="AM323" s="297"/>
      <c r="AN323" s="298"/>
      <c r="AO323" s="299"/>
      <c r="AP323" s="298" t="s">
        <v>346</v>
      </c>
      <c r="AQ323" s="300"/>
      <c r="AR323" s="301"/>
      <c r="AS323" s="301"/>
      <c r="AT323" s="302"/>
      <c r="AU323" s="302"/>
    </row>
    <row r="324" spans="1:47">
      <c r="A324" s="386" t="s">
        <v>359</v>
      </c>
      <c r="B324" s="22">
        <v>89.239026903131673</v>
      </c>
      <c r="C324" s="373">
        <v>256.94504865260711</v>
      </c>
      <c r="E324">
        <v>54.432524294424738</v>
      </c>
      <c r="H324" s="373">
        <v>121.11527464733349</v>
      </c>
      <c r="I324">
        <v>40.621636549560563</v>
      </c>
      <c r="J324">
        <v>81.015749899423909</v>
      </c>
      <c r="K324" s="376">
        <v>24.676204634030171</v>
      </c>
      <c r="L324" s="376">
        <v>12.01773001239822</v>
      </c>
      <c r="M324" s="376">
        <v>28.28023085556357</v>
      </c>
      <c r="N324" s="71">
        <v>89.239026903131673</v>
      </c>
      <c r="O324" s="376"/>
      <c r="P324" s="376"/>
      <c r="Q324" s="376">
        <v>54.432524294424738</v>
      </c>
      <c r="R324" s="376"/>
      <c r="S324" s="376"/>
      <c r="T324" s="376"/>
      <c r="U324" s="376">
        <v>40.621636549560563</v>
      </c>
      <c r="V324" s="376">
        <v>81.015749899423909</v>
      </c>
      <c r="W324" s="376">
        <v>24.676204634030171</v>
      </c>
      <c r="X324" s="376">
        <v>12.01773001239822</v>
      </c>
      <c r="Y324" s="70">
        <v>28.28023085556357</v>
      </c>
      <c r="Z324" s="182">
        <v>0.72742920963921909</v>
      </c>
      <c r="AA324" s="182">
        <v>0.68207138612303253</v>
      </c>
      <c r="AB324" s="70">
        <v>10.052</v>
      </c>
      <c r="AC324" s="291"/>
      <c r="AD324" s="292">
        <f t="shared" si="35"/>
        <v>0.54166666666666663</v>
      </c>
      <c r="AE324" s="70"/>
      <c r="AF324" s="293">
        <f t="shared" si="36"/>
        <v>57.259722444087636</v>
      </c>
      <c r="AG324" s="293">
        <f t="shared" si="37"/>
        <v>90.472471899111966</v>
      </c>
      <c r="AH324" s="294">
        <f t="shared" si="38"/>
        <v>0.1064897552205518</v>
      </c>
      <c r="AI324" s="294">
        <f t="shared" si="39"/>
        <v>1.556637843387207</v>
      </c>
      <c r="AJ324" s="295">
        <f>INDEX($AR$3:AS334,MATCH(COUNTA(N324:Y324),$AR$3:$AR$12,0),2)</f>
        <v>2.1</v>
      </c>
      <c r="AK324" s="296">
        <f t="shared" si="40"/>
        <v>47.183300449790401</v>
      </c>
      <c r="AL324" s="297">
        <f t="shared" si="41"/>
        <v>4.6939216523866296</v>
      </c>
      <c r="AM324" s="297"/>
      <c r="AN324" s="298"/>
      <c r="AO324" s="299"/>
      <c r="AP324" s="298" t="s">
        <v>346</v>
      </c>
      <c r="AQ324" s="300"/>
      <c r="AR324" s="301"/>
      <c r="AS324" s="301"/>
      <c r="AT324" s="302"/>
      <c r="AU324" s="302"/>
    </row>
    <row r="325" spans="1:47">
      <c r="A325" s="386" t="s">
        <v>360</v>
      </c>
      <c r="B325" s="22"/>
      <c r="C325">
        <v>91.444921858329977</v>
      </c>
      <c r="E325">
        <v>69.144316621999209</v>
      </c>
      <c r="H325">
        <v>122.31433979312941</v>
      </c>
      <c r="I325">
        <v>55.248506629120413</v>
      </c>
      <c r="J325">
        <v>55.077340292525712</v>
      </c>
      <c r="K325" s="376">
        <v>26.10894602323674</v>
      </c>
      <c r="L325" s="376"/>
      <c r="M325" s="376"/>
      <c r="N325" s="71"/>
      <c r="O325" s="376">
        <v>91.444921858329977</v>
      </c>
      <c r="P325" s="376"/>
      <c r="Q325" s="376">
        <v>69.144316621999209</v>
      </c>
      <c r="R325" s="376"/>
      <c r="S325" s="376"/>
      <c r="T325" s="376">
        <v>122.31433979312941</v>
      </c>
      <c r="U325" s="376">
        <v>55.248506629120413</v>
      </c>
      <c r="V325" s="376">
        <v>55.077340292525712</v>
      </c>
      <c r="W325" s="376">
        <v>26.10894602323674</v>
      </c>
      <c r="X325" s="376"/>
      <c r="Y325" s="70"/>
      <c r="Z325" s="182">
        <v>0.59509832552243291</v>
      </c>
      <c r="AA325" s="182">
        <v>0.53368420209816514</v>
      </c>
      <c r="AB325" s="70">
        <v>8.8124000000000002</v>
      </c>
      <c r="AC325" s="291"/>
      <c r="AD325" s="292">
        <f t="shared" si="35"/>
        <v>0.5</v>
      </c>
      <c r="AE325" s="70"/>
      <c r="AF325" s="293">
        <f t="shared" si="36"/>
        <v>43.571907446429513</v>
      </c>
      <c r="AG325" s="293">
        <f t="shared" si="37"/>
        <v>43.571907446429513</v>
      </c>
      <c r="AH325" s="294">
        <f t="shared" si="38"/>
        <v>0.32086992969057382</v>
      </c>
      <c r="AI325" s="294">
        <f t="shared" si="39"/>
        <v>1.7215327644742064</v>
      </c>
      <c r="AJ325" s="295">
        <f>INDEX($AR$3:AS335,MATCH(COUNTA(N325:Y325),$AR$3:$AR$12,0),2)</f>
        <v>1.94</v>
      </c>
      <c r="AK325" s="296">
        <f t="shared" si="40"/>
        <v>69.889728536390251</v>
      </c>
      <c r="AL325" s="297">
        <f t="shared" si="41"/>
        <v>7.9308393328026696</v>
      </c>
      <c r="AM325" s="297"/>
      <c r="AN325" s="298"/>
      <c r="AO325" s="299"/>
      <c r="AP325" s="298" t="s">
        <v>346</v>
      </c>
      <c r="AQ325" s="300"/>
      <c r="AR325" s="301"/>
      <c r="AS325" s="301"/>
      <c r="AT325" s="302"/>
      <c r="AU325" s="302"/>
    </row>
    <row r="326" spans="1:47">
      <c r="A326" s="386" t="s">
        <v>361</v>
      </c>
      <c r="B326" s="22"/>
      <c r="C326">
        <v>114.05931428451829</v>
      </c>
      <c r="E326">
        <v>45.854836897387557</v>
      </c>
      <c r="H326">
        <v>125.7353516681279</v>
      </c>
      <c r="I326">
        <v>53.759855429241178</v>
      </c>
      <c r="K326" s="376">
        <v>40.304883116333187</v>
      </c>
      <c r="L326" s="376">
        <v>108.0587718595452</v>
      </c>
      <c r="M326" s="376">
        <v>74.855966831917854</v>
      </c>
      <c r="N326" s="71"/>
      <c r="O326" s="376">
        <v>114.05931428451829</v>
      </c>
      <c r="P326" s="376"/>
      <c r="Q326" s="376">
        <v>45.854836897387557</v>
      </c>
      <c r="R326" s="376"/>
      <c r="S326" s="376"/>
      <c r="T326" s="376">
        <v>125.7353516681279</v>
      </c>
      <c r="U326" s="376">
        <v>53.759855429241178</v>
      </c>
      <c r="V326" s="376"/>
      <c r="W326" s="376">
        <v>40.304883116333187</v>
      </c>
      <c r="X326" s="376">
        <v>108.0587718595452</v>
      </c>
      <c r="Y326" s="70">
        <v>74.855966831917854</v>
      </c>
      <c r="Z326" s="182">
        <v>0.50334777609218773</v>
      </c>
      <c r="AA326" s="182">
        <v>0.53368420209816514</v>
      </c>
      <c r="AB326" s="70">
        <v>9.5626999999999995</v>
      </c>
      <c r="AC326" s="291"/>
      <c r="AD326" s="292">
        <f t="shared" si="35"/>
        <v>0.54166666666666663</v>
      </c>
      <c r="AE326" s="70"/>
      <c r="AF326" s="293">
        <f t="shared" si="36"/>
        <v>40.710187438888092</v>
      </c>
      <c r="AG326" s="293">
        <f t="shared" si="37"/>
        <v>40.710187438888092</v>
      </c>
      <c r="AH326" s="294">
        <f t="shared" si="38"/>
        <v>0.13667298777052442</v>
      </c>
      <c r="AI326" s="294">
        <f t="shared" si="39"/>
        <v>1.3862571810687769</v>
      </c>
      <c r="AJ326" s="295">
        <f>INDEX($AR$3:AS336,MATCH(COUNTA(N326:Y326),$AR$3:$AR$12,0),2)</f>
        <v>2.1</v>
      </c>
      <c r="AK326" s="296">
        <f t="shared" si="40"/>
        <v>80.375568583867306</v>
      </c>
      <c r="AL326" s="297">
        <f t="shared" si="41"/>
        <v>8.4051124247197251</v>
      </c>
      <c r="AM326" s="297"/>
      <c r="AN326" s="298"/>
      <c r="AO326" s="299"/>
      <c r="AP326" s="298" t="s">
        <v>346</v>
      </c>
      <c r="AQ326" s="300"/>
      <c r="AR326" s="301"/>
      <c r="AS326" s="301"/>
      <c r="AT326" s="302"/>
      <c r="AU326" s="302"/>
    </row>
    <row r="327" spans="1:47">
      <c r="A327" s="386" t="s">
        <v>362</v>
      </c>
      <c r="B327" s="22"/>
      <c r="K327" s="376"/>
      <c r="L327" s="376"/>
      <c r="M327" s="376"/>
      <c r="N327" s="71"/>
      <c r="O327" s="376"/>
      <c r="P327" s="376"/>
      <c r="Q327" s="376"/>
      <c r="R327" s="376"/>
      <c r="S327" s="376"/>
      <c r="T327" s="376"/>
      <c r="U327" s="376"/>
      <c r="V327" s="376"/>
      <c r="W327" s="376"/>
      <c r="X327" s="376"/>
      <c r="Y327" s="70"/>
      <c r="Z327" s="70"/>
      <c r="AA327" s="70"/>
      <c r="AB327" s="70">
        <v>13.2026</v>
      </c>
      <c r="AC327" s="291"/>
      <c r="AD327" s="292" t="e">
        <f t="shared" si="35"/>
        <v>#DIV/0!</v>
      </c>
      <c r="AE327" s="70"/>
      <c r="AF327" s="293" t="e">
        <f t="shared" si="36"/>
        <v>#DIV/0!</v>
      </c>
      <c r="AG327" s="293" t="e">
        <f t="shared" si="37"/>
        <v>#DIV/0!</v>
      </c>
      <c r="AH327" s="294" t="e">
        <f t="shared" si="38"/>
        <v>#NUM!</v>
      </c>
      <c r="AI327" s="294" t="e">
        <f t="shared" si="39"/>
        <v>#DIV/0!</v>
      </c>
      <c r="AJ327" s="295" t="e">
        <f>INDEX($AR$3:AS337,MATCH(COUNTA(N327:Y327),$AR$3:$AR$12,0),2)</f>
        <v>#N/A</v>
      </c>
      <c r="AK327" s="296" t="e">
        <f t="shared" si="40"/>
        <v>#DIV/0!</v>
      </c>
      <c r="AL327" s="297">
        <f t="shared" si="41"/>
        <v>0</v>
      </c>
      <c r="AM327" s="297"/>
      <c r="AN327" s="298"/>
      <c r="AO327" s="299"/>
      <c r="AP327" s="298" t="s">
        <v>346</v>
      </c>
      <c r="AQ327" s="300"/>
      <c r="AR327" s="301"/>
      <c r="AS327" s="301"/>
      <c r="AT327" s="302"/>
      <c r="AU327" s="302"/>
    </row>
    <row r="328" spans="1:47">
      <c r="A328" s="386" t="s">
        <v>363</v>
      </c>
      <c r="B328" s="22"/>
      <c r="I328">
        <v>211.5609579011209</v>
      </c>
      <c r="J328" s="373">
        <v>422.33062146066789</v>
      </c>
      <c r="K328" s="376">
        <v>127.2050016502656</v>
      </c>
      <c r="L328" s="376"/>
      <c r="M328" s="376">
        <v>40.733334195744639</v>
      </c>
      <c r="N328" s="71"/>
      <c r="O328" s="376"/>
      <c r="P328" s="376"/>
      <c r="Q328" s="376"/>
      <c r="R328" s="376"/>
      <c r="S328" s="376"/>
      <c r="T328" s="376"/>
      <c r="U328" s="376">
        <v>211.5609579011209</v>
      </c>
      <c r="V328" s="376"/>
      <c r="W328" s="376">
        <v>127.2050016502656</v>
      </c>
      <c r="X328" s="376"/>
      <c r="Y328" s="70">
        <v>40.733334195744639</v>
      </c>
      <c r="Z328" s="70"/>
      <c r="AA328" s="70"/>
      <c r="AB328" s="70">
        <v>11.9122</v>
      </c>
      <c r="AC328" s="291"/>
      <c r="AD328" s="292">
        <f t="shared" si="35"/>
        <v>0.375</v>
      </c>
      <c r="AE328" s="70"/>
      <c r="AF328" s="293">
        <f t="shared" si="36"/>
        <v>55.132014239322757</v>
      </c>
      <c r="AG328" s="293">
        <f t="shared" si="37"/>
        <v>70.65007635192228</v>
      </c>
      <c r="AH328" s="294">
        <f t="shared" si="38"/>
        <v>0.49380746755772187</v>
      </c>
      <c r="AI328" s="294">
        <f t="shared" si="39"/>
        <v>1.2196575097136142</v>
      </c>
      <c r="AJ328" s="295">
        <f>INDEX($AR$3:AS338,MATCH(COUNTA(N328:Y328),$AR$3:$AR$12,0),2)</f>
        <v>1.1499999999999999</v>
      </c>
      <c r="AK328" s="296">
        <f t="shared" si="40"/>
        <v>126.49976458237705</v>
      </c>
      <c r="AL328" s="297">
        <f t="shared" si="41"/>
        <v>10.619345258002472</v>
      </c>
      <c r="AM328" s="297"/>
      <c r="AN328" s="298"/>
      <c r="AO328" s="299"/>
      <c r="AP328" s="298" t="s">
        <v>346</v>
      </c>
      <c r="AQ328" s="300"/>
      <c r="AR328" s="301"/>
      <c r="AS328" s="301"/>
      <c r="AT328" s="302"/>
      <c r="AU328" s="302"/>
    </row>
    <row r="329" spans="1:47">
      <c r="A329" s="384" t="s">
        <v>364</v>
      </c>
      <c r="B329" s="22">
        <v>91.31</v>
      </c>
      <c r="C329">
        <v>559.32000000000005</v>
      </c>
      <c r="E329">
        <v>37.840000000000003</v>
      </c>
      <c r="F329">
        <v>6.74</v>
      </c>
      <c r="G329">
        <v>14.17</v>
      </c>
      <c r="H329">
        <v>115.95</v>
      </c>
      <c r="I329">
        <v>59.45</v>
      </c>
      <c r="J329">
        <v>62.11</v>
      </c>
      <c r="K329" s="376">
        <v>24.71</v>
      </c>
      <c r="L329" s="376"/>
      <c r="M329" s="376"/>
      <c r="N329" s="71">
        <v>91.31</v>
      </c>
      <c r="O329" s="376"/>
      <c r="P329" s="376"/>
      <c r="Q329" s="376">
        <v>37.840000000000003</v>
      </c>
      <c r="R329" s="376">
        <v>6.74</v>
      </c>
      <c r="S329" s="376">
        <v>14.17</v>
      </c>
      <c r="T329" s="376">
        <v>115.95</v>
      </c>
      <c r="U329" s="376">
        <v>59.45</v>
      </c>
      <c r="V329" s="376">
        <v>62.11</v>
      </c>
      <c r="W329" s="376">
        <v>24.71</v>
      </c>
      <c r="X329" s="376"/>
      <c r="Y329" s="70"/>
      <c r="Z329" s="187">
        <v>0.57662841081406091</v>
      </c>
      <c r="AA329" s="187">
        <v>0.66761991000859833</v>
      </c>
      <c r="AB329" s="70">
        <v>14.129</v>
      </c>
      <c r="AC329" s="375">
        <v>0.28333333333333333</v>
      </c>
      <c r="AD329" s="292">
        <f t="shared" si="35"/>
        <v>0.58333333333333326</v>
      </c>
      <c r="AE329" s="70"/>
      <c r="AF329" s="293">
        <f t="shared" si="36"/>
        <v>69.340436369920837</v>
      </c>
      <c r="AG329" s="293">
        <f t="shared" si="37"/>
        <v>151.07983784689853</v>
      </c>
      <c r="AH329" s="294">
        <f t="shared" si="38"/>
        <v>0.22562036443549124</v>
      </c>
      <c r="AI329" s="294">
        <f t="shared" si="39"/>
        <v>1.8025949926973659</v>
      </c>
      <c r="AJ329" s="295">
        <f>INDEX($AR$3:AS339,MATCH(COUNTA(N329:Y329),$AR$3:$AR$12,0),2)</f>
        <v>2.2200000000000002</v>
      </c>
      <c r="AK329" s="296">
        <f t="shared" si="40"/>
        <v>51.534999999999997</v>
      </c>
      <c r="AL329" s="297">
        <f t="shared" si="41"/>
        <v>3.6474626654398752</v>
      </c>
      <c r="AM329" s="297"/>
      <c r="AN329" s="298"/>
      <c r="AO329" s="299"/>
      <c r="AP329" s="209" t="s">
        <v>156</v>
      </c>
      <c r="AQ329" s="300"/>
      <c r="AR329" s="301"/>
      <c r="AS329" s="301"/>
      <c r="AT329" s="302"/>
      <c r="AU329" s="302"/>
    </row>
    <row r="330" spans="1:47">
      <c r="A330" s="384" t="s">
        <v>365</v>
      </c>
      <c r="B330" s="22">
        <v>133.91999999999999</v>
      </c>
      <c r="C330">
        <v>479.78</v>
      </c>
      <c r="E330">
        <v>50.16</v>
      </c>
      <c r="H330">
        <v>99.07</v>
      </c>
      <c r="I330">
        <v>54.42</v>
      </c>
      <c r="J330">
        <v>32.93</v>
      </c>
      <c r="K330" s="376">
        <v>18.149999999999999</v>
      </c>
      <c r="L330" s="376"/>
      <c r="M330" s="376"/>
      <c r="N330" s="71">
        <v>133.91999999999999</v>
      </c>
      <c r="O330" s="376"/>
      <c r="P330" s="376"/>
      <c r="Q330" s="376">
        <v>50.16</v>
      </c>
      <c r="R330" s="376"/>
      <c r="S330" s="376"/>
      <c r="T330" s="376">
        <v>99.07</v>
      </c>
      <c r="U330" s="376">
        <v>54.42</v>
      </c>
      <c r="V330" s="376">
        <v>32.93</v>
      </c>
      <c r="W330" s="376">
        <v>18.149999999999999</v>
      </c>
      <c r="X330" s="376"/>
      <c r="Y330" s="70"/>
      <c r="Z330" s="187">
        <v>0.57722931760336227</v>
      </c>
      <c r="AA330" s="187">
        <v>0.66761991000859833</v>
      </c>
      <c r="AB330" s="70">
        <v>11.416399999999999</v>
      </c>
      <c r="AC330" s="375">
        <v>0.40833333333333338</v>
      </c>
      <c r="AD330" s="292">
        <f t="shared" si="35"/>
        <v>0.5</v>
      </c>
      <c r="AE330" s="70"/>
      <c r="AF330" s="293">
        <f t="shared" si="36"/>
        <v>61.319715785675065</v>
      </c>
      <c r="AG330" s="293">
        <f t="shared" si="37"/>
        <v>120.7507482055625</v>
      </c>
      <c r="AH330" s="294">
        <f t="shared" si="38"/>
        <v>0.30102790014684289</v>
      </c>
      <c r="AI330" s="294">
        <f t="shared" si="39"/>
        <v>1.7408174284911384</v>
      </c>
      <c r="AJ330" s="295">
        <f>INDEX($AR$3:AS340,MATCH(COUNTA(N330:Y330),$AR$3:$AR$12,0),2)</f>
        <v>1.94</v>
      </c>
      <c r="AK330" s="296">
        <f t="shared" si="40"/>
        <v>64.774999999999991</v>
      </c>
      <c r="AL330" s="297">
        <f t="shared" si="41"/>
        <v>5.6738551557408634</v>
      </c>
      <c r="AM330" s="297"/>
      <c r="AN330" s="298"/>
      <c r="AO330" s="299"/>
      <c r="AP330" s="209" t="s">
        <v>156</v>
      </c>
      <c r="AQ330" s="300"/>
      <c r="AR330" s="301"/>
      <c r="AS330" s="301"/>
      <c r="AT330" s="302"/>
      <c r="AU330" s="302"/>
    </row>
    <row r="331" spans="1:47">
      <c r="A331" s="384" t="s">
        <v>366</v>
      </c>
      <c r="B331" s="22">
        <v>121.96</v>
      </c>
      <c r="C331">
        <v>313.56</v>
      </c>
      <c r="E331">
        <v>54.85</v>
      </c>
      <c r="F331">
        <v>16.920000000000002</v>
      </c>
      <c r="G331">
        <v>195.26</v>
      </c>
      <c r="H331">
        <v>89.22</v>
      </c>
      <c r="I331">
        <v>41.84</v>
      </c>
      <c r="J331">
        <v>27.7</v>
      </c>
      <c r="K331" s="376">
        <v>18.73</v>
      </c>
      <c r="L331" s="376"/>
      <c r="M331" s="376"/>
      <c r="N331" s="71">
        <v>121.96</v>
      </c>
      <c r="O331" s="376"/>
      <c r="P331" s="376"/>
      <c r="Q331" s="376">
        <v>54.85</v>
      </c>
      <c r="R331" s="376">
        <v>16.920000000000002</v>
      </c>
      <c r="S331" s="376"/>
      <c r="T331" s="376">
        <v>89.22</v>
      </c>
      <c r="U331" s="376">
        <v>41.84</v>
      </c>
      <c r="V331" s="376">
        <v>27.7</v>
      </c>
      <c r="W331" s="376">
        <v>18.73</v>
      </c>
      <c r="X331" s="376"/>
      <c r="Y331" s="70"/>
      <c r="Z331" s="187">
        <v>0.57824449358449714</v>
      </c>
      <c r="AA331" s="187">
        <v>0.66761991000859833</v>
      </c>
      <c r="AB331" s="70">
        <v>9.6393000000000004</v>
      </c>
      <c r="AC331" s="375">
        <v>0.3666666666666667</v>
      </c>
      <c r="AD331" s="292">
        <f t="shared" si="35"/>
        <v>0.54166666666666663</v>
      </c>
      <c r="AE331" s="70"/>
      <c r="AF331" s="293">
        <f t="shared" si="36"/>
        <v>68.774950606119148</v>
      </c>
      <c r="AG331" s="293">
        <f t="shared" si="37"/>
        <v>96.052190417969257</v>
      </c>
      <c r="AH331" s="294">
        <f t="shared" si="38"/>
        <v>0.31169078446306164</v>
      </c>
      <c r="AI331" s="294">
        <f t="shared" si="39"/>
        <v>1.8898862449084965</v>
      </c>
      <c r="AJ331" s="295">
        <f>INDEX($AR$3:AS341,MATCH(COUNTA(N331:Y331),$AR$3:$AR$12,0),2)</f>
        <v>2.1</v>
      </c>
      <c r="AK331" s="296">
        <f t="shared" si="40"/>
        <v>53.031428571428584</v>
      </c>
      <c r="AL331" s="297">
        <f t="shared" si="41"/>
        <v>5.5015850291440858</v>
      </c>
      <c r="AM331" s="297"/>
      <c r="AN331" s="298"/>
      <c r="AO331" s="299"/>
      <c r="AP331" s="209" t="s">
        <v>156</v>
      </c>
      <c r="AQ331" s="300"/>
      <c r="AR331" s="301"/>
      <c r="AS331" s="301"/>
      <c r="AT331" s="302"/>
      <c r="AU331" s="302"/>
    </row>
    <row r="332" spans="1:47">
      <c r="A332" s="384" t="s">
        <v>367</v>
      </c>
      <c r="B332" s="22">
        <v>220.87</v>
      </c>
      <c r="C332">
        <v>581.99</v>
      </c>
      <c r="E332">
        <v>102.1</v>
      </c>
      <c r="F332">
        <v>43.24</v>
      </c>
      <c r="G332">
        <v>298.35000000000002</v>
      </c>
      <c r="H332">
        <v>145.19</v>
      </c>
      <c r="I332">
        <v>111.57</v>
      </c>
      <c r="J332">
        <v>58.94</v>
      </c>
      <c r="K332" s="376">
        <v>50.19</v>
      </c>
      <c r="L332" s="376"/>
      <c r="M332" s="376"/>
      <c r="N332" s="71"/>
      <c r="O332" s="376"/>
      <c r="P332" s="376"/>
      <c r="Q332" s="376">
        <v>102.1</v>
      </c>
      <c r="R332" s="376">
        <v>43.24</v>
      </c>
      <c r="S332" s="376"/>
      <c r="T332" s="376">
        <v>145.19</v>
      </c>
      <c r="U332" s="376">
        <v>111.57</v>
      </c>
      <c r="V332" s="376">
        <v>58.94</v>
      </c>
      <c r="W332" s="376">
        <v>50.19</v>
      </c>
      <c r="X332" s="376"/>
      <c r="Y332" s="70"/>
      <c r="Z332" s="187">
        <v>0.5753567794530049</v>
      </c>
      <c r="AA332" s="187">
        <v>0.66761991000859833</v>
      </c>
      <c r="AB332" s="70">
        <v>9.9069000000000003</v>
      </c>
      <c r="AC332" s="375">
        <v>0.44166666666666671</v>
      </c>
      <c r="AD332" s="292">
        <f t="shared" si="35"/>
        <v>0.5</v>
      </c>
      <c r="AE332" s="70"/>
      <c r="AF332" s="293">
        <f t="shared" si="36"/>
        <v>43.53481169286357</v>
      </c>
      <c r="AG332" s="293">
        <f t="shared" si="37"/>
        <v>91.040597196867395</v>
      </c>
      <c r="AH332" s="294">
        <f t="shared" si="38"/>
        <v>0.32976949485041696</v>
      </c>
      <c r="AI332" s="294">
        <f t="shared" si="39"/>
        <v>1.6171150244522765</v>
      </c>
      <c r="AJ332" s="295">
        <f>INDEX($AR$3:AS342,MATCH(COUNTA(N332:Y332),$AR$3:$AR$12,0),2)</f>
        <v>1.94</v>
      </c>
      <c r="AK332" s="296">
        <f t="shared" si="40"/>
        <v>85.204999999999998</v>
      </c>
      <c r="AL332" s="297">
        <f t="shared" si="41"/>
        <v>8.6005713189797</v>
      </c>
      <c r="AM332" s="297"/>
      <c r="AN332" s="298"/>
      <c r="AO332" s="299"/>
      <c r="AP332" s="209" t="s">
        <v>156</v>
      </c>
      <c r="AQ332" s="300"/>
      <c r="AR332" s="301"/>
      <c r="AS332" s="301"/>
      <c r="AT332" s="302"/>
      <c r="AU332" s="302"/>
    </row>
    <row r="333" spans="1:47">
      <c r="A333" s="384" t="s">
        <v>368</v>
      </c>
      <c r="B333" s="22">
        <v>108.31</v>
      </c>
      <c r="C333">
        <v>347.31</v>
      </c>
      <c r="E333">
        <v>68.400000000000006</v>
      </c>
      <c r="F333">
        <v>14.06</v>
      </c>
      <c r="G333">
        <v>31.32</v>
      </c>
      <c r="H333">
        <v>119.53</v>
      </c>
      <c r="I333">
        <v>43.49</v>
      </c>
      <c r="J333">
        <v>51.06</v>
      </c>
      <c r="K333" s="376"/>
      <c r="L333" s="376"/>
      <c r="M333" s="376"/>
      <c r="N333" s="71">
        <v>108.31</v>
      </c>
      <c r="O333" s="376"/>
      <c r="P333" s="376"/>
      <c r="Q333" s="376">
        <v>68.400000000000006</v>
      </c>
      <c r="R333" s="376">
        <v>14.06</v>
      </c>
      <c r="S333" s="376">
        <v>31.32</v>
      </c>
      <c r="T333" s="376">
        <v>119.53</v>
      </c>
      <c r="U333" s="376">
        <v>43.49</v>
      </c>
      <c r="V333" s="376">
        <v>51.06</v>
      </c>
      <c r="W333" s="376"/>
      <c r="X333" s="376"/>
      <c r="Y333" s="70"/>
      <c r="Z333" s="187">
        <v>12.011382689447251</v>
      </c>
      <c r="AA333" s="187">
        <v>10.96842111234759</v>
      </c>
      <c r="AB333" s="70">
        <v>12.3352</v>
      </c>
      <c r="AC333" s="375">
        <v>0.34166666666666662</v>
      </c>
      <c r="AD333" s="292">
        <f t="shared" si="35"/>
        <v>0.54166666666666663</v>
      </c>
      <c r="AE333" s="70"/>
      <c r="AF333" s="293">
        <f t="shared" si="36"/>
        <v>58.170458335065014</v>
      </c>
      <c r="AG333" s="293">
        <f t="shared" si="37"/>
        <v>102.27961431181815</v>
      </c>
      <c r="AH333" s="294">
        <f t="shared" si="38"/>
        <v>0.10638096141082772</v>
      </c>
      <c r="AI333" s="294">
        <f t="shared" si="39"/>
        <v>1.5786564069679161</v>
      </c>
      <c r="AJ333" s="295">
        <f>INDEX($AR$3:AS343,MATCH(COUNTA(N333:Y333),$AR$3:$AR$12,0),2)</f>
        <v>2.1</v>
      </c>
      <c r="AK333" s="296">
        <f t="shared" si="40"/>
        <v>62.31</v>
      </c>
      <c r="AL333" s="297">
        <f t="shared" si="41"/>
        <v>5.0513976263052083</v>
      </c>
      <c r="AM333" s="297"/>
      <c r="AN333" s="298"/>
      <c r="AO333" s="299"/>
      <c r="AP333" s="209" t="s">
        <v>156</v>
      </c>
      <c r="AQ333" s="300"/>
      <c r="AR333" s="301"/>
      <c r="AS333" s="301"/>
      <c r="AT333" s="302"/>
      <c r="AU333" s="302"/>
    </row>
    <row r="334" spans="1:47">
      <c r="A334" s="384" t="s">
        <v>369</v>
      </c>
      <c r="B334" s="22">
        <v>123.22</v>
      </c>
      <c r="C334">
        <v>327.20999999999998</v>
      </c>
      <c r="E334">
        <v>75.819999999999993</v>
      </c>
      <c r="F334">
        <v>9.4</v>
      </c>
      <c r="G334">
        <v>27.44</v>
      </c>
      <c r="H334">
        <v>89.04</v>
      </c>
      <c r="I334">
        <v>40.21</v>
      </c>
      <c r="J334">
        <v>38.380000000000003</v>
      </c>
      <c r="K334" s="376"/>
      <c r="L334" s="376"/>
      <c r="M334" s="376"/>
      <c r="N334" s="71">
        <v>123.22</v>
      </c>
      <c r="O334" s="376"/>
      <c r="P334" s="376"/>
      <c r="Q334" s="376">
        <v>75.819999999999993</v>
      </c>
      <c r="R334" s="376">
        <v>9.4</v>
      </c>
      <c r="S334" s="376">
        <v>27.44</v>
      </c>
      <c r="T334" s="376">
        <v>89.04</v>
      </c>
      <c r="U334" s="376">
        <v>40.21</v>
      </c>
      <c r="V334" s="376">
        <v>38.380000000000003</v>
      </c>
      <c r="W334" s="376"/>
      <c r="X334" s="376"/>
      <c r="Y334" s="70"/>
      <c r="Z334" s="187">
        <v>12.01775707832326</v>
      </c>
      <c r="AA334" s="187">
        <v>10.96842111234759</v>
      </c>
      <c r="AB334" s="70">
        <v>9.3447999999999993</v>
      </c>
      <c r="AC334" s="375">
        <v>0.32500000000000001</v>
      </c>
      <c r="AD334" s="292">
        <f t="shared" si="35"/>
        <v>0.54166666666666663</v>
      </c>
      <c r="AE334" s="70"/>
      <c r="AF334" s="293">
        <f t="shared" si="36"/>
        <v>64.01270843826299</v>
      </c>
      <c r="AG334" s="293">
        <f t="shared" si="37"/>
        <v>104.66295107261405</v>
      </c>
      <c r="AH334" s="294">
        <f t="shared" si="38"/>
        <v>0.30029871727288698</v>
      </c>
      <c r="AI334" s="294">
        <f t="shared" si="39"/>
        <v>1.7771355914665743</v>
      </c>
      <c r="AJ334" s="295">
        <f>INDEX($AR$3:AS344,MATCH(COUNTA(N334:Y334),$AR$3:$AR$12,0),2)</f>
        <v>2.1</v>
      </c>
      <c r="AK334" s="296">
        <f t="shared" si="40"/>
        <v>57.644285714285715</v>
      </c>
      <c r="AL334" s="297">
        <f t="shared" si="41"/>
        <v>6.1685949099269886</v>
      </c>
      <c r="AM334" s="297"/>
      <c r="AN334" s="298"/>
      <c r="AO334" s="299"/>
      <c r="AP334" s="209" t="s">
        <v>156</v>
      </c>
      <c r="AQ334" s="300"/>
      <c r="AR334" s="301"/>
      <c r="AS334" s="301"/>
      <c r="AT334" s="302"/>
      <c r="AU334" s="302"/>
    </row>
    <row r="335" spans="1:47">
      <c r="A335" s="384" t="s">
        <v>370</v>
      </c>
      <c r="B335" s="22"/>
      <c r="C335">
        <v>108.73</v>
      </c>
      <c r="E335">
        <v>59.41</v>
      </c>
      <c r="F335">
        <v>8.14</v>
      </c>
      <c r="H335">
        <v>68.709999999999994</v>
      </c>
      <c r="I335">
        <v>28.89</v>
      </c>
      <c r="J335">
        <v>47.89</v>
      </c>
      <c r="K335" s="376">
        <v>25.73</v>
      </c>
      <c r="L335" s="376">
        <v>10.85</v>
      </c>
      <c r="M335" s="376">
        <v>18.100000000000001</v>
      </c>
      <c r="N335" s="71"/>
      <c r="O335" s="376"/>
      <c r="P335" s="376"/>
      <c r="Q335" s="376">
        <v>59.41</v>
      </c>
      <c r="R335" s="376">
        <v>8.14</v>
      </c>
      <c r="S335" s="376"/>
      <c r="T335" s="376">
        <v>68.709999999999994</v>
      </c>
      <c r="U335" s="376">
        <v>28.89</v>
      </c>
      <c r="V335" s="376">
        <v>47.89</v>
      </c>
      <c r="W335" s="376">
        <v>25.73</v>
      </c>
      <c r="X335" s="376">
        <v>10.85</v>
      </c>
      <c r="Y335" s="70">
        <v>18.100000000000001</v>
      </c>
      <c r="Z335" s="376"/>
      <c r="AA335" s="376"/>
      <c r="AB335" s="70">
        <v>5.2567000000000004</v>
      </c>
      <c r="AC335" s="375">
        <v>0.44000000000000011</v>
      </c>
      <c r="AD335" s="292">
        <f t="shared" si="35"/>
        <v>0.58333333333333326</v>
      </c>
      <c r="AE335" s="70"/>
      <c r="AF335" s="293">
        <f t="shared" si="36"/>
        <v>63.328195459097927</v>
      </c>
      <c r="AG335" s="293">
        <f t="shared" si="37"/>
        <v>74.025403514981505</v>
      </c>
      <c r="AH335" s="294">
        <f t="shared" si="38"/>
        <v>0.15354135710747893</v>
      </c>
      <c r="AI335" s="294">
        <f t="shared" si="39"/>
        <v>1.663066336029805</v>
      </c>
      <c r="AJ335" s="295">
        <f>INDEX($AR$3:AS345,MATCH(COUNTA(N335:Y335),$AR$3:$AR$12,0),2)</f>
        <v>2.2200000000000002</v>
      </c>
      <c r="AK335" s="296">
        <f t="shared" si="40"/>
        <v>33.464999999999996</v>
      </c>
      <c r="AL335" s="297">
        <f t="shared" si="41"/>
        <v>6.3661612798904246</v>
      </c>
      <c r="AM335" s="297"/>
      <c r="AN335" s="298"/>
      <c r="AO335" s="299"/>
      <c r="AP335" s="209" t="s">
        <v>156</v>
      </c>
      <c r="AQ335" s="300"/>
      <c r="AR335" s="301"/>
      <c r="AS335" s="301"/>
      <c r="AT335" s="302"/>
      <c r="AU335" s="302"/>
    </row>
    <row r="336" spans="1:47">
      <c r="A336" s="384" t="s">
        <v>371</v>
      </c>
      <c r="B336" s="22"/>
      <c r="C336">
        <v>117.26</v>
      </c>
      <c r="E336">
        <v>67.66</v>
      </c>
      <c r="F336">
        <v>7.99</v>
      </c>
      <c r="G336">
        <v>12.96</v>
      </c>
      <c r="H336">
        <v>80.84</v>
      </c>
      <c r="I336">
        <v>33.68</v>
      </c>
      <c r="J336">
        <v>49.84</v>
      </c>
      <c r="K336" s="376">
        <v>27.71</v>
      </c>
      <c r="L336" s="376">
        <v>10.41</v>
      </c>
      <c r="M336" s="376">
        <v>18.41</v>
      </c>
      <c r="N336" s="71"/>
      <c r="O336" s="376"/>
      <c r="P336" s="376"/>
      <c r="Q336" s="376">
        <v>67.66</v>
      </c>
      <c r="R336" s="376">
        <v>7.99</v>
      </c>
      <c r="S336" s="376">
        <v>12.96</v>
      </c>
      <c r="T336" s="376">
        <v>80.84</v>
      </c>
      <c r="U336" s="376">
        <v>33.68</v>
      </c>
      <c r="V336" s="376">
        <v>49.84</v>
      </c>
      <c r="W336" s="376">
        <v>27.71</v>
      </c>
      <c r="X336" s="376">
        <v>10.41</v>
      </c>
      <c r="Y336" s="70">
        <v>18.41</v>
      </c>
      <c r="Z336" s="376"/>
      <c r="AA336" s="376"/>
      <c r="AB336" s="70">
        <v>6.6002999999999998</v>
      </c>
      <c r="AC336" s="375">
        <v>0.37</v>
      </c>
      <c r="AD336" s="292">
        <f t="shared" si="35"/>
        <v>0.375</v>
      </c>
      <c r="AE336" s="70"/>
      <c r="AF336" s="293">
        <f t="shared" si="36"/>
        <v>72.113516080444242</v>
      </c>
      <c r="AG336" s="293">
        <f t="shared" si="37"/>
        <v>80.205114846671094</v>
      </c>
      <c r="AH336" s="294">
        <f t="shared" si="38"/>
        <v>0.18091969800960886</v>
      </c>
      <c r="AI336" s="294">
        <f t="shared" si="39"/>
        <v>1.8731014137062574</v>
      </c>
      <c r="AJ336" s="295">
        <f>INDEX($AR$3:AS346,MATCH(COUNTA(N336:Y336),$AR$3:$AR$12,0),2)</f>
        <v>2.3199999999999998</v>
      </c>
      <c r="AK336" s="296">
        <f t="shared" si="40"/>
        <v>34.388888888888893</v>
      </c>
      <c r="AL336" s="297">
        <f t="shared" si="41"/>
        <v>5.2102008831248421</v>
      </c>
      <c r="AM336" s="297"/>
      <c r="AN336" s="298"/>
      <c r="AO336" s="299"/>
      <c r="AP336" s="209" t="s">
        <v>156</v>
      </c>
      <c r="AQ336" s="300"/>
      <c r="AR336" s="301"/>
      <c r="AS336" s="301"/>
      <c r="AT336" s="302"/>
      <c r="AU336" s="302"/>
    </row>
    <row r="337" spans="1:47">
      <c r="A337" s="384" t="s">
        <v>372</v>
      </c>
      <c r="B337" s="22">
        <v>223.76</v>
      </c>
      <c r="C337">
        <v>288.66000000000003</v>
      </c>
      <c r="F337">
        <v>13.8</v>
      </c>
      <c r="G337">
        <v>37.71</v>
      </c>
      <c r="H337">
        <v>168.27</v>
      </c>
      <c r="J337">
        <v>210.33</v>
      </c>
      <c r="K337" s="376">
        <v>65.63</v>
      </c>
      <c r="L337" s="376">
        <v>43.88</v>
      </c>
      <c r="M337" s="376">
        <v>90.18</v>
      </c>
      <c r="N337" s="71">
        <v>223.76</v>
      </c>
      <c r="O337" s="376"/>
      <c r="P337" s="376"/>
      <c r="Q337" s="376"/>
      <c r="R337" s="376">
        <v>13.8</v>
      </c>
      <c r="S337" s="376">
        <v>37.71</v>
      </c>
      <c r="T337" s="376">
        <v>168.27</v>
      </c>
      <c r="U337" s="376"/>
      <c r="V337" s="376">
        <v>210.33</v>
      </c>
      <c r="W337" s="376">
        <v>65.63</v>
      </c>
      <c r="X337" s="376">
        <v>43.88</v>
      </c>
      <c r="Y337" s="70">
        <v>90.18</v>
      </c>
      <c r="Z337" s="187">
        <v>1.918246939964652</v>
      </c>
      <c r="AA337" s="187">
        <v>4.3811315555966184</v>
      </c>
      <c r="AB337" s="70">
        <v>8.2026000000000003</v>
      </c>
      <c r="AC337" s="375">
        <v>0.36</v>
      </c>
      <c r="AD337" s="292">
        <f t="shared" si="35"/>
        <v>0.33333333333333331</v>
      </c>
      <c r="AE337" s="70"/>
      <c r="AF337" s="293">
        <f t="shared" si="36"/>
        <v>72.242179380218388</v>
      </c>
      <c r="AG337" s="293">
        <f t="shared" si="37"/>
        <v>72.863134074446705</v>
      </c>
      <c r="AH337" s="294">
        <f t="shared" si="38"/>
        <v>6.3964564678986383E-2</v>
      </c>
      <c r="AI337" s="294">
        <f t="shared" si="39"/>
        <v>1.5187705334199475</v>
      </c>
      <c r="AJ337" s="295">
        <f>INDEX($AR$3:AS347,MATCH(COUNTA(N337:Y337),$AR$3:$AR$12,0),2)</f>
        <v>2.2200000000000002</v>
      </c>
      <c r="AK337" s="296">
        <f t="shared" si="40"/>
        <v>106.69499999999999</v>
      </c>
      <c r="AL337" s="297">
        <f t="shared" si="41"/>
        <v>13.007461048935703</v>
      </c>
      <c r="AM337" s="297"/>
      <c r="AN337" s="298"/>
      <c r="AO337" s="299"/>
      <c r="AP337" s="209" t="s">
        <v>156</v>
      </c>
      <c r="AQ337" s="300"/>
      <c r="AR337" s="301"/>
      <c r="AS337" s="301"/>
      <c r="AT337" s="302"/>
      <c r="AU337" s="302"/>
    </row>
    <row r="338" spans="1:47">
      <c r="A338" s="384" t="s">
        <v>373</v>
      </c>
      <c r="B338" s="22">
        <v>33.67</v>
      </c>
      <c r="E338">
        <v>173.44</v>
      </c>
      <c r="F338">
        <v>15.61</v>
      </c>
      <c r="G338">
        <v>14.67</v>
      </c>
      <c r="H338">
        <v>45.85</v>
      </c>
      <c r="I338">
        <v>15.31</v>
      </c>
      <c r="J338">
        <v>31.9</v>
      </c>
      <c r="K338" s="376">
        <v>19.25</v>
      </c>
      <c r="L338" s="376">
        <v>8.9600000000000009</v>
      </c>
      <c r="M338" s="376">
        <v>16.88</v>
      </c>
      <c r="N338" s="71">
        <v>33.67</v>
      </c>
      <c r="O338" s="376"/>
      <c r="P338" s="376"/>
      <c r="Q338" s="376"/>
      <c r="R338" s="376">
        <v>15.61</v>
      </c>
      <c r="S338" s="376">
        <v>14.67</v>
      </c>
      <c r="T338" s="376">
        <v>45.85</v>
      </c>
      <c r="U338" s="376">
        <v>15.31</v>
      </c>
      <c r="V338" s="376">
        <v>31.9</v>
      </c>
      <c r="W338" s="376">
        <v>19.25</v>
      </c>
      <c r="X338" s="376">
        <v>8.9600000000000009</v>
      </c>
      <c r="Y338" s="70">
        <v>16.88</v>
      </c>
      <c r="Z338" s="187">
        <v>6.3926037231116952</v>
      </c>
      <c r="AA338" s="187">
        <v>4.3811315555966184</v>
      </c>
      <c r="AB338" s="70">
        <v>5.8083999999999998</v>
      </c>
      <c r="AC338" s="375">
        <v>0.34</v>
      </c>
      <c r="AD338" s="292">
        <f t="shared" si="35"/>
        <v>0.625</v>
      </c>
      <c r="AE338" s="70"/>
      <c r="AF338" s="293">
        <f t="shared" si="36"/>
        <v>50.213771841923446</v>
      </c>
      <c r="AG338" s="293">
        <f t="shared" si="37"/>
        <v>123.93177294713445</v>
      </c>
      <c r="AH338" s="294">
        <f t="shared" si="38"/>
        <v>0.33017077798861477</v>
      </c>
      <c r="AI338" s="294">
        <f t="shared" si="39"/>
        <v>2.0747515003269505</v>
      </c>
      <c r="AJ338" s="295">
        <f>INDEX($AR$3:AS348,MATCH(COUNTA(N338:Y338),$AR$3:$AR$12,0),2)</f>
        <v>2.3199999999999998</v>
      </c>
      <c r="AK338" s="296">
        <f t="shared" si="40"/>
        <v>22.455555555555559</v>
      </c>
      <c r="AL338" s="297">
        <f t="shared" si="41"/>
        <v>3.8660484049920045</v>
      </c>
      <c r="AM338" s="297"/>
      <c r="AN338" s="298"/>
      <c r="AO338" s="299"/>
      <c r="AP338" s="209" t="s">
        <v>156</v>
      </c>
      <c r="AQ338" s="300"/>
      <c r="AR338" s="301"/>
      <c r="AS338" s="301"/>
      <c r="AT338" s="302"/>
      <c r="AU338" s="302"/>
    </row>
    <row r="339" spans="1:47">
      <c r="A339" s="384" t="s">
        <v>374</v>
      </c>
      <c r="B339" s="22">
        <v>68.260000000000005</v>
      </c>
      <c r="C339">
        <v>147.29</v>
      </c>
      <c r="E339">
        <v>67.3</v>
      </c>
      <c r="F339">
        <v>26.34</v>
      </c>
      <c r="G339">
        <v>32.909999999999997</v>
      </c>
      <c r="H339">
        <v>65.709999999999994</v>
      </c>
      <c r="I339">
        <v>42.52</v>
      </c>
      <c r="J339">
        <v>40.880000000000003</v>
      </c>
      <c r="K339" s="376">
        <v>43.68</v>
      </c>
      <c r="L339" s="376">
        <v>14.48</v>
      </c>
      <c r="M339" s="376">
        <v>15.29</v>
      </c>
      <c r="N339" s="71">
        <v>68.260000000000005</v>
      </c>
      <c r="O339" s="376"/>
      <c r="P339" s="376"/>
      <c r="Q339" s="376">
        <v>67.3</v>
      </c>
      <c r="R339" s="376">
        <v>26.34</v>
      </c>
      <c r="S339" s="376">
        <v>32.909999999999997</v>
      </c>
      <c r="T339" s="376">
        <v>65.709999999999994</v>
      </c>
      <c r="U339" s="376">
        <v>42.52</v>
      </c>
      <c r="V339" s="376">
        <v>40.880000000000003</v>
      </c>
      <c r="W339" s="376">
        <v>43.68</v>
      </c>
      <c r="X339" s="376">
        <v>14.48</v>
      </c>
      <c r="Y339" s="70">
        <v>15.29</v>
      </c>
      <c r="Z339" s="187">
        <v>2.3100525602672861</v>
      </c>
      <c r="AA339" s="187">
        <v>4.3811315555966184</v>
      </c>
      <c r="AB339" s="70">
        <v>3.9903</v>
      </c>
      <c r="AC339" s="375">
        <v>0.40000000000000008</v>
      </c>
      <c r="AD339" s="292">
        <f t="shared" si="35"/>
        <v>0.66666666666666663</v>
      </c>
      <c r="AE339" s="70"/>
      <c r="AF339" s="293">
        <f t="shared" si="36"/>
        <v>46.050587585187223</v>
      </c>
      <c r="AG339" s="293">
        <f t="shared" si="37"/>
        <v>69.056723824977553</v>
      </c>
      <c r="AH339" s="294">
        <f t="shared" si="38"/>
        <v>1.7850502045370174E-2</v>
      </c>
      <c r="AI339" s="294">
        <f t="shared" si="39"/>
        <v>1.3799591802115725</v>
      </c>
      <c r="AJ339" s="295">
        <f>INDEX($AR$3:AS349,MATCH(COUNTA(N339:Y339),$AR$3:$AR$12,0),2)</f>
        <v>2.41</v>
      </c>
      <c r="AK339" s="296">
        <f t="shared" si="40"/>
        <v>41.737000000000002</v>
      </c>
      <c r="AL339" s="297">
        <f t="shared" si="41"/>
        <v>10.459614565320903</v>
      </c>
      <c r="AM339" s="297"/>
      <c r="AN339" s="298"/>
      <c r="AO339" s="299"/>
      <c r="AP339" s="209" t="s">
        <v>156</v>
      </c>
      <c r="AQ339" s="300"/>
      <c r="AR339" s="301"/>
      <c r="AS339" s="301"/>
      <c r="AT339" s="302"/>
      <c r="AU339" s="302"/>
    </row>
    <row r="340" spans="1:47">
      <c r="A340" s="384" t="s">
        <v>375</v>
      </c>
      <c r="B340" s="22">
        <v>46.89</v>
      </c>
      <c r="C340">
        <v>105.79</v>
      </c>
      <c r="E340">
        <v>133.22</v>
      </c>
      <c r="F340">
        <v>29.54</v>
      </c>
      <c r="G340">
        <v>70.42</v>
      </c>
      <c r="H340">
        <v>73.819999999999993</v>
      </c>
      <c r="I340">
        <v>28.85</v>
      </c>
      <c r="J340">
        <v>43.96</v>
      </c>
      <c r="K340" s="376">
        <v>44.79</v>
      </c>
      <c r="L340" s="376">
        <v>10.94</v>
      </c>
      <c r="M340" s="376">
        <v>17.75</v>
      </c>
      <c r="N340" s="71">
        <v>46.89</v>
      </c>
      <c r="O340" s="376">
        <v>105.79</v>
      </c>
      <c r="P340" s="376"/>
      <c r="Q340" s="376">
        <v>133.22</v>
      </c>
      <c r="R340" s="376">
        <v>29.54</v>
      </c>
      <c r="S340" s="376">
        <v>70.42</v>
      </c>
      <c r="T340" s="376">
        <v>73.819999999999993</v>
      </c>
      <c r="U340" s="376">
        <v>28.85</v>
      </c>
      <c r="V340" s="376">
        <v>43.96</v>
      </c>
      <c r="W340" s="376">
        <v>44.79</v>
      </c>
      <c r="X340" s="376">
        <v>10.94</v>
      </c>
      <c r="Y340" s="70">
        <v>17.75</v>
      </c>
      <c r="Z340" s="187">
        <v>2.1651395721114111</v>
      </c>
      <c r="AA340" s="187">
        <v>4.3811315555966184</v>
      </c>
      <c r="AB340" s="70">
        <v>3.9306000000000001</v>
      </c>
      <c r="AC340" s="375">
        <v>0.51249999999999996</v>
      </c>
      <c r="AD340" s="292">
        <f t="shared" si="35"/>
        <v>0.70833333333333326</v>
      </c>
      <c r="AE340" s="70"/>
      <c r="AF340" s="293">
        <f t="shared" si="36"/>
        <v>65.31917292967556</v>
      </c>
      <c r="AG340" s="293">
        <f t="shared" si="37"/>
        <v>65.31917292967556</v>
      </c>
      <c r="AH340" s="294">
        <f t="shared" si="38"/>
        <v>0.22432122996401696</v>
      </c>
      <c r="AI340" s="294">
        <f t="shared" si="39"/>
        <v>2.1713449097942452</v>
      </c>
      <c r="AJ340" s="295">
        <f>INDEX($AR$3:AS350,MATCH(COUNTA(N340:Y340),$AR$3:$AR$12,0),2)</f>
        <v>2.48</v>
      </c>
      <c r="AK340" s="296">
        <f t="shared" si="40"/>
        <v>55.088181818181823</v>
      </c>
      <c r="AL340" s="297">
        <f t="shared" si="41"/>
        <v>14.015209336534326</v>
      </c>
      <c r="AM340" s="297"/>
      <c r="AN340" s="298"/>
      <c r="AO340" s="299"/>
      <c r="AP340" s="209" t="s">
        <v>156</v>
      </c>
      <c r="AQ340" s="300"/>
      <c r="AR340" s="301"/>
      <c r="AS340" s="301"/>
      <c r="AT340" s="302"/>
      <c r="AU340" s="302"/>
    </row>
    <row r="341" spans="1:47">
      <c r="A341" s="384" t="s">
        <v>376</v>
      </c>
      <c r="B341" s="22">
        <v>133.05000000000001</v>
      </c>
      <c r="C341">
        <v>231.4</v>
      </c>
      <c r="E341">
        <v>88.69</v>
      </c>
      <c r="F341">
        <v>23.97</v>
      </c>
      <c r="G341">
        <v>100.58</v>
      </c>
      <c r="H341">
        <v>78.739999999999995</v>
      </c>
      <c r="I341">
        <v>68.17</v>
      </c>
      <c r="J341">
        <v>48.28</v>
      </c>
      <c r="K341" s="376">
        <v>37.369999999999997</v>
      </c>
      <c r="L341" s="376">
        <v>18.11</v>
      </c>
      <c r="M341" s="376">
        <v>17.73</v>
      </c>
      <c r="N341" s="71">
        <v>133.05000000000001</v>
      </c>
      <c r="O341" s="376"/>
      <c r="P341" s="376"/>
      <c r="Q341" s="376">
        <v>88.69</v>
      </c>
      <c r="R341" s="376">
        <v>23.97</v>
      </c>
      <c r="S341" s="376">
        <v>100.58</v>
      </c>
      <c r="T341" s="376">
        <v>78.739999999999995</v>
      </c>
      <c r="U341" s="376">
        <v>68.17</v>
      </c>
      <c r="V341" s="376">
        <v>48.28</v>
      </c>
      <c r="W341" s="376">
        <v>37.369999999999997</v>
      </c>
      <c r="X341" s="376">
        <v>18.11</v>
      </c>
      <c r="Y341" s="70">
        <v>17.73</v>
      </c>
      <c r="Z341" s="187">
        <v>0.33860631016633042</v>
      </c>
      <c r="AA341" s="187">
        <v>0.52279102723075899</v>
      </c>
      <c r="AB341" s="70">
        <v>8.9222999999999999</v>
      </c>
      <c r="AC341" s="375">
        <v>0.4</v>
      </c>
      <c r="AD341" s="292">
        <f t="shared" si="35"/>
        <v>0.66666666666666663</v>
      </c>
      <c r="AE341" s="70"/>
      <c r="AF341" s="293">
        <f t="shared" si="36"/>
        <v>60.196620838728556</v>
      </c>
      <c r="AG341" s="293">
        <f t="shared" si="37"/>
        <v>78.343061958308212</v>
      </c>
      <c r="AH341" s="294">
        <f t="shared" si="38"/>
        <v>0.28156434269857794</v>
      </c>
      <c r="AI341" s="294">
        <f t="shared" si="39"/>
        <v>1.9345034149219773</v>
      </c>
      <c r="AJ341" s="295">
        <f>INDEX($AR$3:AS351,MATCH(COUNTA(N341:Y341),$AR$3:$AR$12,0),2)</f>
        <v>2.41</v>
      </c>
      <c r="AK341" s="296">
        <f t="shared" si="40"/>
        <v>61.469000000000008</v>
      </c>
      <c r="AL341" s="297">
        <f t="shared" si="41"/>
        <v>6.889367091445032</v>
      </c>
      <c r="AM341" s="297"/>
      <c r="AN341" s="298"/>
      <c r="AO341" s="299"/>
      <c r="AP341" s="209" t="s">
        <v>156</v>
      </c>
      <c r="AQ341" s="300"/>
      <c r="AR341" s="301"/>
      <c r="AS341" s="301"/>
      <c r="AT341" s="302"/>
      <c r="AU341" s="302"/>
    </row>
    <row r="342" spans="1:47">
      <c r="A342" s="384" t="s">
        <v>377</v>
      </c>
      <c r="B342" s="22">
        <v>101.01</v>
      </c>
      <c r="C342">
        <v>393.66</v>
      </c>
      <c r="E342">
        <v>124</v>
      </c>
      <c r="F342">
        <v>33.78</v>
      </c>
      <c r="G342">
        <v>106.23</v>
      </c>
      <c r="H342">
        <v>108.9</v>
      </c>
      <c r="I342">
        <v>86.14</v>
      </c>
      <c r="J342">
        <v>77.88</v>
      </c>
      <c r="K342" s="376">
        <v>45.27</v>
      </c>
      <c r="L342" s="376">
        <v>24.34</v>
      </c>
      <c r="M342" s="376">
        <v>30.79</v>
      </c>
      <c r="N342" s="71">
        <v>101.01</v>
      </c>
      <c r="O342" s="376"/>
      <c r="P342" s="376"/>
      <c r="Q342" s="376">
        <v>124</v>
      </c>
      <c r="R342" s="376">
        <v>33.78</v>
      </c>
      <c r="S342" s="376">
        <v>106.23</v>
      </c>
      <c r="T342" s="376">
        <v>108.9</v>
      </c>
      <c r="U342" s="376">
        <v>86.14</v>
      </c>
      <c r="V342" s="376">
        <v>77.88</v>
      </c>
      <c r="W342" s="376">
        <v>45.27</v>
      </c>
      <c r="X342" s="376">
        <v>24.34</v>
      </c>
      <c r="Y342" s="70">
        <v>30.79</v>
      </c>
      <c r="Z342" s="187">
        <v>0.30422110424299659</v>
      </c>
      <c r="AA342" s="187">
        <v>0.52279102723075899</v>
      </c>
      <c r="AB342" s="70">
        <v>12.0959</v>
      </c>
      <c r="AC342" s="375">
        <v>0.40833333333333338</v>
      </c>
      <c r="AD342" s="292">
        <f t="shared" si="35"/>
        <v>0.66666666666666663</v>
      </c>
      <c r="AE342" s="70"/>
      <c r="AF342" s="293">
        <f t="shared" si="36"/>
        <v>47.7405754657808</v>
      </c>
      <c r="AG342" s="293">
        <f t="shared" si="37"/>
        <v>95.126170888554341</v>
      </c>
      <c r="AH342" s="294">
        <f t="shared" si="38"/>
        <v>0.15151515151515146</v>
      </c>
      <c r="AI342" s="294">
        <f t="shared" si="39"/>
        <v>1.4231983347018975</v>
      </c>
      <c r="AJ342" s="295">
        <f>INDEX($AR$3:AS352,MATCH(COUNTA(N342:Y342),$AR$3:$AR$12,0),2)</f>
        <v>2.41</v>
      </c>
      <c r="AK342" s="296">
        <f t="shared" si="40"/>
        <v>73.833999999999989</v>
      </c>
      <c r="AL342" s="297">
        <f t="shared" si="41"/>
        <v>6.1040517861424108</v>
      </c>
      <c r="AM342" s="297"/>
      <c r="AN342" s="298"/>
      <c r="AO342" s="299"/>
      <c r="AP342" s="209" t="s">
        <v>156</v>
      </c>
      <c r="AQ342" s="300"/>
      <c r="AR342" s="301"/>
      <c r="AS342" s="301"/>
      <c r="AT342" s="302"/>
      <c r="AU342" s="302"/>
    </row>
    <row r="343" spans="1:47">
      <c r="A343" s="384" t="s">
        <v>378</v>
      </c>
      <c r="B343" s="22">
        <v>132.84</v>
      </c>
      <c r="G343">
        <v>25.39</v>
      </c>
      <c r="H343">
        <v>87.38</v>
      </c>
      <c r="I343">
        <v>23.92</v>
      </c>
      <c r="J343">
        <v>34.07</v>
      </c>
      <c r="K343" s="376"/>
      <c r="L343" s="376"/>
      <c r="M343" s="376"/>
      <c r="N343" s="71">
        <v>132.84</v>
      </c>
      <c r="O343" s="376"/>
      <c r="P343" s="376"/>
      <c r="Q343" s="376"/>
      <c r="R343" s="376"/>
      <c r="S343" s="376">
        <v>25.39</v>
      </c>
      <c r="T343" s="376">
        <v>87.38</v>
      </c>
      <c r="U343" s="376">
        <v>23.92</v>
      </c>
      <c r="V343" s="376">
        <v>34.07</v>
      </c>
      <c r="W343" s="376"/>
      <c r="X343" s="376"/>
      <c r="Y343" s="70"/>
      <c r="Z343" s="187">
        <v>0.620835693727254</v>
      </c>
      <c r="AA343" s="187">
        <v>0.67154563451373694</v>
      </c>
      <c r="AB343" s="70">
        <v>10.832800000000001</v>
      </c>
      <c r="AC343" s="375">
        <v>0.32500000000000001</v>
      </c>
      <c r="AD343" s="292">
        <f t="shared" si="35"/>
        <v>0.20833333333333331</v>
      </c>
      <c r="AE343" s="70"/>
      <c r="AF343" s="293">
        <f t="shared" si="36"/>
        <v>70.739154440048097</v>
      </c>
      <c r="AG343" s="293">
        <f t="shared" si="37"/>
        <v>70.739154440048097</v>
      </c>
      <c r="AH343" s="294">
        <f t="shared" si="38"/>
        <v>0.41737054719059868</v>
      </c>
      <c r="AI343" s="294">
        <f t="shared" si="39"/>
        <v>1.6790517853584834</v>
      </c>
      <c r="AJ343" s="295">
        <f>INDEX($AR$3:AS353,MATCH(COUNTA(N343:Y343),$AR$3:$AR$12,0),2)</f>
        <v>1.75</v>
      </c>
      <c r="AK343" s="296">
        <f t="shared" si="40"/>
        <v>60.720000000000006</v>
      </c>
      <c r="AL343" s="297">
        <f t="shared" si="41"/>
        <v>5.6051990251827783</v>
      </c>
      <c r="AM343" s="297"/>
      <c r="AN343" s="298"/>
      <c r="AO343" s="299"/>
      <c r="AP343" s="209" t="s">
        <v>156</v>
      </c>
      <c r="AQ343" s="300"/>
      <c r="AR343" s="301"/>
      <c r="AS343" s="301"/>
      <c r="AT343" s="302"/>
      <c r="AU343" s="302"/>
    </row>
    <row r="344" spans="1:47">
      <c r="A344" s="384" t="s">
        <v>379</v>
      </c>
      <c r="B344" s="22">
        <v>133.41999999999999</v>
      </c>
      <c r="C344">
        <v>584.44000000000005</v>
      </c>
      <c r="F344">
        <v>12.98</v>
      </c>
      <c r="G344">
        <v>23.85</v>
      </c>
      <c r="H344">
        <v>102.21</v>
      </c>
      <c r="I344">
        <v>34.83</v>
      </c>
      <c r="J344">
        <v>35.54</v>
      </c>
      <c r="K344" s="376"/>
      <c r="L344" s="376"/>
      <c r="M344" s="376"/>
      <c r="N344" s="71">
        <v>133.41999999999999</v>
      </c>
      <c r="O344" s="376"/>
      <c r="P344" s="376"/>
      <c r="Q344" s="376"/>
      <c r="R344" s="376">
        <v>12.98</v>
      </c>
      <c r="S344" s="376">
        <v>23.85</v>
      </c>
      <c r="T344" s="376">
        <v>102.21</v>
      </c>
      <c r="U344" s="376">
        <v>34.83</v>
      </c>
      <c r="V344" s="376">
        <v>35.54</v>
      </c>
      <c r="W344" s="376"/>
      <c r="X344" s="376"/>
      <c r="Y344" s="70"/>
      <c r="Z344" s="187">
        <v>0.52155710456472293</v>
      </c>
      <c r="AA344" s="187">
        <v>0.67154563451373694</v>
      </c>
      <c r="AB344" s="70">
        <v>10.189</v>
      </c>
      <c r="AC344" s="375">
        <v>0.32500000000000001</v>
      </c>
      <c r="AD344" s="292">
        <f t="shared" si="35"/>
        <v>0.25</v>
      </c>
      <c r="AE344" s="70"/>
      <c r="AF344" s="293">
        <f t="shared" si="36"/>
        <v>77.851889787273706</v>
      </c>
      <c r="AG344" s="293">
        <f t="shared" si="37"/>
        <v>142.72013801011229</v>
      </c>
      <c r="AH344" s="294">
        <f t="shared" si="38"/>
        <v>0.25913317834606442</v>
      </c>
      <c r="AI344" s="294">
        <f t="shared" si="39"/>
        <v>1.7148393707257301</v>
      </c>
      <c r="AJ344" s="295">
        <f>INDEX($AR$3:AS354,MATCH(COUNTA(N344:Y344),$AR$3:$AR$12,0),2)</f>
        <v>1.94</v>
      </c>
      <c r="AK344" s="296">
        <f t="shared" si="40"/>
        <v>57.138333333333328</v>
      </c>
      <c r="AL344" s="297">
        <f t="shared" si="41"/>
        <v>5.6078450616678115</v>
      </c>
      <c r="AM344" s="297"/>
      <c r="AN344" s="298"/>
      <c r="AO344" s="299"/>
      <c r="AP344" s="209" t="s">
        <v>156</v>
      </c>
      <c r="AQ344" s="300"/>
      <c r="AR344" s="301"/>
      <c r="AS344" s="301"/>
      <c r="AT344" s="302"/>
      <c r="AU344" s="302"/>
    </row>
    <row r="345" spans="1:47">
      <c r="A345" s="384" t="s">
        <v>380</v>
      </c>
      <c r="B345" s="22">
        <v>272.7</v>
      </c>
      <c r="C345">
        <v>784.15</v>
      </c>
      <c r="E345">
        <v>253.1</v>
      </c>
      <c r="F345">
        <v>66.97</v>
      </c>
      <c r="G345">
        <v>415.24</v>
      </c>
      <c r="H345">
        <v>251.77</v>
      </c>
      <c r="I345">
        <v>208.23</v>
      </c>
      <c r="J345">
        <v>71.14</v>
      </c>
      <c r="K345" s="376">
        <v>96.41</v>
      </c>
      <c r="L345" s="376">
        <v>10.84</v>
      </c>
      <c r="M345" s="376">
        <v>34.799999999999997</v>
      </c>
      <c r="N345" s="71">
        <v>272.7</v>
      </c>
      <c r="O345" s="376"/>
      <c r="P345" s="376"/>
      <c r="Q345" s="376">
        <v>253.1</v>
      </c>
      <c r="R345" s="376">
        <v>66.97</v>
      </c>
      <c r="S345" s="376">
        <v>415.24</v>
      </c>
      <c r="T345" s="376">
        <v>251.77</v>
      </c>
      <c r="U345" s="376">
        <v>208.23</v>
      </c>
      <c r="V345" s="376">
        <v>71.14</v>
      </c>
      <c r="W345" s="376">
        <v>96.41</v>
      </c>
      <c r="X345" s="376">
        <v>10.84</v>
      </c>
      <c r="Y345" s="70">
        <v>34.799999999999997</v>
      </c>
      <c r="Z345" s="187">
        <v>0.57431343168873328</v>
      </c>
      <c r="AA345" s="187">
        <v>0.67154563451373694</v>
      </c>
      <c r="AB345" s="70">
        <v>11.2362</v>
      </c>
      <c r="AC345" s="375">
        <v>0.35833333333333339</v>
      </c>
      <c r="AD345" s="292">
        <f t="shared" si="35"/>
        <v>0.41666666666666663</v>
      </c>
      <c r="AE345" s="70"/>
      <c r="AF345" s="293">
        <f t="shared" si="36"/>
        <v>74.083024984115525</v>
      </c>
      <c r="AG345" s="293">
        <f t="shared" si="37"/>
        <v>95.137862864143656</v>
      </c>
      <c r="AH345" s="294">
        <f t="shared" si="38"/>
        <v>0.35247279920870428</v>
      </c>
      <c r="AI345" s="294">
        <f t="shared" si="39"/>
        <v>1.9841285516427956</v>
      </c>
      <c r="AJ345" s="295">
        <f>INDEX($AR$3:AS355,MATCH(COUNTA(N345:Y345),$AR$3:$AR$12,0),2)</f>
        <v>2.41</v>
      </c>
      <c r="AK345" s="296">
        <f t="shared" si="40"/>
        <v>168.12</v>
      </c>
      <c r="AL345" s="297">
        <f t="shared" si="41"/>
        <v>14.96235382068671</v>
      </c>
      <c r="AM345" s="297"/>
      <c r="AN345" s="298"/>
      <c r="AO345" s="299"/>
      <c r="AP345" s="209" t="s">
        <v>156</v>
      </c>
      <c r="AQ345" s="300"/>
      <c r="AR345" s="301"/>
      <c r="AS345" s="301"/>
      <c r="AT345" s="302"/>
      <c r="AU345" s="302"/>
    </row>
    <row r="346" spans="1:47">
      <c r="A346" s="384" t="s">
        <v>381</v>
      </c>
      <c r="B346" s="22">
        <v>171.37</v>
      </c>
      <c r="C346">
        <v>469.53</v>
      </c>
      <c r="E346">
        <v>138.44</v>
      </c>
      <c r="F346">
        <v>47.73</v>
      </c>
      <c r="G346">
        <v>236.04</v>
      </c>
      <c r="H346">
        <v>163.80000000000001</v>
      </c>
      <c r="I346">
        <v>102.08</v>
      </c>
      <c r="J346">
        <v>74.77</v>
      </c>
      <c r="K346" s="376">
        <v>65.95</v>
      </c>
      <c r="L346" s="376">
        <v>6.72</v>
      </c>
      <c r="M346" s="376">
        <v>11.88</v>
      </c>
      <c r="N346" s="71">
        <v>171.37</v>
      </c>
      <c r="O346" s="376"/>
      <c r="P346" s="376"/>
      <c r="Q346" s="376">
        <v>138.44</v>
      </c>
      <c r="R346" s="376">
        <v>47.73</v>
      </c>
      <c r="S346" s="376">
        <v>236.04</v>
      </c>
      <c r="T346" s="376">
        <v>163.80000000000001</v>
      </c>
      <c r="U346" s="376">
        <v>102.08</v>
      </c>
      <c r="V346" s="376">
        <v>74.77</v>
      </c>
      <c r="W346" s="376">
        <v>65.95</v>
      </c>
      <c r="X346" s="376">
        <v>6.72</v>
      </c>
      <c r="Y346" s="70">
        <v>11.88</v>
      </c>
      <c r="Z346" s="187">
        <v>0.56506446489634843</v>
      </c>
      <c r="AA346" s="187">
        <v>0.67154563451373694</v>
      </c>
      <c r="AB346" s="70">
        <v>12.948700000000001</v>
      </c>
      <c r="AC346" s="375">
        <v>0.39166666666666661</v>
      </c>
      <c r="AD346" s="292">
        <f t="shared" si="35"/>
        <v>0.66666666666666663</v>
      </c>
      <c r="AE346" s="70"/>
      <c r="AF346" s="293">
        <f t="shared" si="36"/>
        <v>69.484966217669438</v>
      </c>
      <c r="AG346" s="293">
        <f t="shared" si="37"/>
        <v>92.686409490132633</v>
      </c>
      <c r="AH346" s="294">
        <f t="shared" si="38"/>
        <v>0.2820076748648177</v>
      </c>
      <c r="AI346" s="294">
        <f t="shared" si="39"/>
        <v>1.8952140290150783</v>
      </c>
      <c r="AJ346" s="295">
        <f>INDEX($AR$3:AS356,MATCH(COUNTA(N346:Y346),$AR$3:$AR$12,0),2)</f>
        <v>2.41</v>
      </c>
      <c r="AK346" s="296">
        <f t="shared" si="40"/>
        <v>101.87800000000001</v>
      </c>
      <c r="AL346" s="297">
        <f t="shared" si="41"/>
        <v>7.8678168464787976</v>
      </c>
      <c r="AM346" s="297"/>
      <c r="AN346" s="298"/>
      <c r="AO346" s="299"/>
      <c r="AP346" s="209" t="s">
        <v>156</v>
      </c>
      <c r="AQ346" s="300"/>
      <c r="AR346" s="301"/>
      <c r="AS346" s="301"/>
      <c r="AT346" s="302"/>
      <c r="AU346" s="302"/>
    </row>
    <row r="347" spans="1:47">
      <c r="A347" s="384" t="s">
        <v>382</v>
      </c>
      <c r="B347" s="22">
        <v>162.18</v>
      </c>
      <c r="C347">
        <v>178.79</v>
      </c>
      <c r="E347">
        <v>39.4</v>
      </c>
      <c r="F347">
        <v>7.44</v>
      </c>
      <c r="H347">
        <v>53.43</v>
      </c>
      <c r="I347">
        <v>21.45</v>
      </c>
      <c r="J347">
        <v>97.2</v>
      </c>
      <c r="K347" s="376">
        <v>18.309999999999999</v>
      </c>
      <c r="L347" s="376">
        <v>18.21</v>
      </c>
      <c r="M347" s="376"/>
      <c r="N347" s="71"/>
      <c r="O347" s="376"/>
      <c r="P347" s="376"/>
      <c r="Q347" s="376">
        <v>39.4</v>
      </c>
      <c r="R347" s="376"/>
      <c r="S347" s="376"/>
      <c r="T347" s="376">
        <v>53.43</v>
      </c>
      <c r="U347" s="376">
        <v>21.45</v>
      </c>
      <c r="V347" s="376"/>
      <c r="W347" s="376">
        <v>18.309999999999999</v>
      </c>
      <c r="X347" s="376">
        <v>18.21</v>
      </c>
      <c r="Y347" s="70"/>
      <c r="Z347" s="187">
        <v>0.58326220053488731</v>
      </c>
      <c r="AA347" s="187">
        <v>0.52279102723075899</v>
      </c>
      <c r="AB347" s="70">
        <v>11.2288</v>
      </c>
      <c r="AC347" s="375">
        <v>0.4</v>
      </c>
      <c r="AD347" s="292">
        <f t="shared" si="35"/>
        <v>0.45833333333333331</v>
      </c>
      <c r="AE347" s="70"/>
      <c r="AF347" s="293">
        <f t="shared" si="36"/>
        <v>46.560026691658287</v>
      </c>
      <c r="AG347" s="293">
        <f t="shared" si="37"/>
        <v>92.453578230004524</v>
      </c>
      <c r="AH347" s="294">
        <f t="shared" si="38"/>
        <v>0.39835320840431576</v>
      </c>
      <c r="AI347" s="294">
        <f t="shared" si="39"/>
        <v>1.6571118595947076</v>
      </c>
      <c r="AJ347" s="295">
        <f>INDEX($AR$3:AS357,MATCH(COUNTA(N347:Y347),$AR$3:$AR$12,0),2)</f>
        <v>1.75</v>
      </c>
      <c r="AK347" s="296">
        <f t="shared" si="40"/>
        <v>30.160000000000004</v>
      </c>
      <c r="AL347" s="297">
        <f t="shared" si="41"/>
        <v>2.6859504132231411</v>
      </c>
      <c r="AM347" s="297"/>
      <c r="AN347" s="298"/>
      <c r="AO347" s="299"/>
      <c r="AP347" s="209" t="s">
        <v>156</v>
      </c>
      <c r="AQ347" s="300"/>
      <c r="AR347" s="301"/>
      <c r="AS347" s="301"/>
      <c r="AT347" s="302"/>
      <c r="AU347" s="302"/>
    </row>
    <row r="348" spans="1:47">
      <c r="A348" s="384" t="s">
        <v>383</v>
      </c>
      <c r="B348" s="22">
        <v>531.6</v>
      </c>
      <c r="C348">
        <v>689.78</v>
      </c>
      <c r="E348">
        <v>128.28</v>
      </c>
      <c r="F348">
        <v>30.15</v>
      </c>
      <c r="G348">
        <v>76.510000000000005</v>
      </c>
      <c r="H348">
        <v>229.4</v>
      </c>
      <c r="I348">
        <v>76.16</v>
      </c>
      <c r="J348">
        <v>156.47</v>
      </c>
      <c r="K348" s="376">
        <v>59.78</v>
      </c>
      <c r="L348" s="376">
        <v>95.75</v>
      </c>
      <c r="M348" s="376">
        <v>41.89</v>
      </c>
      <c r="N348" s="71"/>
      <c r="O348" s="376"/>
      <c r="P348" s="376"/>
      <c r="Q348" s="376">
        <v>128.28</v>
      </c>
      <c r="R348" s="376">
        <v>30.15</v>
      </c>
      <c r="S348" s="376">
        <v>76.510000000000005</v>
      </c>
      <c r="T348" s="376">
        <v>229.4</v>
      </c>
      <c r="U348" s="376">
        <v>76.16</v>
      </c>
      <c r="V348" s="376">
        <v>156.47</v>
      </c>
      <c r="W348" s="376">
        <v>59.78</v>
      </c>
      <c r="X348" s="376">
        <v>95.75</v>
      </c>
      <c r="Y348" s="70">
        <v>41.89</v>
      </c>
      <c r="Z348" s="187">
        <v>0.56967033373072451</v>
      </c>
      <c r="AA348" s="187">
        <v>0.52279102723075899</v>
      </c>
      <c r="AB348" s="70">
        <v>10.394299999999999</v>
      </c>
      <c r="AC348" s="375">
        <v>0.31666666666666671</v>
      </c>
      <c r="AD348" s="292">
        <f t="shared" si="35"/>
        <v>0.625</v>
      </c>
      <c r="AE348" s="70"/>
      <c r="AF348" s="293">
        <f t="shared" si="36"/>
        <v>59.759285958239147</v>
      </c>
      <c r="AG348" s="293">
        <f t="shared" si="37"/>
        <v>107.70320479043785</v>
      </c>
      <c r="AH348" s="294">
        <f t="shared" si="38"/>
        <v>0.3660225846925973</v>
      </c>
      <c r="AI348" s="294">
        <f t="shared" si="39"/>
        <v>2.1894320470152717</v>
      </c>
      <c r="AJ348" s="295">
        <f>INDEX($AR$3:AS358,MATCH(COUNTA(N348:Y348),$AR$3:$AR$12,0),2)</f>
        <v>2.3199999999999998</v>
      </c>
      <c r="AK348" s="296">
        <f t="shared" si="40"/>
        <v>99.376666666666665</v>
      </c>
      <c r="AL348" s="297">
        <f t="shared" si="41"/>
        <v>9.5606887107998304</v>
      </c>
      <c r="AM348" s="297"/>
      <c r="AN348" s="298"/>
      <c r="AO348" s="299"/>
      <c r="AP348" s="209" t="s">
        <v>156</v>
      </c>
      <c r="AQ348" s="300"/>
      <c r="AR348" s="301"/>
      <c r="AS348" s="301"/>
      <c r="AT348" s="302"/>
      <c r="AU348" s="302"/>
    </row>
    <row r="349" spans="1:47">
      <c r="A349" s="384" t="s">
        <v>384</v>
      </c>
      <c r="B349" s="22">
        <v>236.64</v>
      </c>
      <c r="C349">
        <v>342.94</v>
      </c>
      <c r="F349">
        <v>12.51</v>
      </c>
      <c r="G349">
        <v>26.93</v>
      </c>
      <c r="H349">
        <v>113.58</v>
      </c>
      <c r="I349">
        <v>56.55</v>
      </c>
      <c r="J349">
        <v>71.31</v>
      </c>
      <c r="K349" s="376">
        <v>20.59</v>
      </c>
      <c r="L349" s="376">
        <v>57.2</v>
      </c>
      <c r="M349" s="376">
        <v>23.35</v>
      </c>
      <c r="N349" s="71"/>
      <c r="O349" s="376"/>
      <c r="P349" s="376"/>
      <c r="Q349" s="376"/>
      <c r="R349" s="376">
        <v>12.51</v>
      </c>
      <c r="S349" s="376">
        <v>26.93</v>
      </c>
      <c r="T349" s="376">
        <v>113.58</v>
      </c>
      <c r="U349" s="376">
        <v>56.55</v>
      </c>
      <c r="V349" s="376">
        <v>71.31</v>
      </c>
      <c r="W349" s="376">
        <v>20.59</v>
      </c>
      <c r="X349" s="376">
        <v>57.2</v>
      </c>
      <c r="Y349" s="70">
        <v>23.35</v>
      </c>
      <c r="Z349" s="187">
        <v>0.5996648129448835</v>
      </c>
      <c r="AA349" s="187">
        <v>0.52279102723075899</v>
      </c>
      <c r="AB349" s="70">
        <v>10.697100000000001</v>
      </c>
      <c r="AC349" s="375">
        <v>0.32500000000000001</v>
      </c>
      <c r="AD349" s="292">
        <f t="shared" si="35"/>
        <v>0.58333333333333326</v>
      </c>
      <c r="AE349" s="70"/>
      <c r="AF349" s="293">
        <f t="shared" si="36"/>
        <v>66.485617206209753</v>
      </c>
      <c r="AG349" s="293">
        <f t="shared" si="37"/>
        <v>107.79503231606941</v>
      </c>
      <c r="AH349" s="294">
        <f t="shared" si="38"/>
        <v>0.41822499257940038</v>
      </c>
      <c r="AI349" s="294">
        <f t="shared" si="39"/>
        <v>2.0734021459708263</v>
      </c>
      <c r="AJ349" s="295">
        <f>INDEX($AR$3:AS359,MATCH(COUNTA(N349:Y349),$AR$3:$AR$12,0),2)</f>
        <v>2.2200000000000002</v>
      </c>
      <c r="AK349" s="296">
        <f t="shared" si="40"/>
        <v>47.752499999999998</v>
      </c>
      <c r="AL349" s="297">
        <f t="shared" si="41"/>
        <v>4.4640603528059</v>
      </c>
      <c r="AM349" s="297"/>
      <c r="AN349" s="298"/>
      <c r="AO349" s="299"/>
      <c r="AP349" s="209" t="s">
        <v>156</v>
      </c>
      <c r="AQ349" s="300"/>
      <c r="AR349" s="301"/>
      <c r="AS349" s="301"/>
      <c r="AT349" s="302"/>
      <c r="AU349" s="302"/>
    </row>
    <row r="350" spans="1:47">
      <c r="A350" s="384" t="s">
        <v>385</v>
      </c>
      <c r="B350" s="22">
        <v>267.98</v>
      </c>
      <c r="C350">
        <v>515.82000000000005</v>
      </c>
      <c r="E350">
        <v>180.66</v>
      </c>
      <c r="F350">
        <v>51.2</v>
      </c>
      <c r="G350">
        <v>144.59</v>
      </c>
      <c r="H350">
        <v>82.09</v>
      </c>
      <c r="I350">
        <v>64.81</v>
      </c>
      <c r="J350">
        <v>43.27</v>
      </c>
      <c r="K350" s="376">
        <v>29.77</v>
      </c>
      <c r="L350" s="376">
        <v>45.53</v>
      </c>
      <c r="M350" s="376">
        <v>26.82</v>
      </c>
      <c r="N350" s="71">
        <v>267.98</v>
      </c>
      <c r="O350" s="376"/>
      <c r="P350" s="376"/>
      <c r="Q350" s="376">
        <v>180.66</v>
      </c>
      <c r="R350" s="376">
        <v>51.2</v>
      </c>
      <c r="S350" s="376">
        <v>144.59</v>
      </c>
      <c r="T350" s="376">
        <v>82.09</v>
      </c>
      <c r="U350" s="376">
        <v>64.81</v>
      </c>
      <c r="V350" s="376">
        <v>43.27</v>
      </c>
      <c r="W350" s="376">
        <v>29.77</v>
      </c>
      <c r="X350" s="376">
        <v>45.53</v>
      </c>
      <c r="Y350" s="70">
        <v>26.82</v>
      </c>
      <c r="Z350" s="187">
        <v>0.34218967455942029</v>
      </c>
      <c r="AA350" s="187">
        <v>0.52279102723075899</v>
      </c>
      <c r="AB350" s="70">
        <v>9.5343999999999998</v>
      </c>
      <c r="AC350" s="375">
        <v>0.41666666666666669</v>
      </c>
      <c r="AD350" s="292">
        <f t="shared" si="35"/>
        <v>0.41666666666666663</v>
      </c>
      <c r="AE350" s="70"/>
      <c r="AF350" s="293">
        <f t="shared" si="36"/>
        <v>80.40363179207877</v>
      </c>
      <c r="AG350" s="293">
        <f t="shared" si="37"/>
        <v>106.78863918878172</v>
      </c>
      <c r="AH350" s="294">
        <f t="shared" si="38"/>
        <v>0.36208326422292259</v>
      </c>
      <c r="AI350" s="294">
        <f t="shared" si="39"/>
        <v>2.3143650421866071</v>
      </c>
      <c r="AJ350" s="295">
        <f>INDEX($AR$3:AS360,MATCH(COUNTA(N350:Y350),$AR$3:$AR$12,0),2)</f>
        <v>2.41</v>
      </c>
      <c r="AK350" s="296">
        <f t="shared" si="40"/>
        <v>93.671999999999997</v>
      </c>
      <c r="AL350" s="297">
        <f t="shared" si="41"/>
        <v>9.8246350058734695</v>
      </c>
      <c r="AM350" s="297"/>
      <c r="AN350" s="298"/>
      <c r="AO350" s="299"/>
      <c r="AP350" s="209" t="s">
        <v>156</v>
      </c>
      <c r="AQ350" s="300"/>
      <c r="AR350" s="301"/>
      <c r="AS350" s="301"/>
      <c r="AT350" s="302"/>
      <c r="AU350" s="302"/>
    </row>
    <row r="351" spans="1:47">
      <c r="A351" s="384" t="s">
        <v>386</v>
      </c>
      <c r="B351" s="22">
        <v>265.62</v>
      </c>
      <c r="C351">
        <v>368.13</v>
      </c>
      <c r="E351">
        <v>108.68</v>
      </c>
      <c r="F351">
        <v>46.48</v>
      </c>
      <c r="G351">
        <v>163.11000000000001</v>
      </c>
      <c r="H351">
        <v>87.97</v>
      </c>
      <c r="I351">
        <v>65.78</v>
      </c>
      <c r="J351">
        <v>55.52</v>
      </c>
      <c r="K351" s="376">
        <v>46.8</v>
      </c>
      <c r="L351" s="376">
        <v>34.86</v>
      </c>
      <c r="M351" s="376">
        <v>19.34</v>
      </c>
      <c r="N351" s="71"/>
      <c r="O351" s="376"/>
      <c r="P351" s="376"/>
      <c r="Q351" s="376">
        <v>108.68</v>
      </c>
      <c r="R351" s="376">
        <v>46.48</v>
      </c>
      <c r="S351" s="376">
        <v>163.11000000000001</v>
      </c>
      <c r="T351" s="376">
        <v>87.97</v>
      </c>
      <c r="U351" s="376">
        <v>65.78</v>
      </c>
      <c r="V351" s="376">
        <v>55.52</v>
      </c>
      <c r="W351" s="376">
        <v>46.8</v>
      </c>
      <c r="X351" s="376">
        <v>34.86</v>
      </c>
      <c r="Y351" s="70">
        <v>19.34</v>
      </c>
      <c r="Z351" s="187">
        <v>0.42249184463448802</v>
      </c>
      <c r="AA351" s="187">
        <v>0.52279102723075899</v>
      </c>
      <c r="AB351" s="70">
        <v>10.952199999999999</v>
      </c>
      <c r="AC351" s="375">
        <v>0.4916666666666667</v>
      </c>
      <c r="AD351" s="292">
        <f t="shared" si="35"/>
        <v>0.625</v>
      </c>
      <c r="AE351" s="70"/>
      <c r="AF351" s="293">
        <f t="shared" si="36"/>
        <v>59.630493354740409</v>
      </c>
      <c r="AG351" s="293">
        <f t="shared" si="37"/>
        <v>91.29288072009723</v>
      </c>
      <c r="AH351" s="294">
        <f t="shared" si="38"/>
        <v>0.37859080475759899</v>
      </c>
      <c r="AI351" s="294">
        <f t="shared" si="39"/>
        <v>2.2397188736795379</v>
      </c>
      <c r="AJ351" s="295">
        <f>INDEX($AR$3:AS361,MATCH(COUNTA(N351:Y351),$AR$3:$AR$12,0),2)</f>
        <v>2.3199999999999998</v>
      </c>
      <c r="AK351" s="296">
        <f t="shared" si="40"/>
        <v>69.837777777777774</v>
      </c>
      <c r="AL351" s="297">
        <f t="shared" si="41"/>
        <v>6.3765981061136374</v>
      </c>
      <c r="AM351" s="297"/>
      <c r="AN351" s="298"/>
      <c r="AO351" s="299"/>
      <c r="AP351" s="209" t="s">
        <v>156</v>
      </c>
      <c r="AQ351" s="300"/>
      <c r="AR351" s="301"/>
      <c r="AS351" s="301"/>
      <c r="AT351" s="302"/>
      <c r="AU351" s="302"/>
    </row>
    <row r="352" spans="1:47">
      <c r="A352" s="384" t="s">
        <v>387</v>
      </c>
      <c r="B352" s="22">
        <v>200.51</v>
      </c>
      <c r="C352">
        <v>517.26</v>
      </c>
      <c r="E352">
        <v>209.34</v>
      </c>
      <c r="F352">
        <v>52.49</v>
      </c>
      <c r="G352">
        <v>204.38</v>
      </c>
      <c r="H352">
        <v>114.3</v>
      </c>
      <c r="I352">
        <v>112.7</v>
      </c>
      <c r="J352">
        <v>93.14</v>
      </c>
      <c r="K352" s="376">
        <v>47.51</v>
      </c>
      <c r="L352" s="376">
        <v>38.32</v>
      </c>
      <c r="M352" s="376">
        <v>20.440000000000001</v>
      </c>
      <c r="N352" s="71">
        <v>200.51</v>
      </c>
      <c r="O352" s="376"/>
      <c r="P352" s="376"/>
      <c r="Q352" s="376">
        <v>209.34</v>
      </c>
      <c r="R352" s="376">
        <v>52.49</v>
      </c>
      <c r="S352" s="376">
        <v>204.38</v>
      </c>
      <c r="T352" s="376">
        <v>114.3</v>
      </c>
      <c r="U352" s="376">
        <v>112.7</v>
      </c>
      <c r="V352" s="376">
        <v>93.14</v>
      </c>
      <c r="W352" s="376">
        <v>47.51</v>
      </c>
      <c r="X352" s="376">
        <v>38.32</v>
      </c>
      <c r="Y352" s="70">
        <v>20.440000000000001</v>
      </c>
      <c r="Z352" s="187">
        <v>0.46177634896969622</v>
      </c>
      <c r="AA352" s="187">
        <v>0.52279102723075899</v>
      </c>
      <c r="AB352" s="70">
        <v>9.3751999999999995</v>
      </c>
      <c r="AC352" s="375">
        <v>0.40833333333333338</v>
      </c>
      <c r="AD352" s="292">
        <f t="shared" si="35"/>
        <v>0.66666666666666663</v>
      </c>
      <c r="AE352" s="70"/>
      <c r="AF352" s="293">
        <f t="shared" si="36"/>
        <v>63.144570661293685</v>
      </c>
      <c r="AG352" s="293">
        <f t="shared" si="37"/>
        <v>91.859148922762571</v>
      </c>
      <c r="AH352" s="294">
        <f t="shared" si="38"/>
        <v>2.6257278983589243E-2</v>
      </c>
      <c r="AI352" s="294">
        <f t="shared" si="39"/>
        <v>1.4491369015525954</v>
      </c>
      <c r="AJ352" s="295">
        <f>INDEX($AR$3:AS362,MATCH(COUNTA(N352:Y352),$AR$3:$AR$12,0),2)</f>
        <v>2.41</v>
      </c>
      <c r="AK352" s="296">
        <f t="shared" si="40"/>
        <v>109.31300000000002</v>
      </c>
      <c r="AL352" s="297">
        <f t="shared" si="41"/>
        <v>11.659804590835398</v>
      </c>
      <c r="AM352" s="297"/>
      <c r="AN352" s="298"/>
      <c r="AO352" s="299"/>
      <c r="AP352" s="209" t="s">
        <v>156</v>
      </c>
      <c r="AQ352" s="300"/>
      <c r="AR352" s="301"/>
      <c r="AS352" s="301"/>
      <c r="AT352" s="302"/>
      <c r="AU352" s="302"/>
    </row>
    <row r="353" spans="1:47">
      <c r="A353" s="384" t="s">
        <v>388</v>
      </c>
      <c r="B353" s="22">
        <v>309.7</v>
      </c>
      <c r="C353">
        <v>266.88</v>
      </c>
      <c r="J353">
        <v>26.68</v>
      </c>
      <c r="K353" s="376">
        <v>20.18</v>
      </c>
      <c r="L353" s="376">
        <v>9.1999999999999993</v>
      </c>
      <c r="M353" s="376">
        <v>18.239999999999998</v>
      </c>
      <c r="N353" s="71"/>
      <c r="O353" s="376"/>
      <c r="P353" s="376"/>
      <c r="Q353" s="376"/>
      <c r="R353" s="376"/>
      <c r="S353" s="376"/>
      <c r="T353" s="376"/>
      <c r="U353" s="376"/>
      <c r="V353" s="376">
        <v>26.68</v>
      </c>
      <c r="W353" s="376">
        <v>20.18</v>
      </c>
      <c r="X353" s="376">
        <v>9.1999999999999993</v>
      </c>
      <c r="Y353" s="70">
        <v>18.239999999999998</v>
      </c>
      <c r="Z353" s="376"/>
      <c r="AA353" s="376"/>
      <c r="AB353" s="70">
        <v>12.8238</v>
      </c>
      <c r="AC353" s="375">
        <v>0.38</v>
      </c>
      <c r="AD353" s="292">
        <f t="shared" si="35"/>
        <v>0.66666666666666663</v>
      </c>
      <c r="AE353" s="70"/>
      <c r="AF353" s="293">
        <f t="shared" si="36"/>
        <v>33.649518101364642</v>
      </c>
      <c r="AG353" s="293">
        <f t="shared" si="37"/>
        <v>117.85235261577967</v>
      </c>
      <c r="AH353" s="294">
        <f t="shared" si="38"/>
        <v>0.37185354691075512</v>
      </c>
      <c r="AI353" s="294">
        <f t="shared" si="39"/>
        <v>1.296717427663227</v>
      </c>
      <c r="AJ353" s="295">
        <f>INDEX($AR$3:AS363,MATCH(COUNTA(N353:Y353),$AR$3:$AR$12,0),2)</f>
        <v>1.49</v>
      </c>
      <c r="AK353" s="296">
        <f t="shared" si="40"/>
        <v>18.574999999999999</v>
      </c>
      <c r="AL353" s="297">
        <f t="shared" si="41"/>
        <v>1.4484786100843743</v>
      </c>
      <c r="AM353" s="297"/>
      <c r="AN353" s="298"/>
      <c r="AO353" s="299"/>
      <c r="AP353" s="209" t="s">
        <v>337</v>
      </c>
      <c r="AQ353" s="300"/>
      <c r="AR353" s="301"/>
      <c r="AS353" s="301"/>
      <c r="AT353" s="302"/>
      <c r="AU353" s="302"/>
    </row>
    <row r="354" spans="1:47">
      <c r="A354" s="384" t="s">
        <v>389</v>
      </c>
      <c r="B354" s="22">
        <v>238.6</v>
      </c>
      <c r="C354">
        <v>110.24</v>
      </c>
      <c r="E354">
        <v>54.87</v>
      </c>
      <c r="F354">
        <v>13.3</v>
      </c>
      <c r="G354">
        <v>34.979999999999997</v>
      </c>
      <c r="H354">
        <v>209.02</v>
      </c>
      <c r="K354" s="376"/>
      <c r="L354" s="376"/>
      <c r="M354" s="376"/>
      <c r="N354" s="71"/>
      <c r="O354" s="376"/>
      <c r="P354" s="376"/>
      <c r="Q354" s="376">
        <v>54.87</v>
      </c>
      <c r="R354" s="376">
        <v>13.3</v>
      </c>
      <c r="S354" s="376">
        <v>34.979999999999997</v>
      </c>
      <c r="T354" s="376"/>
      <c r="U354" s="376"/>
      <c r="V354" s="376"/>
      <c r="W354" s="376"/>
      <c r="X354" s="376"/>
      <c r="Y354" s="70"/>
      <c r="Z354" s="376"/>
      <c r="AA354" s="376"/>
      <c r="AB354" s="70">
        <v>9.2330000000000005</v>
      </c>
      <c r="AC354" s="375">
        <v>0.3666666666666667</v>
      </c>
      <c r="AD354" s="292">
        <f t="shared" si="35"/>
        <v>0.375</v>
      </c>
      <c r="AE354" s="70"/>
      <c r="AF354" s="293">
        <f t="shared" si="36"/>
        <v>49.373121856494009</v>
      </c>
      <c r="AG354" s="293">
        <f t="shared" si="37"/>
        <v>78.049178105988943</v>
      </c>
      <c r="AH354" s="294">
        <f t="shared" si="38"/>
        <v>0.47847005051719999</v>
      </c>
      <c r="AI354" s="294">
        <f t="shared" si="39"/>
        <v>1.2067928687044751</v>
      </c>
      <c r="AJ354" s="295">
        <f>INDEX($AR$3:AS364,MATCH(COUNTA(N354:Y354),$AR$3:$AR$12,0),2)</f>
        <v>1.1499999999999999</v>
      </c>
      <c r="AK354" s="296">
        <f t="shared" si="40"/>
        <v>34.383333333333333</v>
      </c>
      <c r="AL354" s="297">
        <f t="shared" si="41"/>
        <v>3.7239611538322679</v>
      </c>
      <c r="AM354" s="297"/>
      <c r="AN354" s="298"/>
      <c r="AO354" s="299"/>
      <c r="AP354" s="209" t="s">
        <v>337</v>
      </c>
      <c r="AQ354" s="300"/>
      <c r="AR354" s="301"/>
      <c r="AS354" s="301"/>
      <c r="AT354" s="302"/>
      <c r="AU354" s="302"/>
    </row>
    <row r="355" spans="1:47">
      <c r="A355" s="384" t="s">
        <v>390</v>
      </c>
      <c r="B355" s="22">
        <v>193.42</v>
      </c>
      <c r="C355">
        <v>107.66</v>
      </c>
      <c r="E355">
        <v>74.12</v>
      </c>
      <c r="F355">
        <v>12.15</v>
      </c>
      <c r="H355">
        <v>195.39</v>
      </c>
      <c r="J355">
        <v>40.409999999999997</v>
      </c>
      <c r="K355" s="376"/>
      <c r="L355" s="376"/>
      <c r="M355" s="376"/>
      <c r="N355" s="71"/>
      <c r="O355" s="376"/>
      <c r="P355" s="376"/>
      <c r="Q355" s="376">
        <v>74.12</v>
      </c>
      <c r="R355" s="376">
        <v>12.15</v>
      </c>
      <c r="S355" s="376"/>
      <c r="T355" s="376"/>
      <c r="U355" s="376"/>
      <c r="V355" s="376">
        <v>40.409999999999997</v>
      </c>
      <c r="W355" s="376"/>
      <c r="X355" s="376"/>
      <c r="Y355" s="70"/>
      <c r="Z355" s="376"/>
      <c r="AA355" s="376"/>
      <c r="AB355" s="70">
        <v>9.9817</v>
      </c>
      <c r="AC355" s="375">
        <v>0.30833333333333329</v>
      </c>
      <c r="AD355" s="292">
        <f t="shared" si="35"/>
        <v>0.375</v>
      </c>
      <c r="AE355" s="70"/>
      <c r="AF355" s="293">
        <f t="shared" si="36"/>
        <v>59.989907106890215</v>
      </c>
      <c r="AG355" s="293">
        <f t="shared" si="37"/>
        <v>67.781575078638184</v>
      </c>
      <c r="AH355" s="294">
        <f t="shared" si="38"/>
        <v>0.54397289010811689</v>
      </c>
      <c r="AI355" s="294">
        <f t="shared" si="39"/>
        <v>1.2590266486166311</v>
      </c>
      <c r="AJ355" s="295">
        <f>INDEX($AR$3:AS365,MATCH(COUNTA(N355:Y355),$AR$3:$AR$12,0),2)</f>
        <v>1.1499999999999999</v>
      </c>
      <c r="AK355" s="296">
        <f t="shared" si="40"/>
        <v>42.226666666666667</v>
      </c>
      <c r="AL355" s="297">
        <f t="shared" si="41"/>
        <v>4.2304083138810693</v>
      </c>
      <c r="AM355" s="297"/>
      <c r="AN355" s="298"/>
      <c r="AO355" s="299"/>
      <c r="AP355" s="209" t="s">
        <v>337</v>
      </c>
      <c r="AQ355" s="300"/>
      <c r="AR355" s="301"/>
      <c r="AS355" s="301"/>
      <c r="AT355" s="302"/>
      <c r="AU355" s="302"/>
    </row>
    <row r="356" spans="1:47">
      <c r="A356" s="384" t="s">
        <v>391</v>
      </c>
      <c r="B356" s="22">
        <v>156.91</v>
      </c>
      <c r="C356">
        <v>272.99</v>
      </c>
      <c r="E356">
        <v>146.41999999999999</v>
      </c>
      <c r="F356">
        <v>27.58</v>
      </c>
      <c r="G356">
        <v>66.3</v>
      </c>
      <c r="I356">
        <v>127.15</v>
      </c>
      <c r="J356">
        <v>102.04</v>
      </c>
      <c r="K356" s="376">
        <v>77.040000000000006</v>
      </c>
      <c r="L356" s="376">
        <v>50.2</v>
      </c>
      <c r="M356" s="376">
        <v>56.96</v>
      </c>
      <c r="N356" s="71">
        <v>156.91</v>
      </c>
      <c r="O356" s="376"/>
      <c r="P356" s="376"/>
      <c r="Q356" s="376">
        <v>146.41999999999999</v>
      </c>
      <c r="R356" s="376">
        <v>27.58</v>
      </c>
      <c r="S356" s="376">
        <v>66.3</v>
      </c>
      <c r="T356" s="376"/>
      <c r="U356" s="376">
        <v>127.15</v>
      </c>
      <c r="V356" s="376">
        <v>102.04</v>
      </c>
      <c r="W356" s="376">
        <v>77.040000000000006</v>
      </c>
      <c r="X356" s="376">
        <v>50.2</v>
      </c>
      <c r="Y356" s="70">
        <v>56.96</v>
      </c>
      <c r="Z356" s="376"/>
      <c r="AA356" s="376"/>
      <c r="AB356" s="70">
        <v>9.2881999999999998</v>
      </c>
      <c r="AC356" s="375">
        <v>0.6</v>
      </c>
      <c r="AD356" s="292">
        <f t="shared" si="35"/>
        <v>0.625</v>
      </c>
      <c r="AE356" s="70"/>
      <c r="AF356" s="293">
        <f t="shared" si="36"/>
        <v>47.520698581326101</v>
      </c>
      <c r="AG356" s="293">
        <f t="shared" si="37"/>
        <v>62.999290155091714</v>
      </c>
      <c r="AH356" s="294">
        <f t="shared" si="38"/>
        <v>8.1110337895306667E-2</v>
      </c>
      <c r="AI356" s="294">
        <f t="shared" si="39"/>
        <v>1.5617488424743973</v>
      </c>
      <c r="AJ356" s="295">
        <f>INDEX($AR$3:AS366,MATCH(COUNTA(N356:Y356),$AR$3:$AR$12,0),2)</f>
        <v>2.3199999999999998</v>
      </c>
      <c r="AK356" s="296">
        <f t="shared" si="40"/>
        <v>90.066666666666663</v>
      </c>
      <c r="AL356" s="297">
        <f t="shared" si="41"/>
        <v>9.6968913962518748</v>
      </c>
      <c r="AM356" s="297"/>
      <c r="AN356" s="298"/>
      <c r="AO356" s="299"/>
      <c r="AP356" s="209" t="s">
        <v>337</v>
      </c>
      <c r="AQ356" s="300"/>
      <c r="AR356" s="301"/>
      <c r="AS356" s="301"/>
      <c r="AT356" s="302"/>
      <c r="AU356" s="302"/>
    </row>
    <row r="357" spans="1:47">
      <c r="A357" s="384" t="s">
        <v>392</v>
      </c>
      <c r="B357" s="22"/>
      <c r="C357">
        <v>259.32</v>
      </c>
      <c r="E357">
        <v>233.15</v>
      </c>
      <c r="F357">
        <v>34.85</v>
      </c>
      <c r="G357">
        <v>79.7</v>
      </c>
      <c r="J357">
        <v>63.96</v>
      </c>
      <c r="K357" s="376">
        <v>45.53</v>
      </c>
      <c r="L357" s="376">
        <v>34.72</v>
      </c>
      <c r="M357" s="376">
        <v>88.29</v>
      </c>
      <c r="N357" s="71"/>
      <c r="O357" s="376"/>
      <c r="P357" s="376"/>
      <c r="Q357" s="376"/>
      <c r="R357" s="376">
        <v>34.85</v>
      </c>
      <c r="S357" s="376">
        <v>79.7</v>
      </c>
      <c r="T357" s="376"/>
      <c r="U357" s="376"/>
      <c r="V357" s="376">
        <v>63.96</v>
      </c>
      <c r="W357" s="376">
        <v>45.53</v>
      </c>
      <c r="X357" s="376">
        <v>34.72</v>
      </c>
      <c r="Y357" s="70">
        <v>88.29</v>
      </c>
      <c r="Z357" s="376"/>
      <c r="AA357" s="376"/>
      <c r="AB357" s="70">
        <v>9.6580999999999992</v>
      </c>
      <c r="AC357" s="375">
        <v>0.41666666666666669</v>
      </c>
      <c r="AD357" s="292">
        <f t="shared" si="35"/>
        <v>0.5</v>
      </c>
      <c r="AE357" s="70"/>
      <c r="AF357" s="293">
        <f t="shared" si="36"/>
        <v>36.382265556851429</v>
      </c>
      <c r="AG357" s="293">
        <f t="shared" si="37"/>
        <v>79.896446806973188</v>
      </c>
      <c r="AH357" s="294">
        <f t="shared" si="38"/>
        <v>0.16035094269180517</v>
      </c>
      <c r="AI357" s="294">
        <f t="shared" si="39"/>
        <v>1.4468815794153644</v>
      </c>
      <c r="AJ357" s="295">
        <f>INDEX($AR$3:AS367,MATCH(COUNTA(N357:Y357),$AR$3:$AR$12,0),2)</f>
        <v>1.94</v>
      </c>
      <c r="AK357" s="296">
        <f t="shared" si="40"/>
        <v>57.841666666666669</v>
      </c>
      <c r="AL357" s="297">
        <f t="shared" si="41"/>
        <v>5.9889281190572339</v>
      </c>
      <c r="AM357" s="297"/>
      <c r="AN357" s="298"/>
      <c r="AO357" s="299"/>
      <c r="AP357" s="209" t="s">
        <v>337</v>
      </c>
      <c r="AQ357" s="300"/>
      <c r="AR357" s="301"/>
      <c r="AS357" s="301"/>
      <c r="AT357" s="302"/>
      <c r="AU357" s="302"/>
    </row>
    <row r="358" spans="1:47">
      <c r="A358" s="384" t="s">
        <v>393</v>
      </c>
      <c r="B358" s="22">
        <v>416.24</v>
      </c>
      <c r="C358">
        <v>295.08999999999997</v>
      </c>
      <c r="E358">
        <v>143.76</v>
      </c>
      <c r="F358">
        <v>23.13</v>
      </c>
      <c r="G358">
        <v>58.29</v>
      </c>
      <c r="I358">
        <v>171.48</v>
      </c>
      <c r="J358">
        <v>67.61</v>
      </c>
      <c r="K358" s="376">
        <v>53.39</v>
      </c>
      <c r="L358" s="376">
        <v>27.94</v>
      </c>
      <c r="M358" s="376">
        <v>38.479999999999997</v>
      </c>
      <c r="N358" s="71"/>
      <c r="O358" s="376"/>
      <c r="P358" s="376"/>
      <c r="Q358" s="376">
        <v>143.76</v>
      </c>
      <c r="R358" s="376">
        <v>23.13</v>
      </c>
      <c r="S358" s="376">
        <v>58.29</v>
      </c>
      <c r="T358" s="376"/>
      <c r="U358" s="376">
        <v>171.48</v>
      </c>
      <c r="V358" s="376">
        <v>67.61</v>
      </c>
      <c r="W358" s="376">
        <v>53.39</v>
      </c>
      <c r="X358" s="376">
        <v>27.94</v>
      </c>
      <c r="Y358" s="70">
        <v>38.479999999999997</v>
      </c>
      <c r="Z358" s="376"/>
      <c r="AA358" s="376"/>
      <c r="AB358" s="70">
        <v>11.474</v>
      </c>
      <c r="AC358" s="375">
        <v>0.40833333333333333</v>
      </c>
      <c r="AD358" s="292">
        <f t="shared" si="35"/>
        <v>0.33333333333333331</v>
      </c>
      <c r="AE358" s="70"/>
      <c r="AF358" s="293">
        <f t="shared" si="36"/>
        <v>70.249004242190793</v>
      </c>
      <c r="AG358" s="293">
        <f t="shared" si="37"/>
        <v>96.483165612927664</v>
      </c>
      <c r="AH358" s="294">
        <f t="shared" si="38"/>
        <v>0.18685540950455004</v>
      </c>
      <c r="AI358" s="294">
        <f t="shared" si="39"/>
        <v>1.9199124145067821</v>
      </c>
      <c r="AJ358" s="295">
        <f>INDEX($AR$3:AS368,MATCH(COUNTA(N358:Y358),$AR$3:$AR$12,0),2)</f>
        <v>2.2200000000000002</v>
      </c>
      <c r="AK358" s="296">
        <f t="shared" si="40"/>
        <v>73.010000000000005</v>
      </c>
      <c r="AL358" s="297">
        <f t="shared" si="41"/>
        <v>6.3630817500435768</v>
      </c>
      <c r="AM358" s="297"/>
      <c r="AN358" s="298"/>
      <c r="AO358" s="299"/>
      <c r="AP358" s="209" t="s">
        <v>337</v>
      </c>
      <c r="AQ358" s="300"/>
      <c r="AR358" s="301"/>
      <c r="AS358" s="301"/>
      <c r="AT358" s="302"/>
      <c r="AU358" s="302"/>
    </row>
    <row r="359" spans="1:47">
      <c r="A359" s="384" t="s">
        <v>394</v>
      </c>
      <c r="B359" s="22"/>
      <c r="K359" s="376"/>
      <c r="L359" s="376"/>
      <c r="M359" s="376"/>
      <c r="N359" s="71"/>
      <c r="O359" s="376"/>
      <c r="P359" s="376"/>
      <c r="Q359" s="376"/>
      <c r="R359" s="376"/>
      <c r="S359" s="376"/>
      <c r="T359" s="376"/>
      <c r="U359" s="376"/>
      <c r="V359" s="376"/>
      <c r="W359" s="376"/>
      <c r="X359" s="376"/>
      <c r="Y359" s="70"/>
      <c r="Z359" s="376"/>
      <c r="AA359" s="376"/>
      <c r="AB359" s="70">
        <v>5.3753000000000002</v>
      </c>
      <c r="AC359" s="375"/>
      <c r="AD359" s="292" t="e">
        <f t="shared" si="35"/>
        <v>#DIV/0!</v>
      </c>
      <c r="AE359" s="70"/>
      <c r="AF359" s="293" t="e">
        <f t="shared" si="36"/>
        <v>#DIV/0!</v>
      </c>
      <c r="AG359" s="293" t="e">
        <f t="shared" si="37"/>
        <v>#DIV/0!</v>
      </c>
      <c r="AH359" s="294" t="e">
        <f t="shared" si="38"/>
        <v>#NUM!</v>
      </c>
      <c r="AI359" s="294" t="e">
        <f t="shared" si="39"/>
        <v>#DIV/0!</v>
      </c>
      <c r="AJ359" s="295" t="e">
        <f>INDEX($AR$3:AS369,MATCH(COUNTA(N359:Y359),$AR$3:$AR$12,0),2)</f>
        <v>#N/A</v>
      </c>
      <c r="AK359" s="296" t="e">
        <f t="shared" si="40"/>
        <v>#DIV/0!</v>
      </c>
      <c r="AL359" s="297">
        <f t="shared" si="41"/>
        <v>0</v>
      </c>
      <c r="AM359" s="297"/>
      <c r="AN359" s="298"/>
      <c r="AO359" s="299"/>
      <c r="AP359" s="209" t="s">
        <v>81</v>
      </c>
      <c r="AQ359" s="300"/>
      <c r="AR359" s="301"/>
      <c r="AS359" s="301"/>
      <c r="AT359" s="302"/>
      <c r="AU359" s="302"/>
    </row>
    <row r="360" spans="1:47">
      <c r="A360" s="384" t="s">
        <v>395</v>
      </c>
      <c r="B360" s="22">
        <v>368.57</v>
      </c>
      <c r="C360">
        <v>517.94000000000005</v>
      </c>
      <c r="E360">
        <v>436.53</v>
      </c>
      <c r="F360">
        <v>195.17</v>
      </c>
      <c r="G360">
        <v>367.95</v>
      </c>
      <c r="H360">
        <v>162.77000000000001</v>
      </c>
      <c r="I360">
        <v>198.38</v>
      </c>
      <c r="J360">
        <v>136.01</v>
      </c>
      <c r="K360" s="376">
        <v>148.47</v>
      </c>
      <c r="L360" s="376">
        <v>99.43</v>
      </c>
      <c r="M360" s="376">
        <v>72.069999999999993</v>
      </c>
      <c r="N360" s="71"/>
      <c r="O360" s="376"/>
      <c r="P360" s="376"/>
      <c r="Q360" s="376"/>
      <c r="R360" s="376">
        <v>195.17</v>
      </c>
      <c r="S360" s="376"/>
      <c r="T360" s="376">
        <v>162.77000000000001</v>
      </c>
      <c r="U360" s="376">
        <v>198.38</v>
      </c>
      <c r="V360" s="376">
        <v>136.01</v>
      </c>
      <c r="W360" s="376">
        <v>148.47</v>
      </c>
      <c r="X360" s="376">
        <v>99.43</v>
      </c>
      <c r="Y360" s="70">
        <v>72.069999999999993</v>
      </c>
      <c r="Z360" s="376"/>
      <c r="AA360" s="376"/>
      <c r="AB360" s="70">
        <v>112</v>
      </c>
      <c r="AC360" s="375">
        <v>0.63333333333333353</v>
      </c>
      <c r="AD360" s="292">
        <f t="shared" si="35"/>
        <v>0.79166666666666663</v>
      </c>
      <c r="AE360" s="70"/>
      <c r="AF360" s="293">
        <f t="shared" si="36"/>
        <v>29.993261494514311</v>
      </c>
      <c r="AG360" s="293">
        <f t="shared" si="37"/>
        <v>58.231214508268678</v>
      </c>
      <c r="AH360" s="294">
        <f t="shared" si="38"/>
        <v>2.5413664792969741E-2</v>
      </c>
      <c r="AI360" s="294">
        <f t="shared" si="39"/>
        <v>1.2395684934971245</v>
      </c>
      <c r="AJ360" s="295">
        <f>INDEX($AR$3:AS370,MATCH(COUNTA(N360:Y360),$AR$3:$AR$12,0),2)</f>
        <v>2.1</v>
      </c>
      <c r="AK360" s="296">
        <f t="shared" si="40"/>
        <v>144.6142857142857</v>
      </c>
      <c r="AL360" s="297">
        <f t="shared" si="41"/>
        <v>1.2911989795918366</v>
      </c>
      <c r="AM360" s="297"/>
      <c r="AN360" s="298"/>
      <c r="AO360" s="75">
        <f>AL360*100</f>
        <v>129.11989795918367</v>
      </c>
      <c r="AP360" s="209" t="s">
        <v>81</v>
      </c>
      <c r="AQ360" s="300"/>
      <c r="AR360" s="301"/>
      <c r="AS360" s="301"/>
      <c r="AT360" s="302"/>
      <c r="AU360" s="302"/>
    </row>
    <row r="361" spans="1:47">
      <c r="A361" s="384" t="s">
        <v>396</v>
      </c>
      <c r="B361" s="22">
        <v>128.19999999999999</v>
      </c>
      <c r="C361">
        <v>292.27</v>
      </c>
      <c r="E361">
        <v>48.3</v>
      </c>
      <c r="H361">
        <v>65.42</v>
      </c>
      <c r="I361">
        <v>36.69</v>
      </c>
      <c r="J361">
        <v>30.49</v>
      </c>
      <c r="K361" s="376"/>
      <c r="L361" s="376">
        <v>14.81</v>
      </c>
      <c r="M361" s="376">
        <v>48.99</v>
      </c>
      <c r="N361" s="71">
        <v>128.19999999999999</v>
      </c>
      <c r="O361" s="376"/>
      <c r="P361" s="376"/>
      <c r="Q361" s="376">
        <v>48.3</v>
      </c>
      <c r="R361" s="376"/>
      <c r="S361" s="376"/>
      <c r="T361" s="376">
        <v>65.42</v>
      </c>
      <c r="U361" s="376">
        <v>36.69</v>
      </c>
      <c r="V361" s="376">
        <v>30.49</v>
      </c>
      <c r="W361" s="376"/>
      <c r="X361" s="376">
        <v>14.81</v>
      </c>
      <c r="Y361" s="70">
        <v>48.99</v>
      </c>
      <c r="Z361" s="376"/>
      <c r="AA361" s="376"/>
      <c r="AB361" s="70">
        <v>10.3752</v>
      </c>
      <c r="AC361" s="375">
        <v>0.3</v>
      </c>
      <c r="AD361" s="292">
        <f t="shared" si="35"/>
        <v>0.54166666666666663</v>
      </c>
      <c r="AE361" s="70"/>
      <c r="AF361" s="293">
        <f t="shared" si="36"/>
        <v>63.769411245761887</v>
      </c>
      <c r="AG361" s="293">
        <f t="shared" si="37"/>
        <v>102.45778158912726</v>
      </c>
      <c r="AH361" s="294">
        <f t="shared" si="38"/>
        <v>0.55366434429843892</v>
      </c>
      <c r="AI361" s="294">
        <f t="shared" si="39"/>
        <v>2.2056708408008938</v>
      </c>
      <c r="AJ361" s="295">
        <f>INDEX($AR$3:AS371,MATCH(COUNTA(N361:Y361),$AR$3:$AR$12,0),2)</f>
        <v>2.1</v>
      </c>
      <c r="AK361" s="296">
        <f t="shared" si="40"/>
        <v>53.271428571428579</v>
      </c>
      <c r="AL361" s="297">
        <f t="shared" si="41"/>
        <v>5.1344965467102881</v>
      </c>
      <c r="AM361" s="297"/>
      <c r="AN361" s="298"/>
      <c r="AO361" s="299"/>
      <c r="AP361" s="209" t="s">
        <v>337</v>
      </c>
      <c r="AQ361" s="300"/>
      <c r="AR361" s="301"/>
      <c r="AS361" s="301"/>
      <c r="AT361" s="302"/>
      <c r="AU361" s="302"/>
    </row>
    <row r="362" spans="1:47">
      <c r="A362" s="384" t="s">
        <v>397</v>
      </c>
      <c r="B362" s="22">
        <v>156.11000000000001</v>
      </c>
      <c r="C362">
        <v>365.19</v>
      </c>
      <c r="E362">
        <v>121.35</v>
      </c>
      <c r="F362">
        <v>16.059999999999999</v>
      </c>
      <c r="G362">
        <v>25.18</v>
      </c>
      <c r="H362">
        <v>78.23</v>
      </c>
      <c r="I362">
        <v>46.01</v>
      </c>
      <c r="K362" s="376"/>
      <c r="L362" s="376">
        <v>16.47</v>
      </c>
      <c r="M362" s="376">
        <v>48.18</v>
      </c>
      <c r="N362" s="71">
        <v>156.11000000000001</v>
      </c>
      <c r="O362" s="376"/>
      <c r="P362" s="376"/>
      <c r="Q362" s="376">
        <v>121.35</v>
      </c>
      <c r="R362" s="376">
        <v>16.059999999999999</v>
      </c>
      <c r="S362" s="376">
        <v>25.18</v>
      </c>
      <c r="T362" s="376">
        <v>78.23</v>
      </c>
      <c r="U362" s="376">
        <v>46.01</v>
      </c>
      <c r="V362" s="376"/>
      <c r="W362" s="376"/>
      <c r="X362" s="376">
        <v>16.47</v>
      </c>
      <c r="Y362" s="70">
        <v>48.18</v>
      </c>
      <c r="Z362" s="376"/>
      <c r="AA362" s="376"/>
      <c r="AB362" s="70">
        <v>9.6805000000000003</v>
      </c>
      <c r="AC362" s="375">
        <v>0.35</v>
      </c>
      <c r="AD362" s="292">
        <f t="shared" si="35"/>
        <v>0.33333333333333331</v>
      </c>
      <c r="AE362" s="70"/>
      <c r="AF362" s="293">
        <f t="shared" si="36"/>
        <v>76.019258021946428</v>
      </c>
      <c r="AG362" s="293">
        <f t="shared" si="37"/>
        <v>108.44804250502253</v>
      </c>
      <c r="AH362" s="294">
        <f t="shared" si="38"/>
        <v>0.24819707247411651</v>
      </c>
      <c r="AI362" s="294">
        <f t="shared" si="39"/>
        <v>1.9211065716811575</v>
      </c>
      <c r="AJ362" s="295">
        <f>INDEX($AR$3:AS372,MATCH(COUNTA(N362:Y362),$AR$3:$AR$12,0),2)</f>
        <v>2.2200000000000002</v>
      </c>
      <c r="AK362" s="296">
        <f t="shared" si="40"/>
        <v>63.448750000000011</v>
      </c>
      <c r="AL362" s="297">
        <f t="shared" si="41"/>
        <v>6.5542843861370805</v>
      </c>
      <c r="AM362" s="297"/>
      <c r="AN362" s="298"/>
      <c r="AO362" s="299"/>
      <c r="AP362" s="209" t="s">
        <v>337</v>
      </c>
      <c r="AQ362" s="300"/>
      <c r="AR362" s="301"/>
      <c r="AS362" s="301"/>
      <c r="AT362" s="302"/>
      <c r="AU362" s="302"/>
    </row>
    <row r="363" spans="1:47">
      <c r="A363" s="384" t="s">
        <v>398</v>
      </c>
      <c r="B363" s="22">
        <v>449.65</v>
      </c>
      <c r="C363">
        <v>460.56</v>
      </c>
      <c r="E363">
        <v>110.66</v>
      </c>
      <c r="H363">
        <v>114.84</v>
      </c>
      <c r="I363">
        <v>66</v>
      </c>
      <c r="J363">
        <v>106.93</v>
      </c>
      <c r="K363" s="376"/>
      <c r="L363" s="376">
        <v>33.81</v>
      </c>
      <c r="M363" s="376">
        <v>122.68</v>
      </c>
      <c r="N363" s="71"/>
      <c r="O363" s="376"/>
      <c r="P363" s="376"/>
      <c r="Q363" s="376">
        <v>110.66</v>
      </c>
      <c r="R363" s="376"/>
      <c r="S363" s="376"/>
      <c r="T363" s="376">
        <v>114.84</v>
      </c>
      <c r="U363" s="376">
        <v>66</v>
      </c>
      <c r="V363" s="376">
        <v>106.93</v>
      </c>
      <c r="W363" s="376"/>
      <c r="X363" s="376">
        <v>33.81</v>
      </c>
      <c r="Y363" s="70">
        <v>122.68</v>
      </c>
      <c r="Z363" s="376"/>
      <c r="AA363" s="376"/>
      <c r="AB363" s="70">
        <v>14.1539</v>
      </c>
      <c r="AC363" s="258">
        <v>0.34166666666666662</v>
      </c>
      <c r="AD363" s="292">
        <f t="shared" si="35"/>
        <v>0.75</v>
      </c>
      <c r="AE363" s="70"/>
      <c r="AF363" s="293">
        <f t="shared" si="36"/>
        <v>34.460440725650237</v>
      </c>
      <c r="AG363" s="293">
        <f t="shared" si="37"/>
        <v>87.063488756966976</v>
      </c>
      <c r="AH363" s="294">
        <f t="shared" si="38"/>
        <v>8.8218746483627805E-2</v>
      </c>
      <c r="AI363" s="294">
        <f t="shared" si="39"/>
        <v>0.94735141237147014</v>
      </c>
      <c r="AJ363" s="295">
        <f>INDEX($AR$3:AS373,MATCH(COUNTA(N363:Y363),$AR$3:$AR$12,0),2)</f>
        <v>1.94</v>
      </c>
      <c r="AK363" s="296">
        <f t="shared" si="40"/>
        <v>92.486666666666679</v>
      </c>
      <c r="AL363" s="297">
        <f t="shared" si="41"/>
        <v>6.5343591989958014</v>
      </c>
      <c r="AM363" s="297"/>
      <c r="AN363" s="298"/>
      <c r="AO363" s="299"/>
      <c r="AP363" s="209" t="s">
        <v>337</v>
      </c>
      <c r="AQ363" s="300"/>
      <c r="AR363" s="301"/>
      <c r="AS363" s="301"/>
      <c r="AT363" s="302"/>
      <c r="AU363" s="302"/>
    </row>
    <row r="364" spans="1:47">
      <c r="A364" s="384" t="s">
        <v>399</v>
      </c>
      <c r="B364" s="22">
        <v>296.27</v>
      </c>
      <c r="C364">
        <v>715.86</v>
      </c>
      <c r="F364">
        <v>14.31</v>
      </c>
      <c r="G364">
        <v>28.55</v>
      </c>
      <c r="H364">
        <v>63.86</v>
      </c>
      <c r="I364">
        <v>43.32</v>
      </c>
      <c r="J364">
        <v>53.63</v>
      </c>
      <c r="K364" s="376"/>
      <c r="L364" s="376">
        <v>10.83</v>
      </c>
      <c r="M364" s="376"/>
      <c r="N364" s="71"/>
      <c r="O364" s="376"/>
      <c r="P364" s="376"/>
      <c r="Q364" s="376"/>
      <c r="R364" s="376">
        <v>14.31</v>
      </c>
      <c r="S364" s="376">
        <v>28.55</v>
      </c>
      <c r="T364" s="376">
        <v>63.86</v>
      </c>
      <c r="U364" s="376">
        <v>43.32</v>
      </c>
      <c r="V364" s="376">
        <v>53.63</v>
      </c>
      <c r="W364" s="376"/>
      <c r="X364" s="376">
        <v>10.83</v>
      </c>
      <c r="Y364" s="70"/>
      <c r="Z364" s="376"/>
      <c r="AA364" s="376"/>
      <c r="AB364" s="70">
        <v>11.6051</v>
      </c>
      <c r="AC364" s="258">
        <v>0.36249999999999999</v>
      </c>
      <c r="AD364" s="292">
        <f t="shared" si="35"/>
        <v>0.5</v>
      </c>
      <c r="AE364" s="70"/>
      <c r="AF364" s="293">
        <f t="shared" si="36"/>
        <v>54.762480208565925</v>
      </c>
      <c r="AG364" s="293">
        <f t="shared" si="37"/>
        <v>149.81328956874322</v>
      </c>
      <c r="AH364" s="294">
        <f t="shared" si="38"/>
        <v>0.19290967376956433</v>
      </c>
      <c r="AI364" s="294">
        <f t="shared" si="39"/>
        <v>1.4358255931781458</v>
      </c>
      <c r="AJ364" s="295">
        <f>INDEX($AR$3:AS374,MATCH(COUNTA(N364:Y364),$AR$3:$AR$12,0),2)</f>
        <v>1.94</v>
      </c>
      <c r="AK364" s="296">
        <f t="shared" si="40"/>
        <v>35.75</v>
      </c>
      <c r="AL364" s="297">
        <f t="shared" si="41"/>
        <v>3.0805421754228743</v>
      </c>
      <c r="AM364" s="297"/>
      <c r="AN364" s="298"/>
      <c r="AO364" s="299"/>
      <c r="AP364" s="209" t="s">
        <v>156</v>
      </c>
      <c r="AQ364" s="300"/>
      <c r="AR364" s="301"/>
      <c r="AS364" s="301"/>
      <c r="AT364" s="302"/>
      <c r="AU364" s="302"/>
    </row>
    <row r="365" spans="1:47">
      <c r="A365" s="384" t="s">
        <v>400</v>
      </c>
      <c r="B365" s="22">
        <v>202.22</v>
      </c>
      <c r="C365">
        <v>390.07</v>
      </c>
      <c r="F365">
        <v>17.04</v>
      </c>
      <c r="G365">
        <v>30.61</v>
      </c>
      <c r="H365">
        <v>89.18</v>
      </c>
      <c r="I365">
        <v>50.82</v>
      </c>
      <c r="J365">
        <v>55.29</v>
      </c>
      <c r="K365" s="376">
        <v>30.45</v>
      </c>
      <c r="L365" s="376">
        <v>9.9499999999999993</v>
      </c>
      <c r="M365" s="376"/>
      <c r="N365" s="71"/>
      <c r="O365" s="376"/>
      <c r="P365" s="376"/>
      <c r="Q365" s="376"/>
      <c r="R365" s="376">
        <v>17.04</v>
      </c>
      <c r="S365" s="376">
        <v>30.61</v>
      </c>
      <c r="T365" s="376">
        <v>89.18</v>
      </c>
      <c r="U365" s="376">
        <v>50.82</v>
      </c>
      <c r="V365" s="376">
        <v>55.29</v>
      </c>
      <c r="W365" s="376">
        <v>30.45</v>
      </c>
      <c r="X365" s="376">
        <v>9.9499999999999993</v>
      </c>
      <c r="Y365" s="70"/>
      <c r="Z365" s="376"/>
      <c r="AA365" s="376"/>
      <c r="AB365" s="70">
        <v>18.023900000000001</v>
      </c>
      <c r="AC365" s="258">
        <v>0.3</v>
      </c>
      <c r="AD365" s="292">
        <f t="shared" si="35"/>
        <v>0.54166666666666663</v>
      </c>
      <c r="AE365" s="70"/>
      <c r="AF365" s="293">
        <f t="shared" si="36"/>
        <v>61.780712876538693</v>
      </c>
      <c r="AG365" s="293">
        <f t="shared" si="37"/>
        <v>120.50044575306345</v>
      </c>
      <c r="AH365" s="294">
        <f t="shared" si="38"/>
        <v>0.42774201691278563</v>
      </c>
      <c r="AI365" s="294">
        <f t="shared" si="39"/>
        <v>1.9475637165253463</v>
      </c>
      <c r="AJ365" s="295">
        <f>INDEX($AR$3:AS375,MATCH(COUNTA(N365:Y365),$AR$3:$AR$12,0),2)</f>
        <v>2.1</v>
      </c>
      <c r="AK365" s="296">
        <f t="shared" si="40"/>
        <v>40.477142857142852</v>
      </c>
      <c r="AL365" s="297">
        <f t="shared" si="41"/>
        <v>2.245748304037575</v>
      </c>
      <c r="AM365" s="297"/>
      <c r="AN365" s="298"/>
      <c r="AO365" s="299"/>
      <c r="AP365" s="209" t="s">
        <v>156</v>
      </c>
      <c r="AQ365" s="300"/>
      <c r="AR365" s="301"/>
      <c r="AS365" s="301"/>
      <c r="AT365" s="302"/>
      <c r="AU365" s="302"/>
    </row>
    <row r="366" spans="1:47">
      <c r="A366" s="384" t="s">
        <v>401</v>
      </c>
      <c r="B366" s="22">
        <v>111.37</v>
      </c>
      <c r="C366">
        <v>310.87</v>
      </c>
      <c r="F366">
        <v>9.61</v>
      </c>
      <c r="G366">
        <v>11.15</v>
      </c>
      <c r="H366">
        <v>52.11</v>
      </c>
      <c r="I366">
        <v>23.66</v>
      </c>
      <c r="J366">
        <v>11.5</v>
      </c>
      <c r="K366" s="376"/>
      <c r="L366" s="376"/>
      <c r="M366" s="376"/>
      <c r="N366" s="71"/>
      <c r="O366" s="376"/>
      <c r="P366" s="376"/>
      <c r="Q366" s="376"/>
      <c r="R366" s="376">
        <v>9.61</v>
      </c>
      <c r="S366" s="376">
        <v>11.15</v>
      </c>
      <c r="T366" s="376">
        <v>52.11</v>
      </c>
      <c r="U366" s="376">
        <v>23.66</v>
      </c>
      <c r="V366" s="376">
        <v>11.5</v>
      </c>
      <c r="W366" s="376"/>
      <c r="X366" s="376"/>
      <c r="Y366" s="70"/>
      <c r="Z366" s="376"/>
      <c r="AA366" s="376"/>
      <c r="AB366" s="70">
        <v>15.543699999999999</v>
      </c>
      <c r="AC366" s="258">
        <v>0.32</v>
      </c>
      <c r="AD366" s="292">
        <f t="shared" si="35"/>
        <v>0.20833333333333331</v>
      </c>
      <c r="AE366" s="70"/>
      <c r="AF366" s="293">
        <f t="shared" si="36"/>
        <v>74.344405718959734</v>
      </c>
      <c r="AG366" s="293">
        <f t="shared" si="37"/>
        <v>134.34310765695207</v>
      </c>
      <c r="AH366" s="294">
        <f t="shared" si="38"/>
        <v>0.66941176470588237</v>
      </c>
      <c r="AI366" s="294">
        <f t="shared" si="39"/>
        <v>1.8990400603189643</v>
      </c>
      <c r="AJ366" s="295">
        <f>INDEX($AR$3:AS376,MATCH(COUNTA(N366:Y366),$AR$3:$AR$12,0),2)</f>
        <v>1.75</v>
      </c>
      <c r="AK366" s="296">
        <f t="shared" si="40"/>
        <v>21.606000000000002</v>
      </c>
      <c r="AL366" s="297">
        <f t="shared" si="41"/>
        <v>1.3900165340298642</v>
      </c>
      <c r="AM366" s="297"/>
      <c r="AN366" s="298"/>
      <c r="AO366" s="299"/>
      <c r="AP366" s="209" t="s">
        <v>156</v>
      </c>
      <c r="AQ366" s="300"/>
      <c r="AR366" s="301"/>
      <c r="AS366" s="301"/>
      <c r="AT366" s="302"/>
      <c r="AU366" s="302"/>
    </row>
    <row r="367" spans="1:47">
      <c r="A367" s="384" t="s">
        <v>402</v>
      </c>
      <c r="B367" s="22"/>
      <c r="K367" s="376"/>
      <c r="L367" s="376"/>
      <c r="M367" s="376"/>
      <c r="N367" s="71"/>
      <c r="O367" s="376"/>
      <c r="P367" s="376"/>
      <c r="Q367" s="376"/>
      <c r="R367" s="376"/>
      <c r="S367" s="376"/>
      <c r="T367" s="376"/>
      <c r="U367" s="376"/>
      <c r="V367" s="376"/>
      <c r="W367" s="376"/>
      <c r="X367" s="376"/>
      <c r="Y367" s="70"/>
      <c r="Z367" s="70"/>
      <c r="AA367" s="70"/>
      <c r="AB367" s="70">
        <v>33</v>
      </c>
      <c r="AC367" s="291"/>
      <c r="AD367" s="292" t="e">
        <f t="shared" si="35"/>
        <v>#DIV/0!</v>
      </c>
      <c r="AE367" s="70"/>
      <c r="AF367" s="293" t="e">
        <f t="shared" si="36"/>
        <v>#DIV/0!</v>
      </c>
      <c r="AG367" s="293" t="e">
        <f t="shared" si="37"/>
        <v>#DIV/0!</v>
      </c>
      <c r="AH367" s="294" t="e">
        <f t="shared" si="38"/>
        <v>#NUM!</v>
      </c>
      <c r="AI367" s="294" t="e">
        <f t="shared" si="39"/>
        <v>#DIV/0!</v>
      </c>
      <c r="AJ367" s="295" t="e">
        <f>INDEX($AR$3:AS377,MATCH(COUNTA(N367:Y367),$AR$3:$AR$12,0),2)</f>
        <v>#N/A</v>
      </c>
      <c r="AK367" s="296" t="e">
        <f t="shared" si="40"/>
        <v>#DIV/0!</v>
      </c>
      <c r="AL367" s="297">
        <f t="shared" si="41"/>
        <v>0</v>
      </c>
      <c r="AM367" s="297"/>
      <c r="AN367" s="298"/>
      <c r="AO367" s="75"/>
      <c r="AP367" s="209" t="s">
        <v>81</v>
      </c>
      <c r="AQ367" s="300"/>
      <c r="AR367" s="301"/>
      <c r="AS367" s="301"/>
      <c r="AT367" s="302"/>
      <c r="AU367" s="302"/>
    </row>
    <row r="368" spans="1:47">
      <c r="A368" s="384" t="s">
        <v>403</v>
      </c>
      <c r="B368" s="22">
        <v>158.13999999999999</v>
      </c>
      <c r="C368">
        <v>155.47999999999999</v>
      </c>
      <c r="F368">
        <v>46.85</v>
      </c>
      <c r="G368">
        <v>44.38</v>
      </c>
      <c r="H368">
        <v>126.41</v>
      </c>
      <c r="I368">
        <v>199.72</v>
      </c>
      <c r="J368">
        <v>120.25</v>
      </c>
      <c r="K368" s="376">
        <v>65.58</v>
      </c>
      <c r="L368" s="376"/>
      <c r="M368" s="376"/>
      <c r="N368" s="71">
        <v>158.13999999999999</v>
      </c>
      <c r="O368" s="376">
        <v>155.47999999999999</v>
      </c>
      <c r="P368" s="376"/>
      <c r="Q368" s="376"/>
      <c r="R368" s="376">
        <v>46.85</v>
      </c>
      <c r="S368" s="376">
        <v>44.38</v>
      </c>
      <c r="T368" s="376">
        <v>126.41</v>
      </c>
      <c r="U368" s="376">
        <v>199.72</v>
      </c>
      <c r="V368" s="376">
        <v>120.25</v>
      </c>
      <c r="W368" s="376">
        <v>65.58</v>
      </c>
      <c r="X368" s="376"/>
      <c r="Y368" s="70"/>
      <c r="Z368" s="376"/>
      <c r="AA368" s="376"/>
      <c r="AB368" s="70">
        <v>29.634599999999999</v>
      </c>
      <c r="AC368" s="258">
        <v>0.63</v>
      </c>
      <c r="AD368" s="292">
        <f t="shared" si="35"/>
        <v>0.58333333333333326</v>
      </c>
      <c r="AE368" s="70"/>
      <c r="AF368" s="293">
        <f t="shared" si="36"/>
        <v>46.693384613210085</v>
      </c>
      <c r="AG368" s="293">
        <f t="shared" si="37"/>
        <v>46.693384613210085</v>
      </c>
      <c r="AH368" s="294">
        <f t="shared" si="38"/>
        <v>0.26767091541135579</v>
      </c>
      <c r="AI368" s="294">
        <f t="shared" si="39"/>
        <v>1.5906716001179466</v>
      </c>
      <c r="AJ368" s="295">
        <f>INDEX($AR$3:AS378,MATCH(COUNTA(N368:Y368),$AR$3:$AR$12,0),2)</f>
        <v>2.2200000000000002</v>
      </c>
      <c r="AK368" s="296">
        <f t="shared" si="40"/>
        <v>114.60125000000001</v>
      </c>
      <c r="AL368" s="297">
        <f t="shared" si="41"/>
        <v>3.8671434741822064</v>
      </c>
      <c r="AM368" s="297"/>
      <c r="AN368" s="298"/>
      <c r="AO368" s="299"/>
      <c r="AP368" s="209" t="s">
        <v>404</v>
      </c>
      <c r="AQ368" s="300"/>
      <c r="AR368" s="301"/>
      <c r="AS368" s="301"/>
      <c r="AT368" s="302"/>
      <c r="AU368" s="302"/>
    </row>
    <row r="369" spans="1:47">
      <c r="A369" s="384" t="s">
        <v>405</v>
      </c>
      <c r="B369" s="22">
        <v>121.65</v>
      </c>
      <c r="C369">
        <v>136.38999999999999</v>
      </c>
      <c r="D369">
        <v>78.53</v>
      </c>
      <c r="E369">
        <v>101.08</v>
      </c>
      <c r="F369">
        <v>50.77</v>
      </c>
      <c r="G369">
        <v>42.15</v>
      </c>
      <c r="H369">
        <v>95.71</v>
      </c>
      <c r="I369">
        <v>153.55000000000001</v>
      </c>
      <c r="J369">
        <v>69.959999999999994</v>
      </c>
      <c r="K369" s="376">
        <v>41.22</v>
      </c>
      <c r="L369" s="376"/>
      <c r="M369" s="376"/>
      <c r="N369" s="71">
        <v>121.65</v>
      </c>
      <c r="O369" s="376">
        <v>136.38999999999999</v>
      </c>
      <c r="P369" s="376">
        <v>78.53</v>
      </c>
      <c r="Q369" s="376">
        <v>101.08</v>
      </c>
      <c r="R369" s="376">
        <v>50.77</v>
      </c>
      <c r="S369" s="376">
        <v>42.15</v>
      </c>
      <c r="T369" s="376">
        <v>95.71</v>
      </c>
      <c r="U369" s="376">
        <v>153.55000000000001</v>
      </c>
      <c r="V369" s="376">
        <v>69.959999999999994</v>
      </c>
      <c r="W369" s="376">
        <v>41.22</v>
      </c>
      <c r="X369" s="376"/>
      <c r="Y369" s="70"/>
      <c r="Z369" s="376"/>
      <c r="AA369" s="376"/>
      <c r="AB369" s="70">
        <v>26.3947</v>
      </c>
      <c r="AC369" s="258">
        <v>0.54</v>
      </c>
      <c r="AD369" s="292">
        <f t="shared" si="35"/>
        <v>0.66666666666666663</v>
      </c>
      <c r="AE369" s="70"/>
      <c r="AF369" s="293">
        <f t="shared" si="36"/>
        <v>42.114612806165894</v>
      </c>
      <c r="AG369" s="293">
        <f t="shared" si="37"/>
        <v>42.114612806165894</v>
      </c>
      <c r="AH369" s="294">
        <f t="shared" si="38"/>
        <v>0.15276417697854555</v>
      </c>
      <c r="AI369" s="294">
        <f t="shared" si="39"/>
        <v>1.7175160045619999</v>
      </c>
      <c r="AJ369" s="295">
        <f>INDEX($AR$3:AS379,MATCH(COUNTA(N369:Y369),$AR$3:$AR$12,0),2)</f>
        <v>2.41</v>
      </c>
      <c r="AK369" s="296">
        <f t="shared" si="40"/>
        <v>89.100999999999999</v>
      </c>
      <c r="AL369" s="297">
        <f t="shared" si="41"/>
        <v>3.375715579264019</v>
      </c>
      <c r="AM369" s="297"/>
      <c r="AN369" s="298"/>
      <c r="AO369" s="299"/>
      <c r="AP369" s="209" t="s">
        <v>404</v>
      </c>
      <c r="AQ369" s="300"/>
      <c r="AR369" s="301"/>
      <c r="AS369" s="301"/>
      <c r="AT369" s="302"/>
      <c r="AU369" s="302"/>
    </row>
    <row r="370" spans="1:47">
      <c r="A370" s="384" t="s">
        <v>406</v>
      </c>
      <c r="B370" s="22"/>
      <c r="D370">
        <v>18.41</v>
      </c>
      <c r="E370">
        <v>14.79</v>
      </c>
      <c r="F370">
        <v>13.27</v>
      </c>
      <c r="G370">
        <v>12.69</v>
      </c>
      <c r="H370">
        <v>18.079999999999998</v>
      </c>
      <c r="I370">
        <v>18.329999999999998</v>
      </c>
      <c r="J370">
        <v>13.46</v>
      </c>
      <c r="K370" s="376">
        <v>13.94</v>
      </c>
      <c r="L370" s="376"/>
      <c r="M370" s="376"/>
      <c r="N370" s="71"/>
      <c r="O370" s="376"/>
      <c r="P370" s="376">
        <v>18.41</v>
      </c>
      <c r="Q370" s="376">
        <v>14.79</v>
      </c>
      <c r="R370" s="376">
        <v>13.27</v>
      </c>
      <c r="S370" s="376">
        <v>12.69</v>
      </c>
      <c r="T370" s="376">
        <v>18.079999999999998</v>
      </c>
      <c r="U370" s="376">
        <v>18.329999999999998</v>
      </c>
      <c r="V370" s="376">
        <v>13.46</v>
      </c>
      <c r="W370" s="376">
        <v>13.94</v>
      </c>
      <c r="X370" s="376"/>
      <c r="Y370" s="70"/>
      <c r="Z370" s="376"/>
      <c r="AA370" s="376"/>
      <c r="AB370" s="70">
        <v>66.433099999999996</v>
      </c>
      <c r="AC370" s="258">
        <v>0.52500000000000002</v>
      </c>
      <c r="AD370" s="292">
        <f t="shared" si="35"/>
        <v>0.83333333333333326</v>
      </c>
      <c r="AE370" s="70"/>
      <c r="AF370" s="293">
        <f t="shared" si="36"/>
        <v>15.077310751550177</v>
      </c>
      <c r="AG370" s="293">
        <f t="shared" si="37"/>
        <v>15.077310751550177</v>
      </c>
      <c r="AH370" s="294">
        <f t="shared" si="38"/>
        <v>1.3986013986014307E-2</v>
      </c>
      <c r="AI370" s="294">
        <f t="shared" si="39"/>
        <v>1.3111787431721111</v>
      </c>
      <c r="AJ370" s="295">
        <f>INDEX($AR$3:AS380,MATCH(COUNTA(N370:Y370),$AR$3:$AR$12,0),2)</f>
        <v>2.2200000000000002</v>
      </c>
      <c r="AK370" s="296">
        <f t="shared" si="40"/>
        <v>15.37125</v>
      </c>
      <c r="AL370" s="297">
        <f t="shared" si="41"/>
        <v>0.23137938768475355</v>
      </c>
      <c r="AM370" s="297"/>
      <c r="AN370" s="298"/>
      <c r="AO370" s="299"/>
      <c r="AP370" s="209" t="s">
        <v>404</v>
      </c>
      <c r="AQ370" s="300"/>
      <c r="AR370" s="301"/>
      <c r="AS370" s="301"/>
      <c r="AT370" s="302"/>
      <c r="AU370" s="302"/>
    </row>
    <row r="371" spans="1:47">
      <c r="A371" s="384" t="s">
        <v>407</v>
      </c>
      <c r="B371" s="22"/>
      <c r="H371">
        <v>6.16</v>
      </c>
      <c r="I371">
        <v>9.42</v>
      </c>
      <c r="K371" s="376"/>
      <c r="L371" s="376"/>
      <c r="M371" s="376"/>
      <c r="N371" s="71"/>
      <c r="O371" s="376"/>
      <c r="P371" s="376"/>
      <c r="Q371" s="376"/>
      <c r="R371" s="376"/>
      <c r="S371" s="376"/>
      <c r="T371" s="376">
        <v>6.16</v>
      </c>
      <c r="U371" s="376">
        <v>9.42</v>
      </c>
      <c r="V371" s="376"/>
      <c r="W371" s="376"/>
      <c r="X371" s="376"/>
      <c r="Y371" s="70"/>
      <c r="Z371" s="376"/>
      <c r="AA371" s="376"/>
      <c r="AB371" s="70">
        <v>57.495199999999997</v>
      </c>
      <c r="AC371" s="258">
        <v>0.53500000000000003</v>
      </c>
      <c r="AD371" s="292">
        <f t="shared" si="35"/>
        <v>0.58333333333333337</v>
      </c>
      <c r="AE371" s="70"/>
      <c r="AF371" s="293">
        <f t="shared" si="36"/>
        <v>20.92426187419769</v>
      </c>
      <c r="AG371" s="293">
        <f t="shared" si="37"/>
        <v>20.92426187419769</v>
      </c>
      <c r="AH371" s="294">
        <f t="shared" si="38"/>
        <v>1</v>
      </c>
      <c r="AI371" s="294">
        <f t="shared" si="39"/>
        <v>0.99999999999999989</v>
      </c>
      <c r="AJ371" s="295" t="e">
        <f>INDEX($AR$3:AS381,MATCH(COUNTA(N371:Y371),$AR$3:$AR$12,0),2)</f>
        <v>#N/A</v>
      </c>
      <c r="AK371" s="296">
        <f t="shared" si="40"/>
        <v>7.79</v>
      </c>
      <c r="AL371" s="297">
        <f t="shared" si="41"/>
        <v>0.1354895713033436</v>
      </c>
      <c r="AM371" s="297"/>
      <c r="AN371" s="298"/>
      <c r="AO371" s="299"/>
      <c r="AP371" s="209" t="s">
        <v>404</v>
      </c>
      <c r="AQ371" s="300"/>
      <c r="AR371" s="301"/>
      <c r="AS371" s="301"/>
      <c r="AT371" s="302"/>
      <c r="AU371" s="302"/>
    </row>
    <row r="372" spans="1:47">
      <c r="A372" s="384" t="s">
        <v>408</v>
      </c>
      <c r="B372" s="22">
        <v>309.83</v>
      </c>
      <c r="C372">
        <v>469.8</v>
      </c>
      <c r="D372">
        <v>188.99</v>
      </c>
      <c r="E372">
        <v>169.89</v>
      </c>
      <c r="F372">
        <v>97.72</v>
      </c>
      <c r="G372">
        <v>97.93</v>
      </c>
      <c r="H372">
        <v>164.48</v>
      </c>
      <c r="I372">
        <v>216.28</v>
      </c>
      <c r="J372">
        <v>97.11</v>
      </c>
      <c r="K372" s="376">
        <v>174.45</v>
      </c>
      <c r="L372" s="376"/>
      <c r="M372" s="376"/>
      <c r="N372" s="71"/>
      <c r="O372" s="376"/>
      <c r="P372" s="376">
        <v>188.99</v>
      </c>
      <c r="Q372" s="376">
        <v>169.89</v>
      </c>
      <c r="R372" s="376">
        <v>97.72</v>
      </c>
      <c r="S372" s="376">
        <v>97.93</v>
      </c>
      <c r="T372" s="376">
        <v>164.48</v>
      </c>
      <c r="U372" s="376">
        <v>216.28</v>
      </c>
      <c r="V372" s="376">
        <v>97.11</v>
      </c>
      <c r="W372" s="376">
        <v>174.45</v>
      </c>
      <c r="X372" s="376"/>
      <c r="Y372" s="70"/>
      <c r="Z372" s="376"/>
      <c r="AA372" s="376"/>
      <c r="AB372" s="70">
        <v>61.650500000000001</v>
      </c>
      <c r="AC372" s="258">
        <v>0.66</v>
      </c>
      <c r="AD372" s="292">
        <f t="shared" si="35"/>
        <v>0.83333333333333326</v>
      </c>
      <c r="AE372" s="70"/>
      <c r="AF372" s="293">
        <f t="shared" si="36"/>
        <v>29.038796623134338</v>
      </c>
      <c r="AG372" s="293">
        <f t="shared" si="37"/>
        <v>55.03223395489514</v>
      </c>
      <c r="AH372" s="294">
        <f t="shared" si="38"/>
        <v>0.22900058739615667</v>
      </c>
      <c r="AI372" s="294">
        <f t="shared" si="39"/>
        <v>1.4934597097486288</v>
      </c>
      <c r="AJ372" s="295">
        <f>INDEX($AR$3:AS382,MATCH(COUNTA(N372:Y372),$AR$3:$AR$12,0),2)</f>
        <v>2.2200000000000002</v>
      </c>
      <c r="AK372" s="296">
        <f t="shared" si="40"/>
        <v>150.85624999999999</v>
      </c>
      <c r="AL372" s="297">
        <f t="shared" si="41"/>
        <v>2.4469590676474642</v>
      </c>
      <c r="AM372" s="297"/>
      <c r="AN372" s="298"/>
      <c r="AO372" s="299"/>
      <c r="AP372" s="209" t="s">
        <v>409</v>
      </c>
      <c r="AQ372" s="300"/>
      <c r="AR372" s="301"/>
      <c r="AS372" s="301"/>
      <c r="AT372" s="302"/>
      <c r="AU372" s="302"/>
    </row>
    <row r="373" spans="1:47">
      <c r="A373" s="384" t="s">
        <v>410</v>
      </c>
      <c r="B373" s="22"/>
      <c r="C373">
        <v>1069.73</v>
      </c>
      <c r="H373">
        <v>125.35</v>
      </c>
      <c r="I373">
        <v>208.59</v>
      </c>
      <c r="J373">
        <v>124.93</v>
      </c>
      <c r="K373" s="376">
        <v>142.38999999999999</v>
      </c>
      <c r="L373" s="376"/>
      <c r="M373" s="376"/>
      <c r="N373" s="71"/>
      <c r="O373" s="376"/>
      <c r="P373" s="376"/>
      <c r="Q373" s="376"/>
      <c r="R373" s="376"/>
      <c r="S373" s="376"/>
      <c r="T373" s="376">
        <v>125.35</v>
      </c>
      <c r="U373" s="376">
        <v>208.59</v>
      </c>
      <c r="V373" s="376">
        <v>124.93</v>
      </c>
      <c r="W373" s="376">
        <v>142.38999999999999</v>
      </c>
      <c r="X373" s="376"/>
      <c r="Y373" s="70"/>
      <c r="Z373" s="376"/>
      <c r="AA373" s="376"/>
      <c r="AB373" s="70">
        <v>29.857800000000001</v>
      </c>
      <c r="AC373" s="258">
        <v>0.44</v>
      </c>
      <c r="AD373" s="292">
        <f t="shared" si="35"/>
        <v>0.66666666666666663</v>
      </c>
      <c r="AE373" s="70"/>
      <c r="AF373" s="293">
        <f t="shared" si="36"/>
        <v>22.86832366958161</v>
      </c>
      <c r="AG373" s="293">
        <f t="shared" si="37"/>
        <v>110.42822986332128</v>
      </c>
      <c r="AH373" s="294">
        <f t="shared" si="38"/>
        <v>0.79129811140329931</v>
      </c>
      <c r="AI373" s="294">
        <f t="shared" si="39"/>
        <v>1.6952963640720338</v>
      </c>
      <c r="AJ373" s="295">
        <f>INDEX($AR$3:AS383,MATCH(COUNTA(N373:Y373),$AR$3:$AR$12,0),2)</f>
        <v>1.49</v>
      </c>
      <c r="AK373" s="296">
        <f t="shared" si="40"/>
        <v>150.315</v>
      </c>
      <c r="AL373" s="297">
        <f t="shared" si="41"/>
        <v>5.0343628800514439</v>
      </c>
      <c r="AM373" s="297"/>
      <c r="AN373" s="298"/>
      <c r="AO373" s="299"/>
      <c r="AP373" s="209" t="s">
        <v>411</v>
      </c>
      <c r="AQ373" s="300"/>
      <c r="AR373" s="301"/>
      <c r="AS373" s="301"/>
      <c r="AT373" s="302"/>
      <c r="AU373" s="302"/>
    </row>
    <row r="374" spans="1:47">
      <c r="A374" s="384" t="s">
        <v>412</v>
      </c>
      <c r="B374" s="22">
        <v>1166.1099999999999</v>
      </c>
      <c r="C374">
        <v>1189.31</v>
      </c>
      <c r="F374">
        <v>172.45</v>
      </c>
      <c r="H374">
        <v>295.67</v>
      </c>
      <c r="I374">
        <v>606.46</v>
      </c>
      <c r="J374">
        <v>202.9</v>
      </c>
      <c r="K374" s="376">
        <v>139.25</v>
      </c>
      <c r="L374" s="376">
        <v>27.28</v>
      </c>
      <c r="M374" s="376">
        <v>54.56</v>
      </c>
      <c r="N374" s="71"/>
      <c r="O374" s="376"/>
      <c r="P374" s="376"/>
      <c r="Q374" s="376"/>
      <c r="R374" s="376">
        <v>172.45</v>
      </c>
      <c r="S374" s="376"/>
      <c r="T374" s="376">
        <v>295.67</v>
      </c>
      <c r="U374" s="376"/>
      <c r="V374" s="376">
        <v>202.9</v>
      </c>
      <c r="W374" s="376">
        <v>139.25</v>
      </c>
      <c r="X374" s="376"/>
      <c r="Y374" s="70"/>
      <c r="Z374" s="376"/>
      <c r="AA374" s="376"/>
      <c r="AB374" s="70">
        <v>22.1187</v>
      </c>
      <c r="AC374" s="258">
        <v>0.67500000000000004</v>
      </c>
      <c r="AD374" s="292">
        <f t="shared" si="35"/>
        <v>0.66666666666666663</v>
      </c>
      <c r="AE374" s="70"/>
      <c r="AF374" s="293">
        <f t="shared" si="36"/>
        <v>28.768668247986461</v>
      </c>
      <c r="AG374" s="293">
        <f t="shared" si="37"/>
        <v>100.68792251776422</v>
      </c>
      <c r="AH374" s="294">
        <f t="shared" si="38"/>
        <v>0.59308272599411838</v>
      </c>
      <c r="AI374" s="294">
        <f t="shared" si="39"/>
        <v>1.5976138487221303</v>
      </c>
      <c r="AJ374" s="295">
        <f>INDEX($AR$3:AS384,MATCH(COUNTA(N374:Y374),$AR$3:$AR$12,0),2)</f>
        <v>1.49</v>
      </c>
      <c r="AK374" s="296">
        <f t="shared" si="40"/>
        <v>202.5675</v>
      </c>
      <c r="AL374" s="297">
        <f t="shared" si="41"/>
        <v>9.1582009792618919</v>
      </c>
      <c r="AM374" s="297"/>
      <c r="AN374" s="298"/>
      <c r="AO374" s="299"/>
      <c r="AP374" s="209" t="s">
        <v>411</v>
      </c>
      <c r="AQ374" s="300"/>
      <c r="AR374" s="301"/>
      <c r="AS374" s="301"/>
      <c r="AT374" s="302"/>
      <c r="AU374" s="302"/>
    </row>
    <row r="375" spans="1:47">
      <c r="A375" s="384" t="s">
        <v>413</v>
      </c>
      <c r="B375" s="22">
        <v>548.16</v>
      </c>
      <c r="C375">
        <v>866.97</v>
      </c>
      <c r="E375">
        <v>242.73</v>
      </c>
      <c r="F375">
        <v>180.92</v>
      </c>
      <c r="G375">
        <v>146.66999999999999</v>
      </c>
      <c r="H375">
        <v>189.16</v>
      </c>
      <c r="I375">
        <v>200.98</v>
      </c>
      <c r="J375">
        <v>169.62</v>
      </c>
      <c r="K375" s="376">
        <v>142.56</v>
      </c>
      <c r="L375" s="376"/>
      <c r="M375" s="376"/>
      <c r="N375" s="71"/>
      <c r="O375" s="376"/>
      <c r="P375" s="376"/>
      <c r="Q375" s="376">
        <v>242.73</v>
      </c>
      <c r="R375" s="376">
        <v>180.92</v>
      </c>
      <c r="S375" s="376">
        <v>146.66999999999999</v>
      </c>
      <c r="T375" s="376">
        <v>189.16</v>
      </c>
      <c r="U375" s="376">
        <v>200.98</v>
      </c>
      <c r="V375" s="376">
        <v>169.62</v>
      </c>
      <c r="W375" s="376">
        <v>142.56</v>
      </c>
      <c r="X375" s="376"/>
      <c r="Y375" s="70"/>
      <c r="Z375" s="376"/>
      <c r="AA375" s="376"/>
      <c r="AB375" s="70">
        <v>12.5916</v>
      </c>
      <c r="AC375" s="258">
        <v>0.74</v>
      </c>
      <c r="AD375" s="292">
        <f t="shared" si="35"/>
        <v>0.79166666666666663</v>
      </c>
      <c r="AE375" s="70"/>
      <c r="AF375" s="293">
        <f t="shared" si="36"/>
        <v>17.465046840819319</v>
      </c>
      <c r="AG375" s="293">
        <f t="shared" si="37"/>
        <v>77.961563709435538</v>
      </c>
      <c r="AH375" s="294">
        <f t="shared" si="38"/>
        <v>0.41679145452730365</v>
      </c>
      <c r="AI375" s="294">
        <f t="shared" si="39"/>
        <v>1.9187268904439962</v>
      </c>
      <c r="AJ375" s="295">
        <f>INDEX($AR$3:AS385,MATCH(COUNTA(N375:Y375),$AR$3:$AR$12,0),2)</f>
        <v>2.1</v>
      </c>
      <c r="AK375" s="296">
        <f t="shared" si="40"/>
        <v>181.80571428571426</v>
      </c>
      <c r="AL375" s="297">
        <f t="shared" si="41"/>
        <v>14.438650710450956</v>
      </c>
      <c r="AM375" s="297"/>
      <c r="AN375" s="298"/>
      <c r="AO375" s="299"/>
      <c r="AP375" s="209" t="s">
        <v>411</v>
      </c>
      <c r="AQ375" s="300"/>
      <c r="AR375" s="301"/>
      <c r="AS375" s="301"/>
      <c r="AT375" s="302"/>
      <c r="AU375" s="302"/>
    </row>
    <row r="376" spans="1:47">
      <c r="A376" s="384" t="s">
        <v>414</v>
      </c>
      <c r="B376" s="22">
        <v>880.97</v>
      </c>
      <c r="C376">
        <v>1163.6199999999999</v>
      </c>
      <c r="D376">
        <v>444.98</v>
      </c>
      <c r="E376">
        <v>284.39999999999998</v>
      </c>
      <c r="F376">
        <v>505.99</v>
      </c>
      <c r="G376">
        <v>455.22</v>
      </c>
      <c r="I376">
        <v>365.73</v>
      </c>
      <c r="J376">
        <v>308.86</v>
      </c>
      <c r="K376" s="376">
        <v>254.4</v>
      </c>
      <c r="L376" s="376">
        <v>93.26</v>
      </c>
      <c r="M376" s="376">
        <v>108.05</v>
      </c>
      <c r="N376" s="71"/>
      <c r="O376" s="376"/>
      <c r="P376" s="376">
        <v>444.98</v>
      </c>
      <c r="Q376" s="376">
        <v>284.39999999999998</v>
      </c>
      <c r="R376" s="376">
        <v>505.99</v>
      </c>
      <c r="S376" s="376">
        <v>455.22</v>
      </c>
      <c r="T376" s="376"/>
      <c r="U376" s="376">
        <v>365.73</v>
      </c>
      <c r="V376" s="376">
        <v>308.86</v>
      </c>
      <c r="W376" s="376">
        <v>254.4</v>
      </c>
      <c r="X376" s="376">
        <v>93.26</v>
      </c>
      <c r="Y376" s="70">
        <v>108.05</v>
      </c>
      <c r="Z376" s="376"/>
      <c r="AA376" s="376"/>
      <c r="AB376" s="70">
        <v>16.6784</v>
      </c>
      <c r="AC376" s="258">
        <v>0.71499999999999997</v>
      </c>
      <c r="AD376" s="292">
        <f t="shared" si="35"/>
        <v>0.625</v>
      </c>
      <c r="AE376" s="70"/>
      <c r="AF376" s="293">
        <f t="shared" si="36"/>
        <v>44.135441421466155</v>
      </c>
      <c r="AG376" s="293">
        <f t="shared" si="37"/>
        <v>69.329814226497959</v>
      </c>
      <c r="AH376" s="294">
        <f t="shared" si="38"/>
        <v>0.12301020037312524</v>
      </c>
      <c r="AI376" s="294">
        <f t="shared" si="39"/>
        <v>1.3919702357214725</v>
      </c>
      <c r="AJ376" s="295">
        <f>INDEX($AR$3:AS386,MATCH(COUNTA(N376:Y376),$AR$3:$AR$12,0),2)</f>
        <v>2.3199999999999998</v>
      </c>
      <c r="AK376" s="296">
        <f t="shared" si="40"/>
        <v>313.43222222222226</v>
      </c>
      <c r="AL376" s="297">
        <f t="shared" si="41"/>
        <v>18.792703270231094</v>
      </c>
      <c r="AM376" s="297"/>
      <c r="AN376" s="298"/>
      <c r="AO376" s="299"/>
      <c r="AP376" s="209" t="s">
        <v>411</v>
      </c>
      <c r="AQ376" s="300"/>
      <c r="AR376" s="301"/>
      <c r="AS376" s="301"/>
      <c r="AT376" s="302"/>
      <c r="AU376" s="302"/>
    </row>
    <row r="377" spans="1:47">
      <c r="A377" s="384" t="s">
        <v>415</v>
      </c>
      <c r="B377" s="22">
        <v>200.47</v>
      </c>
      <c r="C377">
        <v>277.27</v>
      </c>
      <c r="D377">
        <v>270.45999999999998</v>
      </c>
      <c r="E377">
        <v>169.74</v>
      </c>
      <c r="F377">
        <v>286.61</v>
      </c>
      <c r="G377">
        <v>301.89</v>
      </c>
      <c r="I377">
        <v>190.24</v>
      </c>
      <c r="J377">
        <v>166.2</v>
      </c>
      <c r="K377" s="376">
        <v>139.15</v>
      </c>
      <c r="L377" s="376">
        <v>55.88</v>
      </c>
      <c r="M377" s="376">
        <v>60.37</v>
      </c>
      <c r="N377" s="71">
        <v>200.47</v>
      </c>
      <c r="O377" s="376">
        <v>277.27</v>
      </c>
      <c r="P377" s="376">
        <v>270.45999999999998</v>
      </c>
      <c r="Q377" s="376">
        <v>169.74</v>
      </c>
      <c r="R377" s="376">
        <v>286.61</v>
      </c>
      <c r="S377" s="376">
        <v>301.89</v>
      </c>
      <c r="T377" s="376"/>
      <c r="U377" s="376">
        <v>190.24</v>
      </c>
      <c r="V377" s="376">
        <v>166.2</v>
      </c>
      <c r="W377" s="376">
        <v>139.15</v>
      </c>
      <c r="X377" s="376">
        <v>55.88</v>
      </c>
      <c r="Y377" s="70">
        <v>60.37</v>
      </c>
      <c r="Z377" s="376"/>
      <c r="AA377" s="376"/>
      <c r="AB377" s="70">
        <v>17.471900000000002</v>
      </c>
      <c r="AC377" s="258">
        <v>0.68500000000000005</v>
      </c>
      <c r="AD377" s="292">
        <f t="shared" si="35"/>
        <v>0.70833333333333326</v>
      </c>
      <c r="AE377" s="70"/>
      <c r="AF377" s="293">
        <f t="shared" si="36"/>
        <v>42.688217768916424</v>
      </c>
      <c r="AG377" s="293">
        <f t="shared" si="37"/>
        <v>42.688217768916424</v>
      </c>
      <c r="AH377" s="294">
        <f t="shared" si="38"/>
        <v>6.2111296288768637E-2</v>
      </c>
      <c r="AI377" s="294">
        <f t="shared" si="39"/>
        <v>1.329833617309566</v>
      </c>
      <c r="AJ377" s="295">
        <f>INDEX($AR$3:AS387,MATCH(COUNTA(N377:Y377),$AR$3:$AR$12,0),2)</f>
        <v>2.48</v>
      </c>
      <c r="AK377" s="296">
        <f t="shared" si="40"/>
        <v>192.57090909090911</v>
      </c>
      <c r="AL377" s="297">
        <f t="shared" si="41"/>
        <v>11.021749729045444</v>
      </c>
      <c r="AM377" s="297"/>
      <c r="AN377" s="298"/>
      <c r="AO377" s="299"/>
      <c r="AP377" s="209" t="s">
        <v>411</v>
      </c>
      <c r="AQ377" s="300"/>
      <c r="AR377" s="301"/>
      <c r="AS377" s="301"/>
      <c r="AT377" s="302"/>
      <c r="AU377" s="302"/>
    </row>
    <row r="378" spans="1:47">
      <c r="A378" s="384" t="s">
        <v>416</v>
      </c>
      <c r="B378" s="22">
        <v>751.07</v>
      </c>
      <c r="C378">
        <v>796.09</v>
      </c>
      <c r="D378">
        <v>323.13</v>
      </c>
      <c r="E378">
        <v>197.75</v>
      </c>
      <c r="F378">
        <v>217.83</v>
      </c>
      <c r="G378">
        <v>173.94</v>
      </c>
      <c r="J378">
        <v>156.05000000000001</v>
      </c>
      <c r="K378" s="376">
        <v>115.72</v>
      </c>
      <c r="L378" s="376">
        <v>103.12</v>
      </c>
      <c r="M378" s="376">
        <v>135.36000000000001</v>
      </c>
      <c r="N378" s="71"/>
      <c r="O378" s="376"/>
      <c r="P378" s="376"/>
      <c r="Q378" s="376">
        <v>197.75</v>
      </c>
      <c r="R378" s="376">
        <v>217.83</v>
      </c>
      <c r="S378" s="376">
        <v>173.94</v>
      </c>
      <c r="T378" s="376"/>
      <c r="U378" s="376"/>
      <c r="V378" s="376">
        <v>156.05000000000001</v>
      </c>
      <c r="W378" s="376">
        <v>115.72</v>
      </c>
      <c r="X378" s="376">
        <v>103.12</v>
      </c>
      <c r="Y378" s="70">
        <v>135.36000000000001</v>
      </c>
      <c r="Z378" s="376"/>
      <c r="AA378" s="376"/>
      <c r="AB378" s="70">
        <v>3.4357000000000002</v>
      </c>
      <c r="AC378" s="258">
        <v>0.73499999999999999</v>
      </c>
      <c r="AD378" s="292">
        <f t="shared" si="35"/>
        <v>0.79166666666666663</v>
      </c>
      <c r="AE378" s="70"/>
      <c r="AF378" s="293">
        <f t="shared" si="36"/>
        <v>24.912990465442196</v>
      </c>
      <c r="AG378" s="293">
        <f t="shared" si="37"/>
        <v>82.724009794695192</v>
      </c>
      <c r="AH378" s="294">
        <f t="shared" si="38"/>
        <v>0.17505012640571888</v>
      </c>
      <c r="AI378" s="294">
        <f t="shared" si="39"/>
        <v>1.5513224322063368</v>
      </c>
      <c r="AJ378" s="295">
        <f>INDEX($AR$3:AS388,MATCH(COUNTA(N378:Y378),$AR$3:$AR$12,0),2)</f>
        <v>2.1</v>
      </c>
      <c r="AK378" s="296">
        <f t="shared" si="40"/>
        <v>157.10999999999999</v>
      </c>
      <c r="AL378" s="297">
        <f t="shared" si="41"/>
        <v>45.728672468492583</v>
      </c>
      <c r="AM378" s="297"/>
      <c r="AN378" s="298"/>
      <c r="AO378" s="299"/>
      <c r="AP378" s="209" t="s">
        <v>411</v>
      </c>
      <c r="AQ378" s="300"/>
      <c r="AR378" s="301"/>
      <c r="AS378" s="301"/>
      <c r="AT378" s="302"/>
      <c r="AU378" s="302"/>
    </row>
    <row r="379" spans="1:47">
      <c r="A379" s="384" t="s">
        <v>417</v>
      </c>
      <c r="B379" s="22"/>
      <c r="C379">
        <v>696.36</v>
      </c>
      <c r="D379">
        <v>233.94</v>
      </c>
      <c r="E379">
        <v>168.71</v>
      </c>
      <c r="F379">
        <v>264.63</v>
      </c>
      <c r="G379">
        <v>328.56</v>
      </c>
      <c r="J379">
        <v>216.86</v>
      </c>
      <c r="K379" s="376">
        <v>163.33000000000001</v>
      </c>
      <c r="L379" s="376">
        <v>107.09</v>
      </c>
      <c r="M379" s="376">
        <v>117.23</v>
      </c>
      <c r="N379" s="71"/>
      <c r="O379" s="376"/>
      <c r="P379" s="376">
        <v>233.94</v>
      </c>
      <c r="Q379" s="376">
        <v>168.71</v>
      </c>
      <c r="R379" s="376">
        <v>264.63</v>
      </c>
      <c r="S379" s="376">
        <v>328.56</v>
      </c>
      <c r="T379" s="376"/>
      <c r="U379" s="376"/>
      <c r="V379" s="376">
        <v>216.86</v>
      </c>
      <c r="W379" s="376">
        <v>163.33000000000001</v>
      </c>
      <c r="X379" s="376">
        <v>107.09</v>
      </c>
      <c r="Y379" s="70">
        <v>117.23</v>
      </c>
      <c r="Z379" s="376"/>
      <c r="AA379" s="376"/>
      <c r="AB379" s="70">
        <v>15.739800000000001</v>
      </c>
      <c r="AC379" s="258">
        <v>0.61499999999999999</v>
      </c>
      <c r="AD379" s="292">
        <f t="shared" si="35"/>
        <v>0.58333333333333326</v>
      </c>
      <c r="AE379" s="70"/>
      <c r="AF379" s="293">
        <f t="shared" si="36"/>
        <v>35.324522718864507</v>
      </c>
      <c r="AG379" s="293">
        <f t="shared" si="37"/>
        <v>66.464157384225487</v>
      </c>
      <c r="AH379" s="294">
        <f t="shared" si="38"/>
        <v>0.28866212128053464</v>
      </c>
      <c r="AI379" s="294">
        <f t="shared" si="39"/>
        <v>1.8186819428710059</v>
      </c>
      <c r="AJ379" s="295">
        <f>INDEX($AR$3:AS389,MATCH(COUNTA(N379:Y379),$AR$3:$AR$12,0),2)</f>
        <v>2.2200000000000002</v>
      </c>
      <c r="AK379" s="296">
        <f t="shared" si="40"/>
        <v>200.04374999999996</v>
      </c>
      <c r="AL379" s="297">
        <f t="shared" si="41"/>
        <v>12.709421339534172</v>
      </c>
      <c r="AM379" s="297"/>
      <c r="AN379" s="298"/>
      <c r="AO379" s="299"/>
      <c r="AP379" s="209" t="s">
        <v>411</v>
      </c>
      <c r="AQ379" s="300"/>
      <c r="AR379" s="301"/>
      <c r="AS379" s="301"/>
      <c r="AT379" s="302"/>
      <c r="AU379" s="302"/>
    </row>
    <row r="380" spans="1:47">
      <c r="A380" s="384" t="s">
        <v>418</v>
      </c>
      <c r="B380" s="22">
        <v>1062.5</v>
      </c>
      <c r="C380">
        <v>1664.41</v>
      </c>
      <c r="D380">
        <v>1728.16</v>
      </c>
      <c r="E380">
        <v>1196.93</v>
      </c>
      <c r="F380">
        <v>1819.47</v>
      </c>
      <c r="G380">
        <v>1821.95</v>
      </c>
      <c r="J380">
        <v>1262.01</v>
      </c>
      <c r="K380" s="376">
        <v>1078.33</v>
      </c>
      <c r="L380" s="376">
        <v>503.68</v>
      </c>
      <c r="M380" s="376">
        <v>293.22000000000003</v>
      </c>
      <c r="N380" s="71">
        <v>1062.5</v>
      </c>
      <c r="O380" s="376">
        <v>1664.41</v>
      </c>
      <c r="P380" s="376">
        <v>1728.16</v>
      </c>
      <c r="Q380" s="376">
        <v>1196.93</v>
      </c>
      <c r="R380" s="376">
        <v>1819.47</v>
      </c>
      <c r="S380" s="376">
        <v>1821.95</v>
      </c>
      <c r="T380" s="376"/>
      <c r="U380" s="376"/>
      <c r="V380" s="376">
        <v>1262.01</v>
      </c>
      <c r="W380" s="376">
        <v>1078.33</v>
      </c>
      <c r="X380" s="376">
        <v>503.68</v>
      </c>
      <c r="Y380" s="70">
        <v>293.22000000000003</v>
      </c>
      <c r="Z380" s="376"/>
      <c r="AA380" s="376"/>
      <c r="AB380" s="70">
        <v>29.403199999999998</v>
      </c>
      <c r="AC380" s="258">
        <v>0.64</v>
      </c>
      <c r="AD380" s="292">
        <f t="shared" si="35"/>
        <v>0.66666666666666663</v>
      </c>
      <c r="AE380" s="70"/>
      <c r="AF380" s="293">
        <f t="shared" si="36"/>
        <v>40.951201461730051</v>
      </c>
      <c r="AG380" s="293">
        <f t="shared" si="37"/>
        <v>40.951201461730051</v>
      </c>
      <c r="AH380" s="294">
        <f t="shared" si="38"/>
        <v>1.6222616158510779E-3</v>
      </c>
      <c r="AI380" s="294">
        <f t="shared" si="39"/>
        <v>1.1371839203691887</v>
      </c>
      <c r="AJ380" s="295">
        <f>INDEX($AR$3:AS390,MATCH(COUNTA(N380:Y380),$AR$3:$AR$12,0),2)</f>
        <v>2.41</v>
      </c>
      <c r="AK380" s="296">
        <f t="shared" si="40"/>
        <v>1243.066</v>
      </c>
      <c r="AL380" s="297">
        <f t="shared" si="41"/>
        <v>42.276554932796437</v>
      </c>
      <c r="AM380" s="297"/>
      <c r="AN380" s="298"/>
      <c r="AO380" s="299"/>
      <c r="AP380" s="209" t="s">
        <v>411</v>
      </c>
      <c r="AQ380" s="300"/>
      <c r="AR380" s="301"/>
      <c r="AS380" s="301"/>
      <c r="AT380" s="302"/>
      <c r="AU380" s="302"/>
    </row>
    <row r="381" spans="1:47">
      <c r="A381" s="384" t="s">
        <v>419</v>
      </c>
      <c r="B381" s="22"/>
      <c r="K381" s="376"/>
      <c r="L381" s="376"/>
      <c r="M381" s="376"/>
      <c r="N381" s="71"/>
      <c r="O381" s="376"/>
      <c r="P381" s="376"/>
      <c r="Q381" s="376"/>
      <c r="R381" s="376"/>
      <c r="S381" s="376"/>
      <c r="T381" s="376"/>
      <c r="U381" s="376"/>
      <c r="V381" s="376"/>
      <c r="W381" s="376"/>
      <c r="X381" s="376"/>
      <c r="Y381" s="70"/>
      <c r="Z381" s="70"/>
      <c r="AA381" s="70"/>
      <c r="AB381" s="70">
        <v>33.6</v>
      </c>
      <c r="AC381" s="77"/>
      <c r="AD381" s="292" t="e">
        <f t="shared" si="35"/>
        <v>#DIV/0!</v>
      </c>
      <c r="AE381" s="70"/>
      <c r="AF381" s="293" t="e">
        <f t="shared" si="36"/>
        <v>#DIV/0!</v>
      </c>
      <c r="AG381" s="293" t="e">
        <f t="shared" si="37"/>
        <v>#DIV/0!</v>
      </c>
      <c r="AH381" s="294" t="e">
        <f t="shared" si="38"/>
        <v>#NUM!</v>
      </c>
      <c r="AI381" s="294" t="e">
        <f t="shared" si="39"/>
        <v>#DIV/0!</v>
      </c>
      <c r="AJ381" s="295" t="e">
        <f>INDEX($AR$3:AS391,MATCH(COUNTA(N381:Y381),$AR$3:$AR$12,0),2)</f>
        <v>#N/A</v>
      </c>
      <c r="AK381" s="296" t="e">
        <f t="shared" si="40"/>
        <v>#DIV/0!</v>
      </c>
      <c r="AL381" s="297">
        <f t="shared" si="41"/>
        <v>0</v>
      </c>
      <c r="AM381" s="297"/>
      <c r="AN381" s="298"/>
      <c r="AO381" s="299"/>
      <c r="AP381" s="209" t="s">
        <v>81</v>
      </c>
      <c r="AQ381" s="300"/>
      <c r="AR381" s="301"/>
      <c r="AS381" s="301"/>
      <c r="AT381" s="302"/>
      <c r="AU381" s="302"/>
    </row>
    <row r="382" spans="1:47">
      <c r="A382" s="384" t="s">
        <v>420</v>
      </c>
      <c r="B382" s="22"/>
      <c r="C382">
        <v>666.83</v>
      </c>
      <c r="H382">
        <v>128.82</v>
      </c>
      <c r="I382">
        <v>131.30000000000001</v>
      </c>
      <c r="J382">
        <v>83.45</v>
      </c>
      <c r="K382" s="376"/>
      <c r="L382" s="376"/>
      <c r="M382" s="376"/>
      <c r="N382" s="71"/>
      <c r="O382" s="376"/>
      <c r="P382" s="376"/>
      <c r="Q382" s="376"/>
      <c r="R382" s="376"/>
      <c r="S382" s="376"/>
      <c r="T382" s="376">
        <v>128.82</v>
      </c>
      <c r="U382" s="376">
        <v>131.30000000000001</v>
      </c>
      <c r="V382" s="376">
        <v>83.45</v>
      </c>
      <c r="W382" s="376"/>
      <c r="X382" s="376"/>
      <c r="Y382" s="70"/>
      <c r="Z382" s="376"/>
      <c r="AA382" s="376"/>
      <c r="AB382" s="70">
        <v>16.863499999999998</v>
      </c>
      <c r="AC382" s="258">
        <v>0.65</v>
      </c>
      <c r="AD382" s="292">
        <f t="shared" si="35"/>
        <v>0.625</v>
      </c>
      <c r="AE382" s="70"/>
      <c r="AF382" s="293">
        <f t="shared" si="36"/>
        <v>19.20611126847038</v>
      </c>
      <c r="AG382" s="293">
        <f t="shared" si="37"/>
        <v>94.977517911667348</v>
      </c>
      <c r="AH382" s="294">
        <f t="shared" si="38"/>
        <v>5.1828631138976337E-2</v>
      </c>
      <c r="AI382" s="294">
        <f t="shared" si="39"/>
        <v>0.76273250505620527</v>
      </c>
      <c r="AJ382" s="295">
        <f>INDEX($AR$3:AS392,MATCH(COUNTA(N382:Y382),$AR$3:$AR$12,0),2)</f>
        <v>1.1499999999999999</v>
      </c>
      <c r="AK382" s="296">
        <f t="shared" si="40"/>
        <v>114.52333333333333</v>
      </c>
      <c r="AL382" s="297">
        <f t="shared" si="41"/>
        <v>6.7911959755290026</v>
      </c>
      <c r="AM382" s="297"/>
      <c r="AN382" s="298"/>
      <c r="AO382" s="299"/>
      <c r="AP382" s="209" t="s">
        <v>421</v>
      </c>
      <c r="AQ382" s="300"/>
      <c r="AR382" s="301"/>
      <c r="AS382" s="301"/>
      <c r="AT382" s="302"/>
      <c r="AU382" s="302"/>
    </row>
    <row r="383" spans="1:47">
      <c r="A383" s="384" t="s">
        <v>422</v>
      </c>
      <c r="B383" s="22"/>
      <c r="C383">
        <v>308.61</v>
      </c>
      <c r="H383">
        <v>97.33</v>
      </c>
      <c r="I383">
        <v>110.8</v>
      </c>
      <c r="J383">
        <v>85.04</v>
      </c>
      <c r="K383" s="376"/>
      <c r="L383" s="376"/>
      <c r="M383" s="376"/>
      <c r="N383" s="71"/>
      <c r="O383" s="376"/>
      <c r="P383" s="376"/>
      <c r="Q383" s="376"/>
      <c r="R383" s="376"/>
      <c r="S383" s="376"/>
      <c r="T383" s="376">
        <v>97.33</v>
      </c>
      <c r="U383" s="376">
        <v>110.8</v>
      </c>
      <c r="V383" s="376">
        <v>85.04</v>
      </c>
      <c r="W383" s="376"/>
      <c r="X383" s="376"/>
      <c r="Y383" s="70"/>
      <c r="Z383" s="376"/>
      <c r="AA383" s="376"/>
      <c r="AB383" s="70">
        <v>12.5183</v>
      </c>
      <c r="AC383" s="258">
        <v>0.6</v>
      </c>
      <c r="AD383" s="292">
        <f t="shared" si="35"/>
        <v>0.625</v>
      </c>
      <c r="AE383" s="70"/>
      <c r="AF383" s="293">
        <f t="shared" si="36"/>
        <v>10.765241818394697</v>
      </c>
      <c r="AG383" s="293">
        <f t="shared" si="37"/>
        <v>60.99901708908002</v>
      </c>
      <c r="AH383" s="294">
        <f t="shared" si="38"/>
        <v>0.52290372670807472</v>
      </c>
      <c r="AI383" s="294">
        <f t="shared" si="39"/>
        <v>1.2430110555215104</v>
      </c>
      <c r="AJ383" s="295">
        <f>INDEX($AR$3:AS393,MATCH(COUNTA(N383:Y383),$AR$3:$AR$12,0),2)</f>
        <v>1.1499999999999999</v>
      </c>
      <c r="AK383" s="296">
        <f t="shared" si="40"/>
        <v>97.723333333333343</v>
      </c>
      <c r="AL383" s="297">
        <f t="shared" si="41"/>
        <v>7.8064380413740961</v>
      </c>
      <c r="AM383" s="297"/>
      <c r="AN383" s="298"/>
      <c r="AO383" s="299"/>
      <c r="AP383" s="209" t="s">
        <v>421</v>
      </c>
      <c r="AQ383" s="300"/>
      <c r="AR383" s="301"/>
      <c r="AS383" s="301"/>
      <c r="AT383" s="302"/>
      <c r="AU383" s="302"/>
    </row>
    <row r="384" spans="1:47">
      <c r="A384" s="384" t="s">
        <v>423</v>
      </c>
      <c r="B384" s="22"/>
      <c r="C384">
        <v>229.4</v>
      </c>
      <c r="D384">
        <v>97.56</v>
      </c>
      <c r="E384">
        <v>73.67</v>
      </c>
      <c r="H384">
        <v>87.65</v>
      </c>
      <c r="I384">
        <v>70.900000000000006</v>
      </c>
      <c r="J384">
        <v>67.28</v>
      </c>
      <c r="K384" s="376"/>
      <c r="L384" s="376"/>
      <c r="M384" s="376"/>
      <c r="N384" s="71"/>
      <c r="O384" s="376"/>
      <c r="P384" s="376">
        <v>97.56</v>
      </c>
      <c r="Q384" s="376">
        <v>73.67</v>
      </c>
      <c r="R384" s="376"/>
      <c r="S384" s="376"/>
      <c r="T384" s="376">
        <v>87.65</v>
      </c>
      <c r="U384" s="376">
        <v>70.900000000000006</v>
      </c>
      <c r="V384" s="376">
        <v>67.28</v>
      </c>
      <c r="W384" s="376"/>
      <c r="X384" s="376"/>
      <c r="Y384" s="70"/>
      <c r="Z384" s="376"/>
      <c r="AA384" s="376"/>
      <c r="AB384" s="70">
        <v>18.9955</v>
      </c>
      <c r="AC384" s="258">
        <v>0.625</v>
      </c>
      <c r="AD384" s="292">
        <f t="shared" si="35"/>
        <v>0.70833333333333326</v>
      </c>
      <c r="AE384" s="70"/>
      <c r="AF384" s="293">
        <f t="shared" si="36"/>
        <v>14.355785635889537</v>
      </c>
      <c r="AG384" s="293">
        <f t="shared" si="37"/>
        <v>54.456233600559536</v>
      </c>
      <c r="AH384" s="294">
        <f t="shared" si="38"/>
        <v>0.32727873183619538</v>
      </c>
      <c r="AI384" s="294">
        <f t="shared" si="39"/>
        <v>1.5918995939450928</v>
      </c>
      <c r="AJ384" s="295">
        <f>INDEX($AR$3:AS394,MATCH(COUNTA(N384:Y384),$AR$3:$AR$12,0),2)</f>
        <v>1.75</v>
      </c>
      <c r="AK384" s="296">
        <f t="shared" si="40"/>
        <v>79.411999999999992</v>
      </c>
      <c r="AL384" s="297">
        <f t="shared" si="41"/>
        <v>4.1805690821510355</v>
      </c>
      <c r="AM384" s="297"/>
      <c r="AN384" s="298"/>
      <c r="AO384" s="299"/>
      <c r="AP384" s="209" t="s">
        <v>421</v>
      </c>
      <c r="AQ384" s="300"/>
      <c r="AR384" s="301"/>
      <c r="AS384" s="301"/>
      <c r="AT384" s="302"/>
      <c r="AU384" s="302"/>
    </row>
    <row r="385" spans="1:47">
      <c r="A385" s="384" t="s">
        <v>424</v>
      </c>
      <c r="B385" s="22"/>
      <c r="D385">
        <v>106.99</v>
      </c>
      <c r="H385">
        <v>170.63</v>
      </c>
      <c r="I385">
        <v>91.84</v>
      </c>
      <c r="J385">
        <v>56.05</v>
      </c>
      <c r="K385" s="376"/>
      <c r="L385" s="376"/>
      <c r="M385" s="376"/>
      <c r="N385" s="71"/>
      <c r="O385" s="376"/>
      <c r="P385" s="376">
        <v>106.99</v>
      </c>
      <c r="Q385" s="376"/>
      <c r="R385" s="376"/>
      <c r="S385" s="376"/>
      <c r="T385" s="376"/>
      <c r="U385" s="376">
        <v>91.84</v>
      </c>
      <c r="V385" s="376">
        <v>56.05</v>
      </c>
      <c r="W385" s="376"/>
      <c r="X385" s="376"/>
      <c r="Y385" s="70"/>
      <c r="Z385" s="376"/>
      <c r="AA385" s="376"/>
      <c r="AB385" s="70">
        <v>18.294799999999999</v>
      </c>
      <c r="AC385" s="258">
        <v>0.35</v>
      </c>
      <c r="AD385" s="292">
        <f t="shared" si="35"/>
        <v>0.625</v>
      </c>
      <c r="AE385" s="70"/>
      <c r="AF385" s="293">
        <f t="shared" si="36"/>
        <v>25.138437980532206</v>
      </c>
      <c r="AG385" s="293">
        <f t="shared" si="37"/>
        <v>38.966551893046471</v>
      </c>
      <c r="AH385" s="294">
        <f t="shared" si="38"/>
        <v>0.29740871613663117</v>
      </c>
      <c r="AI385" s="294">
        <f t="shared" si="39"/>
        <v>1.0314821215600973</v>
      </c>
      <c r="AJ385" s="295">
        <f>INDEX($AR$3:AS395,MATCH(COUNTA(N385:Y385),$AR$3:$AR$12,0),2)</f>
        <v>1.1499999999999999</v>
      </c>
      <c r="AK385" s="296">
        <f t="shared" si="40"/>
        <v>84.96</v>
      </c>
      <c r="AL385" s="297">
        <f t="shared" si="41"/>
        <v>4.643942541049916</v>
      </c>
      <c r="AM385" s="297"/>
      <c r="AN385" s="298"/>
      <c r="AO385" s="299"/>
      <c r="AP385" s="209" t="s">
        <v>156</v>
      </c>
      <c r="AQ385" s="300"/>
      <c r="AR385" s="301"/>
      <c r="AS385" s="301"/>
      <c r="AT385" s="302"/>
      <c r="AU385" s="302"/>
    </row>
    <row r="386" spans="1:47">
      <c r="A386" s="384" t="s">
        <v>425</v>
      </c>
      <c r="B386" s="22"/>
      <c r="D386">
        <v>106.22</v>
      </c>
      <c r="E386">
        <v>38.29</v>
      </c>
      <c r="H386">
        <v>81.260000000000005</v>
      </c>
      <c r="I386">
        <v>51.56</v>
      </c>
      <c r="J386">
        <v>48.17</v>
      </c>
      <c r="K386" s="376"/>
      <c r="L386" s="376"/>
      <c r="M386" s="376"/>
      <c r="N386" s="71"/>
      <c r="O386" s="376"/>
      <c r="P386" s="376">
        <v>106.22</v>
      </c>
      <c r="Q386" s="376">
        <v>38.29</v>
      </c>
      <c r="R386" s="376"/>
      <c r="S386" s="376"/>
      <c r="T386" s="376">
        <v>81.260000000000005</v>
      </c>
      <c r="U386" s="376">
        <v>51.56</v>
      </c>
      <c r="V386" s="376">
        <v>48.17</v>
      </c>
      <c r="W386" s="376"/>
      <c r="X386" s="376"/>
      <c r="Y386" s="70"/>
      <c r="Z386" s="376"/>
      <c r="AA386" s="376"/>
      <c r="AB386" s="70">
        <v>15.916</v>
      </c>
      <c r="AC386" s="258">
        <v>0.41499999999999998</v>
      </c>
      <c r="AD386" s="292">
        <f t="shared" ref="AD386:AD449" si="42">(COUNT(N386:Y386)*(1/(COUNT(N386:Y386)+COUNTBLANK(N386:Y386)))+(IF(AF386&lt;35,1,IF(AF386&lt;70,0.5,IF(AF386&gt;70,0)))))/2</f>
        <v>0.45833333333333331</v>
      </c>
      <c r="AE386" s="70"/>
      <c r="AF386" s="293">
        <f t="shared" ref="AF386:AF449" si="43">((_xlfn.STDEV.P(N386:Y386))/(AVERAGE(N386:Y386)))*100</f>
        <v>38.499003677489007</v>
      </c>
      <c r="AG386" s="293">
        <f t="shared" ref="AG386:AG449" si="44">((_xlfn.STDEV.P(B386:M386))/(AVERAGE(B386:M386)))*100</f>
        <v>38.499003677489007</v>
      </c>
      <c r="AH386" s="294">
        <f t="shared" ref="AH386:AH449" si="45">(ABS((LARGE(N386:Y386,2) -MAX(N386:Y386))))/(ABS(MIN(N386:Y386)-MAX(N386:Y386)))</f>
        <v>0.36743706756955674</v>
      </c>
      <c r="AI386" s="294">
        <f t="shared" ref="AI386:AI449" si="46">(ABS(MAX(N386:Y386)-AVERAGE(N386:Y386))/_xlfn.STDEV.P(N386:Y386))</f>
        <v>1.6406752509321292</v>
      </c>
      <c r="AJ386" s="295">
        <f>INDEX($AR$3:AS396,MATCH(COUNTA(N386:Y386),$AR$3:$AR$12,0),2)</f>
        <v>1.75</v>
      </c>
      <c r="AK386" s="296">
        <f t="shared" ref="AK386:AK449" si="47">AVERAGE(N386:Y386)</f>
        <v>65.099999999999994</v>
      </c>
      <c r="AL386" s="297">
        <f t="shared" ref="AL386:AL449" si="48">IFERROR(AK386/AB386,0)</f>
        <v>4.090223674290022</v>
      </c>
      <c r="AM386" s="297"/>
      <c r="AN386" s="298"/>
      <c r="AO386" s="299"/>
      <c r="AP386" s="209" t="s">
        <v>156</v>
      </c>
      <c r="AQ386" s="300"/>
      <c r="AR386" s="301"/>
      <c r="AS386" s="301"/>
      <c r="AT386" s="302"/>
      <c r="AU386" s="302"/>
    </row>
    <row r="387" spans="1:47">
      <c r="A387" s="384" t="s">
        <v>426</v>
      </c>
      <c r="B387" s="22"/>
      <c r="C387">
        <v>271.18</v>
      </c>
      <c r="D387">
        <v>121.19</v>
      </c>
      <c r="E387">
        <v>46.6</v>
      </c>
      <c r="H387">
        <v>286.33999999999997</v>
      </c>
      <c r="I387">
        <v>203.11</v>
      </c>
      <c r="J387">
        <v>90.79</v>
      </c>
      <c r="K387" s="376"/>
      <c r="L387" s="376"/>
      <c r="M387" s="376"/>
      <c r="N387" s="71"/>
      <c r="O387" s="376">
        <v>271.18</v>
      </c>
      <c r="P387" s="376">
        <v>121.19</v>
      </c>
      <c r="Q387" s="376">
        <v>46.6</v>
      </c>
      <c r="R387" s="376"/>
      <c r="S387" s="376"/>
      <c r="T387" s="376">
        <v>286.33999999999997</v>
      </c>
      <c r="U387" s="376">
        <v>203.11</v>
      </c>
      <c r="V387" s="376">
        <v>90.79</v>
      </c>
      <c r="W387" s="376"/>
      <c r="X387" s="376"/>
      <c r="Y387" s="70"/>
      <c r="Z387" s="376"/>
      <c r="AA387" s="376"/>
      <c r="AB387" s="70">
        <v>23.059000000000001</v>
      </c>
      <c r="AC387" s="302">
        <v>0.55000000000000004</v>
      </c>
      <c r="AD387" s="292">
        <f t="shared" si="42"/>
        <v>0.5</v>
      </c>
      <c r="AE387" s="70"/>
      <c r="AF387" s="293">
        <f t="shared" si="43"/>
        <v>53.065411466974886</v>
      </c>
      <c r="AG387" s="293">
        <f t="shared" si="44"/>
        <v>53.065411466974886</v>
      </c>
      <c r="AH387" s="294">
        <f t="shared" si="45"/>
        <v>6.323517143572191E-2</v>
      </c>
      <c r="AI387" s="294">
        <f t="shared" si="46"/>
        <v>1.2921006004780824</v>
      </c>
      <c r="AJ387" s="295">
        <f>INDEX($AR$3:AS397,MATCH(COUNTA(N387:Y387),$AR$3:$AR$12,0),2)</f>
        <v>1.94</v>
      </c>
      <c r="AK387" s="296">
        <f t="shared" si="47"/>
        <v>169.86833333333331</v>
      </c>
      <c r="AL387" s="297">
        <f t="shared" si="48"/>
        <v>7.3666825679055163</v>
      </c>
      <c r="AM387" s="297"/>
      <c r="AN387" s="298"/>
      <c r="AO387" s="299"/>
      <c r="AP387" s="209" t="s">
        <v>156</v>
      </c>
      <c r="AQ387" s="300"/>
      <c r="AR387" s="301"/>
      <c r="AS387" s="301"/>
      <c r="AT387" s="302"/>
      <c r="AU387" s="302"/>
    </row>
    <row r="388" spans="1:47">
      <c r="A388" s="384" t="s">
        <v>427</v>
      </c>
      <c r="B388" s="71"/>
      <c r="C388" s="376"/>
      <c r="D388" s="376"/>
      <c r="E388" s="376"/>
      <c r="F388" s="376"/>
      <c r="G388" s="376"/>
      <c r="H388" s="376"/>
      <c r="I388" s="376"/>
      <c r="J388" s="376"/>
      <c r="K388" s="376"/>
      <c r="L388" s="376"/>
      <c r="M388" s="376"/>
      <c r="N388" s="71"/>
      <c r="O388" s="376"/>
      <c r="P388" s="376"/>
      <c r="Q388" s="376"/>
      <c r="R388" s="376"/>
      <c r="S388" s="376"/>
      <c r="T388" s="376"/>
      <c r="U388" s="376"/>
      <c r="V388" s="376"/>
      <c r="W388" s="376"/>
      <c r="X388" s="376"/>
      <c r="Y388" s="70"/>
      <c r="Z388" s="70"/>
      <c r="AA388" s="70"/>
      <c r="AB388" s="70"/>
      <c r="AC388" s="291"/>
      <c r="AD388" s="292" t="e">
        <f t="shared" si="42"/>
        <v>#DIV/0!</v>
      </c>
      <c r="AE388" s="70"/>
      <c r="AF388" s="293" t="e">
        <f t="shared" si="43"/>
        <v>#DIV/0!</v>
      </c>
      <c r="AG388" s="293" t="e">
        <f t="shared" si="44"/>
        <v>#DIV/0!</v>
      </c>
      <c r="AH388" s="294" t="e">
        <f t="shared" si="45"/>
        <v>#NUM!</v>
      </c>
      <c r="AI388" s="294" t="e">
        <f t="shared" si="46"/>
        <v>#DIV/0!</v>
      </c>
      <c r="AJ388" s="295" t="e">
        <f>INDEX($AR$3:AS398,MATCH(COUNTA(N388:Y388),$AR$3:$AR$12,0),2)</f>
        <v>#N/A</v>
      </c>
      <c r="AK388" s="296" t="e">
        <f t="shared" si="47"/>
        <v>#DIV/0!</v>
      </c>
      <c r="AL388" s="297">
        <f t="shared" si="48"/>
        <v>0</v>
      </c>
      <c r="AM388" s="297"/>
      <c r="AN388" s="298"/>
      <c r="AO388" s="299"/>
      <c r="AP388" s="298" t="s">
        <v>428</v>
      </c>
      <c r="AQ388" s="300"/>
      <c r="AR388" s="301"/>
      <c r="AS388" s="301"/>
      <c r="AT388" s="302"/>
      <c r="AU388" s="302"/>
    </row>
    <row r="389" spans="1:47">
      <c r="A389" s="384" t="s">
        <v>429</v>
      </c>
      <c r="B389" s="71"/>
      <c r="C389" s="376"/>
      <c r="D389" s="376"/>
      <c r="E389" s="376"/>
      <c r="F389" s="376"/>
      <c r="G389" s="376"/>
      <c r="H389" s="376"/>
      <c r="I389" s="376"/>
      <c r="J389" s="376"/>
      <c r="K389" s="376"/>
      <c r="L389" s="376"/>
      <c r="M389" s="376"/>
      <c r="N389" s="71"/>
      <c r="O389" s="376"/>
      <c r="P389" s="376"/>
      <c r="Q389" s="376"/>
      <c r="R389" s="376"/>
      <c r="S389" s="376"/>
      <c r="T389" s="376"/>
      <c r="U389" s="376"/>
      <c r="V389" s="376"/>
      <c r="W389" s="376"/>
      <c r="X389" s="376"/>
      <c r="Y389" s="70"/>
      <c r="Z389" s="70"/>
      <c r="AA389" s="70"/>
      <c r="AB389" s="70"/>
      <c r="AC389" s="291"/>
      <c r="AD389" s="292" t="e">
        <f t="shared" si="42"/>
        <v>#DIV/0!</v>
      </c>
      <c r="AE389" s="70"/>
      <c r="AF389" s="293" t="e">
        <f t="shared" si="43"/>
        <v>#DIV/0!</v>
      </c>
      <c r="AG389" s="293" t="e">
        <f t="shared" si="44"/>
        <v>#DIV/0!</v>
      </c>
      <c r="AH389" s="294" t="e">
        <f t="shared" si="45"/>
        <v>#NUM!</v>
      </c>
      <c r="AI389" s="294" t="e">
        <f t="shared" si="46"/>
        <v>#DIV/0!</v>
      </c>
      <c r="AJ389" s="295" t="e">
        <f>INDEX($AR$3:AS399,MATCH(COUNTA(N389:Y389),$AR$3:$AR$12,0),2)</f>
        <v>#N/A</v>
      </c>
      <c r="AK389" s="296" t="e">
        <f t="shared" si="47"/>
        <v>#DIV/0!</v>
      </c>
      <c r="AL389" s="297">
        <f t="shared" si="48"/>
        <v>0</v>
      </c>
      <c r="AM389" s="297"/>
      <c r="AN389" s="298"/>
      <c r="AO389" s="299"/>
      <c r="AP389" s="298" t="s">
        <v>428</v>
      </c>
      <c r="AQ389" s="300"/>
      <c r="AR389" s="301"/>
      <c r="AS389" s="301"/>
      <c r="AT389" s="302"/>
      <c r="AU389" s="302"/>
    </row>
    <row r="390" spans="1:47">
      <c r="A390" s="384" t="s">
        <v>430</v>
      </c>
      <c r="B390" s="71">
        <v>373.49641522966829</v>
      </c>
      <c r="C390" s="376">
        <v>605.63494031515211</v>
      </c>
      <c r="D390" s="376">
        <v>204.4424888962771</v>
      </c>
      <c r="E390" s="376">
        <v>232.5371287500536</v>
      </c>
      <c r="F390" s="376">
        <v>177.0584789149716</v>
      </c>
      <c r="G390" s="376">
        <v>182.9594815993691</v>
      </c>
      <c r="H390" s="376">
        <v>219.11699021408921</v>
      </c>
      <c r="I390" s="376">
        <v>212.80478015083139</v>
      </c>
      <c r="J390" s="376">
        <v>178.42781971020179</v>
      </c>
      <c r="K390" s="376">
        <v>201.966523725531</v>
      </c>
      <c r="L390" s="376">
        <v>105.1365263272765</v>
      </c>
      <c r="M390" s="376">
        <v>144.66658723473179</v>
      </c>
      <c r="N390" s="71">
        <v>373.49641522966829</v>
      </c>
      <c r="O390" s="376"/>
      <c r="P390" s="376">
        <v>204.4424888962771</v>
      </c>
      <c r="Q390" s="376">
        <v>232.5371287500536</v>
      </c>
      <c r="R390" s="376">
        <v>177.0584789149716</v>
      </c>
      <c r="S390" s="376">
        <v>182.9594815993691</v>
      </c>
      <c r="T390" s="376">
        <v>219.11699021408921</v>
      </c>
      <c r="U390" s="376">
        <v>212.80478015083139</v>
      </c>
      <c r="V390" s="376">
        <v>178.42781971020179</v>
      </c>
      <c r="W390" s="376">
        <v>201.966523725531</v>
      </c>
      <c r="X390" s="376">
        <v>105.1365263272765</v>
      </c>
      <c r="Y390" s="70">
        <v>144.66658723473179</v>
      </c>
      <c r="Z390" s="70"/>
      <c r="AA390" s="70"/>
      <c r="AB390" s="70"/>
      <c r="AC390" s="291"/>
      <c r="AD390" s="292">
        <f t="shared" si="42"/>
        <v>0.95833333333333326</v>
      </c>
      <c r="AE390" s="70"/>
      <c r="AF390" s="293">
        <f t="shared" si="43"/>
        <v>31.498565990619571</v>
      </c>
      <c r="AG390" s="293">
        <f t="shared" si="44"/>
        <v>53.700946192520149</v>
      </c>
      <c r="AH390" s="294">
        <f t="shared" si="45"/>
        <v>0.5252621286144763</v>
      </c>
      <c r="AI390" s="294">
        <f t="shared" si="46"/>
        <v>2.6674311512675692</v>
      </c>
      <c r="AJ390" s="295">
        <f>INDEX($AR$3:AS400,MATCH(COUNTA(N390:Y390),$AR$3:$AR$12,0),2)</f>
        <v>2.48</v>
      </c>
      <c r="AK390" s="296">
        <f t="shared" si="47"/>
        <v>202.96483825027283</v>
      </c>
      <c r="AL390" s="297">
        <f t="shared" si="48"/>
        <v>0</v>
      </c>
      <c r="AM390" s="297"/>
      <c r="AN390" s="298"/>
      <c r="AO390" s="299"/>
      <c r="AP390" s="298" t="s">
        <v>428</v>
      </c>
      <c r="AQ390" s="300"/>
      <c r="AR390" s="301"/>
      <c r="AS390" s="301"/>
      <c r="AT390" s="302"/>
      <c r="AU390" s="302"/>
    </row>
    <row r="391" spans="1:47">
      <c r="A391" s="384" t="s">
        <v>431</v>
      </c>
      <c r="B391" s="85"/>
      <c r="C391" s="377"/>
      <c r="D391" s="377"/>
      <c r="E391" s="377"/>
      <c r="F391" s="377"/>
      <c r="G391" s="377"/>
      <c r="H391" s="377"/>
      <c r="I391" s="377"/>
      <c r="J391" s="377"/>
      <c r="K391" s="377"/>
      <c r="L391" s="377"/>
      <c r="M391" s="377"/>
      <c r="N391" s="85"/>
      <c r="O391" s="377"/>
      <c r="P391" s="377"/>
      <c r="Q391" s="377"/>
      <c r="R391" s="377"/>
      <c r="S391" s="377"/>
      <c r="T391" s="377"/>
      <c r="U391" s="377"/>
      <c r="V391" s="377"/>
      <c r="W391" s="377"/>
      <c r="X391" s="377"/>
      <c r="Y391" s="86"/>
      <c r="Z391" s="86"/>
      <c r="AA391" s="86"/>
      <c r="AB391" s="86"/>
      <c r="AC391" s="192"/>
      <c r="AD391" s="292" t="e">
        <f t="shared" si="42"/>
        <v>#DIV/0!</v>
      </c>
      <c r="AE391" s="86"/>
      <c r="AF391" s="293" t="e">
        <f t="shared" si="43"/>
        <v>#DIV/0!</v>
      </c>
      <c r="AG391" s="293" t="e">
        <f t="shared" si="44"/>
        <v>#DIV/0!</v>
      </c>
      <c r="AH391" s="294" t="e">
        <f t="shared" si="45"/>
        <v>#NUM!</v>
      </c>
      <c r="AI391" s="294" t="e">
        <f t="shared" si="46"/>
        <v>#DIV/0!</v>
      </c>
      <c r="AJ391" s="295" t="e">
        <f>INDEX($AR$3:AS401,MATCH(COUNTA(N391:Y391),$AR$3:$AR$12,0),2)</f>
        <v>#N/A</v>
      </c>
      <c r="AK391" s="296" t="e">
        <f t="shared" si="47"/>
        <v>#DIV/0!</v>
      </c>
      <c r="AL391" s="297">
        <f t="shared" si="48"/>
        <v>0</v>
      </c>
      <c r="AM391" s="297"/>
      <c r="AN391" s="298"/>
      <c r="AO391" s="299"/>
      <c r="AP391" s="298" t="s">
        <v>428</v>
      </c>
      <c r="AQ391" s="300"/>
      <c r="AR391" s="301"/>
      <c r="AS391" s="301"/>
      <c r="AT391" s="302"/>
      <c r="AU391" s="302"/>
    </row>
    <row r="392" spans="1:47">
      <c r="A392" s="384" t="s">
        <v>432</v>
      </c>
      <c r="B392" s="71"/>
      <c r="C392" s="376"/>
      <c r="D392" s="376"/>
      <c r="E392" s="376"/>
      <c r="F392" s="376">
        <v>14.768604619294621</v>
      </c>
      <c r="G392" s="376"/>
      <c r="H392" s="376"/>
      <c r="I392" s="376"/>
      <c r="J392" s="376"/>
      <c r="K392" s="376"/>
      <c r="L392" s="376"/>
      <c r="M392" s="376"/>
      <c r="N392" s="71"/>
      <c r="O392" s="376"/>
      <c r="P392" s="376"/>
      <c r="Q392" s="376"/>
      <c r="R392" s="376">
        <v>14.768604619294621</v>
      </c>
      <c r="S392" s="376"/>
      <c r="T392" s="376"/>
      <c r="U392" s="376"/>
      <c r="V392" s="376"/>
      <c r="W392" s="376"/>
      <c r="X392" s="376"/>
      <c r="Y392" s="70"/>
      <c r="Z392" s="70"/>
      <c r="AA392" s="70"/>
      <c r="AB392" s="70"/>
      <c r="AC392" s="291"/>
      <c r="AD392" s="292">
        <f t="shared" si="42"/>
        <v>0.54166666666666663</v>
      </c>
      <c r="AE392" s="70"/>
      <c r="AF392" s="293">
        <f t="shared" si="43"/>
        <v>0</v>
      </c>
      <c r="AG392" s="293">
        <f t="shared" si="44"/>
        <v>0</v>
      </c>
      <c r="AH392" s="294" t="e">
        <f t="shared" si="45"/>
        <v>#NUM!</v>
      </c>
      <c r="AI392" s="294" t="e">
        <f t="shared" si="46"/>
        <v>#DIV/0!</v>
      </c>
      <c r="AJ392" s="295" t="e">
        <f>INDEX($AR$3:AS402,MATCH(COUNTA(N392:Y392),$AR$3:$AR$12,0),2)</f>
        <v>#N/A</v>
      </c>
      <c r="AK392" s="296">
        <f t="shared" si="47"/>
        <v>14.768604619294621</v>
      </c>
      <c r="AL392" s="297">
        <f t="shared" si="48"/>
        <v>0</v>
      </c>
      <c r="AM392" s="297"/>
      <c r="AN392" s="298"/>
      <c r="AO392" s="299"/>
      <c r="AP392" s="298" t="s">
        <v>428</v>
      </c>
      <c r="AQ392" s="300"/>
      <c r="AR392" s="301"/>
      <c r="AS392" s="301"/>
      <c r="AT392" s="302"/>
      <c r="AU392" s="302"/>
    </row>
    <row r="393" spans="1:47">
      <c r="A393" s="384" t="s">
        <v>433</v>
      </c>
      <c r="B393" s="71">
        <v>50.181592572057973</v>
      </c>
      <c r="C393" s="376">
        <v>72.847668637871706</v>
      </c>
      <c r="D393" s="376">
        <v>53.206095658561537</v>
      </c>
      <c r="E393" s="376">
        <v>57.630678282454717</v>
      </c>
      <c r="F393" s="376">
        <v>79.436216275764593</v>
      </c>
      <c r="G393" s="376">
        <v>49.87655026883462</v>
      </c>
      <c r="H393" s="376">
        <v>63.528058375441312</v>
      </c>
      <c r="I393" s="376">
        <v>55.994828874777973</v>
      </c>
      <c r="J393" s="376">
        <v>39.30272691157257</v>
      </c>
      <c r="K393" s="376">
        <v>51.279186673253157</v>
      </c>
      <c r="L393" s="376">
        <v>16.222018005776231</v>
      </c>
      <c r="M393" s="376">
        <v>27.759942380778298</v>
      </c>
      <c r="N393" s="71">
        <v>50.181592572057973</v>
      </c>
      <c r="O393" s="376">
        <v>72.847668637871706</v>
      </c>
      <c r="P393" s="376">
        <v>53.206095658561537</v>
      </c>
      <c r="Q393" s="376">
        <v>57.630678282454717</v>
      </c>
      <c r="R393" s="376">
        <v>79.436216275764593</v>
      </c>
      <c r="S393" s="376">
        <v>49.87655026883462</v>
      </c>
      <c r="T393" s="376">
        <v>63.528058375441312</v>
      </c>
      <c r="U393" s="376">
        <v>55.994828874777973</v>
      </c>
      <c r="V393" s="376">
        <v>39.30272691157257</v>
      </c>
      <c r="W393" s="376">
        <v>51.279186673253157</v>
      </c>
      <c r="X393" s="376">
        <v>16.222018005776231</v>
      </c>
      <c r="Y393" s="70">
        <v>27.759942380778298</v>
      </c>
      <c r="Z393" s="70"/>
      <c r="AA393" s="70"/>
      <c r="AB393" s="70"/>
      <c r="AC393" s="291"/>
      <c r="AD393" s="292">
        <f t="shared" si="42"/>
        <v>1</v>
      </c>
      <c r="AE393" s="70"/>
      <c r="AF393" s="293">
        <f t="shared" si="43"/>
        <v>32.736872173298757</v>
      </c>
      <c r="AG393" s="293">
        <f t="shared" si="44"/>
        <v>32.736872173298757</v>
      </c>
      <c r="AH393" s="294">
        <f t="shared" si="45"/>
        <v>0.10422575652629724</v>
      </c>
      <c r="AI393" s="294">
        <f t="shared" si="46"/>
        <v>1.6626085804011406</v>
      </c>
      <c r="AJ393" s="295">
        <f>INDEX($AR$3:AS403,MATCH(COUNTA(N393:Y393),$AR$3:$AR$12,0),2)</f>
        <v>2.5499999999999998</v>
      </c>
      <c r="AK393" s="296">
        <f t="shared" si="47"/>
        <v>51.438796909762068</v>
      </c>
      <c r="AL393" s="297">
        <f t="shared" si="48"/>
        <v>0</v>
      </c>
      <c r="AM393" s="297"/>
      <c r="AN393" s="298"/>
      <c r="AO393" s="299"/>
      <c r="AP393" s="298" t="s">
        <v>428</v>
      </c>
      <c r="AQ393" s="300"/>
      <c r="AR393" s="301"/>
      <c r="AS393" s="301"/>
      <c r="AT393" s="302"/>
      <c r="AU393" s="302"/>
    </row>
    <row r="394" spans="1:47">
      <c r="A394" s="384" t="s">
        <v>434</v>
      </c>
      <c r="B394" s="71">
        <v>132.04058151591221</v>
      </c>
      <c r="C394" s="376">
        <v>168.91748470873719</v>
      </c>
      <c r="D394" s="376">
        <v>116.7855164554078</v>
      </c>
      <c r="E394" s="376">
        <v>129.64443267862069</v>
      </c>
      <c r="F394" s="376">
        <v>93.545529177273366</v>
      </c>
      <c r="G394" s="376">
        <v>101.5713943642638</v>
      </c>
      <c r="H394" s="376">
        <v>124.2860293964377</v>
      </c>
      <c r="I394" s="376">
        <v>115.6030769918908</v>
      </c>
      <c r="J394" s="376">
        <v>89.581360289502868</v>
      </c>
      <c r="K394" s="376">
        <v>111.4268346103795</v>
      </c>
      <c r="L394" s="376">
        <v>49.348714990961248</v>
      </c>
      <c r="M394" s="376">
        <v>61.629776371810067</v>
      </c>
      <c r="N394" s="71">
        <v>132.04058151591221</v>
      </c>
      <c r="O394" s="376">
        <v>168.91748470873719</v>
      </c>
      <c r="P394" s="376">
        <v>116.7855164554078</v>
      </c>
      <c r="Q394" s="376">
        <v>129.64443267862069</v>
      </c>
      <c r="R394" s="376">
        <v>93.545529177273366</v>
      </c>
      <c r="S394" s="376">
        <v>101.5713943642638</v>
      </c>
      <c r="T394" s="376">
        <v>124.2860293964377</v>
      </c>
      <c r="U394" s="376">
        <v>115.6030769918908</v>
      </c>
      <c r="V394" s="376">
        <v>89.581360289502868</v>
      </c>
      <c r="W394" s="376">
        <v>111.4268346103795</v>
      </c>
      <c r="X394" s="376">
        <v>49.348714990961248</v>
      </c>
      <c r="Y394" s="70">
        <v>61.629776371810067</v>
      </c>
      <c r="Z394" s="70"/>
      <c r="AA394" s="70"/>
      <c r="AB394" s="70"/>
      <c r="AC394" s="291"/>
      <c r="AD394" s="292">
        <f t="shared" si="42"/>
        <v>1</v>
      </c>
      <c r="AE394" s="70"/>
      <c r="AF394" s="293">
        <f t="shared" si="43"/>
        <v>28.510413980442046</v>
      </c>
      <c r="AG394" s="293">
        <f t="shared" si="44"/>
        <v>28.510413980442046</v>
      </c>
      <c r="AH394" s="294">
        <f t="shared" si="45"/>
        <v>0.30841584537389949</v>
      </c>
      <c r="AI394" s="294">
        <f t="shared" si="46"/>
        <v>1.9852654894054071</v>
      </c>
      <c r="AJ394" s="295">
        <f>INDEX($AR$3:AS404,MATCH(COUNTA(N394:Y394),$AR$3:$AR$12,0),2)</f>
        <v>2.5499999999999998</v>
      </c>
      <c r="AK394" s="296">
        <f t="shared" si="47"/>
        <v>107.86506096259977</v>
      </c>
      <c r="AL394" s="297">
        <f t="shared" si="48"/>
        <v>0</v>
      </c>
      <c r="AM394" s="297"/>
      <c r="AN394" s="298"/>
      <c r="AO394" s="299"/>
      <c r="AP394" s="298" t="s">
        <v>428</v>
      </c>
      <c r="AQ394" s="300"/>
      <c r="AR394" s="301"/>
      <c r="AS394" s="301"/>
      <c r="AT394" s="302"/>
      <c r="AU394" s="302"/>
    </row>
    <row r="395" spans="1:47">
      <c r="A395" s="384" t="s">
        <v>435</v>
      </c>
      <c r="B395" s="71"/>
      <c r="C395" s="376"/>
      <c r="D395" s="376"/>
      <c r="E395" s="376"/>
      <c r="F395" s="376"/>
      <c r="G395" s="376"/>
      <c r="H395" s="376"/>
      <c r="I395" s="376"/>
      <c r="J395" s="376"/>
      <c r="K395" s="376"/>
      <c r="L395" s="376"/>
      <c r="M395" s="376"/>
      <c r="N395" s="71"/>
      <c r="O395" s="376"/>
      <c r="P395" s="376"/>
      <c r="Q395" s="376"/>
      <c r="R395" s="376"/>
      <c r="S395" s="376"/>
      <c r="T395" s="376"/>
      <c r="U395" s="376"/>
      <c r="V395" s="376"/>
      <c r="W395" s="376"/>
      <c r="X395" s="376"/>
      <c r="Y395" s="70"/>
      <c r="Z395" s="70"/>
      <c r="AA395" s="70"/>
      <c r="AB395" s="70"/>
      <c r="AC395" s="291"/>
      <c r="AD395" s="292" t="e">
        <f t="shared" si="42"/>
        <v>#DIV/0!</v>
      </c>
      <c r="AE395" s="70"/>
      <c r="AF395" s="293" t="e">
        <f t="shared" si="43"/>
        <v>#DIV/0!</v>
      </c>
      <c r="AG395" s="293" t="e">
        <f t="shared" si="44"/>
        <v>#DIV/0!</v>
      </c>
      <c r="AH395" s="294" t="e">
        <f t="shared" si="45"/>
        <v>#NUM!</v>
      </c>
      <c r="AI395" s="294" t="e">
        <f t="shared" si="46"/>
        <v>#DIV/0!</v>
      </c>
      <c r="AJ395" s="295" t="e">
        <f>INDEX($AR$3:AS405,MATCH(COUNTA(N395:Y395),$AR$3:$AR$12,0),2)</f>
        <v>#N/A</v>
      </c>
      <c r="AK395" s="296" t="e">
        <f t="shared" si="47"/>
        <v>#DIV/0!</v>
      </c>
      <c r="AL395" s="297">
        <f t="shared" si="48"/>
        <v>0</v>
      </c>
      <c r="AM395" s="297"/>
      <c r="AN395" s="298"/>
      <c r="AO395" s="299"/>
      <c r="AP395" s="298" t="s">
        <v>428</v>
      </c>
      <c r="AQ395" s="300"/>
      <c r="AR395" s="301"/>
      <c r="AS395" s="301"/>
      <c r="AT395" s="302"/>
      <c r="AU395" s="302"/>
    </row>
    <row r="396" spans="1:47">
      <c r="A396" s="309" t="s">
        <v>436</v>
      </c>
      <c r="B396">
        <v>140.79</v>
      </c>
      <c r="C396">
        <v>262.49</v>
      </c>
      <c r="D396">
        <v>94.18</v>
      </c>
      <c r="E396">
        <v>145.05000000000001</v>
      </c>
      <c r="F396">
        <v>87.89</v>
      </c>
      <c r="G396">
        <v>98.46</v>
      </c>
      <c r="H396">
        <v>188.44</v>
      </c>
      <c r="I396">
        <v>170.59</v>
      </c>
      <c r="J396">
        <v>98.02</v>
      </c>
      <c r="K396">
        <v>104.46</v>
      </c>
      <c r="N396" s="22">
        <v>140.79</v>
      </c>
      <c r="O396">
        <v>262.49</v>
      </c>
      <c r="P396">
        <v>94.18</v>
      </c>
      <c r="Q396">
        <v>145.05000000000001</v>
      </c>
      <c r="R396">
        <v>87.89</v>
      </c>
      <c r="S396">
        <v>98.46</v>
      </c>
      <c r="T396">
        <v>188.44</v>
      </c>
      <c r="U396">
        <v>170.59</v>
      </c>
      <c r="V396">
        <v>98.02</v>
      </c>
      <c r="W396">
        <v>104.46</v>
      </c>
      <c r="Z396" s="224">
        <v>7.9121964555200384</v>
      </c>
      <c r="AA396" s="224">
        <v>10.96842111234759</v>
      </c>
      <c r="AB396" s="72">
        <v>31.8218</v>
      </c>
      <c r="AC396" s="302">
        <v>0.48</v>
      </c>
      <c r="AD396" s="292">
        <f t="shared" si="42"/>
        <v>0.66666666666666663</v>
      </c>
      <c r="AE396" s="258">
        <f t="shared" ref="AE396:AE459" si="49">AVERAGE(AC396:AD396)</f>
        <v>0.57333333333333325</v>
      </c>
      <c r="AF396" s="293">
        <f t="shared" si="43"/>
        <v>37.96892492041907</v>
      </c>
      <c r="AG396" s="293">
        <f t="shared" si="44"/>
        <v>37.96892492041907</v>
      </c>
      <c r="AH396" s="294">
        <f t="shared" si="45"/>
        <v>0.42411225658648338</v>
      </c>
      <c r="AI396" s="294">
        <f t="shared" si="46"/>
        <v>2.3385300731989869</v>
      </c>
      <c r="AJ396" s="295">
        <f>INDEX($AR$3:AS406,MATCH(COUNTA(N396:Y396),$AR$3:$AR$12,0),2)</f>
        <v>2.41</v>
      </c>
      <c r="AK396" s="296">
        <f t="shared" si="47"/>
        <v>139.03699999999998</v>
      </c>
      <c r="AL396" s="297">
        <f t="shared" si="48"/>
        <v>4.3692374409995658</v>
      </c>
      <c r="AP396" s="298" t="s">
        <v>156</v>
      </c>
    </row>
    <row r="397" spans="1:47">
      <c r="A397" s="309" t="s">
        <v>437</v>
      </c>
      <c r="B397">
        <v>78.010000000000005</v>
      </c>
      <c r="C397">
        <v>121.08</v>
      </c>
      <c r="D397">
        <v>87.47</v>
      </c>
      <c r="E397">
        <v>72.86</v>
      </c>
      <c r="F397">
        <v>36.369999999999997</v>
      </c>
      <c r="G397">
        <v>60.34</v>
      </c>
      <c r="H397">
        <v>64.650000000000006</v>
      </c>
      <c r="I397">
        <v>116.02</v>
      </c>
      <c r="J397">
        <v>50.63</v>
      </c>
      <c r="K397">
        <v>54.76</v>
      </c>
      <c r="N397" s="22">
        <v>78.010000000000005</v>
      </c>
      <c r="O397">
        <v>121.08</v>
      </c>
      <c r="P397">
        <v>87.47</v>
      </c>
      <c r="Q397">
        <v>72.86</v>
      </c>
      <c r="R397">
        <v>36.369999999999997</v>
      </c>
      <c r="S397">
        <v>60.34</v>
      </c>
      <c r="T397">
        <v>64.650000000000006</v>
      </c>
      <c r="U397">
        <v>116.02</v>
      </c>
      <c r="V397">
        <v>50.63</v>
      </c>
      <c r="W397">
        <v>54.76</v>
      </c>
      <c r="Z397" s="224">
        <v>8.0133567694083414</v>
      </c>
      <c r="AA397" s="224">
        <v>10.96842111234759</v>
      </c>
      <c r="AB397" s="72">
        <v>22.676600000000001</v>
      </c>
      <c r="AC397" s="302">
        <v>0.51</v>
      </c>
      <c r="AD397" s="292">
        <f t="shared" si="42"/>
        <v>0.66666666666666663</v>
      </c>
      <c r="AE397" s="258">
        <f t="shared" si="49"/>
        <v>0.58833333333333337</v>
      </c>
      <c r="AF397" s="293">
        <f t="shared" si="43"/>
        <v>35.101136626008618</v>
      </c>
      <c r="AG397" s="293">
        <f t="shared" si="44"/>
        <v>35.101136626008618</v>
      </c>
      <c r="AH397" s="294">
        <f t="shared" si="45"/>
        <v>5.9733207413528527E-2</v>
      </c>
      <c r="AI397" s="294">
        <f t="shared" si="46"/>
        <v>1.7987685006769003</v>
      </c>
      <c r="AJ397" s="295">
        <f>INDEX($AR$3:AS407,MATCH(COUNTA(N397:Y397),$AR$3:$AR$12,0),2)</f>
        <v>2.41</v>
      </c>
      <c r="AK397" s="296">
        <f t="shared" si="47"/>
        <v>74.218999999999994</v>
      </c>
      <c r="AL397" s="297">
        <f t="shared" si="48"/>
        <v>3.2729333321573777</v>
      </c>
      <c r="AP397" s="298" t="s">
        <v>156</v>
      </c>
    </row>
    <row r="398" spans="1:47">
      <c r="A398" s="158" t="s">
        <v>438</v>
      </c>
      <c r="C398">
        <v>161.91999999999999</v>
      </c>
      <c r="D398">
        <v>45.87</v>
      </c>
      <c r="E398">
        <v>40.950000000000003</v>
      </c>
      <c r="F398">
        <v>16.03</v>
      </c>
      <c r="H398">
        <v>79.709999999999994</v>
      </c>
      <c r="I398">
        <v>46.41</v>
      </c>
      <c r="J398">
        <v>34.299999999999997</v>
      </c>
      <c r="O398">
        <v>161.91999999999999</v>
      </c>
      <c r="P398">
        <v>45.87</v>
      </c>
      <c r="Q398">
        <v>40.950000000000003</v>
      </c>
      <c r="R398">
        <v>16.03</v>
      </c>
      <c r="T398">
        <v>79.709999999999994</v>
      </c>
      <c r="U398">
        <v>46.41</v>
      </c>
      <c r="V398">
        <v>34.299999999999997</v>
      </c>
      <c r="AB398" s="72">
        <v>10.7384</v>
      </c>
      <c r="AC398" s="302">
        <v>0.32</v>
      </c>
      <c r="AD398" s="292">
        <f t="shared" si="42"/>
        <v>0.29166666666666663</v>
      </c>
      <c r="AE398" s="258">
        <f t="shared" si="49"/>
        <v>0.30583333333333329</v>
      </c>
      <c r="AF398" s="293">
        <f t="shared" si="43"/>
        <v>73.92343256209486</v>
      </c>
      <c r="AG398" s="293">
        <f t="shared" si="44"/>
        <v>73.92343256209486</v>
      </c>
      <c r="AH398" s="294">
        <f t="shared" si="45"/>
        <v>0.56350675166221131</v>
      </c>
      <c r="AI398" s="294">
        <f t="shared" si="46"/>
        <v>2.2533124518671555</v>
      </c>
      <c r="AJ398" s="295">
        <f>INDEX($AR$3:AS408,MATCH(COUNTA(N398:Y398),$AR$3:$AR$12,0),2)</f>
        <v>2.1</v>
      </c>
      <c r="AK398" s="296">
        <f t="shared" si="47"/>
        <v>60.741428571428571</v>
      </c>
      <c r="AL398" s="297">
        <f t="shared" si="48"/>
        <v>5.6564691733804446</v>
      </c>
      <c r="AP398" s="298" t="s">
        <v>156</v>
      </c>
    </row>
    <row r="399" spans="1:47">
      <c r="A399" s="309" t="s">
        <v>439</v>
      </c>
      <c r="B399">
        <v>73.38</v>
      </c>
      <c r="C399">
        <v>273.57</v>
      </c>
      <c r="D399">
        <v>44.83</v>
      </c>
      <c r="E399">
        <v>57.23</v>
      </c>
      <c r="F399">
        <v>19.77</v>
      </c>
      <c r="H399">
        <v>81.73</v>
      </c>
      <c r="I399">
        <v>56.27</v>
      </c>
      <c r="J399">
        <v>49.14</v>
      </c>
      <c r="N399" s="22">
        <v>73.38</v>
      </c>
      <c r="O399">
        <v>273.57</v>
      </c>
      <c r="P399">
        <v>44.83</v>
      </c>
      <c r="Q399">
        <v>57.23</v>
      </c>
      <c r="R399">
        <v>19.77</v>
      </c>
      <c r="T399">
        <v>81.73</v>
      </c>
      <c r="U399">
        <v>56.27</v>
      </c>
      <c r="V399">
        <v>49.14</v>
      </c>
      <c r="AB399" s="72">
        <v>12.02</v>
      </c>
      <c r="AC399" s="302">
        <v>0.37</v>
      </c>
      <c r="AD399" s="292">
        <f t="shared" si="42"/>
        <v>0.33333333333333331</v>
      </c>
      <c r="AE399" s="258">
        <f t="shared" si="49"/>
        <v>0.35166666666666668</v>
      </c>
      <c r="AF399" s="293">
        <f t="shared" si="43"/>
        <v>90.84528495101948</v>
      </c>
      <c r="AG399" s="293">
        <f t="shared" si="44"/>
        <v>90.84528495101948</v>
      </c>
      <c r="AH399" s="294">
        <f t="shared" si="45"/>
        <v>0.75587076438140266</v>
      </c>
      <c r="AI399" s="294">
        <f t="shared" si="46"/>
        <v>2.5720943240099485</v>
      </c>
      <c r="AJ399" s="295">
        <f>INDEX($AR$3:AS409,MATCH(COUNTA(N399:Y399),$AR$3:$AR$12,0),2)</f>
        <v>2.2200000000000002</v>
      </c>
      <c r="AK399" s="296">
        <f t="shared" si="47"/>
        <v>81.99</v>
      </c>
      <c r="AL399" s="297">
        <f t="shared" si="48"/>
        <v>6.8211314475873541</v>
      </c>
      <c r="AP399" s="298" t="s">
        <v>156</v>
      </c>
    </row>
    <row r="400" spans="1:47">
      <c r="A400" s="158" t="s">
        <v>440</v>
      </c>
      <c r="AB400" s="72">
        <v>12.2911</v>
      </c>
      <c r="AD400" s="292" t="e">
        <f t="shared" si="42"/>
        <v>#DIV/0!</v>
      </c>
      <c r="AE400" s="258" t="e">
        <f t="shared" si="49"/>
        <v>#DIV/0!</v>
      </c>
      <c r="AF400" s="293" t="e">
        <f t="shared" si="43"/>
        <v>#DIV/0!</v>
      </c>
      <c r="AG400" s="293" t="e">
        <f t="shared" si="44"/>
        <v>#DIV/0!</v>
      </c>
      <c r="AH400" s="294" t="e">
        <f t="shared" si="45"/>
        <v>#NUM!</v>
      </c>
      <c r="AI400" s="294" t="e">
        <f t="shared" si="46"/>
        <v>#DIV/0!</v>
      </c>
      <c r="AJ400" s="295" t="e">
        <f>INDEX($AR$3:AS410,MATCH(COUNTA(N400:Y400),$AR$3:$AR$12,0),2)</f>
        <v>#N/A</v>
      </c>
      <c r="AK400" s="296" t="e">
        <f t="shared" si="47"/>
        <v>#DIV/0!</v>
      </c>
      <c r="AL400" s="297">
        <f t="shared" si="48"/>
        <v>0</v>
      </c>
      <c r="AP400" s="298" t="s">
        <v>128</v>
      </c>
    </row>
    <row r="401" spans="1:43">
      <c r="A401" s="158" t="s">
        <v>441</v>
      </c>
      <c r="AB401" s="72">
        <v>11.964700000000001</v>
      </c>
      <c r="AD401" s="292" t="e">
        <f t="shared" si="42"/>
        <v>#DIV/0!</v>
      </c>
      <c r="AE401" s="258" t="e">
        <f t="shared" si="49"/>
        <v>#DIV/0!</v>
      </c>
      <c r="AF401" s="293" t="e">
        <f t="shared" si="43"/>
        <v>#DIV/0!</v>
      </c>
      <c r="AG401" s="293" t="e">
        <f t="shared" si="44"/>
        <v>#DIV/0!</v>
      </c>
      <c r="AH401" s="294" t="e">
        <f t="shared" si="45"/>
        <v>#NUM!</v>
      </c>
      <c r="AI401" s="294" t="e">
        <f t="shared" si="46"/>
        <v>#DIV/0!</v>
      </c>
      <c r="AJ401" s="295" t="e">
        <f>INDEX($AR$3:AS411,MATCH(COUNTA(N401:Y401),$AR$3:$AR$12,0),2)</f>
        <v>#N/A</v>
      </c>
      <c r="AK401" s="296" t="e">
        <f t="shared" si="47"/>
        <v>#DIV/0!</v>
      </c>
      <c r="AL401" s="297">
        <f t="shared" si="48"/>
        <v>0</v>
      </c>
      <c r="AP401" s="298" t="s">
        <v>128</v>
      </c>
    </row>
    <row r="402" spans="1:43">
      <c r="A402" s="158" t="s">
        <v>442</v>
      </c>
      <c r="AB402" s="72">
        <v>7.92</v>
      </c>
      <c r="AD402" s="292" t="e">
        <f t="shared" si="42"/>
        <v>#DIV/0!</v>
      </c>
      <c r="AE402" s="258" t="e">
        <f t="shared" si="49"/>
        <v>#DIV/0!</v>
      </c>
      <c r="AF402" s="293" t="e">
        <f t="shared" si="43"/>
        <v>#DIV/0!</v>
      </c>
      <c r="AG402" s="293" t="e">
        <f t="shared" si="44"/>
        <v>#DIV/0!</v>
      </c>
      <c r="AH402" s="294" t="e">
        <f t="shared" si="45"/>
        <v>#NUM!</v>
      </c>
      <c r="AI402" s="294" t="e">
        <f t="shared" si="46"/>
        <v>#DIV/0!</v>
      </c>
      <c r="AJ402" s="295" t="e">
        <f>INDEX($AR$3:AS411,MATCH(COUNTA(N402:Y402),$AR$3:$AR$12,0),2)</f>
        <v>#N/A</v>
      </c>
      <c r="AK402" s="296" t="e">
        <f t="shared" si="47"/>
        <v>#DIV/0!</v>
      </c>
      <c r="AL402" s="297">
        <f t="shared" si="48"/>
        <v>0</v>
      </c>
      <c r="AP402" s="298" t="s">
        <v>411</v>
      </c>
    </row>
    <row r="403" spans="1:43">
      <c r="A403" s="158" t="s">
        <v>443</v>
      </c>
      <c r="AB403" s="72">
        <v>7.0652999999999997</v>
      </c>
      <c r="AD403" s="292" t="e">
        <f t="shared" si="42"/>
        <v>#DIV/0!</v>
      </c>
      <c r="AE403" s="258" t="e">
        <f t="shared" si="49"/>
        <v>#DIV/0!</v>
      </c>
      <c r="AF403" s="293" t="e">
        <f t="shared" si="43"/>
        <v>#DIV/0!</v>
      </c>
      <c r="AG403" s="293" t="e">
        <f t="shared" si="44"/>
        <v>#DIV/0!</v>
      </c>
      <c r="AH403" s="294" t="e">
        <f t="shared" si="45"/>
        <v>#NUM!</v>
      </c>
      <c r="AI403" s="294" t="e">
        <f t="shared" si="46"/>
        <v>#DIV/0!</v>
      </c>
      <c r="AJ403" s="295" t="e">
        <f>INDEX($AR$3:AS411,MATCH(COUNTA(N403:Y403),$AR$3:$AR$12,0),2)</f>
        <v>#N/A</v>
      </c>
      <c r="AK403" s="296" t="e">
        <f t="shared" si="47"/>
        <v>#DIV/0!</v>
      </c>
      <c r="AL403" s="297">
        <f t="shared" si="48"/>
        <v>0</v>
      </c>
      <c r="AP403" s="298" t="s">
        <v>411</v>
      </c>
    </row>
    <row r="404" spans="1:43">
      <c r="A404" s="158" t="s">
        <v>444</v>
      </c>
      <c r="F404">
        <v>15.02</v>
      </c>
      <c r="G404">
        <v>16.21</v>
      </c>
      <c r="R404">
        <v>15.02</v>
      </c>
      <c r="S404">
        <v>16.21</v>
      </c>
      <c r="AB404" s="72">
        <v>7.2070999999999996</v>
      </c>
      <c r="AC404" s="302">
        <v>0.42</v>
      </c>
      <c r="AD404" s="292">
        <f t="shared" si="42"/>
        <v>0.58333333333333337</v>
      </c>
      <c r="AE404" s="258">
        <f t="shared" si="49"/>
        <v>0.50166666666666671</v>
      </c>
      <c r="AF404" s="293">
        <f t="shared" si="43"/>
        <v>3.8104386807556878</v>
      </c>
      <c r="AG404" s="293">
        <f t="shared" si="44"/>
        <v>3.8104386807556878</v>
      </c>
      <c r="AH404" s="294">
        <f t="shared" si="45"/>
        <v>1</v>
      </c>
      <c r="AI404" s="294">
        <f t="shared" si="46"/>
        <v>1</v>
      </c>
      <c r="AJ404" s="295" t="e">
        <f>INDEX($AR$3:AS411,MATCH(COUNTA(N404:Y404),$AR$3:$AR$12,0),2)</f>
        <v>#N/A</v>
      </c>
      <c r="AK404" s="296">
        <f t="shared" si="47"/>
        <v>15.615</v>
      </c>
      <c r="AL404" s="297">
        <f t="shared" si="48"/>
        <v>2.1666134783754911</v>
      </c>
      <c r="AP404" s="298" t="s">
        <v>411</v>
      </c>
    </row>
    <row r="405" spans="1:43">
      <c r="A405" s="158" t="s">
        <v>445</v>
      </c>
      <c r="F405">
        <v>26.76</v>
      </c>
      <c r="G405">
        <v>26.92</v>
      </c>
      <c r="R405">
        <v>26.76</v>
      </c>
      <c r="S405">
        <v>26.92</v>
      </c>
      <c r="AB405" s="72">
        <v>5.6538000000000004</v>
      </c>
      <c r="AC405" s="302">
        <v>0.42</v>
      </c>
      <c r="AD405" s="292">
        <f t="shared" si="42"/>
        <v>0.58333333333333337</v>
      </c>
      <c r="AE405" s="258">
        <f t="shared" si="49"/>
        <v>0.50166666666666671</v>
      </c>
      <c r="AF405" s="293">
        <f t="shared" si="43"/>
        <v>0.29806259314456057</v>
      </c>
      <c r="AG405" s="293">
        <f t="shared" si="44"/>
        <v>0.29806259314456057</v>
      </c>
      <c r="AH405" s="294">
        <f t="shared" si="45"/>
        <v>1</v>
      </c>
      <c r="AI405" s="294">
        <f t="shared" si="46"/>
        <v>0.9999999999999778</v>
      </c>
      <c r="AJ405" s="295" t="e">
        <f>INDEX($AR$3:AS412,MATCH(COUNTA(N405:Y405),$AR$3:$AR$12,0),2)</f>
        <v>#N/A</v>
      </c>
      <c r="AK405" s="296">
        <f t="shared" si="47"/>
        <v>26.840000000000003</v>
      </c>
      <c r="AL405" s="297">
        <f t="shared" si="48"/>
        <v>4.7472496374120068</v>
      </c>
      <c r="AP405" s="298" t="s">
        <v>411</v>
      </c>
    </row>
    <row r="406" spans="1:43">
      <c r="A406" s="158" t="s">
        <v>446</v>
      </c>
      <c r="F406">
        <v>100.66</v>
      </c>
      <c r="G406">
        <v>154.16999999999999</v>
      </c>
      <c r="R406">
        <v>100.66</v>
      </c>
      <c r="S406">
        <v>154.16999999999999</v>
      </c>
      <c r="AB406" s="72">
        <v>5.3194999999999997</v>
      </c>
      <c r="AC406" s="302">
        <v>0.67</v>
      </c>
      <c r="AD406" s="292">
        <f t="shared" si="42"/>
        <v>0.58333333333333337</v>
      </c>
      <c r="AE406" s="258">
        <f t="shared" si="49"/>
        <v>0.62666666666666671</v>
      </c>
      <c r="AF406" s="293">
        <f t="shared" si="43"/>
        <v>20.998312600557227</v>
      </c>
      <c r="AG406" s="293">
        <f t="shared" si="44"/>
        <v>20.998312600557227</v>
      </c>
      <c r="AH406" s="294">
        <f t="shared" si="45"/>
        <v>1</v>
      </c>
      <c r="AI406" s="294">
        <f t="shared" si="46"/>
        <v>1.0000000000000002</v>
      </c>
      <c r="AJ406" s="295" t="e">
        <f>INDEX($AR$3:AS413,MATCH(COUNTA(N406:Y406),$AR$3:$AR$12,0),2)</f>
        <v>#N/A</v>
      </c>
      <c r="AK406" s="296">
        <f t="shared" si="47"/>
        <v>127.41499999999999</v>
      </c>
      <c r="AL406" s="297">
        <f t="shared" si="48"/>
        <v>23.952439139016825</v>
      </c>
      <c r="AP406" s="298" t="s">
        <v>411</v>
      </c>
    </row>
    <row r="407" spans="1:43">
      <c r="A407" s="158" t="s">
        <v>447</v>
      </c>
      <c r="D407">
        <v>43.77</v>
      </c>
      <c r="F407">
        <v>89.28</v>
      </c>
      <c r="G407">
        <v>86.34</v>
      </c>
      <c r="P407">
        <v>43.77</v>
      </c>
      <c r="R407">
        <v>89.28</v>
      </c>
      <c r="S407">
        <v>86.34</v>
      </c>
      <c r="AB407" s="72">
        <v>5.3696999999999999</v>
      </c>
      <c r="AC407" s="302">
        <v>0.73</v>
      </c>
      <c r="AD407" s="292">
        <f t="shared" si="42"/>
        <v>0.625</v>
      </c>
      <c r="AE407" s="258">
        <f t="shared" si="49"/>
        <v>0.67749999999999999</v>
      </c>
      <c r="AF407" s="293">
        <f t="shared" si="43"/>
        <v>28.436102268893908</v>
      </c>
      <c r="AG407" s="293">
        <f t="shared" si="44"/>
        <v>28.436102268893908</v>
      </c>
      <c r="AH407" s="294">
        <f t="shared" si="45"/>
        <v>6.4601186552406015E-2</v>
      </c>
      <c r="AI407" s="294">
        <f t="shared" si="46"/>
        <v>0.77661698717632455</v>
      </c>
      <c r="AJ407" s="295">
        <f>INDEX($AR$3:AS414,MATCH(COUNTA(N407:Y407),$AR$3:$AR$12,0),2)</f>
        <v>1.1499999999999999</v>
      </c>
      <c r="AK407" s="296">
        <f t="shared" si="47"/>
        <v>73.13000000000001</v>
      </c>
      <c r="AL407" s="297">
        <f t="shared" si="48"/>
        <v>13.619010373018979</v>
      </c>
      <c r="AP407" s="298" t="s">
        <v>411</v>
      </c>
    </row>
    <row r="408" spans="1:43">
      <c r="A408" s="158" t="s">
        <v>448</v>
      </c>
      <c r="F408">
        <v>41.43</v>
      </c>
      <c r="G408">
        <v>32.04</v>
      </c>
      <c r="R408">
        <v>41.43</v>
      </c>
      <c r="S408">
        <v>32.04</v>
      </c>
      <c r="AB408" s="72">
        <v>9.5042000000000009</v>
      </c>
      <c r="AC408" s="302">
        <v>0.75</v>
      </c>
      <c r="AD408" s="292">
        <f t="shared" si="42"/>
        <v>0.58333333333333337</v>
      </c>
      <c r="AE408" s="258">
        <f t="shared" si="49"/>
        <v>0.66666666666666674</v>
      </c>
      <c r="AF408" s="293">
        <f t="shared" si="43"/>
        <v>12.780726827276423</v>
      </c>
      <c r="AG408" s="293">
        <f t="shared" si="44"/>
        <v>12.780726827276423</v>
      </c>
      <c r="AH408" s="294">
        <f t="shared" si="45"/>
        <v>1</v>
      </c>
      <c r="AI408" s="294">
        <f t="shared" si="46"/>
        <v>1.0000000000000013</v>
      </c>
      <c r="AJ408" s="295" t="e">
        <f>INDEX($AR$3:AS415,MATCH(COUNTA(N408:Y408),$AR$3:$AR$12,0),2)</f>
        <v>#N/A</v>
      </c>
      <c r="AK408" s="296">
        <f t="shared" si="47"/>
        <v>36.734999999999999</v>
      </c>
      <c r="AL408" s="297">
        <f t="shared" si="48"/>
        <v>3.8651333094842277</v>
      </c>
      <c r="AP408" s="298" t="s">
        <v>411</v>
      </c>
    </row>
    <row r="409" spans="1:43">
      <c r="A409" s="158" t="s">
        <v>449</v>
      </c>
      <c r="F409">
        <v>35.69</v>
      </c>
      <c r="G409">
        <v>22.09</v>
      </c>
      <c r="R409">
        <v>35.69</v>
      </c>
      <c r="S409">
        <v>22.09</v>
      </c>
      <c r="AB409" s="72">
        <v>11.631600000000001</v>
      </c>
      <c r="AC409" s="302">
        <v>0.62</v>
      </c>
      <c r="AD409" s="292">
        <f t="shared" si="42"/>
        <v>0.58333333333333337</v>
      </c>
      <c r="AE409" s="258">
        <f t="shared" si="49"/>
        <v>0.60166666666666668</v>
      </c>
      <c r="AF409" s="293">
        <f t="shared" si="43"/>
        <v>23.537556247836598</v>
      </c>
      <c r="AG409" s="293">
        <f t="shared" si="44"/>
        <v>23.537556247836598</v>
      </c>
      <c r="AH409" s="294">
        <f t="shared" si="45"/>
        <v>1</v>
      </c>
      <c r="AI409" s="294">
        <f t="shared" si="46"/>
        <v>1.0000000000000007</v>
      </c>
      <c r="AJ409" s="295" t="e">
        <f>INDEX($AR$3:AS416,MATCH(COUNTA(N409:Y409),$AR$3:$AR$12,0),2)</f>
        <v>#N/A</v>
      </c>
      <c r="AK409" s="296">
        <f t="shared" si="47"/>
        <v>28.89</v>
      </c>
      <c r="AL409" s="297">
        <f t="shared" si="48"/>
        <v>2.4837511606313836</v>
      </c>
      <c r="AP409" s="298" t="s">
        <v>411</v>
      </c>
    </row>
    <row r="410" spans="1:43">
      <c r="A410" s="158" t="s">
        <v>450</v>
      </c>
      <c r="F410">
        <v>30.08</v>
      </c>
      <c r="G410">
        <v>18.46</v>
      </c>
      <c r="K410">
        <v>6.94</v>
      </c>
      <c r="R410">
        <v>30.08</v>
      </c>
      <c r="S410">
        <v>18.46</v>
      </c>
      <c r="W410">
        <v>6.94</v>
      </c>
      <c r="AB410" s="72">
        <v>11.167400000000001</v>
      </c>
      <c r="AC410" s="302">
        <v>0.57999999999999996</v>
      </c>
      <c r="AD410" s="292">
        <f t="shared" si="42"/>
        <v>0.375</v>
      </c>
      <c r="AE410" s="258">
        <f t="shared" si="49"/>
        <v>0.47749999999999998</v>
      </c>
      <c r="AF410" s="293">
        <f t="shared" si="43"/>
        <v>51.082704644098229</v>
      </c>
      <c r="AG410" s="293">
        <f t="shared" si="44"/>
        <v>51.082704644098229</v>
      </c>
      <c r="AH410" s="294">
        <f t="shared" si="45"/>
        <v>0.50216076058772685</v>
      </c>
      <c r="AI410" s="294">
        <f t="shared" si="46"/>
        <v>1.2265053074203804</v>
      </c>
      <c r="AJ410" s="295">
        <f>INDEX($AR$3:AS417,MATCH(COUNTA(N410:Y410),$AR$3:$AR$12,0),2)</f>
        <v>1.1499999999999999</v>
      </c>
      <c r="AK410" s="296">
        <f t="shared" si="47"/>
        <v>18.493333333333332</v>
      </c>
      <c r="AL410" s="297">
        <f t="shared" si="48"/>
        <v>1.6560106500468623</v>
      </c>
      <c r="AP410" s="298" t="s">
        <v>411</v>
      </c>
    </row>
    <row r="411" spans="1:43">
      <c r="A411" s="388" t="s">
        <v>451</v>
      </c>
      <c r="F411">
        <v>17.350000000000001</v>
      </c>
      <c r="G411">
        <v>14.17</v>
      </c>
      <c r="R411">
        <v>17.350000000000001</v>
      </c>
      <c r="S411">
        <v>14.17</v>
      </c>
      <c r="AB411" s="72">
        <v>11.9732</v>
      </c>
      <c r="AC411" s="302">
        <v>0.48</v>
      </c>
      <c r="AD411" s="292">
        <f t="shared" si="42"/>
        <v>0.58333333333333337</v>
      </c>
      <c r="AE411" s="258">
        <f t="shared" si="49"/>
        <v>0.53166666666666673</v>
      </c>
      <c r="AF411" s="293">
        <f t="shared" si="43"/>
        <v>10.088832487309576</v>
      </c>
      <c r="AG411" s="293">
        <f t="shared" si="44"/>
        <v>10.088832487309576</v>
      </c>
      <c r="AH411" s="294">
        <f t="shared" si="45"/>
        <v>1</v>
      </c>
      <c r="AI411" s="294">
        <f t="shared" si="46"/>
        <v>1.0000000000000067</v>
      </c>
      <c r="AJ411" s="295" t="e">
        <f>INDEX($AR$3:AS418,MATCH(COUNTA(N411:Y411),$AR$3:$AR$12,0),2)</f>
        <v>#N/A</v>
      </c>
      <c r="AK411" s="296">
        <f t="shared" si="47"/>
        <v>15.760000000000002</v>
      </c>
      <c r="AL411" s="297">
        <f t="shared" si="48"/>
        <v>1.3162730097217119</v>
      </c>
      <c r="AP411" s="298" t="s">
        <v>411</v>
      </c>
    </row>
    <row r="412" spans="1:43" s="304" customFormat="1">
      <c r="A412" s="389" t="s">
        <v>452</v>
      </c>
      <c r="B412" s="304">
        <v>33.86</v>
      </c>
      <c r="C412" s="304">
        <v>42.38</v>
      </c>
      <c r="D412" s="304">
        <v>25.63</v>
      </c>
      <c r="E412" s="304">
        <v>36.33</v>
      </c>
      <c r="F412" s="304">
        <v>22.18</v>
      </c>
      <c r="G412" s="304">
        <v>19.89</v>
      </c>
      <c r="H412" s="304">
        <v>37.21</v>
      </c>
      <c r="I412" s="304">
        <v>32.369999999999997</v>
      </c>
      <c r="N412" s="133">
        <v>33.86</v>
      </c>
      <c r="O412" s="304">
        <v>42.38</v>
      </c>
      <c r="P412" s="304">
        <v>25.63</v>
      </c>
      <c r="Q412" s="304">
        <v>36.33</v>
      </c>
      <c r="R412" s="304">
        <v>22.18</v>
      </c>
      <c r="S412" s="304">
        <v>19.89</v>
      </c>
      <c r="T412" s="304">
        <v>37.21</v>
      </c>
      <c r="U412" s="304">
        <v>32.369999999999997</v>
      </c>
      <c r="Y412" s="112"/>
      <c r="AB412" s="112">
        <v>9.4643999999999995</v>
      </c>
      <c r="AC412" s="188">
        <v>0.43</v>
      </c>
      <c r="AD412" s="138">
        <f t="shared" si="42"/>
        <v>0.83333333333333326</v>
      </c>
      <c r="AE412" s="116">
        <f t="shared" si="49"/>
        <v>0.6316666666666666</v>
      </c>
      <c r="AF412" s="117">
        <f t="shared" si="43"/>
        <v>23.642439398282551</v>
      </c>
      <c r="AG412" s="117">
        <f t="shared" si="44"/>
        <v>23.642439398282551</v>
      </c>
      <c r="AH412" s="118">
        <f t="shared" si="45"/>
        <v>0.22987994664295247</v>
      </c>
      <c r="AI412" s="118">
        <f t="shared" si="46"/>
        <v>1.5098872772690202</v>
      </c>
      <c r="AJ412" s="119">
        <f>INDEX($AR$3:AS419,MATCH(COUNTA(N412:Y412),$AR$3:$AR$12,0),2)</f>
        <v>2.2200000000000002</v>
      </c>
      <c r="AK412" s="139">
        <f t="shared" si="47"/>
        <v>31.231249999999999</v>
      </c>
      <c r="AL412" s="297">
        <f t="shared" si="48"/>
        <v>3.2998658129411269</v>
      </c>
      <c r="AP412" s="298" t="s">
        <v>156</v>
      </c>
    </row>
    <row r="413" spans="1:43">
      <c r="A413" s="159" t="s">
        <v>453</v>
      </c>
      <c r="B413">
        <v>32.61</v>
      </c>
      <c r="C413">
        <v>70.77</v>
      </c>
      <c r="H413">
        <v>40.130000000000003</v>
      </c>
      <c r="I413">
        <v>53.71</v>
      </c>
      <c r="J413">
        <v>33.21</v>
      </c>
      <c r="L413">
        <v>123.71</v>
      </c>
      <c r="M413">
        <v>138.66</v>
      </c>
      <c r="N413" s="22">
        <v>32.61</v>
      </c>
      <c r="O413">
        <v>70.77</v>
      </c>
      <c r="T413">
        <v>40.130000000000003</v>
      </c>
      <c r="U413">
        <v>53.71</v>
      </c>
      <c r="V413">
        <v>33.21</v>
      </c>
      <c r="AB413" s="72">
        <v>10.7295</v>
      </c>
      <c r="AC413" s="302">
        <v>0.39</v>
      </c>
      <c r="AD413" s="292">
        <f t="shared" si="42"/>
        <v>0.70833333333333326</v>
      </c>
      <c r="AE413" s="258">
        <f t="shared" si="49"/>
        <v>0.54916666666666658</v>
      </c>
      <c r="AF413" s="293">
        <f t="shared" si="43"/>
        <v>31.448594638740801</v>
      </c>
      <c r="AG413" s="293">
        <f t="shared" si="44"/>
        <v>57.592956713648761</v>
      </c>
      <c r="AH413" s="294">
        <f t="shared" si="45"/>
        <v>0.44706498951781964</v>
      </c>
      <c r="AI413" s="294">
        <f t="shared" si="46"/>
        <v>1.7031201201407731</v>
      </c>
      <c r="AJ413" s="295">
        <f>INDEX($AR$3:AS420,MATCH(COUNTA(N413:Y413),$AR$3:$AR$12,0),2)</f>
        <v>1.75</v>
      </c>
      <c r="AK413" s="296">
        <f t="shared" si="47"/>
        <v>46.085999999999999</v>
      </c>
      <c r="AL413" s="297">
        <f t="shared" si="48"/>
        <v>4.2952607297637355</v>
      </c>
      <c r="AP413" s="298" t="s">
        <v>156</v>
      </c>
      <c r="AQ413" t="s">
        <v>454</v>
      </c>
    </row>
    <row r="414" spans="1:43">
      <c r="A414" s="159" t="s">
        <v>455</v>
      </c>
      <c r="B414">
        <v>25.75</v>
      </c>
      <c r="C414">
        <v>28.62</v>
      </c>
      <c r="D414">
        <v>21.09</v>
      </c>
      <c r="E414">
        <v>25.72</v>
      </c>
      <c r="F414">
        <v>3.47</v>
      </c>
      <c r="G414">
        <v>8.9499999999999993</v>
      </c>
      <c r="H414">
        <v>22.99</v>
      </c>
      <c r="I414">
        <v>20.29</v>
      </c>
      <c r="J414">
        <v>40.18</v>
      </c>
      <c r="K414">
        <v>12.03</v>
      </c>
      <c r="L414">
        <v>5.74</v>
      </c>
      <c r="M414">
        <v>21.96</v>
      </c>
      <c r="N414" s="22">
        <v>25.75</v>
      </c>
      <c r="O414">
        <v>28.62</v>
      </c>
      <c r="P414">
        <v>21.09</v>
      </c>
      <c r="Q414">
        <v>25.72</v>
      </c>
      <c r="S414">
        <v>8.9499999999999993</v>
      </c>
      <c r="T414">
        <v>22.99</v>
      </c>
      <c r="U414">
        <v>20.29</v>
      </c>
      <c r="V414">
        <v>40.18</v>
      </c>
      <c r="W414">
        <v>12.03</v>
      </c>
      <c r="Y414" s="72">
        <v>21.96</v>
      </c>
      <c r="AB414" s="72">
        <v>9.7256</v>
      </c>
      <c r="AC414" s="302">
        <v>0.41</v>
      </c>
      <c r="AD414" s="292">
        <f t="shared" si="42"/>
        <v>0.66666666666666663</v>
      </c>
      <c r="AE414" s="258">
        <f t="shared" si="49"/>
        <v>0.53833333333333333</v>
      </c>
      <c r="AF414" s="293">
        <f t="shared" si="43"/>
        <v>35.991861210736573</v>
      </c>
      <c r="AG414" s="293">
        <f t="shared" si="44"/>
        <v>51.155417137383161</v>
      </c>
      <c r="AH414" s="294">
        <f t="shared" si="45"/>
        <v>0.37015690041626637</v>
      </c>
      <c r="AI414" s="294">
        <f t="shared" si="46"/>
        <v>2.1269614119218394</v>
      </c>
      <c r="AJ414" s="295">
        <f>INDEX($AR$3:AS421,MATCH(COUNTA(N414:Y414),$AR$3:$AR$12,0),2)</f>
        <v>2.41</v>
      </c>
      <c r="AK414" s="296">
        <f t="shared" si="47"/>
        <v>22.758000000000003</v>
      </c>
      <c r="AL414" s="297">
        <f t="shared" si="48"/>
        <v>2.3400098708562971</v>
      </c>
      <c r="AP414" s="298" t="s">
        <v>156</v>
      </c>
    </row>
    <row r="415" spans="1:43">
      <c r="A415" s="159" t="s">
        <v>456</v>
      </c>
      <c r="B415">
        <v>29.25</v>
      </c>
      <c r="C415">
        <v>53.42</v>
      </c>
      <c r="D415">
        <v>38.03</v>
      </c>
      <c r="E415">
        <v>55.62</v>
      </c>
      <c r="F415">
        <v>20.68</v>
      </c>
      <c r="H415">
        <v>39.229999999999997</v>
      </c>
      <c r="I415">
        <v>44.59</v>
      </c>
      <c r="J415">
        <v>85.46</v>
      </c>
      <c r="K415">
        <v>12.25</v>
      </c>
      <c r="L415">
        <v>58.42</v>
      </c>
      <c r="N415" s="22">
        <v>29.25</v>
      </c>
      <c r="O415">
        <v>53.42</v>
      </c>
      <c r="P415">
        <v>38.03</v>
      </c>
      <c r="Q415">
        <v>55.62</v>
      </c>
      <c r="R415">
        <v>20.68</v>
      </c>
      <c r="T415">
        <v>39.229999999999997</v>
      </c>
      <c r="U415">
        <v>44.59</v>
      </c>
      <c r="W415">
        <v>12.25</v>
      </c>
      <c r="X415">
        <v>58.42</v>
      </c>
      <c r="AB415" s="72">
        <v>9.1966999999999999</v>
      </c>
      <c r="AC415" s="302">
        <v>0.37</v>
      </c>
      <c r="AD415" s="292">
        <f t="shared" si="42"/>
        <v>0.625</v>
      </c>
      <c r="AE415" s="258">
        <f t="shared" si="49"/>
        <v>0.4975</v>
      </c>
      <c r="AF415" s="293">
        <f t="shared" si="43"/>
        <v>38.547640278465018</v>
      </c>
      <c r="AG415" s="293">
        <f t="shared" si="44"/>
        <v>45.645137922200675</v>
      </c>
      <c r="AH415" s="294">
        <f t="shared" si="45"/>
        <v>6.0645440762399916E-2</v>
      </c>
      <c r="AI415" s="294">
        <f t="shared" si="46"/>
        <v>1.2863575463768904</v>
      </c>
      <c r="AJ415" s="295">
        <f>INDEX($AR$3:AS422,MATCH(COUNTA(N415:Y415),$AR$3:$AR$12,0),2)</f>
        <v>2.3199999999999998</v>
      </c>
      <c r="AK415" s="296">
        <f t="shared" si="47"/>
        <v>39.054444444444442</v>
      </c>
      <c r="AL415" s="297">
        <f t="shared" si="48"/>
        <v>4.2465715359253258</v>
      </c>
      <c r="AP415" s="298" t="s">
        <v>156</v>
      </c>
    </row>
    <row r="416" spans="1:43">
      <c r="A416" s="159" t="s">
        <v>457</v>
      </c>
      <c r="B416">
        <v>38.340000000000003</v>
      </c>
      <c r="C416">
        <v>31.84</v>
      </c>
      <c r="D416">
        <v>35.479999999999997</v>
      </c>
      <c r="E416">
        <v>48.44</v>
      </c>
      <c r="F416">
        <v>21.79</v>
      </c>
      <c r="G416">
        <v>18.989999999999998</v>
      </c>
      <c r="H416">
        <v>35.97</v>
      </c>
      <c r="I416">
        <v>35</v>
      </c>
      <c r="J416">
        <v>29.93</v>
      </c>
      <c r="N416" s="22">
        <v>38.340000000000003</v>
      </c>
      <c r="O416">
        <v>31.84</v>
      </c>
      <c r="P416">
        <v>35.479999999999997</v>
      </c>
      <c r="Q416">
        <v>48.44</v>
      </c>
      <c r="R416">
        <v>21.79</v>
      </c>
      <c r="S416">
        <v>18.989999999999998</v>
      </c>
      <c r="T416">
        <v>35.97</v>
      </c>
      <c r="U416">
        <v>35</v>
      </c>
      <c r="V416">
        <v>29.93</v>
      </c>
      <c r="AB416" s="72">
        <v>9.6524999999999999</v>
      </c>
      <c r="AC416" s="302">
        <v>0.38</v>
      </c>
      <c r="AD416" s="292">
        <f t="shared" si="42"/>
        <v>0.875</v>
      </c>
      <c r="AE416" s="258">
        <f t="shared" si="49"/>
        <v>0.62749999999999995</v>
      </c>
      <c r="AF416" s="293">
        <f t="shared" si="43"/>
        <v>25.223053566228387</v>
      </c>
      <c r="AG416" s="293">
        <f t="shared" si="44"/>
        <v>25.223053566228387</v>
      </c>
      <c r="AH416" s="294">
        <f t="shared" si="45"/>
        <v>0.34295415959252951</v>
      </c>
      <c r="AI416" s="294">
        <f t="shared" si="46"/>
        <v>1.8789688868600607</v>
      </c>
      <c r="AJ416" s="295">
        <f>INDEX($AR$3:AS423,MATCH(COUNTA(N416:Y416),$AR$3:$AR$12,0),2)</f>
        <v>2.3199999999999998</v>
      </c>
      <c r="AK416" s="296">
        <f t="shared" si="47"/>
        <v>32.864444444444445</v>
      </c>
      <c r="AL416" s="297">
        <f t="shared" si="48"/>
        <v>3.4047598492042939</v>
      </c>
      <c r="AP416" s="298" t="s">
        <v>156</v>
      </c>
    </row>
    <row r="417" spans="1:42">
      <c r="A417" s="159" t="s">
        <v>458</v>
      </c>
      <c r="B417">
        <v>47.23</v>
      </c>
      <c r="C417">
        <v>39.58</v>
      </c>
      <c r="D417">
        <v>22.78</v>
      </c>
      <c r="E417">
        <v>26.74</v>
      </c>
      <c r="F417">
        <v>28.39</v>
      </c>
      <c r="G417">
        <v>19.829999999999998</v>
      </c>
      <c r="H417">
        <v>34.119999999999997</v>
      </c>
      <c r="J417">
        <v>44.13</v>
      </c>
      <c r="N417" s="22">
        <v>47.23</v>
      </c>
      <c r="O417">
        <v>39.58</v>
      </c>
      <c r="P417">
        <v>22.78</v>
      </c>
      <c r="Q417">
        <v>26.74</v>
      </c>
      <c r="R417">
        <v>28.39</v>
      </c>
      <c r="S417">
        <v>19.829999999999998</v>
      </c>
      <c r="T417">
        <v>34.119999999999997</v>
      </c>
      <c r="V417">
        <v>44.13</v>
      </c>
      <c r="AB417" s="72">
        <v>9.2067999999999994</v>
      </c>
      <c r="AC417" s="302">
        <v>0.33</v>
      </c>
      <c r="AD417" s="292">
        <f t="shared" si="42"/>
        <v>0.83333333333333326</v>
      </c>
      <c r="AE417" s="258">
        <f t="shared" si="49"/>
        <v>0.58166666666666667</v>
      </c>
      <c r="AF417" s="293">
        <f t="shared" si="43"/>
        <v>28.659361836424814</v>
      </c>
      <c r="AG417" s="293">
        <f t="shared" si="44"/>
        <v>28.659361836424814</v>
      </c>
      <c r="AH417" s="294">
        <f t="shared" si="45"/>
        <v>0.11313868613138665</v>
      </c>
      <c r="AI417" s="294">
        <f t="shared" si="46"/>
        <v>1.5274148073357141</v>
      </c>
      <c r="AJ417" s="295">
        <f>INDEX($AR$3:AS424,MATCH(COUNTA(N417:Y417),$AR$3:$AR$12,0),2)</f>
        <v>2.2200000000000002</v>
      </c>
      <c r="AK417" s="296">
        <f t="shared" si="47"/>
        <v>32.85</v>
      </c>
      <c r="AL417" s="297">
        <f t="shared" si="48"/>
        <v>3.5680149454750838</v>
      </c>
      <c r="AP417" s="298" t="s">
        <v>156</v>
      </c>
    </row>
    <row r="418" spans="1:42">
      <c r="A418" s="159" t="s">
        <v>459</v>
      </c>
      <c r="B418">
        <v>45.09</v>
      </c>
      <c r="C418">
        <v>35.869999999999997</v>
      </c>
      <c r="D418">
        <v>31.55</v>
      </c>
      <c r="E418">
        <v>47.51</v>
      </c>
      <c r="H418">
        <v>41.54</v>
      </c>
      <c r="I418">
        <v>37.89</v>
      </c>
      <c r="J418">
        <v>60.51</v>
      </c>
      <c r="K418">
        <v>22.47</v>
      </c>
      <c r="L418">
        <v>127.37</v>
      </c>
      <c r="N418" s="22">
        <v>45.09</v>
      </c>
      <c r="O418">
        <v>35.869999999999997</v>
      </c>
      <c r="P418">
        <v>31.55</v>
      </c>
      <c r="Q418">
        <v>47.51</v>
      </c>
      <c r="T418">
        <v>41.54</v>
      </c>
      <c r="U418">
        <v>37.89</v>
      </c>
      <c r="V418">
        <v>60.51</v>
      </c>
      <c r="W418">
        <v>22.47</v>
      </c>
      <c r="AB418" s="72">
        <v>11.2903</v>
      </c>
      <c r="AC418" s="302">
        <v>0.37</v>
      </c>
      <c r="AD418" s="292">
        <f t="shared" si="42"/>
        <v>0.83333333333333326</v>
      </c>
      <c r="AE418" s="258">
        <f t="shared" si="49"/>
        <v>0.60166666666666657</v>
      </c>
      <c r="AF418" s="293">
        <f t="shared" si="43"/>
        <v>26.386953460131497</v>
      </c>
      <c r="AG418" s="293">
        <f t="shared" si="44"/>
        <v>58.308997296216333</v>
      </c>
      <c r="AH418" s="294">
        <f t="shared" si="45"/>
        <v>0.34174553101997895</v>
      </c>
      <c r="AI418" s="294">
        <f t="shared" si="46"/>
        <v>1.8999886849432153</v>
      </c>
      <c r="AJ418" s="295">
        <f>INDEX($AR$3:AS425,MATCH(COUNTA(N418:Y418),$AR$3:$AR$12,0),2)</f>
        <v>2.2200000000000002</v>
      </c>
      <c r="AK418" s="296">
        <f t="shared" si="47"/>
        <v>40.303749999999994</v>
      </c>
      <c r="AL418" s="297">
        <f t="shared" si="48"/>
        <v>3.5697678538214213</v>
      </c>
      <c r="AP418" s="298" t="s">
        <v>156</v>
      </c>
    </row>
    <row r="419" spans="1:42">
      <c r="A419" s="159" t="s">
        <v>460</v>
      </c>
      <c r="D419">
        <v>16.78</v>
      </c>
      <c r="E419">
        <v>15.9</v>
      </c>
      <c r="F419">
        <v>10.26</v>
      </c>
      <c r="G419">
        <v>16.59</v>
      </c>
      <c r="H419">
        <v>15.32</v>
      </c>
      <c r="P419">
        <v>16.78</v>
      </c>
      <c r="Q419">
        <v>15.9</v>
      </c>
      <c r="R419">
        <v>10.26</v>
      </c>
      <c r="S419">
        <v>16.59</v>
      </c>
      <c r="T419">
        <v>15.32</v>
      </c>
      <c r="AB419" s="72">
        <v>10.154999999999999</v>
      </c>
      <c r="AC419" s="302">
        <v>0.45</v>
      </c>
      <c r="AD419" s="292">
        <f t="shared" si="42"/>
        <v>0.70833333333333326</v>
      </c>
      <c r="AE419" s="258">
        <f t="shared" si="49"/>
        <v>0.57916666666666661</v>
      </c>
      <c r="AF419" s="293">
        <f t="shared" si="43"/>
        <v>16.107593184343742</v>
      </c>
      <c r="AG419" s="293">
        <f t="shared" si="44"/>
        <v>16.107593184343742</v>
      </c>
      <c r="AH419" s="294">
        <f t="shared" si="45"/>
        <v>2.9141104294478717E-2</v>
      </c>
      <c r="AI419" s="294">
        <f t="shared" si="46"/>
        <v>0.75063035333829586</v>
      </c>
      <c r="AJ419" s="295">
        <f>INDEX($AR$3:AS426,MATCH(COUNTA(N419:Y419),$AR$3:$AR$12,0),2)</f>
        <v>1.75</v>
      </c>
      <c r="AK419" s="296">
        <f t="shared" si="47"/>
        <v>14.969999999999999</v>
      </c>
      <c r="AL419" s="297">
        <f t="shared" si="48"/>
        <v>1.4741506646971936</v>
      </c>
      <c r="AP419" s="298" t="s">
        <v>156</v>
      </c>
    </row>
    <row r="420" spans="1:42">
      <c r="A420" s="159" t="s">
        <v>461</v>
      </c>
      <c r="B420">
        <v>20.34</v>
      </c>
      <c r="C420">
        <v>18.559999999999999</v>
      </c>
      <c r="D420">
        <v>13.8</v>
      </c>
      <c r="E420">
        <v>21.58</v>
      </c>
      <c r="F420">
        <v>4.3</v>
      </c>
      <c r="G420">
        <v>11.53</v>
      </c>
      <c r="H420">
        <v>4.45</v>
      </c>
      <c r="I420">
        <v>15.86</v>
      </c>
      <c r="J420">
        <v>13.26</v>
      </c>
      <c r="N420" s="22">
        <v>20.34</v>
      </c>
      <c r="O420">
        <v>18.559999999999999</v>
      </c>
      <c r="P420">
        <v>13.8</v>
      </c>
      <c r="Q420">
        <v>21.58</v>
      </c>
      <c r="S420">
        <v>11.53</v>
      </c>
      <c r="T420">
        <v>4.45</v>
      </c>
      <c r="U420">
        <v>15.86</v>
      </c>
      <c r="V420">
        <v>13.26</v>
      </c>
      <c r="AB420" s="72">
        <v>10.949299999999999</v>
      </c>
      <c r="AC420" s="302">
        <v>0.39</v>
      </c>
      <c r="AD420" s="292">
        <f t="shared" si="42"/>
        <v>0.83333333333333326</v>
      </c>
      <c r="AE420" s="258">
        <f t="shared" si="49"/>
        <v>0.61166666666666658</v>
      </c>
      <c r="AF420" s="293">
        <f t="shared" si="43"/>
        <v>34.577304905660526</v>
      </c>
      <c r="AG420" s="293">
        <f t="shared" si="44"/>
        <v>42.933250073511275</v>
      </c>
      <c r="AH420" s="294">
        <f t="shared" si="45"/>
        <v>7.2387624051371779E-2</v>
      </c>
      <c r="AI420" s="294">
        <f t="shared" si="46"/>
        <v>1.2902636074607117</v>
      </c>
      <c r="AJ420" s="295">
        <f>INDEX($AR$3:AS427,MATCH(COUNTA(N420:Y420),$AR$3:$AR$12,0),2)</f>
        <v>2.2200000000000002</v>
      </c>
      <c r="AK420" s="296">
        <f t="shared" si="47"/>
        <v>14.922500000000001</v>
      </c>
      <c r="AL420" s="297">
        <f t="shared" si="48"/>
        <v>1.362872512398053</v>
      </c>
      <c r="AP420" s="298" t="s">
        <v>156</v>
      </c>
    </row>
    <row r="421" spans="1:42">
      <c r="A421" s="159" t="s">
        <v>462</v>
      </c>
      <c r="C421">
        <v>21.32</v>
      </c>
      <c r="D421">
        <v>17.38</v>
      </c>
      <c r="E421">
        <v>17.170000000000002</v>
      </c>
      <c r="F421">
        <v>4.72</v>
      </c>
      <c r="G421">
        <v>11.08</v>
      </c>
      <c r="H421">
        <v>16.059999999999999</v>
      </c>
      <c r="J421">
        <v>28.09</v>
      </c>
      <c r="O421">
        <v>21.32</v>
      </c>
      <c r="P421">
        <v>17.38</v>
      </c>
      <c r="Q421">
        <v>17.170000000000002</v>
      </c>
      <c r="S421">
        <v>11.08</v>
      </c>
      <c r="T421">
        <v>16.059999999999999</v>
      </c>
      <c r="V421">
        <v>28.09</v>
      </c>
      <c r="AB421" s="72">
        <v>11.273899999999999</v>
      </c>
      <c r="AC421" s="302">
        <v>0.42</v>
      </c>
      <c r="AD421" s="292">
        <f t="shared" si="42"/>
        <v>0.75</v>
      </c>
      <c r="AE421" s="258">
        <f t="shared" si="49"/>
        <v>0.58499999999999996</v>
      </c>
      <c r="AF421" s="293">
        <f t="shared" si="43"/>
        <v>28.230599593012656</v>
      </c>
      <c r="AG421" s="293">
        <f t="shared" si="44"/>
        <v>41.315285457549301</v>
      </c>
      <c r="AH421" s="294">
        <f t="shared" si="45"/>
        <v>0.39800117577895355</v>
      </c>
      <c r="AI421" s="294">
        <f t="shared" si="46"/>
        <v>1.8313876028976803</v>
      </c>
      <c r="AJ421" s="295">
        <f>INDEX($AR$3:AS428,MATCH(COUNTA(N421:Y421),$AR$3:$AR$12,0),2)</f>
        <v>1.94</v>
      </c>
      <c r="AK421" s="296">
        <f t="shared" si="47"/>
        <v>18.516666666666669</v>
      </c>
      <c r="AL421" s="297">
        <f t="shared" si="48"/>
        <v>1.6424366604872023</v>
      </c>
      <c r="AP421" s="298" t="s">
        <v>156</v>
      </c>
    </row>
    <row r="422" spans="1:42">
      <c r="A422" s="159" t="s">
        <v>463</v>
      </c>
      <c r="D422">
        <v>17.05</v>
      </c>
      <c r="E422">
        <v>21.06</v>
      </c>
      <c r="F422">
        <v>2.77</v>
      </c>
      <c r="H422">
        <v>22.44</v>
      </c>
      <c r="J422">
        <v>19.25</v>
      </c>
      <c r="P422">
        <v>17.05</v>
      </c>
      <c r="Q422">
        <v>21.06</v>
      </c>
      <c r="T422">
        <v>22.44</v>
      </c>
      <c r="V422">
        <v>19.25</v>
      </c>
      <c r="AB422" s="72">
        <v>9.2585999999999995</v>
      </c>
      <c r="AC422" s="302">
        <v>0.45</v>
      </c>
      <c r="AD422" s="292">
        <f t="shared" si="42"/>
        <v>0.66666666666666663</v>
      </c>
      <c r="AE422" s="258">
        <f t="shared" si="49"/>
        <v>0.55833333333333335</v>
      </c>
      <c r="AF422" s="293">
        <f t="shared" si="43"/>
        <v>10.128600672326373</v>
      </c>
      <c r="AG422" s="293">
        <f t="shared" si="44"/>
        <v>43.028276319113594</v>
      </c>
      <c r="AH422" s="294">
        <f t="shared" si="45"/>
        <v>0.25602968460111364</v>
      </c>
      <c r="AI422" s="294">
        <f t="shared" si="46"/>
        <v>1.2322731847470576</v>
      </c>
      <c r="AJ422" s="295">
        <f>INDEX($AR$3:AS429,MATCH(COUNTA(N422:Y422),$AR$3:$AR$12,0),2)</f>
        <v>1.49</v>
      </c>
      <c r="AK422" s="296">
        <f t="shared" si="47"/>
        <v>19.95</v>
      </c>
      <c r="AL422" s="297">
        <f t="shared" si="48"/>
        <v>2.1547534184433932</v>
      </c>
      <c r="AP422" s="298" t="s">
        <v>156</v>
      </c>
    </row>
    <row r="423" spans="1:42">
      <c r="A423" s="159" t="s">
        <v>464</v>
      </c>
      <c r="AB423" s="72">
        <v>117.7</v>
      </c>
      <c r="AD423" s="292" t="e">
        <f t="shared" si="42"/>
        <v>#DIV/0!</v>
      </c>
      <c r="AE423" s="258" t="e">
        <f t="shared" si="49"/>
        <v>#DIV/0!</v>
      </c>
      <c r="AF423" s="293" t="e">
        <f t="shared" si="43"/>
        <v>#DIV/0!</v>
      </c>
      <c r="AG423" s="293" t="e">
        <f t="shared" si="44"/>
        <v>#DIV/0!</v>
      </c>
      <c r="AH423" s="294" t="e">
        <f t="shared" si="45"/>
        <v>#NUM!</v>
      </c>
      <c r="AI423" s="294" t="e">
        <f t="shared" si="46"/>
        <v>#DIV/0!</v>
      </c>
      <c r="AJ423" s="295" t="e">
        <f>INDEX($AR$3:AS430,MATCH(COUNTA(N423:Y423),$AR$3:$AR$12,0),2)</f>
        <v>#N/A</v>
      </c>
      <c r="AK423" s="296" t="e">
        <f t="shared" si="47"/>
        <v>#DIV/0!</v>
      </c>
      <c r="AL423" s="297">
        <f t="shared" si="48"/>
        <v>0</v>
      </c>
      <c r="AP423" s="298" t="s">
        <v>81</v>
      </c>
    </row>
    <row r="424" spans="1:42">
      <c r="A424" s="159" t="s">
        <v>465</v>
      </c>
      <c r="B424">
        <v>21.43</v>
      </c>
      <c r="C424">
        <v>12.14</v>
      </c>
      <c r="D424">
        <v>19.14</v>
      </c>
      <c r="E424">
        <v>38.43</v>
      </c>
      <c r="F424">
        <v>20.28</v>
      </c>
      <c r="G424">
        <v>8.4600000000000009</v>
      </c>
      <c r="H424">
        <v>12.36</v>
      </c>
      <c r="I424">
        <v>8.64</v>
      </c>
      <c r="J424">
        <v>18.93</v>
      </c>
      <c r="N424" s="22">
        <v>21.43</v>
      </c>
      <c r="O424">
        <v>12.14</v>
      </c>
      <c r="P424">
        <v>19.14</v>
      </c>
      <c r="Q424">
        <v>38.43</v>
      </c>
      <c r="R424">
        <v>20.28</v>
      </c>
      <c r="S424">
        <v>8.4600000000000009</v>
      </c>
      <c r="T424">
        <v>12.36</v>
      </c>
      <c r="U424">
        <v>8.64</v>
      </c>
      <c r="V424">
        <v>18.93</v>
      </c>
      <c r="AB424" s="72">
        <v>10.9331</v>
      </c>
      <c r="AC424" s="302">
        <v>0.33</v>
      </c>
      <c r="AD424" s="292">
        <f t="shared" si="42"/>
        <v>0.625</v>
      </c>
      <c r="AE424" s="258">
        <f t="shared" si="49"/>
        <v>0.47750000000000004</v>
      </c>
      <c r="AF424" s="293">
        <f t="shared" si="43"/>
        <v>48.979144141188527</v>
      </c>
      <c r="AG424" s="293">
        <f t="shared" si="44"/>
        <v>48.979144141188527</v>
      </c>
      <c r="AH424" s="294">
        <f t="shared" si="45"/>
        <v>0.56723390056723388</v>
      </c>
      <c r="AI424" s="294">
        <f t="shared" si="46"/>
        <v>2.3770475704749972</v>
      </c>
      <c r="AJ424" s="295">
        <f>INDEX($AR$3:AS431,MATCH(COUNTA(N424:Y424),$AR$3:$AR$12,0),2)</f>
        <v>2.3199999999999998</v>
      </c>
      <c r="AK424" s="296">
        <f t="shared" si="47"/>
        <v>17.756666666666668</v>
      </c>
      <c r="AL424" s="297">
        <f t="shared" si="48"/>
        <v>1.6241200269517948</v>
      </c>
      <c r="AP424" s="298" t="s">
        <v>156</v>
      </c>
    </row>
    <row r="425" spans="1:42">
      <c r="A425" s="159" t="s">
        <v>466</v>
      </c>
      <c r="B425">
        <v>21.62</v>
      </c>
      <c r="C425">
        <v>11.86</v>
      </c>
      <c r="D425">
        <v>27.84</v>
      </c>
      <c r="E425">
        <v>22.68</v>
      </c>
      <c r="F425">
        <v>17.57</v>
      </c>
      <c r="G425">
        <v>12.09</v>
      </c>
      <c r="H425">
        <v>8.08</v>
      </c>
      <c r="N425" s="22">
        <v>21.62</v>
      </c>
      <c r="O425">
        <v>11.86</v>
      </c>
      <c r="P425">
        <v>27.84</v>
      </c>
      <c r="Q425">
        <v>22.68</v>
      </c>
      <c r="R425">
        <v>17.57</v>
      </c>
      <c r="S425">
        <v>12.09</v>
      </c>
      <c r="T425">
        <v>8.08</v>
      </c>
      <c r="AB425" s="72">
        <v>8.6662999999999997</v>
      </c>
      <c r="AC425" s="302">
        <v>0.33</v>
      </c>
      <c r="AD425" s="292">
        <f t="shared" si="42"/>
        <v>0.54166666666666663</v>
      </c>
      <c r="AE425" s="258">
        <f t="shared" si="49"/>
        <v>0.43583333333333329</v>
      </c>
      <c r="AF425" s="293">
        <f t="shared" si="43"/>
        <v>37.671095393984849</v>
      </c>
      <c r="AG425" s="293">
        <f t="shared" si="44"/>
        <v>37.671095393984849</v>
      </c>
      <c r="AH425" s="294">
        <f t="shared" si="45"/>
        <v>0.26113360323886642</v>
      </c>
      <c r="AI425" s="294">
        <f t="shared" si="46"/>
        <v>1.5948263768615818</v>
      </c>
      <c r="AJ425" s="295">
        <f>INDEX($AR$3:AS432,MATCH(COUNTA(N425:Y425),$AR$3:$AR$12,0),2)</f>
        <v>2.1</v>
      </c>
      <c r="AK425" s="296">
        <f t="shared" si="47"/>
        <v>17.39142857142857</v>
      </c>
      <c r="AL425" s="297">
        <f t="shared" si="48"/>
        <v>2.0067881992809586</v>
      </c>
      <c r="AP425" s="298" t="s">
        <v>156</v>
      </c>
    </row>
    <row r="426" spans="1:42">
      <c r="A426" s="159" t="s">
        <v>467</v>
      </c>
      <c r="B426">
        <v>24.81</v>
      </c>
      <c r="C426">
        <v>73.97</v>
      </c>
      <c r="D426">
        <v>52.58</v>
      </c>
      <c r="E426">
        <v>47.66</v>
      </c>
      <c r="F426">
        <v>25.91</v>
      </c>
      <c r="G426">
        <v>15.07</v>
      </c>
      <c r="H426">
        <v>21.67</v>
      </c>
      <c r="I426">
        <v>13.46</v>
      </c>
      <c r="J426">
        <v>20.23</v>
      </c>
      <c r="N426" s="22">
        <v>24.81</v>
      </c>
      <c r="P426">
        <v>52.58</v>
      </c>
      <c r="Q426">
        <v>47.66</v>
      </c>
      <c r="R426">
        <v>25.91</v>
      </c>
      <c r="S426">
        <v>15.07</v>
      </c>
      <c r="T426">
        <v>21.67</v>
      </c>
      <c r="U426">
        <v>13.46</v>
      </c>
      <c r="V426">
        <v>20.23</v>
      </c>
      <c r="AB426" s="72">
        <v>12.5199</v>
      </c>
      <c r="AC426" s="302">
        <v>0.35</v>
      </c>
      <c r="AD426" s="292">
        <f t="shared" si="42"/>
        <v>0.58333333333333326</v>
      </c>
      <c r="AE426" s="258">
        <f t="shared" si="49"/>
        <v>0.46666666666666662</v>
      </c>
      <c r="AF426" s="293">
        <f t="shared" si="43"/>
        <v>49.206162392271565</v>
      </c>
      <c r="AG426" s="293">
        <f t="shared" si="44"/>
        <v>59.126311833748836</v>
      </c>
      <c r="AH426" s="294">
        <f t="shared" si="45"/>
        <v>0.12576687116564422</v>
      </c>
      <c r="AI426" s="294">
        <f t="shared" si="46"/>
        <v>1.8290300225191014</v>
      </c>
      <c r="AJ426" s="295">
        <f>INDEX($AR$3:AS433,MATCH(COUNTA(N426:Y426),$AR$3:$AR$12,0),2)</f>
        <v>2.2200000000000002</v>
      </c>
      <c r="AK426" s="296">
        <f t="shared" si="47"/>
        <v>27.673749999999998</v>
      </c>
      <c r="AL426" s="297">
        <f t="shared" si="48"/>
        <v>2.2103810733312566</v>
      </c>
      <c r="AP426" s="298" t="s">
        <v>156</v>
      </c>
    </row>
    <row r="427" spans="1:42">
      <c r="A427" s="159" t="s">
        <v>468</v>
      </c>
      <c r="B427">
        <v>32.909999999999997</v>
      </c>
      <c r="C427">
        <v>50.52</v>
      </c>
      <c r="D427">
        <v>22.3</v>
      </c>
      <c r="E427">
        <v>41.29</v>
      </c>
      <c r="F427">
        <v>27.51</v>
      </c>
      <c r="G427">
        <v>14.33</v>
      </c>
      <c r="H427">
        <v>16.73</v>
      </c>
      <c r="I427">
        <v>16.54</v>
      </c>
      <c r="J427">
        <v>19.21</v>
      </c>
      <c r="N427" s="22">
        <v>32.909999999999997</v>
      </c>
      <c r="O427">
        <v>50.52</v>
      </c>
      <c r="P427">
        <v>22.3</v>
      </c>
      <c r="Q427">
        <v>41.29</v>
      </c>
      <c r="R427">
        <v>27.51</v>
      </c>
      <c r="S427">
        <v>14.33</v>
      </c>
      <c r="T427">
        <v>16.73</v>
      </c>
      <c r="U427">
        <v>16.54</v>
      </c>
      <c r="V427">
        <v>19.21</v>
      </c>
      <c r="AB427" s="72">
        <v>11.566700000000001</v>
      </c>
      <c r="AC427" s="302">
        <v>0.38</v>
      </c>
      <c r="AD427" s="292">
        <f t="shared" si="42"/>
        <v>0.625</v>
      </c>
      <c r="AE427" s="258">
        <f t="shared" si="49"/>
        <v>0.50249999999999995</v>
      </c>
      <c r="AF427" s="293">
        <f t="shared" si="43"/>
        <v>43.956949592647838</v>
      </c>
      <c r="AG427" s="293">
        <f t="shared" si="44"/>
        <v>43.956949592647838</v>
      </c>
      <c r="AH427" s="294">
        <f t="shared" si="45"/>
        <v>0.25504282951091467</v>
      </c>
      <c r="AI427" s="294">
        <f t="shared" si="46"/>
        <v>2.0110155815775181</v>
      </c>
      <c r="AJ427" s="295">
        <f>INDEX($AR$3:AS434,MATCH(COUNTA(N427:Y427),$AR$3:$AR$12,0),2)</f>
        <v>2.3199999999999998</v>
      </c>
      <c r="AK427" s="296">
        <f t="shared" si="47"/>
        <v>26.815555555555555</v>
      </c>
      <c r="AL427" s="297">
        <f t="shared" si="48"/>
        <v>2.3183410614570752</v>
      </c>
      <c r="AP427" s="298" t="s">
        <v>156</v>
      </c>
    </row>
    <row r="428" spans="1:42">
      <c r="A428" s="159" t="s">
        <v>469</v>
      </c>
      <c r="B428">
        <v>29.54</v>
      </c>
      <c r="C428">
        <v>31.92</v>
      </c>
      <c r="D428">
        <v>47.82</v>
      </c>
      <c r="E428">
        <v>23.39</v>
      </c>
      <c r="F428">
        <v>15.98</v>
      </c>
      <c r="G428">
        <v>13.54</v>
      </c>
      <c r="H428">
        <v>9.61</v>
      </c>
      <c r="I428">
        <v>15.2</v>
      </c>
      <c r="J428">
        <v>14.05</v>
      </c>
      <c r="N428" s="22">
        <v>29.54</v>
      </c>
      <c r="O428">
        <v>31.92</v>
      </c>
      <c r="Q428">
        <v>23.39</v>
      </c>
      <c r="R428">
        <v>15.98</v>
      </c>
      <c r="S428">
        <v>13.54</v>
      </c>
      <c r="T428">
        <v>9.61</v>
      </c>
      <c r="U428">
        <v>15.2</v>
      </c>
      <c r="V428">
        <v>14.05</v>
      </c>
      <c r="AB428" s="72">
        <v>8.7213999999999992</v>
      </c>
      <c r="AC428" s="302">
        <v>0.35</v>
      </c>
      <c r="AD428" s="292">
        <f t="shared" si="42"/>
        <v>0.58333333333333326</v>
      </c>
      <c r="AE428" s="258">
        <f t="shared" si="49"/>
        <v>0.46666666666666662</v>
      </c>
      <c r="AF428" s="293">
        <f t="shared" si="43"/>
        <v>39.724724595894799</v>
      </c>
      <c r="AG428" s="293">
        <f t="shared" si="44"/>
        <v>51.55202883466341</v>
      </c>
      <c r="AH428" s="294">
        <f t="shared" si="45"/>
        <v>0.10667861945316012</v>
      </c>
      <c r="AI428" s="294">
        <f t="shared" si="46"/>
        <v>1.6778326266895223</v>
      </c>
      <c r="AJ428" s="295">
        <f>INDEX($AR$3:AS435,MATCH(COUNTA(N428:Y428),$AR$3:$AR$12,0),2)</f>
        <v>2.2200000000000002</v>
      </c>
      <c r="AK428" s="296">
        <f t="shared" si="47"/>
        <v>19.153750000000002</v>
      </c>
      <c r="AL428" s="297">
        <f t="shared" si="48"/>
        <v>2.1961783658586929</v>
      </c>
      <c r="AP428" s="298" t="s">
        <v>156</v>
      </c>
    </row>
    <row r="429" spans="1:42">
      <c r="A429" s="159" t="s">
        <v>470</v>
      </c>
      <c r="B429">
        <v>24.61</v>
      </c>
      <c r="C429">
        <v>12.03</v>
      </c>
      <c r="D429">
        <v>13.74</v>
      </c>
      <c r="E429">
        <v>20.61</v>
      </c>
      <c r="F429">
        <v>19.91</v>
      </c>
      <c r="G429">
        <v>9.77</v>
      </c>
      <c r="H429">
        <v>13.36</v>
      </c>
      <c r="I429">
        <v>17.34</v>
      </c>
      <c r="J429">
        <v>18.93</v>
      </c>
      <c r="N429" s="22">
        <v>24.61</v>
      </c>
      <c r="O429">
        <v>12.03</v>
      </c>
      <c r="P429">
        <v>13.74</v>
      </c>
      <c r="Q429">
        <v>20.61</v>
      </c>
      <c r="R429">
        <v>19.91</v>
      </c>
      <c r="S429">
        <v>9.77</v>
      </c>
      <c r="T429">
        <v>13.36</v>
      </c>
      <c r="U429">
        <v>17.34</v>
      </c>
      <c r="V429">
        <v>18.93</v>
      </c>
      <c r="AB429" s="72">
        <v>9.2446999999999999</v>
      </c>
      <c r="AC429" s="302">
        <v>0.33</v>
      </c>
      <c r="AD429" s="292">
        <f t="shared" si="42"/>
        <v>0.875</v>
      </c>
      <c r="AE429" s="258">
        <f t="shared" si="49"/>
        <v>0.60250000000000004</v>
      </c>
      <c r="AF429" s="293">
        <f t="shared" si="43"/>
        <v>27.023161804261665</v>
      </c>
      <c r="AG429" s="293">
        <f t="shared" si="44"/>
        <v>27.023161804261665</v>
      </c>
      <c r="AH429" s="294">
        <f t="shared" si="45"/>
        <v>0.26954177897574122</v>
      </c>
      <c r="AI429" s="294">
        <f t="shared" si="46"/>
        <v>1.7527656387569024</v>
      </c>
      <c r="AJ429" s="295">
        <f>INDEX($AR$3:AS436,MATCH(COUNTA(N429:Y429),$AR$3:$AR$12,0),2)</f>
        <v>2.3199999999999998</v>
      </c>
      <c r="AK429" s="296">
        <f t="shared" si="47"/>
        <v>16.700000000000003</v>
      </c>
      <c r="AL429" s="297">
        <f t="shared" si="48"/>
        <v>1.8064404469587982</v>
      </c>
      <c r="AP429" s="298" t="s">
        <v>156</v>
      </c>
    </row>
    <row r="430" spans="1:42">
      <c r="A430" s="159" t="s">
        <v>471</v>
      </c>
      <c r="D430">
        <v>5.37</v>
      </c>
      <c r="E430">
        <v>20.63</v>
      </c>
      <c r="F430">
        <v>4.47</v>
      </c>
      <c r="G430">
        <v>11.65</v>
      </c>
      <c r="H430">
        <v>9.9499999999999993</v>
      </c>
      <c r="J430">
        <v>16.850000000000001</v>
      </c>
      <c r="Q430">
        <v>20.63</v>
      </c>
      <c r="S430">
        <v>11.65</v>
      </c>
      <c r="T430">
        <v>9.9499999999999993</v>
      </c>
      <c r="V430">
        <v>16.850000000000001</v>
      </c>
      <c r="AB430" s="72">
        <v>6.3342999999999998</v>
      </c>
      <c r="AC430" s="302">
        <v>0.38</v>
      </c>
      <c r="AD430" s="292">
        <f t="shared" si="42"/>
        <v>0.66666666666666663</v>
      </c>
      <c r="AE430" s="258">
        <f t="shared" si="49"/>
        <v>0.52333333333333332</v>
      </c>
      <c r="AF430" s="293">
        <f t="shared" si="43"/>
        <v>28.651375248440512</v>
      </c>
      <c r="AG430" s="293">
        <f t="shared" si="44"/>
        <v>50.438401158945055</v>
      </c>
      <c r="AH430" s="294">
        <f t="shared" si="45"/>
        <v>0.35393258426966273</v>
      </c>
      <c r="AI430" s="294">
        <f t="shared" si="46"/>
        <v>1.3847508743358223</v>
      </c>
      <c r="AJ430" s="295">
        <f>INDEX($AR$3:AS437,MATCH(COUNTA(N430:Y430),$AR$3:$AR$12,0),2)</f>
        <v>1.49</v>
      </c>
      <c r="AK430" s="296">
        <f t="shared" si="47"/>
        <v>14.770000000000001</v>
      </c>
      <c r="AL430" s="297">
        <f t="shared" si="48"/>
        <v>2.3317493645706713</v>
      </c>
      <c r="AM430">
        <v>6.4507000000000003</v>
      </c>
      <c r="AP430" s="298" t="s">
        <v>156</v>
      </c>
    </row>
    <row r="431" spans="1:42">
      <c r="A431" s="159" t="s">
        <v>472</v>
      </c>
      <c r="B431">
        <v>33.83</v>
      </c>
      <c r="C431">
        <v>39.6</v>
      </c>
      <c r="D431">
        <v>25.08</v>
      </c>
      <c r="E431">
        <v>39.549999999999997</v>
      </c>
      <c r="F431">
        <v>28.22</v>
      </c>
      <c r="G431">
        <v>14.68</v>
      </c>
      <c r="H431">
        <v>52.24</v>
      </c>
      <c r="I431">
        <v>22.69</v>
      </c>
      <c r="J431">
        <v>52.49</v>
      </c>
      <c r="M431">
        <v>19.88</v>
      </c>
      <c r="N431" s="22">
        <v>33.83</v>
      </c>
      <c r="O431">
        <v>39.6</v>
      </c>
      <c r="P431">
        <v>25.08</v>
      </c>
      <c r="Q431">
        <v>39.549999999999997</v>
      </c>
      <c r="R431">
        <v>28.22</v>
      </c>
      <c r="S431">
        <v>14.68</v>
      </c>
      <c r="T431">
        <v>52.24</v>
      </c>
      <c r="U431">
        <v>22.69</v>
      </c>
      <c r="V431">
        <v>52.49</v>
      </c>
      <c r="Y431" s="72">
        <v>19.88</v>
      </c>
      <c r="AB431" s="72">
        <v>9.7014999999999993</v>
      </c>
      <c r="AC431" s="302">
        <v>0.43</v>
      </c>
      <c r="AD431" s="292">
        <f t="shared" si="42"/>
        <v>0.66666666666666663</v>
      </c>
      <c r="AE431" s="258">
        <f t="shared" si="49"/>
        <v>0.54833333333333334</v>
      </c>
      <c r="AF431" s="293">
        <f t="shared" si="43"/>
        <v>37.761592504701625</v>
      </c>
      <c r="AG431" s="293">
        <f t="shared" si="44"/>
        <v>37.761592504701625</v>
      </c>
      <c r="AH431" s="294">
        <f t="shared" si="45"/>
        <v>6.6120074054482935E-3</v>
      </c>
      <c r="AI431" s="294">
        <f t="shared" si="46"/>
        <v>1.58636675179608</v>
      </c>
      <c r="AJ431" s="295">
        <f>INDEX($AR$3:AS438,MATCH(COUNTA(N431:Y431),$AR$3:$AR$12,0),2)</f>
        <v>2.41</v>
      </c>
      <c r="AK431" s="296">
        <f t="shared" si="47"/>
        <v>32.826000000000001</v>
      </c>
      <c r="AL431" s="297">
        <f t="shared" si="48"/>
        <v>3.3836004741534818</v>
      </c>
      <c r="AP431" s="298" t="s">
        <v>156</v>
      </c>
    </row>
    <row r="432" spans="1:42">
      <c r="A432" s="159" t="s">
        <v>473</v>
      </c>
      <c r="B432">
        <v>36.96</v>
      </c>
      <c r="C432">
        <v>35.97</v>
      </c>
      <c r="D432">
        <v>36.21</v>
      </c>
      <c r="E432">
        <v>51.73</v>
      </c>
      <c r="F432">
        <v>22.35</v>
      </c>
      <c r="G432">
        <v>15.69</v>
      </c>
      <c r="H432">
        <v>42.72</v>
      </c>
      <c r="I432">
        <v>25.09</v>
      </c>
      <c r="J432">
        <v>48.7</v>
      </c>
      <c r="N432" s="22">
        <v>36.96</v>
      </c>
      <c r="O432">
        <v>35.97</v>
      </c>
      <c r="P432">
        <v>36.21</v>
      </c>
      <c r="Q432">
        <v>51.73</v>
      </c>
      <c r="R432">
        <v>22.35</v>
      </c>
      <c r="S432">
        <v>15.69</v>
      </c>
      <c r="T432">
        <v>42.72</v>
      </c>
      <c r="U432">
        <v>25.09</v>
      </c>
      <c r="V432">
        <v>48.7</v>
      </c>
      <c r="AB432" s="72">
        <v>9.4488000000000003</v>
      </c>
      <c r="AC432" s="302">
        <v>0.37</v>
      </c>
      <c r="AD432" s="292">
        <f t="shared" si="42"/>
        <v>0.875</v>
      </c>
      <c r="AE432" s="258">
        <f t="shared" si="49"/>
        <v>0.62250000000000005</v>
      </c>
      <c r="AF432" s="293">
        <f t="shared" si="43"/>
        <v>32.45671565768464</v>
      </c>
      <c r="AG432" s="293">
        <f t="shared" si="44"/>
        <v>32.45671565768464</v>
      </c>
      <c r="AH432" s="294">
        <f t="shared" si="45"/>
        <v>8.4073251942286181E-2</v>
      </c>
      <c r="AI432" s="294">
        <f t="shared" si="46"/>
        <v>1.4666670602496359</v>
      </c>
      <c r="AJ432" s="295">
        <f>INDEX($AR$3:AS439,MATCH(COUNTA(N432:Y432),$AR$3:$AR$12,0),2)</f>
        <v>2.3199999999999998</v>
      </c>
      <c r="AK432" s="296">
        <f t="shared" si="47"/>
        <v>35.04666666666666</v>
      </c>
      <c r="AL432" s="297">
        <f t="shared" si="48"/>
        <v>3.7091129737815023</v>
      </c>
      <c r="AP432" s="298" t="s">
        <v>156</v>
      </c>
    </row>
    <row r="433" spans="1:43">
      <c r="A433" s="159" t="s">
        <v>474</v>
      </c>
      <c r="B433">
        <v>44.99</v>
      </c>
      <c r="C433">
        <v>60.9</v>
      </c>
      <c r="D433">
        <v>43.18</v>
      </c>
      <c r="E433">
        <v>56.23</v>
      </c>
      <c r="F433">
        <v>26.82</v>
      </c>
      <c r="G433">
        <v>36.54</v>
      </c>
      <c r="H433">
        <v>41.54</v>
      </c>
      <c r="I433">
        <v>34.03</v>
      </c>
      <c r="J433">
        <v>84.82</v>
      </c>
      <c r="L433">
        <v>29.29</v>
      </c>
      <c r="M433">
        <v>66.599999999999994</v>
      </c>
      <c r="N433" s="22">
        <v>44.99</v>
      </c>
      <c r="O433">
        <v>60.9</v>
      </c>
      <c r="P433">
        <v>43.18</v>
      </c>
      <c r="Q433">
        <v>56.23</v>
      </c>
      <c r="R433">
        <v>26.82</v>
      </c>
      <c r="S433">
        <v>36.54</v>
      </c>
      <c r="T433">
        <v>41.54</v>
      </c>
      <c r="U433">
        <v>34.03</v>
      </c>
      <c r="V433">
        <v>84.82</v>
      </c>
      <c r="X433">
        <v>29.29</v>
      </c>
      <c r="Y433" s="72">
        <v>66.599999999999994</v>
      </c>
      <c r="AB433" s="72">
        <v>11.236800000000001</v>
      </c>
      <c r="AC433" s="302">
        <v>0.4</v>
      </c>
      <c r="AD433" s="292">
        <f t="shared" si="42"/>
        <v>0.70833333333333326</v>
      </c>
      <c r="AE433" s="258">
        <f t="shared" si="49"/>
        <v>0.5541666666666667</v>
      </c>
      <c r="AF433" s="293">
        <f t="shared" si="43"/>
        <v>35.370864558100429</v>
      </c>
      <c r="AG433" s="293">
        <f t="shared" si="44"/>
        <v>35.370864558100429</v>
      </c>
      <c r="AH433" s="294">
        <f t="shared" si="45"/>
        <v>0.31413793103448279</v>
      </c>
      <c r="AI433" s="294">
        <f t="shared" si="46"/>
        <v>2.1978091056083344</v>
      </c>
      <c r="AJ433" s="295">
        <f>INDEX($AR$3:AS440,MATCH(COUNTA(N433:Y433),$AR$3:$AR$12,0),2)</f>
        <v>2.48</v>
      </c>
      <c r="AK433" s="296">
        <f t="shared" si="47"/>
        <v>47.721818181818186</v>
      </c>
      <c r="AL433" s="297">
        <f t="shared" si="48"/>
        <v>4.2469224496136073</v>
      </c>
      <c r="AP433" s="298" t="s">
        <v>156</v>
      </c>
    </row>
    <row r="434" spans="1:43">
      <c r="A434" s="159" t="s">
        <v>475</v>
      </c>
      <c r="D434">
        <v>27.25</v>
      </c>
      <c r="E434">
        <v>18.55</v>
      </c>
      <c r="F434">
        <v>5.32</v>
      </c>
      <c r="G434">
        <v>13.99</v>
      </c>
      <c r="H434">
        <v>5.75</v>
      </c>
      <c r="P434">
        <v>27.25</v>
      </c>
      <c r="Q434">
        <v>18.55</v>
      </c>
      <c r="R434">
        <v>5.32</v>
      </c>
      <c r="S434">
        <v>13.99</v>
      </c>
      <c r="T434">
        <v>5.75</v>
      </c>
      <c r="AB434" s="72">
        <v>13.6</v>
      </c>
      <c r="AC434" s="302">
        <v>0.45</v>
      </c>
      <c r="AD434" s="292">
        <f t="shared" si="42"/>
        <v>0.45833333333333331</v>
      </c>
      <c r="AE434" s="258">
        <f t="shared" si="49"/>
        <v>0.45416666666666666</v>
      </c>
      <c r="AF434" s="293">
        <f t="shared" si="43"/>
        <v>58.145735124567935</v>
      </c>
      <c r="AG434" s="293">
        <f t="shared" si="44"/>
        <v>58.145735124567935</v>
      </c>
      <c r="AH434" s="294">
        <f t="shared" si="45"/>
        <v>0.39671682626538984</v>
      </c>
      <c r="AI434" s="294">
        <f t="shared" si="46"/>
        <v>1.5870562648456252</v>
      </c>
      <c r="AJ434" s="295">
        <f>INDEX($AR$3:AS441,MATCH(COUNTA(N434:Y434),$AR$3:$AR$12,0),2)</f>
        <v>1.75</v>
      </c>
      <c r="AK434" s="296">
        <f t="shared" si="47"/>
        <v>14.172000000000001</v>
      </c>
      <c r="AL434" s="297">
        <f t="shared" si="48"/>
        <v>1.0420588235294119</v>
      </c>
      <c r="AO434" s="256">
        <f>AL434*100</f>
        <v>104.20588235294119</v>
      </c>
      <c r="AP434" s="298" t="s">
        <v>81</v>
      </c>
    </row>
    <row r="435" spans="1:43">
      <c r="A435" s="159" t="s">
        <v>476</v>
      </c>
      <c r="AB435" s="72">
        <v>12.6</v>
      </c>
      <c r="AD435" s="292" t="e">
        <f t="shared" si="42"/>
        <v>#DIV/0!</v>
      </c>
      <c r="AE435" s="258" t="e">
        <f t="shared" si="49"/>
        <v>#DIV/0!</v>
      </c>
      <c r="AF435" s="293" t="e">
        <f t="shared" si="43"/>
        <v>#DIV/0!</v>
      </c>
      <c r="AG435" s="293" t="e">
        <f t="shared" si="44"/>
        <v>#DIV/0!</v>
      </c>
      <c r="AH435" s="294" t="e">
        <f t="shared" si="45"/>
        <v>#NUM!</v>
      </c>
      <c r="AI435" s="294" t="e">
        <f t="shared" si="46"/>
        <v>#DIV/0!</v>
      </c>
      <c r="AJ435" s="295" t="e">
        <f>INDEX($AR$3:AS442,MATCH(COUNTA(N435:Y435),$AR$3:$AR$12,0),2)</f>
        <v>#N/A</v>
      </c>
      <c r="AK435" s="296" t="e">
        <f t="shared" si="47"/>
        <v>#DIV/0!</v>
      </c>
      <c r="AL435" s="297">
        <f t="shared" si="48"/>
        <v>0</v>
      </c>
      <c r="AO435" s="256"/>
      <c r="AP435" s="298" t="s">
        <v>81</v>
      </c>
    </row>
    <row r="436" spans="1:43">
      <c r="A436" s="159" t="s">
        <v>477</v>
      </c>
      <c r="AB436" s="72">
        <v>11.5</v>
      </c>
      <c r="AD436" s="292" t="e">
        <f t="shared" si="42"/>
        <v>#DIV/0!</v>
      </c>
      <c r="AE436" s="258" t="e">
        <f t="shared" si="49"/>
        <v>#DIV/0!</v>
      </c>
      <c r="AF436" s="293" t="e">
        <f t="shared" si="43"/>
        <v>#DIV/0!</v>
      </c>
      <c r="AG436" s="293" t="e">
        <f t="shared" si="44"/>
        <v>#DIV/0!</v>
      </c>
      <c r="AH436" s="294" t="e">
        <f t="shared" si="45"/>
        <v>#NUM!</v>
      </c>
      <c r="AI436" s="294" t="e">
        <f t="shared" si="46"/>
        <v>#DIV/0!</v>
      </c>
      <c r="AJ436" s="295" t="e">
        <f>INDEX($AR$3:AS443,MATCH(COUNTA(N436:Y436),$AR$3:$AR$12,0),2)</f>
        <v>#N/A</v>
      </c>
      <c r="AK436" s="296" t="e">
        <f t="shared" si="47"/>
        <v>#DIV/0!</v>
      </c>
      <c r="AL436" s="297">
        <f t="shared" si="48"/>
        <v>0</v>
      </c>
      <c r="AO436" s="256"/>
      <c r="AP436" s="298" t="s">
        <v>81</v>
      </c>
    </row>
    <row r="437" spans="1:43">
      <c r="A437" s="390" t="s">
        <v>478</v>
      </c>
      <c r="B437">
        <v>19.23</v>
      </c>
      <c r="C437">
        <v>38.74</v>
      </c>
      <c r="D437">
        <v>20.14</v>
      </c>
      <c r="E437">
        <v>29.57</v>
      </c>
      <c r="H437">
        <v>24.19</v>
      </c>
      <c r="I437">
        <v>23.53</v>
      </c>
      <c r="J437">
        <v>33.479999999999997</v>
      </c>
      <c r="K437">
        <v>17.690000000000001</v>
      </c>
      <c r="N437" s="22">
        <v>19.23</v>
      </c>
      <c r="O437">
        <v>38.74</v>
      </c>
      <c r="P437">
        <v>20.14</v>
      </c>
      <c r="Q437">
        <v>29.57</v>
      </c>
      <c r="T437">
        <v>24.19</v>
      </c>
      <c r="U437">
        <v>23.53</v>
      </c>
      <c r="V437">
        <v>33.479999999999997</v>
      </c>
      <c r="W437">
        <v>17.690000000000001</v>
      </c>
      <c r="AB437" s="72">
        <v>9.7256</v>
      </c>
      <c r="AC437" s="302">
        <v>0.39</v>
      </c>
      <c r="AD437" s="292">
        <f t="shared" si="42"/>
        <v>0.83333333333333326</v>
      </c>
      <c r="AE437" s="258">
        <f t="shared" si="49"/>
        <v>0.61166666666666658</v>
      </c>
      <c r="AF437" s="293">
        <f t="shared" si="43"/>
        <v>27.017766494468326</v>
      </c>
      <c r="AG437" s="293">
        <f t="shared" si="44"/>
        <v>27.017766494468326</v>
      </c>
      <c r="AH437" s="294">
        <f t="shared" si="45"/>
        <v>0.24988123515439453</v>
      </c>
      <c r="AI437" s="294">
        <f t="shared" si="46"/>
        <v>1.8517987540261465</v>
      </c>
      <c r="AJ437" s="295">
        <f>INDEX($AR$3:AS444,MATCH(COUNTA(N437:Y437),$AR$3:$AR$12,0),2)</f>
        <v>2.2200000000000002</v>
      </c>
      <c r="AK437" s="296">
        <f t="shared" si="47"/>
        <v>25.821249999999999</v>
      </c>
      <c r="AL437" s="297">
        <f t="shared" si="48"/>
        <v>2.6549775849304926</v>
      </c>
      <c r="AO437" s="256"/>
      <c r="AP437" s="298" t="s">
        <v>81</v>
      </c>
      <c r="AQ437" s="376" t="s">
        <v>479</v>
      </c>
    </row>
    <row r="438" spans="1:43">
      <c r="A438" s="390" t="s">
        <v>480</v>
      </c>
      <c r="AB438" s="72">
        <v>117.7</v>
      </c>
      <c r="AD438" s="292" t="e">
        <f t="shared" si="42"/>
        <v>#DIV/0!</v>
      </c>
      <c r="AE438" s="258" t="e">
        <f t="shared" si="49"/>
        <v>#DIV/0!</v>
      </c>
      <c r="AF438" s="293" t="e">
        <f t="shared" si="43"/>
        <v>#DIV/0!</v>
      </c>
      <c r="AG438" s="293" t="e">
        <f t="shared" si="44"/>
        <v>#DIV/0!</v>
      </c>
      <c r="AH438" s="294" t="e">
        <f t="shared" si="45"/>
        <v>#NUM!</v>
      </c>
      <c r="AI438" s="294" t="e">
        <f t="shared" si="46"/>
        <v>#DIV/0!</v>
      </c>
      <c r="AJ438" s="295" t="e">
        <f>INDEX($AR$3:AS445,MATCH(COUNTA(N438:Y438),$AR$3:$AR$12,0),2)</f>
        <v>#N/A</v>
      </c>
      <c r="AK438" s="296" t="e">
        <f t="shared" si="47"/>
        <v>#DIV/0!</v>
      </c>
      <c r="AL438" s="297">
        <f t="shared" si="48"/>
        <v>0</v>
      </c>
      <c r="AO438" s="256"/>
      <c r="AP438" s="298" t="s">
        <v>81</v>
      </c>
      <c r="AQ438" s="376" t="s">
        <v>479</v>
      </c>
    </row>
    <row r="439" spans="1:43">
      <c r="A439" s="390" t="s">
        <v>481</v>
      </c>
      <c r="E439">
        <v>22.19</v>
      </c>
      <c r="G439">
        <v>10.48</v>
      </c>
      <c r="H439">
        <v>9.1</v>
      </c>
      <c r="J439">
        <v>16.97</v>
      </c>
      <c r="Q439">
        <v>22.19</v>
      </c>
      <c r="S439">
        <v>10.48</v>
      </c>
      <c r="T439">
        <v>9.1</v>
      </c>
      <c r="V439">
        <v>16.97</v>
      </c>
      <c r="AB439" s="72">
        <v>6.3342999999999998</v>
      </c>
      <c r="AC439" s="302">
        <v>0.42</v>
      </c>
      <c r="AD439" s="292">
        <f t="shared" si="42"/>
        <v>0.41666666666666663</v>
      </c>
      <c r="AE439" s="258">
        <f t="shared" si="49"/>
        <v>0.41833333333333333</v>
      </c>
      <c r="AF439" s="293">
        <f t="shared" si="43"/>
        <v>35.778399424743071</v>
      </c>
      <c r="AG439" s="293">
        <f t="shared" si="44"/>
        <v>35.778399424743071</v>
      </c>
      <c r="AH439" s="294">
        <f t="shared" si="45"/>
        <v>0.3987776928953401</v>
      </c>
      <c r="AI439" s="294">
        <f t="shared" si="46"/>
        <v>1.428419721200467</v>
      </c>
      <c r="AJ439" s="295">
        <f>INDEX($AR$3:AS446,MATCH(COUNTA(N439:Y439),$AR$3:$AR$12,0),2)</f>
        <v>1.49</v>
      </c>
      <c r="AK439" s="296">
        <f t="shared" si="47"/>
        <v>14.685</v>
      </c>
      <c r="AL439" s="297">
        <f t="shared" si="48"/>
        <v>2.3183303601029319</v>
      </c>
      <c r="AO439" s="256"/>
      <c r="AP439" s="298" t="s">
        <v>81</v>
      </c>
      <c r="AQ439" s="376" t="s">
        <v>479</v>
      </c>
    </row>
    <row r="440" spans="1:43">
      <c r="A440" s="161" t="s">
        <v>482</v>
      </c>
      <c r="B440">
        <v>69.95</v>
      </c>
      <c r="C440">
        <v>74.97</v>
      </c>
      <c r="D440">
        <v>68.53</v>
      </c>
      <c r="E440">
        <v>69.180000000000007</v>
      </c>
      <c r="F440">
        <v>69.77</v>
      </c>
      <c r="G440">
        <v>65.260000000000005</v>
      </c>
      <c r="H440">
        <v>62.39</v>
      </c>
      <c r="I440">
        <v>63.47</v>
      </c>
      <c r="J440">
        <v>50.24</v>
      </c>
      <c r="K440">
        <v>50.47</v>
      </c>
      <c r="L440">
        <v>62.43</v>
      </c>
      <c r="M440">
        <v>55.2</v>
      </c>
      <c r="N440" s="22">
        <v>69.95</v>
      </c>
      <c r="O440">
        <v>74.97</v>
      </c>
      <c r="P440">
        <v>68.53</v>
      </c>
      <c r="Q440">
        <v>69.180000000000007</v>
      </c>
      <c r="R440">
        <v>69.77</v>
      </c>
      <c r="S440">
        <v>65.260000000000005</v>
      </c>
      <c r="T440">
        <v>62.39</v>
      </c>
      <c r="U440">
        <v>63.47</v>
      </c>
      <c r="V440">
        <v>50.24</v>
      </c>
      <c r="W440">
        <v>50.47</v>
      </c>
      <c r="X440">
        <v>62.43</v>
      </c>
      <c r="Y440" s="72">
        <v>55.2</v>
      </c>
      <c r="AB440" s="72">
        <v>75.800000000000011</v>
      </c>
      <c r="AC440" s="302">
        <v>0.82</v>
      </c>
      <c r="AD440" s="292">
        <f t="shared" si="42"/>
        <v>1</v>
      </c>
      <c r="AE440" s="258">
        <f t="shared" si="49"/>
        <v>0.90999999999999992</v>
      </c>
      <c r="AF440" s="293">
        <f t="shared" si="43"/>
        <v>11.943834088130414</v>
      </c>
      <c r="AG440" s="293">
        <f t="shared" si="44"/>
        <v>11.943834088130414</v>
      </c>
      <c r="AH440" s="294">
        <f t="shared" si="45"/>
        <v>0.20299231702385753</v>
      </c>
      <c r="AI440" s="294">
        <f t="shared" si="46"/>
        <v>1.5141442305667521</v>
      </c>
      <c r="AJ440" s="295">
        <f>INDEX($AR$3:AS447,MATCH(COUNTA(N440:Y440),$AR$3:$AR$12,0),2)</f>
        <v>2.5499999999999998</v>
      </c>
      <c r="AK440" s="296">
        <f t="shared" si="47"/>
        <v>63.488333333333337</v>
      </c>
      <c r="AL440" s="297">
        <f t="shared" si="48"/>
        <v>0.83757695690413358</v>
      </c>
      <c r="AO440" s="256">
        <f>AL440*100</f>
        <v>83.757695690413357</v>
      </c>
      <c r="AP440" s="298" t="s">
        <v>81</v>
      </c>
    </row>
    <row r="441" spans="1:43">
      <c r="A441" s="160" t="s">
        <v>483</v>
      </c>
      <c r="AB441" s="72">
        <v>20</v>
      </c>
      <c r="AD441" s="292" t="e">
        <f t="shared" si="42"/>
        <v>#DIV/0!</v>
      </c>
      <c r="AE441" s="258" t="e">
        <f t="shared" si="49"/>
        <v>#DIV/0!</v>
      </c>
      <c r="AF441" s="293" t="e">
        <f t="shared" si="43"/>
        <v>#DIV/0!</v>
      </c>
      <c r="AG441" s="293" t="e">
        <f t="shared" si="44"/>
        <v>#DIV/0!</v>
      </c>
      <c r="AH441" s="294" t="e">
        <f t="shared" si="45"/>
        <v>#NUM!</v>
      </c>
      <c r="AI441" s="294" t="e">
        <f t="shared" si="46"/>
        <v>#DIV/0!</v>
      </c>
      <c r="AJ441" s="295" t="e">
        <f>INDEX($AR$3:AS448,MATCH(COUNTA(N441:Y441),$AR$3:$AR$12,0),2)</f>
        <v>#N/A</v>
      </c>
      <c r="AK441" s="296" t="e">
        <f t="shared" si="47"/>
        <v>#DIV/0!</v>
      </c>
      <c r="AL441" s="297">
        <f t="shared" si="48"/>
        <v>0</v>
      </c>
      <c r="AP441" s="298" t="s">
        <v>81</v>
      </c>
    </row>
    <row r="442" spans="1:43">
      <c r="A442" s="160" t="s">
        <v>484</v>
      </c>
      <c r="AB442" s="72">
        <v>20</v>
      </c>
      <c r="AD442" s="292" t="e">
        <f t="shared" si="42"/>
        <v>#DIV/0!</v>
      </c>
      <c r="AE442" s="258" t="e">
        <f t="shared" si="49"/>
        <v>#DIV/0!</v>
      </c>
      <c r="AF442" s="293" t="e">
        <f t="shared" si="43"/>
        <v>#DIV/0!</v>
      </c>
      <c r="AG442" s="293" t="e">
        <f t="shared" si="44"/>
        <v>#DIV/0!</v>
      </c>
      <c r="AH442" s="294" t="e">
        <f t="shared" si="45"/>
        <v>#NUM!</v>
      </c>
      <c r="AI442" s="294" t="e">
        <f t="shared" si="46"/>
        <v>#DIV/0!</v>
      </c>
      <c r="AJ442" s="295" t="e">
        <f>INDEX($AR$3:AS449,MATCH(COUNTA(N442:Y442),$AR$3:$AR$12,0),2)</f>
        <v>#N/A</v>
      </c>
      <c r="AK442" s="296" t="e">
        <f t="shared" si="47"/>
        <v>#DIV/0!</v>
      </c>
      <c r="AL442" s="297">
        <f t="shared" si="48"/>
        <v>0</v>
      </c>
      <c r="AP442" s="298" t="s">
        <v>81</v>
      </c>
    </row>
    <row r="443" spans="1:43">
      <c r="A443" s="160" t="s">
        <v>485</v>
      </c>
      <c r="B443">
        <v>103.55</v>
      </c>
      <c r="C443">
        <v>135.72999999999999</v>
      </c>
      <c r="D443">
        <v>97.03</v>
      </c>
      <c r="E443">
        <v>112.14</v>
      </c>
      <c r="F443">
        <v>86.56</v>
      </c>
      <c r="G443">
        <v>172.64</v>
      </c>
      <c r="H443">
        <v>126.48</v>
      </c>
      <c r="I443">
        <v>128.88</v>
      </c>
      <c r="J443">
        <v>113.4</v>
      </c>
      <c r="K443">
        <v>90.4</v>
      </c>
      <c r="L443">
        <v>29.91</v>
      </c>
      <c r="M443">
        <v>39.69</v>
      </c>
      <c r="N443" s="22">
        <v>103.55</v>
      </c>
      <c r="O443">
        <v>135.72999999999999</v>
      </c>
      <c r="P443">
        <v>97.03</v>
      </c>
      <c r="Q443">
        <v>112.14</v>
      </c>
      <c r="R443">
        <v>86.56</v>
      </c>
      <c r="S443">
        <v>172.64</v>
      </c>
      <c r="T443">
        <v>126.48</v>
      </c>
      <c r="U443">
        <v>128.88</v>
      </c>
      <c r="V443">
        <v>113.4</v>
      </c>
      <c r="W443">
        <v>90.4</v>
      </c>
      <c r="X443">
        <v>29.91</v>
      </c>
      <c r="Y443" s="72">
        <v>39.69</v>
      </c>
      <c r="Z443" s="224">
        <v>0.66201276422292721</v>
      </c>
      <c r="AA443" s="224">
        <v>0.68207138612303253</v>
      </c>
      <c r="AB443" s="72">
        <v>9.2851999999999997</v>
      </c>
      <c r="AC443" s="302">
        <v>0.48</v>
      </c>
      <c r="AD443" s="292">
        <f t="shared" si="42"/>
        <v>0.75</v>
      </c>
      <c r="AE443" s="258">
        <f t="shared" si="49"/>
        <v>0.61499999999999999</v>
      </c>
      <c r="AF443" s="293">
        <f t="shared" si="43"/>
        <v>36.690019783378808</v>
      </c>
      <c r="AG443" s="293">
        <f t="shared" si="44"/>
        <v>36.690019783378808</v>
      </c>
      <c r="AH443" s="294">
        <f t="shared" si="45"/>
        <v>0.25860015413718207</v>
      </c>
      <c r="AI443" s="294">
        <f t="shared" si="46"/>
        <v>1.8412655536144158</v>
      </c>
      <c r="AJ443" s="295">
        <f>INDEX($AR$3:AS450,MATCH(COUNTA(N443:Y443),$AR$3:$AR$12,0),2)</f>
        <v>2.5499999999999998</v>
      </c>
      <c r="AK443" s="296">
        <f t="shared" si="47"/>
        <v>103.03416666666669</v>
      </c>
      <c r="AL443" s="297">
        <f t="shared" si="48"/>
        <v>11.096601760507765</v>
      </c>
      <c r="AP443" s="298" t="s">
        <v>346</v>
      </c>
    </row>
    <row r="444" spans="1:43">
      <c r="A444" s="160" t="s">
        <v>486</v>
      </c>
      <c r="B444">
        <v>100.63</v>
      </c>
      <c r="C444">
        <v>158.99</v>
      </c>
      <c r="D444">
        <v>58.57</v>
      </c>
      <c r="E444">
        <v>84.06</v>
      </c>
      <c r="F444">
        <v>119.44</v>
      </c>
      <c r="G444">
        <v>158.44</v>
      </c>
      <c r="H444">
        <v>129.15</v>
      </c>
      <c r="I444">
        <v>107.94</v>
      </c>
      <c r="J444">
        <v>154.44999999999999</v>
      </c>
      <c r="K444">
        <v>76.77</v>
      </c>
      <c r="L444">
        <v>24.65</v>
      </c>
      <c r="M444">
        <v>40.67</v>
      </c>
      <c r="N444" s="22">
        <v>100.63</v>
      </c>
      <c r="O444">
        <v>158.99</v>
      </c>
      <c r="P444">
        <v>58.57</v>
      </c>
      <c r="Q444">
        <v>84.06</v>
      </c>
      <c r="R444">
        <v>119.44</v>
      </c>
      <c r="S444">
        <v>158.44</v>
      </c>
      <c r="T444">
        <v>129.15</v>
      </c>
      <c r="U444">
        <v>107.94</v>
      </c>
      <c r="V444">
        <v>154.44999999999999</v>
      </c>
      <c r="W444">
        <v>76.77</v>
      </c>
      <c r="X444">
        <v>24.65</v>
      </c>
      <c r="Y444" s="72">
        <v>40.67</v>
      </c>
      <c r="Z444" s="224">
        <v>0.37303548239767148</v>
      </c>
      <c r="AA444" s="224">
        <v>0.68207138612303253</v>
      </c>
      <c r="AB444" s="72">
        <v>11.9915</v>
      </c>
      <c r="AC444" s="302">
        <v>0.48</v>
      </c>
      <c r="AD444" s="292">
        <f t="shared" si="42"/>
        <v>0.75</v>
      </c>
      <c r="AE444" s="258">
        <f t="shared" si="49"/>
        <v>0.61499999999999999</v>
      </c>
      <c r="AF444" s="293">
        <f t="shared" si="43"/>
        <v>43.135442021468101</v>
      </c>
      <c r="AG444" s="293">
        <f t="shared" si="44"/>
        <v>43.135442021468101</v>
      </c>
      <c r="AH444" s="294">
        <f t="shared" si="45"/>
        <v>4.0940896233438388E-3</v>
      </c>
      <c r="AI444" s="294">
        <f t="shared" si="46"/>
        <v>1.3257678537326418</v>
      </c>
      <c r="AJ444" s="295">
        <f>INDEX($AR$3:AS451,MATCH(COUNTA(N444:Y444),$AR$3:$AR$12,0),2)</f>
        <v>2.5499999999999998</v>
      </c>
      <c r="AK444" s="296">
        <f t="shared" si="47"/>
        <v>101.14666666666669</v>
      </c>
      <c r="AL444" s="297">
        <f t="shared" si="48"/>
        <v>8.4348635839275055</v>
      </c>
      <c r="AP444" s="298" t="s">
        <v>346</v>
      </c>
    </row>
    <row r="445" spans="1:43">
      <c r="A445" s="160" t="s">
        <v>487</v>
      </c>
      <c r="B445">
        <v>96.58</v>
      </c>
      <c r="C445">
        <v>209.28</v>
      </c>
      <c r="D445">
        <v>101.15</v>
      </c>
      <c r="E445">
        <v>112.71</v>
      </c>
      <c r="F445">
        <v>150.22999999999999</v>
      </c>
      <c r="G445">
        <v>179.77</v>
      </c>
      <c r="H445">
        <v>160.84</v>
      </c>
      <c r="I445">
        <v>124.7</v>
      </c>
      <c r="J445">
        <v>155.80000000000001</v>
      </c>
      <c r="K445">
        <v>82.43</v>
      </c>
      <c r="L445">
        <v>48.15</v>
      </c>
      <c r="M445">
        <v>54.98</v>
      </c>
      <c r="N445" s="22">
        <v>96.58</v>
      </c>
      <c r="O445">
        <v>209.28</v>
      </c>
      <c r="P445">
        <v>101.15</v>
      </c>
      <c r="Q445">
        <v>112.71</v>
      </c>
      <c r="R445">
        <v>150.22999999999999</v>
      </c>
      <c r="S445">
        <v>179.77</v>
      </c>
      <c r="T445">
        <v>160.84</v>
      </c>
      <c r="U445">
        <v>124.7</v>
      </c>
      <c r="V445">
        <v>155.80000000000001</v>
      </c>
      <c r="W445">
        <v>82.43</v>
      </c>
      <c r="X445">
        <v>48.15</v>
      </c>
      <c r="Y445" s="72">
        <v>54.98</v>
      </c>
      <c r="Z445" s="224">
        <v>0.42455000125441711</v>
      </c>
      <c r="AA445" s="224">
        <v>0.68207138612303253</v>
      </c>
      <c r="AB445" s="72">
        <v>11.0276</v>
      </c>
      <c r="AC445" s="302">
        <v>0.52</v>
      </c>
      <c r="AD445" s="292">
        <f t="shared" si="42"/>
        <v>0.75</v>
      </c>
      <c r="AE445" s="258">
        <f t="shared" si="49"/>
        <v>0.63500000000000001</v>
      </c>
      <c r="AF445" s="293">
        <f t="shared" si="43"/>
        <v>38.602098079866906</v>
      </c>
      <c r="AG445" s="293">
        <f t="shared" si="44"/>
        <v>38.602098079866906</v>
      </c>
      <c r="AH445" s="294">
        <f t="shared" si="45"/>
        <v>0.18314404518090976</v>
      </c>
      <c r="AI445" s="294">
        <f t="shared" si="46"/>
        <v>1.8153132672205754</v>
      </c>
      <c r="AJ445" s="295">
        <f>INDEX($AR$3:AS452,MATCH(COUNTA(N445:Y445),$AR$3:$AR$12,0),2)</f>
        <v>2.5499999999999998</v>
      </c>
      <c r="AK445" s="296">
        <f t="shared" si="47"/>
        <v>123.05166666666668</v>
      </c>
      <c r="AL445" s="297">
        <f t="shared" si="48"/>
        <v>11.158517416905463</v>
      </c>
      <c r="AP445" s="298" t="s">
        <v>346</v>
      </c>
    </row>
    <row r="446" spans="1:43">
      <c r="A446" s="160" t="s">
        <v>488</v>
      </c>
      <c r="B446">
        <v>97.47</v>
      </c>
      <c r="C446">
        <v>162.32</v>
      </c>
      <c r="F446">
        <v>188.3</v>
      </c>
      <c r="G446">
        <v>106.76</v>
      </c>
      <c r="J446">
        <v>183.54</v>
      </c>
      <c r="K446">
        <v>106.34</v>
      </c>
      <c r="L446">
        <v>32.6</v>
      </c>
      <c r="M446">
        <v>44.56</v>
      </c>
      <c r="N446" s="22">
        <v>97.47</v>
      </c>
      <c r="O446">
        <v>162.32</v>
      </c>
      <c r="R446">
        <v>188.3</v>
      </c>
      <c r="S446">
        <v>106.76</v>
      </c>
      <c r="V446">
        <v>183.54</v>
      </c>
      <c r="W446">
        <v>106.34</v>
      </c>
      <c r="X446">
        <v>32.6</v>
      </c>
      <c r="Y446" s="72">
        <v>44.56</v>
      </c>
      <c r="Z446" s="224">
        <v>1.065635117290179</v>
      </c>
      <c r="AA446" s="224">
        <v>1.2406356498545721</v>
      </c>
      <c r="AB446" s="72">
        <v>11.7537</v>
      </c>
      <c r="AC446" s="302">
        <v>0.37</v>
      </c>
      <c r="AD446" s="292">
        <f t="shared" si="42"/>
        <v>0.58333333333333326</v>
      </c>
      <c r="AE446" s="258">
        <f t="shared" si="49"/>
        <v>0.47666666666666663</v>
      </c>
      <c r="AF446" s="293">
        <f t="shared" si="43"/>
        <v>48.033843224562254</v>
      </c>
      <c r="AG446" s="293">
        <f t="shared" si="44"/>
        <v>48.033843224562254</v>
      </c>
      <c r="AH446" s="294">
        <f t="shared" si="45"/>
        <v>3.0571612074502368E-2</v>
      </c>
      <c r="AI446" s="294">
        <f t="shared" si="46"/>
        <v>1.3199743903608525</v>
      </c>
      <c r="AJ446" s="295">
        <f>INDEX($AR$3:AS453,MATCH(COUNTA(N446:Y446),$AR$3:$AR$12,0),2)</f>
        <v>2.2200000000000002</v>
      </c>
      <c r="AK446" s="296">
        <f t="shared" si="47"/>
        <v>115.23625000000001</v>
      </c>
      <c r="AL446" s="297">
        <f t="shared" si="48"/>
        <v>9.8042531288019958</v>
      </c>
      <c r="AP446" s="298" t="s">
        <v>346</v>
      </c>
    </row>
    <row r="447" spans="1:43">
      <c r="A447" s="160" t="s">
        <v>489</v>
      </c>
      <c r="B447">
        <v>78.989999999999995</v>
      </c>
      <c r="C447">
        <v>167.53</v>
      </c>
      <c r="J447">
        <v>98.29</v>
      </c>
      <c r="K447">
        <v>50.18</v>
      </c>
      <c r="N447" s="22">
        <v>78.989999999999995</v>
      </c>
      <c r="V447">
        <v>98.29</v>
      </c>
      <c r="W447">
        <v>50.18</v>
      </c>
      <c r="Z447" s="224">
        <v>1.154959458250201</v>
      </c>
      <c r="AA447" s="224">
        <v>1.2406356498545721</v>
      </c>
      <c r="AB447" s="72">
        <v>10.612299999999999</v>
      </c>
      <c r="AC447" s="302">
        <v>0.42</v>
      </c>
      <c r="AD447" s="292">
        <f t="shared" si="42"/>
        <v>0.625</v>
      </c>
      <c r="AE447" s="258">
        <f t="shared" si="49"/>
        <v>0.52249999999999996</v>
      </c>
      <c r="AF447" s="293">
        <f t="shared" si="43"/>
        <v>26.072698197682271</v>
      </c>
      <c r="AG447" s="293">
        <f t="shared" si="44"/>
        <v>43.79316945007232</v>
      </c>
      <c r="AH447" s="294">
        <f t="shared" si="45"/>
        <v>0.40116399916857221</v>
      </c>
      <c r="AI447" s="294">
        <f t="shared" si="46"/>
        <v>1.1366671653167684</v>
      </c>
      <c r="AJ447" s="295">
        <f>INDEX($AR$3:AS454,MATCH(COUNTA(N447:Y447),$AR$3:$AR$12,0),2)</f>
        <v>1.1499999999999999</v>
      </c>
      <c r="AK447" s="296">
        <f t="shared" si="47"/>
        <v>75.820000000000007</v>
      </c>
      <c r="AL447" s="297">
        <f t="shared" si="48"/>
        <v>7.1445398264278257</v>
      </c>
      <c r="AP447" s="298" t="s">
        <v>346</v>
      </c>
    </row>
    <row r="448" spans="1:43">
      <c r="A448" s="160" t="s">
        <v>490</v>
      </c>
      <c r="B448">
        <v>56.09</v>
      </c>
      <c r="C448">
        <v>134.03</v>
      </c>
      <c r="E448">
        <v>64.27</v>
      </c>
      <c r="G448">
        <v>68.73</v>
      </c>
      <c r="H448">
        <v>136.63</v>
      </c>
      <c r="I448">
        <v>99.06</v>
      </c>
      <c r="J448">
        <v>116.77</v>
      </c>
      <c r="K448">
        <v>51.19</v>
      </c>
      <c r="N448" s="22">
        <v>56.09</v>
      </c>
      <c r="O448">
        <v>134.03</v>
      </c>
      <c r="Q448">
        <v>64.27</v>
      </c>
      <c r="S448">
        <v>68.73</v>
      </c>
      <c r="T448">
        <v>136.63</v>
      </c>
      <c r="U448">
        <v>99.06</v>
      </c>
      <c r="V448">
        <v>116.77</v>
      </c>
      <c r="W448">
        <v>51.19</v>
      </c>
      <c r="Z448" s="224">
        <v>1.1690975768649869</v>
      </c>
      <c r="AA448" s="224">
        <v>1.2406356498545721</v>
      </c>
      <c r="AB448" s="72">
        <v>9.5684000000000005</v>
      </c>
      <c r="AC448" s="302">
        <v>0.43</v>
      </c>
      <c r="AD448" s="292">
        <f t="shared" si="42"/>
        <v>0.58333333333333326</v>
      </c>
      <c r="AE448" s="258">
        <f t="shared" si="49"/>
        <v>0.5066666666666666</v>
      </c>
      <c r="AF448" s="293">
        <f t="shared" si="43"/>
        <v>36.251098199353564</v>
      </c>
      <c r="AG448" s="293">
        <f t="shared" si="44"/>
        <v>36.251098199353564</v>
      </c>
      <c r="AH448" s="294">
        <f t="shared" si="45"/>
        <v>3.0430711610486827E-2</v>
      </c>
      <c r="AI448" s="294">
        <f t="shared" si="46"/>
        <v>1.3902189010321349</v>
      </c>
      <c r="AJ448" s="295">
        <f>INDEX($AR$3:AS455,MATCH(COUNTA(N448:Y448),$AR$3:$AR$12,0),2)</f>
        <v>2.2200000000000002</v>
      </c>
      <c r="AK448" s="296">
        <f t="shared" si="47"/>
        <v>90.846249999999998</v>
      </c>
      <c r="AL448" s="297">
        <f t="shared" si="48"/>
        <v>9.4944034530328985</v>
      </c>
      <c r="AP448" s="298" t="s">
        <v>346</v>
      </c>
    </row>
    <row r="449" spans="1:42">
      <c r="A449" s="160" t="s">
        <v>491</v>
      </c>
      <c r="B449">
        <v>29.89</v>
      </c>
      <c r="C449">
        <v>31.22</v>
      </c>
      <c r="D449">
        <v>16.670000000000002</v>
      </c>
      <c r="E449">
        <v>13.49</v>
      </c>
      <c r="F449">
        <v>13.79</v>
      </c>
      <c r="G449">
        <v>8.6199999999999992</v>
      </c>
      <c r="H449">
        <v>17.420000000000002</v>
      </c>
      <c r="J449">
        <v>10.1</v>
      </c>
      <c r="N449" s="22">
        <v>29.89</v>
      </c>
      <c r="O449">
        <v>31.22</v>
      </c>
      <c r="P449">
        <v>16.670000000000002</v>
      </c>
      <c r="Q449">
        <v>13.49</v>
      </c>
      <c r="R449">
        <v>13.79</v>
      </c>
      <c r="S449">
        <v>8.6199999999999992</v>
      </c>
      <c r="T449">
        <v>17.420000000000002</v>
      </c>
      <c r="V449">
        <v>10.1</v>
      </c>
      <c r="Z449" s="224">
        <v>0.11708932642858649</v>
      </c>
      <c r="AA449" s="224">
        <v>0.15005328415257591</v>
      </c>
      <c r="AB449" s="72">
        <v>9.7796000000000003</v>
      </c>
      <c r="AC449" s="302">
        <v>0.37</v>
      </c>
      <c r="AD449" s="292">
        <f t="shared" si="42"/>
        <v>0.58333333333333326</v>
      </c>
      <c r="AE449" s="258">
        <f t="shared" si="49"/>
        <v>0.47666666666666663</v>
      </c>
      <c r="AF449" s="293">
        <f t="shared" si="43"/>
        <v>45.047142846199215</v>
      </c>
      <c r="AG449" s="293">
        <f t="shared" si="44"/>
        <v>45.047142846199215</v>
      </c>
      <c r="AH449" s="294">
        <f t="shared" si="45"/>
        <v>5.8849557522123813E-2</v>
      </c>
      <c r="AI449" s="294">
        <f t="shared" si="46"/>
        <v>1.7067420447444661</v>
      </c>
      <c r="AJ449" s="295">
        <f>INDEX($AR$3:AS456,MATCH(COUNTA(N449:Y449),$AR$3:$AR$12,0),2)</f>
        <v>2.2200000000000002</v>
      </c>
      <c r="AK449" s="296">
        <f t="shared" si="47"/>
        <v>17.650000000000002</v>
      </c>
      <c r="AL449" s="297">
        <f t="shared" si="48"/>
        <v>1.8047772915047653</v>
      </c>
      <c r="AP449" s="298" t="s">
        <v>156</v>
      </c>
    </row>
    <row r="450" spans="1:42">
      <c r="A450" s="160" t="s">
        <v>492</v>
      </c>
      <c r="B450">
        <v>32.39</v>
      </c>
      <c r="C450">
        <v>22.01</v>
      </c>
      <c r="D450">
        <v>38.4</v>
      </c>
      <c r="E450">
        <v>26.62</v>
      </c>
      <c r="F450">
        <v>17.059999999999999</v>
      </c>
      <c r="G450">
        <v>12.54</v>
      </c>
      <c r="H450">
        <v>62.98</v>
      </c>
      <c r="I450">
        <v>15.42</v>
      </c>
      <c r="J450">
        <v>14.35</v>
      </c>
      <c r="L450">
        <v>48.19</v>
      </c>
      <c r="N450" s="22">
        <v>32.39</v>
      </c>
      <c r="O450">
        <v>22.01</v>
      </c>
      <c r="P450">
        <v>38.4</v>
      </c>
      <c r="Q450">
        <v>26.62</v>
      </c>
      <c r="R450">
        <v>17.059999999999999</v>
      </c>
      <c r="S450">
        <v>12.54</v>
      </c>
      <c r="T450">
        <v>62.98</v>
      </c>
      <c r="U450">
        <v>15.42</v>
      </c>
      <c r="V450">
        <v>14.35</v>
      </c>
      <c r="X450">
        <v>48.19</v>
      </c>
      <c r="Z450" s="224">
        <v>8.441949230699404E-2</v>
      </c>
      <c r="AA450" s="224">
        <v>0.15005328415257591</v>
      </c>
      <c r="AB450" s="72">
        <v>12.792</v>
      </c>
      <c r="AC450" s="302">
        <v>0.37</v>
      </c>
      <c r="AD450" s="292">
        <f t="shared" ref="AD450:AD513" si="50">(COUNT(N450:Y450)*(1/(COUNT(N450:Y450)+COUNTBLANK(N450:Y450)))+(IF(AF450&lt;35,1,IF(AF450&lt;70,0.5,IF(AF450&gt;70,0)))))/2</f>
        <v>0.66666666666666663</v>
      </c>
      <c r="AE450" s="258">
        <f t="shared" si="49"/>
        <v>0.51833333333333331</v>
      </c>
      <c r="AF450" s="293">
        <f t="shared" ref="AF450:AF513" si="51">((_xlfn.STDEV.P(N450:Y450))/(AVERAGE(N450:Y450)))*100</f>
        <v>54.418272896457623</v>
      </c>
      <c r="AG450" s="293">
        <f t="shared" ref="AG450:AG513" si="52">((_xlfn.STDEV.P(B450:M450))/(AVERAGE(B450:M450)))*100</f>
        <v>54.418272896457623</v>
      </c>
      <c r="AH450" s="294">
        <f t="shared" ref="AH450:AH513" si="53">(ABS((LARGE(N450:Y450,2) -MAX(N450:Y450))))/(ABS(MIN(N450:Y450)-MAX(N450:Y450)))</f>
        <v>0.29321966693100715</v>
      </c>
      <c r="AI450" s="294">
        <f t="shared" ref="AI450:AI513" si="54">(ABS(MAX(N450:Y450)-AVERAGE(N450:Y450))/_xlfn.STDEV.P(N450:Y450))</f>
        <v>2.1537319452249108</v>
      </c>
      <c r="AJ450" s="295">
        <f>INDEX($AR$3:AS457,MATCH(COUNTA(N450:Y450),$AR$3:$AR$12,0),2)</f>
        <v>2.41</v>
      </c>
      <c r="AK450" s="296">
        <f t="shared" ref="AK450:AK513" si="55">AVERAGE(N450:Y450)</f>
        <v>28.995999999999999</v>
      </c>
      <c r="AL450" s="297">
        <f t="shared" ref="AL450:AL513" si="56">IFERROR(AK450/AB450,0)</f>
        <v>2.2667292057535957</v>
      </c>
      <c r="AP450" s="298" t="s">
        <v>156</v>
      </c>
    </row>
    <row r="451" spans="1:42">
      <c r="A451" s="160" t="s">
        <v>493</v>
      </c>
      <c r="B451">
        <v>33.89</v>
      </c>
      <c r="C451">
        <v>79.709999999999994</v>
      </c>
      <c r="D451">
        <v>20.239999999999998</v>
      </c>
      <c r="E451">
        <v>23.42</v>
      </c>
      <c r="F451">
        <v>14.72</v>
      </c>
      <c r="G451">
        <v>11.8</v>
      </c>
      <c r="H451">
        <v>25.25</v>
      </c>
      <c r="N451" s="22">
        <v>33.89</v>
      </c>
      <c r="P451">
        <v>20.239999999999998</v>
      </c>
      <c r="Q451">
        <v>23.42</v>
      </c>
      <c r="R451">
        <v>14.72</v>
      </c>
      <c r="S451">
        <v>11.8</v>
      </c>
      <c r="T451">
        <v>25.25</v>
      </c>
      <c r="Z451" s="224">
        <v>4.2520600843054548E-2</v>
      </c>
      <c r="AA451" s="224">
        <v>0.15005328415257591</v>
      </c>
      <c r="AB451" s="72">
        <v>9.4458000000000002</v>
      </c>
      <c r="AC451" s="302">
        <v>0.37</v>
      </c>
      <c r="AD451" s="292">
        <f t="shared" si="50"/>
        <v>0.75</v>
      </c>
      <c r="AE451" s="258">
        <f t="shared" si="49"/>
        <v>0.56000000000000005</v>
      </c>
      <c r="AF451" s="293">
        <f t="shared" si="51"/>
        <v>33.504699304760102</v>
      </c>
      <c r="AG451" s="293">
        <f t="shared" si="52"/>
        <v>71.733584881420313</v>
      </c>
      <c r="AH451" s="294">
        <f t="shared" si="53"/>
        <v>0.39112720688094166</v>
      </c>
      <c r="AI451" s="294">
        <f t="shared" si="54"/>
        <v>1.7083531791320974</v>
      </c>
      <c r="AJ451" s="295">
        <f>INDEX($AR$3:AS458,MATCH(COUNTA(N451:Y451),$AR$3:$AR$12,0),2)</f>
        <v>1.94</v>
      </c>
      <c r="AK451" s="296">
        <f t="shared" si="55"/>
        <v>21.553333333333331</v>
      </c>
      <c r="AL451" s="297">
        <f t="shared" si="56"/>
        <v>2.2817901430618193</v>
      </c>
      <c r="AP451" s="298" t="s">
        <v>156</v>
      </c>
    </row>
    <row r="452" spans="1:42">
      <c r="A452" s="160" t="s">
        <v>494</v>
      </c>
      <c r="B452">
        <v>129.62</v>
      </c>
      <c r="C452">
        <v>151.13999999999999</v>
      </c>
      <c r="D452">
        <v>125.2</v>
      </c>
      <c r="E452">
        <v>140.77000000000001</v>
      </c>
      <c r="F452">
        <v>164.71</v>
      </c>
      <c r="G452">
        <v>252.08</v>
      </c>
      <c r="H452">
        <v>179.04</v>
      </c>
      <c r="I452">
        <v>159.16999999999999</v>
      </c>
      <c r="J452">
        <v>165.89</v>
      </c>
      <c r="K452">
        <v>118.15</v>
      </c>
      <c r="L452">
        <v>42.7</v>
      </c>
      <c r="M452">
        <v>55.59</v>
      </c>
      <c r="N452" s="22">
        <v>129.62</v>
      </c>
      <c r="O452">
        <v>151.13999999999999</v>
      </c>
      <c r="P452">
        <v>125.2</v>
      </c>
      <c r="Q452">
        <v>140.77000000000001</v>
      </c>
      <c r="R452">
        <v>164.71</v>
      </c>
      <c r="S452">
        <v>252.08</v>
      </c>
      <c r="T452">
        <v>179.04</v>
      </c>
      <c r="U452">
        <v>159.16999999999999</v>
      </c>
      <c r="V452">
        <v>165.89</v>
      </c>
      <c r="W452">
        <v>118.15</v>
      </c>
      <c r="X452">
        <v>42.7</v>
      </c>
      <c r="Y452" s="72">
        <v>55.59</v>
      </c>
      <c r="Z452" s="224">
        <v>0.34175598756823911</v>
      </c>
      <c r="AA452" s="224">
        <v>0.53368420209816514</v>
      </c>
      <c r="AB452" s="72">
        <v>12.256500000000001</v>
      </c>
      <c r="AC452" s="302">
        <v>0.48</v>
      </c>
      <c r="AD452" s="292">
        <f t="shared" si="50"/>
        <v>0.75</v>
      </c>
      <c r="AE452" s="258">
        <f t="shared" si="49"/>
        <v>0.61499999999999999</v>
      </c>
      <c r="AF452" s="293">
        <f t="shared" si="51"/>
        <v>37.510842385076437</v>
      </c>
      <c r="AG452" s="293">
        <f t="shared" si="52"/>
        <v>37.510842385076437</v>
      </c>
      <c r="AH452" s="294">
        <f t="shared" si="53"/>
        <v>0.34883943070016249</v>
      </c>
      <c r="AI452" s="294">
        <f t="shared" si="54"/>
        <v>2.1226677074602844</v>
      </c>
      <c r="AJ452" s="295">
        <f>INDEX($AR$3:AS459,MATCH(COUNTA(N452:Y452),$AR$3:$AR$12,0),2)</f>
        <v>2.5499999999999998</v>
      </c>
      <c r="AK452" s="296">
        <f t="shared" si="55"/>
        <v>140.33833333333337</v>
      </c>
      <c r="AL452" s="297">
        <f t="shared" si="56"/>
        <v>11.450114905016388</v>
      </c>
      <c r="AP452" s="298" t="s">
        <v>346</v>
      </c>
    </row>
    <row r="453" spans="1:42">
      <c r="A453" s="160" t="s">
        <v>495</v>
      </c>
      <c r="B453">
        <v>177.32</v>
      </c>
      <c r="C453">
        <v>216.02</v>
      </c>
      <c r="D453">
        <v>158.75</v>
      </c>
      <c r="E453">
        <v>161.06</v>
      </c>
      <c r="F453">
        <v>173.59</v>
      </c>
      <c r="G453">
        <v>228.31</v>
      </c>
      <c r="H453">
        <v>188.92</v>
      </c>
      <c r="I453">
        <v>175.65</v>
      </c>
      <c r="J453">
        <v>173.35</v>
      </c>
      <c r="K453">
        <v>123.39</v>
      </c>
      <c r="L453">
        <v>121.99</v>
      </c>
      <c r="M453">
        <v>75.22</v>
      </c>
      <c r="N453" s="22">
        <v>177.32</v>
      </c>
      <c r="O453">
        <v>216.02</v>
      </c>
      <c r="P453">
        <v>158.75</v>
      </c>
      <c r="Q453">
        <v>161.06</v>
      </c>
      <c r="R453">
        <v>173.59</v>
      </c>
      <c r="S453">
        <v>228.31</v>
      </c>
      <c r="T453">
        <v>188.92</v>
      </c>
      <c r="U453">
        <v>175.65</v>
      </c>
      <c r="V453">
        <v>173.35</v>
      </c>
      <c r="W453">
        <v>123.39</v>
      </c>
      <c r="X453">
        <v>121.99</v>
      </c>
      <c r="Y453" s="72">
        <v>75.22</v>
      </c>
      <c r="Z453" s="224">
        <v>0.5098108414103476</v>
      </c>
      <c r="AA453" s="224">
        <v>0.53368420209816514</v>
      </c>
      <c r="AB453" s="72">
        <v>9.2982999999999993</v>
      </c>
      <c r="AC453" s="302">
        <v>0.56999999999999995</v>
      </c>
      <c r="AD453" s="292">
        <f t="shared" si="50"/>
        <v>1</v>
      </c>
      <c r="AE453" s="258">
        <f t="shared" si="49"/>
        <v>0.78499999999999992</v>
      </c>
      <c r="AF453" s="293">
        <f t="shared" si="51"/>
        <v>24.375133641640378</v>
      </c>
      <c r="AG453" s="293">
        <f t="shared" si="52"/>
        <v>24.375133641640378</v>
      </c>
      <c r="AH453" s="294">
        <f t="shared" si="53"/>
        <v>8.0279574106734544E-2</v>
      </c>
      <c r="AI453" s="294">
        <f t="shared" si="54"/>
        <v>1.5926277021119291</v>
      </c>
      <c r="AJ453" s="295">
        <f>INDEX($AR$3:AS460,MATCH(COUNTA(N453:Y453),$AR$3:$AR$12,0),2)</f>
        <v>2.5499999999999998</v>
      </c>
      <c r="AK453" s="296">
        <f t="shared" si="55"/>
        <v>164.4641666666667</v>
      </c>
      <c r="AL453" s="297">
        <f t="shared" si="56"/>
        <v>17.687552204883335</v>
      </c>
      <c r="AP453" s="298" t="s">
        <v>346</v>
      </c>
    </row>
    <row r="454" spans="1:42">
      <c r="A454" s="160" t="s">
        <v>496</v>
      </c>
      <c r="B454">
        <v>138.37</v>
      </c>
      <c r="C454">
        <v>90.39</v>
      </c>
      <c r="D454">
        <v>97.51</v>
      </c>
      <c r="E454">
        <v>100.63</v>
      </c>
      <c r="F454">
        <v>120.13</v>
      </c>
      <c r="G454">
        <v>171.42</v>
      </c>
      <c r="H454">
        <v>119.57</v>
      </c>
      <c r="I454">
        <v>124.05</v>
      </c>
      <c r="J454">
        <v>151.75</v>
      </c>
      <c r="K454">
        <v>79.319999999999993</v>
      </c>
      <c r="L454">
        <v>44.75</v>
      </c>
      <c r="M454">
        <v>59.7</v>
      </c>
      <c r="N454" s="22">
        <v>138.37</v>
      </c>
      <c r="O454">
        <v>90.39</v>
      </c>
      <c r="P454">
        <v>97.51</v>
      </c>
      <c r="Q454">
        <v>100.63</v>
      </c>
      <c r="R454">
        <v>120.13</v>
      </c>
      <c r="S454">
        <v>171.42</v>
      </c>
      <c r="T454">
        <v>119.57</v>
      </c>
      <c r="U454">
        <v>124.05</v>
      </c>
      <c r="V454">
        <v>151.75</v>
      </c>
      <c r="W454">
        <v>79.319999999999993</v>
      </c>
      <c r="X454">
        <v>44.75</v>
      </c>
      <c r="Y454" s="72">
        <v>59.7</v>
      </c>
      <c r="Z454" s="224">
        <v>0.24918000504831339</v>
      </c>
      <c r="AA454" s="224">
        <v>0.53368420209816514</v>
      </c>
      <c r="AB454" s="72">
        <v>9.9055999999999997</v>
      </c>
      <c r="AC454" s="302">
        <v>0.53</v>
      </c>
      <c r="AD454" s="292">
        <f t="shared" si="50"/>
        <v>1</v>
      </c>
      <c r="AE454" s="258">
        <f t="shared" si="49"/>
        <v>0.76500000000000001</v>
      </c>
      <c r="AF454" s="293">
        <f t="shared" si="51"/>
        <v>32.726109816190828</v>
      </c>
      <c r="AG454" s="293">
        <f t="shared" si="52"/>
        <v>32.726109816190828</v>
      </c>
      <c r="AH454" s="294">
        <f t="shared" si="53"/>
        <v>0.15528538722665183</v>
      </c>
      <c r="AI454" s="294">
        <f t="shared" si="54"/>
        <v>1.7884109204898817</v>
      </c>
      <c r="AJ454" s="295">
        <f>INDEX($AR$3:AS461,MATCH(COUNTA(N454:Y454),$AR$3:$AR$12,0),2)</f>
        <v>2.5499999999999998</v>
      </c>
      <c r="AK454" s="296">
        <f t="shared" si="55"/>
        <v>108.13249999999999</v>
      </c>
      <c r="AL454" s="297">
        <f t="shared" si="56"/>
        <v>10.916299870780165</v>
      </c>
      <c r="AP454" s="298" t="s">
        <v>346</v>
      </c>
    </row>
    <row r="455" spans="1:42">
      <c r="A455" s="160" t="s">
        <v>497</v>
      </c>
      <c r="B455">
        <v>22.83</v>
      </c>
      <c r="C455">
        <v>39.83</v>
      </c>
      <c r="D455">
        <v>12.37</v>
      </c>
      <c r="E455">
        <v>14.56</v>
      </c>
      <c r="H455">
        <v>14.08</v>
      </c>
      <c r="I455">
        <v>5.35</v>
      </c>
      <c r="L455">
        <v>40.72</v>
      </c>
      <c r="M455">
        <v>26.98</v>
      </c>
      <c r="N455" s="22">
        <v>22.83</v>
      </c>
      <c r="O455">
        <v>39.83</v>
      </c>
      <c r="P455">
        <v>12.37</v>
      </c>
      <c r="Q455">
        <v>14.56</v>
      </c>
      <c r="T455">
        <v>14.08</v>
      </c>
      <c r="U455">
        <v>5.35</v>
      </c>
      <c r="X455">
        <v>40.72</v>
      </c>
      <c r="Y455" s="72">
        <v>26.98</v>
      </c>
      <c r="AB455" s="72">
        <v>9.6128999999999998</v>
      </c>
      <c r="AC455" s="302">
        <v>0.43</v>
      </c>
      <c r="AD455" s="292">
        <f t="shared" si="50"/>
        <v>0.58333333333333326</v>
      </c>
      <c r="AE455" s="258">
        <f t="shared" si="49"/>
        <v>0.5066666666666666</v>
      </c>
      <c r="AF455" s="293">
        <f t="shared" si="51"/>
        <v>55.021615971446359</v>
      </c>
      <c r="AG455" s="293">
        <f t="shared" si="52"/>
        <v>55.021615971446359</v>
      </c>
      <c r="AH455" s="294">
        <f t="shared" si="53"/>
        <v>2.5162567147299988E-2</v>
      </c>
      <c r="AI455" s="294">
        <f t="shared" si="54"/>
        <v>1.5327940209438755</v>
      </c>
      <c r="AJ455" s="295">
        <f>INDEX($AR$3:AS462,MATCH(COUNTA(N455:Y455),$AR$3:$AR$12,0),2)</f>
        <v>2.2200000000000002</v>
      </c>
      <c r="AK455" s="296">
        <f t="shared" si="55"/>
        <v>22.09</v>
      </c>
      <c r="AL455" s="297">
        <f t="shared" si="56"/>
        <v>2.2979537912596615</v>
      </c>
      <c r="AO455" s="143"/>
      <c r="AP455" s="298" t="s">
        <v>156</v>
      </c>
    </row>
    <row r="456" spans="1:42">
      <c r="A456" s="160" t="s">
        <v>498</v>
      </c>
      <c r="B456">
        <v>29.11</v>
      </c>
      <c r="C456">
        <v>40.5</v>
      </c>
      <c r="D456">
        <v>15.19</v>
      </c>
      <c r="E456">
        <v>26.92</v>
      </c>
      <c r="H456">
        <v>33.68</v>
      </c>
      <c r="I456">
        <v>16.97</v>
      </c>
      <c r="J456">
        <v>15.78</v>
      </c>
      <c r="L456">
        <v>46.58</v>
      </c>
      <c r="N456" s="22">
        <v>29.11</v>
      </c>
      <c r="O456">
        <v>40.5</v>
      </c>
      <c r="P456">
        <v>15.19</v>
      </c>
      <c r="Q456">
        <v>26.92</v>
      </c>
      <c r="T456">
        <v>33.68</v>
      </c>
      <c r="U456">
        <v>16.97</v>
      </c>
      <c r="V456">
        <v>15.78</v>
      </c>
      <c r="X456">
        <v>46.58</v>
      </c>
      <c r="AB456" s="72">
        <v>12.1465</v>
      </c>
      <c r="AC456" s="302">
        <v>0.37</v>
      </c>
      <c r="AD456" s="292">
        <f t="shared" si="50"/>
        <v>0.58333333333333326</v>
      </c>
      <c r="AE456" s="258">
        <f t="shared" si="49"/>
        <v>0.47666666666666663</v>
      </c>
      <c r="AF456" s="293">
        <f t="shared" si="51"/>
        <v>39.221682895807078</v>
      </c>
      <c r="AG456" s="293">
        <f t="shared" si="52"/>
        <v>39.221682895807078</v>
      </c>
      <c r="AH456" s="294">
        <f t="shared" si="53"/>
        <v>0.19369225868110856</v>
      </c>
      <c r="AI456" s="294">
        <f t="shared" si="54"/>
        <v>1.678070725881027</v>
      </c>
      <c r="AJ456" s="295">
        <f>INDEX($AR$3:AS463,MATCH(COUNTA(N456:Y456),$AR$3:$AR$12,0),2)</f>
        <v>2.2200000000000002</v>
      </c>
      <c r="AK456" s="296">
        <f t="shared" si="55"/>
        <v>28.091250000000002</v>
      </c>
      <c r="AL456" s="297">
        <f t="shared" si="56"/>
        <v>2.3127032478491749</v>
      </c>
      <c r="AP456" s="298" t="s">
        <v>156</v>
      </c>
    </row>
    <row r="457" spans="1:42">
      <c r="A457" s="160" t="s">
        <v>499</v>
      </c>
      <c r="B457">
        <v>45.57</v>
      </c>
      <c r="C457">
        <v>66.69</v>
      </c>
      <c r="D457">
        <v>31.91</v>
      </c>
      <c r="E457">
        <v>32.82</v>
      </c>
      <c r="F457">
        <v>22.35</v>
      </c>
      <c r="G457">
        <v>24.34</v>
      </c>
      <c r="H457">
        <v>50.44</v>
      </c>
      <c r="I457">
        <v>36.29</v>
      </c>
      <c r="J457">
        <v>45.83</v>
      </c>
      <c r="K457">
        <v>21.39</v>
      </c>
      <c r="N457" s="22">
        <v>45.57</v>
      </c>
      <c r="O457">
        <v>66.69</v>
      </c>
      <c r="P457">
        <v>31.91</v>
      </c>
      <c r="Q457">
        <v>32.82</v>
      </c>
      <c r="R457">
        <v>22.35</v>
      </c>
      <c r="S457">
        <v>24.34</v>
      </c>
      <c r="T457">
        <v>50.44</v>
      </c>
      <c r="U457">
        <v>36.29</v>
      </c>
      <c r="V457">
        <v>45.83</v>
      </c>
      <c r="W457">
        <v>21.39</v>
      </c>
      <c r="Z457" s="224">
        <v>0.19736998331501571</v>
      </c>
      <c r="AA457" s="224">
        <v>0.15005328415257591</v>
      </c>
      <c r="AB457" s="72">
        <v>7.3943000000000003</v>
      </c>
      <c r="AC457" s="302">
        <v>0.42</v>
      </c>
      <c r="AD457" s="292">
        <f t="shared" si="50"/>
        <v>0.66666666666666663</v>
      </c>
      <c r="AE457" s="258">
        <f t="shared" si="49"/>
        <v>0.54333333333333333</v>
      </c>
      <c r="AF457" s="293">
        <f t="shared" si="51"/>
        <v>36.213860302532638</v>
      </c>
      <c r="AG457" s="293">
        <f t="shared" si="52"/>
        <v>36.213860302532638</v>
      </c>
      <c r="AH457" s="294">
        <f t="shared" si="53"/>
        <v>0.358719646799117</v>
      </c>
      <c r="AI457" s="294">
        <f t="shared" si="54"/>
        <v>2.1152518573660042</v>
      </c>
      <c r="AJ457" s="295">
        <f>INDEX($AR$3:AS464,MATCH(COUNTA(N457:Y457),$AR$3:$AR$12,0),2)</f>
        <v>2.41</v>
      </c>
      <c r="AK457" s="296">
        <f t="shared" si="55"/>
        <v>37.762999999999998</v>
      </c>
      <c r="AL457" s="297">
        <f t="shared" si="56"/>
        <v>5.1070419106609144</v>
      </c>
      <c r="AM457" s="180">
        <v>7.52</v>
      </c>
      <c r="AN457">
        <f>AM457-AB457</f>
        <v>0.12569999999999926</v>
      </c>
      <c r="AO457">
        <f>100*(AK457-AVERAGE(AL449:AL451)*AB457)/(AN457*1000)</f>
        <v>17.584412265309169</v>
      </c>
      <c r="AP457" s="298" t="s">
        <v>156</v>
      </c>
    </row>
    <row r="458" spans="1:42">
      <c r="A458" s="160" t="s">
        <v>500</v>
      </c>
      <c r="B458">
        <v>23.69</v>
      </c>
      <c r="D458">
        <v>18.82</v>
      </c>
      <c r="F458">
        <v>9.8000000000000007</v>
      </c>
      <c r="G458">
        <v>15.06</v>
      </c>
      <c r="H458">
        <v>26.04</v>
      </c>
      <c r="L458">
        <v>45.77</v>
      </c>
      <c r="N458" s="22">
        <v>23.69</v>
      </c>
      <c r="P458">
        <v>18.82</v>
      </c>
      <c r="R458">
        <v>9.8000000000000007</v>
      </c>
      <c r="S458">
        <v>15.06</v>
      </c>
      <c r="T458">
        <v>26.04</v>
      </c>
      <c r="X458">
        <v>45.77</v>
      </c>
      <c r="AB458" s="72">
        <v>6.7359</v>
      </c>
      <c r="AC458" s="302">
        <v>0.42</v>
      </c>
      <c r="AD458" s="292">
        <f t="shared" si="50"/>
        <v>0.5</v>
      </c>
      <c r="AE458" s="258">
        <f t="shared" si="49"/>
        <v>0.45999999999999996</v>
      </c>
      <c r="AF458" s="293">
        <f t="shared" si="51"/>
        <v>49.238009970674035</v>
      </c>
      <c r="AG458" s="293">
        <f t="shared" si="52"/>
        <v>49.238009970674035</v>
      </c>
      <c r="AH458" s="294">
        <f t="shared" si="53"/>
        <v>0.54851264943008071</v>
      </c>
      <c r="AI458" s="294">
        <f t="shared" si="54"/>
        <v>1.9763762256324131</v>
      </c>
      <c r="AJ458" s="295">
        <f>INDEX($AR$3:AS465,MATCH(COUNTA(N458:Y458),$AR$3:$AR$12,0),2)</f>
        <v>1.94</v>
      </c>
      <c r="AK458" s="296">
        <f t="shared" si="55"/>
        <v>23.196666666666669</v>
      </c>
      <c r="AL458" s="297">
        <f t="shared" si="56"/>
        <v>3.4437367934005358</v>
      </c>
      <c r="AM458">
        <v>6.8181000000000003</v>
      </c>
      <c r="AP458" s="298" t="s">
        <v>156</v>
      </c>
    </row>
    <row r="459" spans="1:42">
      <c r="A459" s="160" t="s">
        <v>501</v>
      </c>
      <c r="B459">
        <v>26.8</v>
      </c>
      <c r="C459">
        <v>35.25</v>
      </c>
      <c r="D459">
        <v>16.37</v>
      </c>
      <c r="E459">
        <v>42.93</v>
      </c>
      <c r="F459">
        <v>25.36</v>
      </c>
      <c r="H459">
        <v>85.87</v>
      </c>
      <c r="I459">
        <v>51.28</v>
      </c>
      <c r="J459">
        <v>67.459999999999994</v>
      </c>
      <c r="K459">
        <v>49.27</v>
      </c>
      <c r="N459" s="22">
        <v>26.8</v>
      </c>
      <c r="O459">
        <v>35.25</v>
      </c>
      <c r="P459">
        <v>16.37</v>
      </c>
      <c r="Q459">
        <v>42.93</v>
      </c>
      <c r="R459">
        <v>25.36</v>
      </c>
      <c r="T459">
        <v>85.87</v>
      </c>
      <c r="U459">
        <v>51.28</v>
      </c>
      <c r="V459">
        <v>67.459999999999994</v>
      </c>
      <c r="W459">
        <v>49.27</v>
      </c>
      <c r="AB459" s="72">
        <v>2.8068</v>
      </c>
      <c r="AC459" s="302">
        <v>0.41</v>
      </c>
      <c r="AD459" s="292">
        <f t="shared" si="50"/>
        <v>0.625</v>
      </c>
      <c r="AE459" s="258">
        <f t="shared" si="49"/>
        <v>0.51749999999999996</v>
      </c>
      <c r="AF459" s="293">
        <f t="shared" si="51"/>
        <v>46.566076214199967</v>
      </c>
      <c r="AG459" s="293">
        <f t="shared" si="52"/>
        <v>46.566076214199967</v>
      </c>
      <c r="AH459" s="294">
        <f t="shared" si="53"/>
        <v>0.26489208633093542</v>
      </c>
      <c r="AI459" s="294">
        <f t="shared" si="54"/>
        <v>1.9955071635847283</v>
      </c>
      <c r="AJ459" s="295">
        <f>INDEX($AR$3:AS466,MATCH(COUNTA(N459:Y459),$AR$3:$AR$12,0),2)</f>
        <v>2.3199999999999998</v>
      </c>
      <c r="AK459" s="296">
        <f t="shared" si="55"/>
        <v>44.51</v>
      </c>
      <c r="AL459" s="297">
        <f t="shared" si="56"/>
        <v>15.857916488527861</v>
      </c>
      <c r="AP459" s="298" t="s">
        <v>346</v>
      </c>
    </row>
    <row r="460" spans="1:42">
      <c r="A460" s="160" t="s">
        <v>502</v>
      </c>
      <c r="B460">
        <v>39.15</v>
      </c>
      <c r="C460">
        <v>71.66</v>
      </c>
      <c r="D460">
        <v>60.52</v>
      </c>
      <c r="E460">
        <v>36.43</v>
      </c>
      <c r="F460">
        <v>28.94</v>
      </c>
      <c r="G460">
        <v>36.08</v>
      </c>
      <c r="H460">
        <v>134.66</v>
      </c>
      <c r="I460">
        <v>63</v>
      </c>
      <c r="J460">
        <v>106.7</v>
      </c>
      <c r="N460" s="22">
        <v>39.15</v>
      </c>
      <c r="O460">
        <v>71.66</v>
      </c>
      <c r="P460">
        <v>60.52</v>
      </c>
      <c r="Q460">
        <v>36.43</v>
      </c>
      <c r="R460">
        <v>28.94</v>
      </c>
      <c r="S460">
        <v>36.08</v>
      </c>
      <c r="U460">
        <v>63</v>
      </c>
      <c r="AB460" s="72">
        <v>5.4286000000000003</v>
      </c>
      <c r="AC460" s="302">
        <v>0.4</v>
      </c>
      <c r="AD460" s="292">
        <f t="shared" si="50"/>
        <v>0.79166666666666663</v>
      </c>
      <c r="AE460" s="258">
        <f t="shared" ref="AE460:AE523" si="57">AVERAGE(AC460:AD460)</f>
        <v>0.59583333333333333</v>
      </c>
      <c r="AF460" s="293">
        <f t="shared" si="51"/>
        <v>32.09445586191579</v>
      </c>
      <c r="AG460" s="293">
        <f t="shared" si="52"/>
        <v>52.688094678152616</v>
      </c>
      <c r="AH460" s="294">
        <f t="shared" si="53"/>
        <v>0.20271535580524336</v>
      </c>
      <c r="AI460" s="294">
        <f t="shared" si="54"/>
        <v>1.5388789085700232</v>
      </c>
      <c r="AJ460" s="295">
        <f>INDEX($AR$3:AS467,MATCH(COUNTA(N460:Y460),$AR$3:$AR$12,0),2)</f>
        <v>2.1</v>
      </c>
      <c r="AK460" s="296">
        <f t="shared" si="55"/>
        <v>47.96857142857143</v>
      </c>
      <c r="AL460" s="297">
        <f t="shared" si="56"/>
        <v>8.8362692827932481</v>
      </c>
      <c r="AP460" s="298" t="s">
        <v>346</v>
      </c>
    </row>
    <row r="461" spans="1:42">
      <c r="A461" s="160" t="s">
        <v>503</v>
      </c>
      <c r="B461">
        <v>28.1</v>
      </c>
      <c r="C461">
        <v>52.74</v>
      </c>
      <c r="D461">
        <v>19.36</v>
      </c>
      <c r="E461">
        <v>46</v>
      </c>
      <c r="F461">
        <v>43.7</v>
      </c>
      <c r="G461">
        <v>25.81</v>
      </c>
      <c r="H461">
        <v>171.17</v>
      </c>
      <c r="I461">
        <v>48.06</v>
      </c>
      <c r="J461">
        <v>66.150000000000006</v>
      </c>
      <c r="K461">
        <v>31.54</v>
      </c>
      <c r="N461" s="22">
        <v>28.1</v>
      </c>
      <c r="O461">
        <v>52.74</v>
      </c>
      <c r="P461">
        <v>19.36</v>
      </c>
      <c r="Q461">
        <v>46</v>
      </c>
      <c r="R461">
        <v>43.7</v>
      </c>
      <c r="S461">
        <v>25.81</v>
      </c>
      <c r="U461">
        <v>48.06</v>
      </c>
      <c r="V461">
        <v>66.150000000000006</v>
      </c>
      <c r="W461">
        <v>31.54</v>
      </c>
      <c r="AB461" s="72">
        <v>5.8949999999999996</v>
      </c>
      <c r="AC461" s="302">
        <v>0.35</v>
      </c>
      <c r="AD461" s="292">
        <f t="shared" si="50"/>
        <v>0.625</v>
      </c>
      <c r="AE461" s="258">
        <f t="shared" si="57"/>
        <v>0.48749999999999999</v>
      </c>
      <c r="AF461" s="293">
        <f t="shared" si="51"/>
        <v>35.22323326988429</v>
      </c>
      <c r="AG461" s="293">
        <f t="shared" si="52"/>
        <v>77.972522584859334</v>
      </c>
      <c r="AH461" s="294">
        <f t="shared" si="53"/>
        <v>0.2865997007907673</v>
      </c>
      <c r="AI461" s="294">
        <f t="shared" si="54"/>
        <v>1.8370551342640173</v>
      </c>
      <c r="AJ461" s="295">
        <f>INDEX($AR$3:AS468,MATCH(COUNTA(N461:Y461),$AR$3:$AR$12,0),2)</f>
        <v>2.3199999999999998</v>
      </c>
      <c r="AK461" s="296">
        <f t="shared" si="55"/>
        <v>40.162222222222219</v>
      </c>
      <c r="AL461" s="297">
        <f t="shared" si="56"/>
        <v>6.8129299783243802</v>
      </c>
      <c r="AP461" s="298" t="s">
        <v>346</v>
      </c>
    </row>
    <row r="462" spans="1:42">
      <c r="A462" s="160" t="s">
        <v>504</v>
      </c>
      <c r="C462">
        <v>61.1</v>
      </c>
      <c r="J462">
        <v>25.05</v>
      </c>
      <c r="O462">
        <v>61.1</v>
      </c>
      <c r="V462">
        <v>25.05</v>
      </c>
      <c r="AB462" s="72">
        <v>6.8872</v>
      </c>
      <c r="AC462" s="302">
        <v>0.35</v>
      </c>
      <c r="AD462" s="292">
        <f t="shared" si="50"/>
        <v>0.33333333333333331</v>
      </c>
      <c r="AE462" s="258">
        <f t="shared" si="57"/>
        <v>0.34166666666666667</v>
      </c>
      <c r="AF462" s="293">
        <f t="shared" si="51"/>
        <v>41.845618107951218</v>
      </c>
      <c r="AG462" s="293">
        <f t="shared" si="52"/>
        <v>41.845618107951218</v>
      </c>
      <c r="AH462" s="294">
        <f t="shared" si="53"/>
        <v>1</v>
      </c>
      <c r="AI462" s="294">
        <f t="shared" si="54"/>
        <v>1.0000000000000007</v>
      </c>
      <c r="AJ462" s="295" t="e">
        <f>INDEX($AR$3:AS469,MATCH(COUNTA(N462:Y462),$AR$3:$AR$12,0),2)</f>
        <v>#N/A</v>
      </c>
      <c r="AK462" s="296">
        <f t="shared" si="55"/>
        <v>43.075000000000003</v>
      </c>
      <c r="AL462" s="297">
        <f t="shared" si="56"/>
        <v>6.254355906609363</v>
      </c>
      <c r="AP462" s="298" t="s">
        <v>346</v>
      </c>
    </row>
    <row r="463" spans="1:42">
      <c r="A463" s="160" t="s">
        <v>505</v>
      </c>
      <c r="B463">
        <v>46.62</v>
      </c>
      <c r="C463">
        <v>59.06</v>
      </c>
      <c r="D463">
        <v>27.37</v>
      </c>
      <c r="E463">
        <v>50.18</v>
      </c>
      <c r="J463">
        <v>45.66</v>
      </c>
      <c r="N463" s="22">
        <v>46.62</v>
      </c>
      <c r="O463">
        <v>59.06</v>
      </c>
      <c r="P463">
        <v>27.37</v>
      </c>
      <c r="Q463">
        <v>50.18</v>
      </c>
      <c r="V463">
        <v>45.66</v>
      </c>
      <c r="AB463" s="72">
        <v>6.7679</v>
      </c>
      <c r="AC463" s="302">
        <v>0.37</v>
      </c>
      <c r="AD463" s="292">
        <f t="shared" si="50"/>
        <v>0.70833333333333326</v>
      </c>
      <c r="AE463" s="258">
        <f t="shared" si="57"/>
        <v>0.53916666666666657</v>
      </c>
      <c r="AF463" s="293">
        <f t="shared" si="51"/>
        <v>22.60392049052415</v>
      </c>
      <c r="AG463" s="293">
        <f t="shared" si="52"/>
        <v>22.60392049052415</v>
      </c>
      <c r="AH463" s="294">
        <f t="shared" si="53"/>
        <v>0.28021457873146111</v>
      </c>
      <c r="AI463" s="294">
        <f t="shared" si="54"/>
        <v>1.2835798479167537</v>
      </c>
      <c r="AJ463" s="295">
        <f>INDEX($AR$3:AS470,MATCH(COUNTA(N463:Y463),$AR$3:$AR$12,0),2)</f>
        <v>1.75</v>
      </c>
      <c r="AK463" s="296">
        <f t="shared" si="55"/>
        <v>45.778000000000006</v>
      </c>
      <c r="AL463" s="297">
        <f t="shared" si="56"/>
        <v>6.7639888296221882</v>
      </c>
      <c r="AP463" s="298" t="s">
        <v>346</v>
      </c>
    </row>
    <row r="464" spans="1:42">
      <c r="A464" s="160" t="s">
        <v>506</v>
      </c>
      <c r="C464">
        <v>73.680000000000007</v>
      </c>
      <c r="O464">
        <v>73.680000000000007</v>
      </c>
      <c r="AB464" s="72">
        <v>9.6418999999999997</v>
      </c>
      <c r="AC464" s="302">
        <v>0.42</v>
      </c>
      <c r="AD464" s="292">
        <f t="shared" si="50"/>
        <v>0.54166666666666663</v>
      </c>
      <c r="AE464" s="258">
        <f t="shared" si="57"/>
        <v>0.48083333333333333</v>
      </c>
      <c r="AF464" s="293">
        <f t="shared" si="51"/>
        <v>0</v>
      </c>
      <c r="AG464" s="293">
        <f t="shared" si="52"/>
        <v>0</v>
      </c>
      <c r="AH464" s="294" t="e">
        <f t="shared" si="53"/>
        <v>#NUM!</v>
      </c>
      <c r="AI464" s="294" t="e">
        <f t="shared" si="54"/>
        <v>#DIV/0!</v>
      </c>
      <c r="AJ464" s="295" t="e">
        <f>INDEX($AR$3:AS471,MATCH(COUNTA(N464:Y464),$AR$3:$AR$12,0),2)</f>
        <v>#N/A</v>
      </c>
      <c r="AK464" s="296">
        <f t="shared" si="55"/>
        <v>73.680000000000007</v>
      </c>
      <c r="AL464" s="297">
        <f t="shared" si="56"/>
        <v>7.6416473931486539</v>
      </c>
      <c r="AP464" s="298" t="s">
        <v>346</v>
      </c>
    </row>
    <row r="465" spans="1:42">
      <c r="A465" s="161" t="s">
        <v>507</v>
      </c>
      <c r="B465">
        <v>47.79</v>
      </c>
      <c r="C465">
        <v>42.38</v>
      </c>
      <c r="D465">
        <v>18.37</v>
      </c>
      <c r="E465">
        <v>28.47</v>
      </c>
      <c r="F465">
        <v>20.05</v>
      </c>
      <c r="G465">
        <v>13.19</v>
      </c>
      <c r="H465">
        <v>13.14</v>
      </c>
      <c r="I465">
        <v>16.95</v>
      </c>
      <c r="N465" s="22">
        <v>47.79</v>
      </c>
      <c r="O465">
        <v>42.38</v>
      </c>
      <c r="P465">
        <v>18.37</v>
      </c>
      <c r="Q465">
        <v>28.47</v>
      </c>
      <c r="R465">
        <v>20.05</v>
      </c>
      <c r="S465">
        <v>13.19</v>
      </c>
      <c r="T465">
        <v>13.14</v>
      </c>
      <c r="U465">
        <v>16.95</v>
      </c>
      <c r="AB465" s="72">
        <v>13.8088</v>
      </c>
      <c r="AC465" s="302">
        <v>0.41</v>
      </c>
      <c r="AD465" s="292">
        <f t="shared" si="50"/>
        <v>0.58333333333333326</v>
      </c>
      <c r="AE465" s="258">
        <f t="shared" si="57"/>
        <v>0.49666666666666659</v>
      </c>
      <c r="AF465" s="293">
        <f t="shared" si="51"/>
        <v>49.852662301294089</v>
      </c>
      <c r="AG465" s="293">
        <f t="shared" si="52"/>
        <v>49.852662301294089</v>
      </c>
      <c r="AH465" s="294">
        <f t="shared" si="53"/>
        <v>0.15613275613275604</v>
      </c>
      <c r="AI465" s="294">
        <f t="shared" si="54"/>
        <v>1.8220808141768365</v>
      </c>
      <c r="AJ465" s="295">
        <f>INDEX($AR$3:AS472,MATCH(COUNTA(N465:Y465),$AR$3:$AR$12,0),2)</f>
        <v>2.2200000000000002</v>
      </c>
      <c r="AK465" s="296">
        <f t="shared" si="55"/>
        <v>25.042499999999997</v>
      </c>
      <c r="AL465" s="297">
        <f t="shared" si="56"/>
        <v>1.8135174671224146</v>
      </c>
      <c r="AP465" s="298" t="s">
        <v>346</v>
      </c>
    </row>
    <row r="466" spans="1:42">
      <c r="A466" s="161" t="s">
        <v>508</v>
      </c>
      <c r="B466">
        <v>57.49</v>
      </c>
      <c r="C466">
        <v>84.3</v>
      </c>
      <c r="D466">
        <v>15.47</v>
      </c>
      <c r="E466">
        <v>40.72</v>
      </c>
      <c r="F466">
        <v>20.89</v>
      </c>
      <c r="H466">
        <v>51.3</v>
      </c>
      <c r="I466">
        <v>34.630000000000003</v>
      </c>
      <c r="J466">
        <v>42</v>
      </c>
      <c r="L466">
        <v>65.489999999999995</v>
      </c>
      <c r="M466">
        <v>55.86</v>
      </c>
      <c r="N466" s="22">
        <v>57.49</v>
      </c>
      <c r="O466">
        <v>84.3</v>
      </c>
      <c r="P466">
        <v>15.47</v>
      </c>
      <c r="Q466">
        <v>40.72</v>
      </c>
      <c r="R466">
        <v>20.89</v>
      </c>
      <c r="T466">
        <v>51.3</v>
      </c>
      <c r="U466">
        <v>34.630000000000003</v>
      </c>
      <c r="V466">
        <v>42</v>
      </c>
      <c r="X466">
        <v>65.489999999999995</v>
      </c>
      <c r="Y466" s="72">
        <v>55.86</v>
      </c>
      <c r="AB466" s="72">
        <v>18.412400000000002</v>
      </c>
      <c r="AC466" s="302">
        <v>0.35</v>
      </c>
      <c r="AD466" s="292">
        <f t="shared" si="50"/>
        <v>0.66666666666666663</v>
      </c>
      <c r="AE466" s="258">
        <f t="shared" si="57"/>
        <v>0.5083333333333333</v>
      </c>
      <c r="AF466" s="293">
        <f t="shared" si="51"/>
        <v>41.821047880757042</v>
      </c>
      <c r="AG466" s="293">
        <f t="shared" si="52"/>
        <v>41.821047880757042</v>
      </c>
      <c r="AH466" s="294">
        <f t="shared" si="53"/>
        <v>0.2732819991282871</v>
      </c>
      <c r="AI466" s="294">
        <f t="shared" si="54"/>
        <v>1.9145978947202251</v>
      </c>
      <c r="AJ466" s="295">
        <f>INDEX($AR$3:AS473,MATCH(COUNTA(N466:Y466),$AR$3:$AR$12,0),2)</f>
        <v>2.41</v>
      </c>
      <c r="AK466" s="296">
        <f t="shared" si="55"/>
        <v>46.815000000000005</v>
      </c>
      <c r="AL466" s="297">
        <f t="shared" si="56"/>
        <v>2.5425800004344898</v>
      </c>
      <c r="AP466" s="298" t="s">
        <v>346</v>
      </c>
    </row>
    <row r="467" spans="1:42">
      <c r="A467" s="161" t="s">
        <v>509</v>
      </c>
      <c r="C467">
        <v>51.25</v>
      </c>
      <c r="D467">
        <v>29.87</v>
      </c>
      <c r="E467">
        <v>26.94</v>
      </c>
      <c r="F467">
        <v>22.77</v>
      </c>
      <c r="G467">
        <v>16.38</v>
      </c>
      <c r="H467">
        <v>55.35</v>
      </c>
      <c r="I467">
        <v>24.14</v>
      </c>
      <c r="J467">
        <v>25.4</v>
      </c>
      <c r="L467">
        <v>60.34</v>
      </c>
      <c r="M467">
        <v>58.85</v>
      </c>
      <c r="O467">
        <v>51.25</v>
      </c>
      <c r="P467">
        <v>29.87</v>
      </c>
      <c r="Q467">
        <v>26.94</v>
      </c>
      <c r="R467">
        <v>22.77</v>
      </c>
      <c r="S467">
        <v>16.38</v>
      </c>
      <c r="T467">
        <v>55.35</v>
      </c>
      <c r="U467">
        <v>24.14</v>
      </c>
      <c r="V467">
        <v>25.4</v>
      </c>
      <c r="X467">
        <v>60.34</v>
      </c>
      <c r="Y467" s="72">
        <v>58.85</v>
      </c>
      <c r="AB467" s="72">
        <v>8.6173000000000002</v>
      </c>
      <c r="AC467" s="302">
        <v>0.39</v>
      </c>
      <c r="AD467" s="292">
        <f t="shared" si="50"/>
        <v>0.66666666666666663</v>
      </c>
      <c r="AE467" s="258">
        <f t="shared" si="57"/>
        <v>0.52833333333333332</v>
      </c>
      <c r="AF467" s="293">
        <f t="shared" si="51"/>
        <v>43.773198432341673</v>
      </c>
      <c r="AG467" s="293">
        <f t="shared" si="52"/>
        <v>43.773198432341673</v>
      </c>
      <c r="AH467" s="294">
        <f t="shared" si="53"/>
        <v>3.3894449499545079E-2</v>
      </c>
      <c r="AI467" s="294">
        <f t="shared" si="54"/>
        <v>1.4281450475075641</v>
      </c>
      <c r="AJ467" s="295">
        <f>INDEX($AR$3:AS474,MATCH(COUNTA(N467:Y467),$AR$3:$AR$12,0),2)</f>
        <v>2.41</v>
      </c>
      <c r="AK467" s="296">
        <f t="shared" si="55"/>
        <v>37.129000000000005</v>
      </c>
      <c r="AL467" s="297">
        <f t="shared" si="56"/>
        <v>4.3086581643902386</v>
      </c>
      <c r="AP467" s="298" t="s">
        <v>346</v>
      </c>
    </row>
    <row r="468" spans="1:42">
      <c r="A468" s="161" t="s">
        <v>510</v>
      </c>
      <c r="B468">
        <v>33.659999999999997</v>
      </c>
      <c r="C468">
        <v>25.09</v>
      </c>
      <c r="F468">
        <v>4.12</v>
      </c>
      <c r="G468">
        <v>8.6</v>
      </c>
      <c r="H468">
        <v>6.46</v>
      </c>
      <c r="L468">
        <v>14.38</v>
      </c>
      <c r="M468">
        <v>18.52</v>
      </c>
      <c r="N468" s="22">
        <v>33.659999999999997</v>
      </c>
      <c r="O468">
        <v>25.09</v>
      </c>
      <c r="R468">
        <v>4.12</v>
      </c>
      <c r="S468">
        <v>8.6</v>
      </c>
      <c r="T468">
        <v>6.46</v>
      </c>
      <c r="X468">
        <v>14.38</v>
      </c>
      <c r="Y468" s="72">
        <v>18.52</v>
      </c>
      <c r="AB468" s="72">
        <v>9.5145</v>
      </c>
      <c r="AC468" s="302">
        <v>0.45</v>
      </c>
      <c r="AD468" s="292">
        <f t="shared" si="50"/>
        <v>0.54166666666666663</v>
      </c>
      <c r="AE468" s="258">
        <f t="shared" si="57"/>
        <v>0.49583333333333335</v>
      </c>
      <c r="AF468" s="293">
        <f t="shared" si="51"/>
        <v>62.715615012567184</v>
      </c>
      <c r="AG468" s="293">
        <f t="shared" si="52"/>
        <v>62.715615012567184</v>
      </c>
      <c r="AH468" s="294">
        <f t="shared" si="53"/>
        <v>0.29011509817197012</v>
      </c>
      <c r="AI468" s="294">
        <f t="shared" si="54"/>
        <v>1.7953402437706496</v>
      </c>
      <c r="AJ468" s="295">
        <f>INDEX($AR$3:AS475,MATCH(COUNTA(N468:Y468),$AR$3:$AR$12,0),2)</f>
        <v>2.1</v>
      </c>
      <c r="AK468" s="296">
        <f t="shared" si="55"/>
        <v>15.83285714285714</v>
      </c>
      <c r="AL468" s="297">
        <f t="shared" si="56"/>
        <v>1.6640766349106249</v>
      </c>
      <c r="AM468" t="e">
        <f>#REF!+0.0545959</f>
        <v>#REF!</v>
      </c>
      <c r="AP468" s="298" t="s">
        <v>511</v>
      </c>
    </row>
    <row r="469" spans="1:42">
      <c r="A469" s="161" t="s">
        <v>512</v>
      </c>
      <c r="B469">
        <v>22.81</v>
      </c>
      <c r="C469">
        <v>22.71</v>
      </c>
      <c r="F469">
        <v>4.3099999999999996</v>
      </c>
      <c r="N469" s="22">
        <v>22.81</v>
      </c>
      <c r="O469">
        <v>22.71</v>
      </c>
      <c r="AB469" s="72">
        <v>7.7281000000000004</v>
      </c>
      <c r="AC469" s="302">
        <v>0.39</v>
      </c>
      <c r="AD469" s="292">
        <f t="shared" si="50"/>
        <v>0.58333333333333337</v>
      </c>
      <c r="AE469" s="258">
        <f t="shared" si="57"/>
        <v>0.48666666666666669</v>
      </c>
      <c r="AF469" s="293">
        <f t="shared" si="51"/>
        <v>0.21968365553602351</v>
      </c>
      <c r="AG469" s="293">
        <f t="shared" si="52"/>
        <v>52.363089837409824</v>
      </c>
      <c r="AH469" s="294">
        <f t="shared" si="53"/>
        <v>1</v>
      </c>
      <c r="AI469" s="294">
        <f t="shared" si="54"/>
        <v>1.0000000000000353</v>
      </c>
      <c r="AJ469" s="295" t="e">
        <f>INDEX($AR$3:AS476,MATCH(COUNTA(N469:Y469),$AR$3:$AR$12,0),2)</f>
        <v>#N/A</v>
      </c>
      <c r="AK469" s="296">
        <f t="shared" si="55"/>
        <v>22.759999999999998</v>
      </c>
      <c r="AL469" s="297">
        <f t="shared" si="56"/>
        <v>2.9450964661430361</v>
      </c>
      <c r="AP469" s="298" t="s">
        <v>156</v>
      </c>
    </row>
    <row r="470" spans="1:42">
      <c r="A470" s="161" t="s">
        <v>513</v>
      </c>
      <c r="B470">
        <v>37.44</v>
      </c>
      <c r="C470">
        <v>28.15</v>
      </c>
      <c r="D470">
        <v>34.06</v>
      </c>
      <c r="E470">
        <v>39.53</v>
      </c>
      <c r="F470">
        <v>15.75</v>
      </c>
      <c r="H470">
        <v>41.28</v>
      </c>
      <c r="J470">
        <v>53.68</v>
      </c>
      <c r="N470" s="22">
        <v>37.44</v>
      </c>
      <c r="O470">
        <v>28.15</v>
      </c>
      <c r="P470">
        <v>34.06</v>
      </c>
      <c r="Q470">
        <v>39.53</v>
      </c>
      <c r="R470">
        <v>15.75</v>
      </c>
      <c r="T470">
        <v>41.28</v>
      </c>
      <c r="V470">
        <v>53.68</v>
      </c>
      <c r="AB470" s="72">
        <v>11.4467</v>
      </c>
      <c r="AC470" s="302">
        <v>0.35</v>
      </c>
      <c r="AD470" s="292">
        <f t="shared" si="50"/>
        <v>0.79166666666666663</v>
      </c>
      <c r="AE470" s="258">
        <f t="shared" si="57"/>
        <v>0.5708333333333333</v>
      </c>
      <c r="AF470" s="293">
        <f t="shared" si="51"/>
        <v>30.49923328144034</v>
      </c>
      <c r="AG470" s="293">
        <f t="shared" si="52"/>
        <v>30.49923328144034</v>
      </c>
      <c r="AH470" s="294">
        <f t="shared" si="53"/>
        <v>0.32691800685473238</v>
      </c>
      <c r="AI470" s="294">
        <f t="shared" si="54"/>
        <v>1.651522266374978</v>
      </c>
      <c r="AJ470" s="295">
        <f>INDEX($AR$3:AS477,MATCH(COUNTA(N470:Y470),$AR$3:$AR$12,0),2)</f>
        <v>2.1</v>
      </c>
      <c r="AK470" s="296">
        <f t="shared" si="55"/>
        <v>35.698571428571434</v>
      </c>
      <c r="AL470" s="297">
        <f t="shared" si="56"/>
        <v>3.1186779970272163</v>
      </c>
      <c r="AP470" s="298" t="s">
        <v>156</v>
      </c>
    </row>
    <row r="471" spans="1:42">
      <c r="A471" s="161" t="s">
        <v>514</v>
      </c>
      <c r="AB471" s="72">
        <v>20.927099999999999</v>
      </c>
      <c r="AD471" s="292" t="e">
        <f t="shared" si="50"/>
        <v>#DIV/0!</v>
      </c>
      <c r="AE471" s="258" t="e">
        <f t="shared" si="57"/>
        <v>#DIV/0!</v>
      </c>
      <c r="AF471" s="293" t="e">
        <f t="shared" si="51"/>
        <v>#DIV/0!</v>
      </c>
      <c r="AG471" s="293" t="e">
        <f t="shared" si="52"/>
        <v>#DIV/0!</v>
      </c>
      <c r="AH471" s="294" t="e">
        <f t="shared" si="53"/>
        <v>#NUM!</v>
      </c>
      <c r="AI471" s="294" t="e">
        <f t="shared" si="54"/>
        <v>#DIV/0!</v>
      </c>
      <c r="AJ471" s="295" t="e">
        <f>INDEX($AR$3:AS478,MATCH(COUNTA(N471:Y471),$AR$3:$AR$12,0),2)</f>
        <v>#N/A</v>
      </c>
      <c r="AK471" s="296" t="e">
        <f t="shared" si="55"/>
        <v>#DIV/0!</v>
      </c>
      <c r="AL471" s="297">
        <f t="shared" si="56"/>
        <v>0</v>
      </c>
      <c r="AP471" s="298" t="s">
        <v>81</v>
      </c>
    </row>
    <row r="472" spans="1:42">
      <c r="A472" s="161" t="s">
        <v>515</v>
      </c>
      <c r="B472">
        <v>35.94</v>
      </c>
      <c r="C472">
        <v>56.89</v>
      </c>
      <c r="D472">
        <v>33.58</v>
      </c>
      <c r="E472">
        <v>32.39</v>
      </c>
      <c r="F472">
        <v>15.19</v>
      </c>
      <c r="H472">
        <v>30.21</v>
      </c>
      <c r="I472">
        <v>8.9</v>
      </c>
      <c r="J472">
        <v>32.5</v>
      </c>
      <c r="N472" s="22">
        <v>35.94</v>
      </c>
      <c r="O472">
        <v>56.89</v>
      </c>
      <c r="P472">
        <v>33.58</v>
      </c>
      <c r="Q472">
        <v>32.39</v>
      </c>
      <c r="R472">
        <v>15.19</v>
      </c>
      <c r="T472">
        <v>30.21</v>
      </c>
      <c r="U472">
        <v>8.9</v>
      </c>
      <c r="V472">
        <v>32.5</v>
      </c>
      <c r="AB472" s="72">
        <v>8.4353999999999996</v>
      </c>
      <c r="AC472" s="302">
        <v>0.37</v>
      </c>
      <c r="AD472" s="292">
        <f t="shared" si="50"/>
        <v>0.58333333333333326</v>
      </c>
      <c r="AE472" s="258">
        <f t="shared" si="57"/>
        <v>0.47666666666666663</v>
      </c>
      <c r="AF472" s="293">
        <f t="shared" si="51"/>
        <v>43.75934487605565</v>
      </c>
      <c r="AG472" s="293">
        <f t="shared" si="52"/>
        <v>43.75934487605565</v>
      </c>
      <c r="AH472" s="294">
        <f t="shared" si="53"/>
        <v>0.43654928110022928</v>
      </c>
      <c r="AI472" s="294">
        <f t="shared" si="54"/>
        <v>1.9495137894706347</v>
      </c>
      <c r="AJ472" s="295">
        <f>INDEX($AR$3:AS479,MATCH(COUNTA(N472:Y472),$AR$3:$AR$12,0),2)</f>
        <v>2.2200000000000002</v>
      </c>
      <c r="AK472" s="296">
        <f t="shared" si="55"/>
        <v>30.700000000000003</v>
      </c>
      <c r="AL472" s="297">
        <f t="shared" si="56"/>
        <v>3.6394243307964063</v>
      </c>
      <c r="AP472" s="298" t="s">
        <v>156</v>
      </c>
    </row>
    <row r="473" spans="1:42">
      <c r="A473" s="161" t="s">
        <v>516</v>
      </c>
      <c r="B473">
        <v>62.65</v>
      </c>
      <c r="C473">
        <v>101.29</v>
      </c>
      <c r="D473">
        <v>63.63</v>
      </c>
      <c r="E473">
        <v>65.209999999999994</v>
      </c>
      <c r="F473">
        <v>39.299999999999997</v>
      </c>
      <c r="G473">
        <v>26.77</v>
      </c>
      <c r="H473">
        <v>57.85</v>
      </c>
      <c r="I473">
        <v>31.25</v>
      </c>
      <c r="J473">
        <v>37.33</v>
      </c>
      <c r="N473" s="22">
        <v>62.65</v>
      </c>
      <c r="P473">
        <v>63.63</v>
      </c>
      <c r="Q473">
        <v>65.209999999999994</v>
      </c>
      <c r="R473">
        <v>39.299999999999997</v>
      </c>
      <c r="S473">
        <v>26.77</v>
      </c>
      <c r="T473">
        <v>57.85</v>
      </c>
      <c r="U473">
        <v>31.25</v>
      </c>
      <c r="V473">
        <v>37.33</v>
      </c>
      <c r="AB473" s="72">
        <v>11.7111</v>
      </c>
      <c r="AC473" s="302">
        <v>0.47</v>
      </c>
      <c r="AD473" s="292">
        <f t="shared" si="50"/>
        <v>0.83333333333333326</v>
      </c>
      <c r="AE473" s="258">
        <f t="shared" si="57"/>
        <v>0.65166666666666662</v>
      </c>
      <c r="AF473" s="293">
        <f t="shared" si="51"/>
        <v>31.01502484854522</v>
      </c>
      <c r="AG473" s="293">
        <f t="shared" si="52"/>
        <v>40.525563588681059</v>
      </c>
      <c r="AH473" s="294">
        <f t="shared" si="53"/>
        <v>4.1103017689906124E-2</v>
      </c>
      <c r="AI473" s="294">
        <f t="shared" si="54"/>
        <v>1.1561398000752077</v>
      </c>
      <c r="AJ473" s="295">
        <f>INDEX($AR$3:AS480,MATCH(COUNTA(N473:Y473),$AR$3:$AR$12,0),2)</f>
        <v>2.2200000000000002</v>
      </c>
      <c r="AK473" s="296">
        <f t="shared" si="55"/>
        <v>47.998750000000001</v>
      </c>
      <c r="AL473" s="297">
        <f t="shared" si="56"/>
        <v>4.0985688790976083</v>
      </c>
      <c r="AP473" s="298" t="s">
        <v>156</v>
      </c>
    </row>
    <row r="474" spans="1:42">
      <c r="A474" s="161" t="s">
        <v>517</v>
      </c>
      <c r="C474">
        <v>43.58</v>
      </c>
      <c r="D474">
        <v>33.19</v>
      </c>
      <c r="E474">
        <v>33.520000000000003</v>
      </c>
      <c r="F474">
        <v>7.73</v>
      </c>
      <c r="G474">
        <v>16.68</v>
      </c>
      <c r="H474">
        <v>22.12</v>
      </c>
      <c r="J474">
        <v>35.75</v>
      </c>
      <c r="O474">
        <v>43.58</v>
      </c>
      <c r="P474">
        <v>33.19</v>
      </c>
      <c r="Q474">
        <v>33.520000000000003</v>
      </c>
      <c r="R474">
        <v>7.73</v>
      </c>
      <c r="S474">
        <v>16.68</v>
      </c>
      <c r="T474">
        <v>22.12</v>
      </c>
      <c r="V474">
        <v>35.75</v>
      </c>
      <c r="AB474" s="72">
        <v>8.1944999999999997</v>
      </c>
      <c r="AC474" s="302">
        <v>0.37</v>
      </c>
      <c r="AD474" s="292">
        <f t="shared" si="50"/>
        <v>0.54166666666666663</v>
      </c>
      <c r="AE474" s="258">
        <f t="shared" si="57"/>
        <v>0.45583333333333331</v>
      </c>
      <c r="AF474" s="293">
        <f t="shared" si="51"/>
        <v>41.946429392200912</v>
      </c>
      <c r="AG474" s="293">
        <f t="shared" si="52"/>
        <v>41.946429392200912</v>
      </c>
      <c r="AH474" s="294">
        <f t="shared" si="53"/>
        <v>0.21841004184100418</v>
      </c>
      <c r="AI474" s="294">
        <f t="shared" si="54"/>
        <v>1.3926124969473925</v>
      </c>
      <c r="AJ474" s="295">
        <f>INDEX($AR$3:AS481,MATCH(COUNTA(N474:Y474),$AR$3:$AR$12,0),2)</f>
        <v>2.1</v>
      </c>
      <c r="AK474" s="296">
        <f t="shared" si="55"/>
        <v>27.509999999999998</v>
      </c>
      <c r="AL474" s="297">
        <f t="shared" si="56"/>
        <v>3.357129782170968</v>
      </c>
      <c r="AP474" s="298" t="s">
        <v>156</v>
      </c>
    </row>
    <row r="475" spans="1:42">
      <c r="A475" s="161" t="s">
        <v>518</v>
      </c>
      <c r="D475">
        <v>6.06</v>
      </c>
      <c r="E475">
        <v>19.13</v>
      </c>
      <c r="F475">
        <v>2.99</v>
      </c>
      <c r="G475">
        <v>9.4</v>
      </c>
      <c r="H475">
        <v>15.32</v>
      </c>
      <c r="L475">
        <v>16.96</v>
      </c>
      <c r="M475">
        <v>23.47</v>
      </c>
      <c r="P475">
        <v>6.06</v>
      </c>
      <c r="Q475">
        <v>19.13</v>
      </c>
      <c r="R475">
        <v>2.99</v>
      </c>
      <c r="S475">
        <v>9.4</v>
      </c>
      <c r="T475">
        <v>15.32</v>
      </c>
      <c r="X475">
        <v>16.96</v>
      </c>
      <c r="Y475" s="72">
        <v>23.47</v>
      </c>
      <c r="AB475" s="72">
        <v>5.7272999999999996</v>
      </c>
      <c r="AC475" s="302">
        <v>0.39</v>
      </c>
      <c r="AD475" s="292">
        <f t="shared" si="50"/>
        <v>0.54166666666666663</v>
      </c>
      <c r="AE475" s="258">
        <f t="shared" si="57"/>
        <v>0.46583333333333332</v>
      </c>
      <c r="AF475" s="293">
        <f t="shared" si="51"/>
        <v>51.404391791070367</v>
      </c>
      <c r="AG475" s="293">
        <f t="shared" si="52"/>
        <v>51.404391791070367</v>
      </c>
      <c r="AH475" s="294">
        <f t="shared" si="53"/>
        <v>0.21191406250000003</v>
      </c>
      <c r="AI475" s="294">
        <f t="shared" si="54"/>
        <v>1.4790815372487338</v>
      </c>
      <c r="AJ475" s="295">
        <f>INDEX($AR$3:AS482,MATCH(COUNTA(N475:Y475),$AR$3:$AR$12,0),2)</f>
        <v>2.1</v>
      </c>
      <c r="AK475" s="296">
        <f t="shared" si="55"/>
        <v>13.332857142857142</v>
      </c>
      <c r="AL475" s="297">
        <f t="shared" si="56"/>
        <v>2.3279480982063352</v>
      </c>
      <c r="AM475" t="e">
        <f>#REF!+0.0620117</f>
        <v>#REF!</v>
      </c>
      <c r="AP475" s="298" t="s">
        <v>511</v>
      </c>
    </row>
    <row r="476" spans="1:42">
      <c r="A476" s="161" t="s">
        <v>519</v>
      </c>
      <c r="B476">
        <v>19.77</v>
      </c>
      <c r="C476">
        <v>33.26</v>
      </c>
      <c r="D476">
        <v>20.170000000000002</v>
      </c>
      <c r="E476">
        <v>16.61</v>
      </c>
      <c r="F476">
        <v>16.87</v>
      </c>
      <c r="G476">
        <v>18.96</v>
      </c>
      <c r="H476">
        <v>28.36</v>
      </c>
      <c r="I476">
        <v>28.25</v>
      </c>
      <c r="J476">
        <v>29.3</v>
      </c>
      <c r="N476" s="22">
        <v>19.77</v>
      </c>
      <c r="O476">
        <v>33.26</v>
      </c>
      <c r="P476">
        <v>20.170000000000002</v>
      </c>
      <c r="Q476">
        <v>16.61</v>
      </c>
      <c r="R476">
        <v>16.87</v>
      </c>
      <c r="S476">
        <v>18.96</v>
      </c>
      <c r="T476">
        <v>28.36</v>
      </c>
      <c r="U476">
        <v>28.25</v>
      </c>
      <c r="V476">
        <v>29.3</v>
      </c>
      <c r="AB476" s="72">
        <v>6.8329000000000004</v>
      </c>
      <c r="AC476" s="302">
        <v>0.56999999999999995</v>
      </c>
      <c r="AD476" s="292">
        <f t="shared" si="50"/>
        <v>0.875</v>
      </c>
      <c r="AE476" s="258">
        <f t="shared" si="57"/>
        <v>0.72249999999999992</v>
      </c>
      <c r="AF476" s="293">
        <f t="shared" si="51"/>
        <v>25.053608804613468</v>
      </c>
      <c r="AG476" s="293">
        <f t="shared" si="52"/>
        <v>25.053608804613468</v>
      </c>
      <c r="AH476" s="294">
        <f t="shared" si="53"/>
        <v>0.23783783783783768</v>
      </c>
      <c r="AI476" s="294">
        <f t="shared" si="54"/>
        <v>1.6563866724269685</v>
      </c>
      <c r="AJ476" s="295">
        <f>INDEX($AR$3:AS483,MATCH(COUNTA(N476:Y476),$AR$3:$AR$12,0),2)</f>
        <v>2.3199999999999998</v>
      </c>
      <c r="AK476" s="296">
        <f t="shared" si="55"/>
        <v>23.505555555555556</v>
      </c>
      <c r="AL476" s="297">
        <f t="shared" si="56"/>
        <v>3.4400555482380182</v>
      </c>
      <c r="AP476" s="298" t="s">
        <v>156</v>
      </c>
    </row>
    <row r="477" spans="1:42">
      <c r="A477" s="161" t="s">
        <v>520</v>
      </c>
      <c r="B477">
        <v>27.94</v>
      </c>
      <c r="C477">
        <v>23.92</v>
      </c>
      <c r="D477">
        <v>13.76</v>
      </c>
      <c r="E477">
        <v>19.54</v>
      </c>
      <c r="F477">
        <v>10.27</v>
      </c>
      <c r="G477">
        <v>20.100000000000001</v>
      </c>
      <c r="H477">
        <v>49.53</v>
      </c>
      <c r="I477">
        <v>41.24</v>
      </c>
      <c r="J477">
        <v>38.36</v>
      </c>
      <c r="N477" s="22">
        <v>27.94</v>
      </c>
      <c r="O477">
        <v>23.92</v>
      </c>
      <c r="P477">
        <v>13.76</v>
      </c>
      <c r="Q477">
        <v>19.54</v>
      </c>
      <c r="R477">
        <v>10.27</v>
      </c>
      <c r="S477">
        <v>20.100000000000001</v>
      </c>
      <c r="T477">
        <v>49.53</v>
      </c>
      <c r="U477">
        <v>41.24</v>
      </c>
      <c r="V477">
        <v>38.36</v>
      </c>
      <c r="AB477" s="72">
        <v>7.9863</v>
      </c>
      <c r="AC477" s="302">
        <v>0.41</v>
      </c>
      <c r="AD477" s="292">
        <f t="shared" si="50"/>
        <v>0.625</v>
      </c>
      <c r="AE477" s="258">
        <f t="shared" si="57"/>
        <v>0.51749999999999996</v>
      </c>
      <c r="AF477" s="293">
        <f t="shared" si="51"/>
        <v>46.009866955912358</v>
      </c>
      <c r="AG477" s="293">
        <f t="shared" si="52"/>
        <v>46.009866955912358</v>
      </c>
      <c r="AH477" s="294">
        <f t="shared" si="53"/>
        <v>0.21115639327559851</v>
      </c>
      <c r="AI477" s="294">
        <f t="shared" si="54"/>
        <v>1.7865686840371511</v>
      </c>
      <c r="AJ477" s="295">
        <f>INDEX($AR$3:AS484,MATCH(COUNTA(N477:Y477),$AR$3:$AR$12,0),2)</f>
        <v>2.3199999999999998</v>
      </c>
      <c r="AK477" s="296">
        <f t="shared" si="55"/>
        <v>27.184444444444448</v>
      </c>
      <c r="AL477" s="297">
        <f t="shared" si="56"/>
        <v>3.4038847081182086</v>
      </c>
      <c r="AP477" s="298" t="s">
        <v>156</v>
      </c>
    </row>
    <row r="478" spans="1:42">
      <c r="A478" s="161" t="s">
        <v>521</v>
      </c>
      <c r="B478">
        <v>459.88</v>
      </c>
      <c r="C478">
        <v>519.98</v>
      </c>
      <c r="D478">
        <v>577.74</v>
      </c>
      <c r="E478">
        <v>582.49</v>
      </c>
      <c r="F478">
        <v>362.38</v>
      </c>
      <c r="G478">
        <v>583.85</v>
      </c>
      <c r="H478">
        <v>638.91999999999996</v>
      </c>
      <c r="I478">
        <v>557.79</v>
      </c>
      <c r="J478">
        <v>487.35</v>
      </c>
      <c r="K478">
        <v>462.27</v>
      </c>
      <c r="L478">
        <v>369.86</v>
      </c>
      <c r="M478">
        <v>421.39</v>
      </c>
      <c r="N478" s="22">
        <v>459.88</v>
      </c>
      <c r="O478">
        <v>519.98</v>
      </c>
      <c r="P478">
        <v>577.74</v>
      </c>
      <c r="Q478">
        <v>582.49</v>
      </c>
      <c r="R478">
        <v>362.38</v>
      </c>
      <c r="S478">
        <v>583.85</v>
      </c>
      <c r="T478">
        <v>638.91999999999996</v>
      </c>
      <c r="U478">
        <v>557.79</v>
      </c>
      <c r="V478">
        <v>487.35</v>
      </c>
      <c r="W478">
        <v>462.27</v>
      </c>
      <c r="X478">
        <v>369.86</v>
      </c>
      <c r="Y478" s="72">
        <v>421.39</v>
      </c>
      <c r="AB478" s="72">
        <v>8.0572999999999997</v>
      </c>
      <c r="AC478" s="302">
        <v>0.65</v>
      </c>
      <c r="AD478" s="292">
        <f t="shared" si="50"/>
        <v>1</v>
      </c>
      <c r="AE478" s="258">
        <f t="shared" si="57"/>
        <v>0.82499999999999996</v>
      </c>
      <c r="AF478" s="293">
        <f t="shared" si="51"/>
        <v>17.070399001165388</v>
      </c>
      <c r="AG478" s="293">
        <f t="shared" si="52"/>
        <v>17.070399001165388</v>
      </c>
      <c r="AH478" s="294">
        <f t="shared" si="53"/>
        <v>0.19913936501048651</v>
      </c>
      <c r="AI478" s="294">
        <f t="shared" si="54"/>
        <v>1.5979130440225267</v>
      </c>
      <c r="AJ478" s="295">
        <f>INDEX($AR$3:AS485,MATCH(COUNTA(N478:Y478),$AR$3:$AR$12,0),2)</f>
        <v>2.5499999999999998</v>
      </c>
      <c r="AK478" s="296">
        <f t="shared" si="55"/>
        <v>501.99166666666679</v>
      </c>
      <c r="AL478" s="297">
        <f t="shared" si="56"/>
        <v>62.302715136170526</v>
      </c>
      <c r="AN478" s="180">
        <v>0.36609999999999998</v>
      </c>
      <c r="AO478" s="202">
        <f>100*(AK478-(AVERAGE(AL476:AL477)*AB478))/(1000*AN478)</f>
        <v>129.58749706443521</v>
      </c>
      <c r="AP478" s="298" t="s">
        <v>511</v>
      </c>
    </row>
    <row r="479" spans="1:42">
      <c r="A479" s="161" t="s">
        <v>522</v>
      </c>
      <c r="B479">
        <v>75.14</v>
      </c>
      <c r="C479">
        <v>75.66</v>
      </c>
      <c r="D479">
        <v>77.38</v>
      </c>
      <c r="E479">
        <v>76.72</v>
      </c>
      <c r="F479">
        <v>65.89</v>
      </c>
      <c r="G479">
        <v>73.150000000000006</v>
      </c>
      <c r="H479">
        <v>75.53</v>
      </c>
      <c r="I479">
        <v>69.05</v>
      </c>
      <c r="J479">
        <v>62.81</v>
      </c>
      <c r="K479">
        <v>61.22</v>
      </c>
      <c r="L479">
        <v>150.69999999999999</v>
      </c>
      <c r="M479">
        <v>99.29</v>
      </c>
      <c r="N479" s="22">
        <v>75.14</v>
      </c>
      <c r="O479">
        <v>75.66</v>
      </c>
      <c r="P479">
        <v>77.38</v>
      </c>
      <c r="Q479">
        <v>76.72</v>
      </c>
      <c r="R479">
        <v>65.89</v>
      </c>
      <c r="S479">
        <v>73.150000000000006</v>
      </c>
      <c r="T479">
        <v>75.53</v>
      </c>
      <c r="U479">
        <v>69.05</v>
      </c>
      <c r="V479">
        <v>62.81</v>
      </c>
      <c r="W479">
        <v>61.22</v>
      </c>
      <c r="AB479" s="72">
        <v>98.735100000000003</v>
      </c>
      <c r="AC479" s="302">
        <v>0.88</v>
      </c>
      <c r="AD479" s="292">
        <f t="shared" si="50"/>
        <v>0.91666666666666663</v>
      </c>
      <c r="AE479" s="258">
        <f t="shared" si="57"/>
        <v>0.89833333333333332</v>
      </c>
      <c r="AF479" s="293">
        <f t="shared" si="51"/>
        <v>8.0547712248008594</v>
      </c>
      <c r="AG479" s="293">
        <f t="shared" si="52"/>
        <v>28.935420562547247</v>
      </c>
      <c r="AH479" s="294">
        <f t="shared" si="53"/>
        <v>4.0841584158415642E-2</v>
      </c>
      <c r="AI479" s="294">
        <f t="shared" si="54"/>
        <v>1.067179658857613</v>
      </c>
      <c r="AJ479" s="295">
        <f>INDEX($AR$3:AS486,MATCH(COUNTA(N479:Y479),$AR$3:$AR$12,0),2)</f>
        <v>2.41</v>
      </c>
      <c r="AK479" s="296">
        <f t="shared" si="55"/>
        <v>71.254999999999995</v>
      </c>
      <c r="AL479" s="297">
        <f t="shared" si="56"/>
        <v>0.72167851149186046</v>
      </c>
      <c r="AO479" s="256">
        <f>AL479*100</f>
        <v>72.167851149186049</v>
      </c>
      <c r="AP479" s="298" t="s">
        <v>81</v>
      </c>
    </row>
    <row r="480" spans="1:42">
      <c r="A480" s="161" t="s">
        <v>523</v>
      </c>
      <c r="AB480" s="72">
        <v>9.3091000000000008</v>
      </c>
      <c r="AD480" s="292" t="e">
        <f t="shared" si="50"/>
        <v>#DIV/0!</v>
      </c>
      <c r="AE480" s="258" t="e">
        <f t="shared" si="57"/>
        <v>#DIV/0!</v>
      </c>
      <c r="AF480" s="293" t="e">
        <f t="shared" si="51"/>
        <v>#DIV/0!</v>
      </c>
      <c r="AG480" s="293" t="e">
        <f t="shared" si="52"/>
        <v>#DIV/0!</v>
      </c>
      <c r="AH480" s="294" t="e">
        <f t="shared" si="53"/>
        <v>#NUM!</v>
      </c>
      <c r="AI480" s="294" t="e">
        <f t="shared" si="54"/>
        <v>#DIV/0!</v>
      </c>
      <c r="AJ480" s="295" t="e">
        <f>INDEX($AR$3:AS487,MATCH(COUNTA(N480:Y480),$AR$3:$AR$12,0),2)</f>
        <v>#N/A</v>
      </c>
      <c r="AK480" s="296" t="e">
        <f t="shared" si="55"/>
        <v>#DIV/0!</v>
      </c>
      <c r="AL480" s="297">
        <f t="shared" si="56"/>
        <v>0</v>
      </c>
      <c r="AP480" s="298" t="s">
        <v>81</v>
      </c>
    </row>
    <row r="481" spans="1:42">
      <c r="A481" s="161" t="s">
        <v>524</v>
      </c>
      <c r="AB481" s="72">
        <v>72.2</v>
      </c>
      <c r="AD481" s="292" t="e">
        <f t="shared" si="50"/>
        <v>#DIV/0!</v>
      </c>
      <c r="AE481" s="258" t="e">
        <f t="shared" si="57"/>
        <v>#DIV/0!</v>
      </c>
      <c r="AF481" s="293" t="e">
        <f t="shared" si="51"/>
        <v>#DIV/0!</v>
      </c>
      <c r="AG481" s="293" t="e">
        <f t="shared" si="52"/>
        <v>#DIV/0!</v>
      </c>
      <c r="AH481" s="294" t="e">
        <f t="shared" si="53"/>
        <v>#NUM!</v>
      </c>
      <c r="AI481" s="294" t="e">
        <f t="shared" si="54"/>
        <v>#DIV/0!</v>
      </c>
      <c r="AJ481" s="295" t="e">
        <f>INDEX($AR$3:AS488,MATCH(COUNTA(N481:Y481),$AR$3:$AR$12,0),2)</f>
        <v>#N/A</v>
      </c>
      <c r="AK481" s="296" t="e">
        <f t="shared" si="55"/>
        <v>#DIV/0!</v>
      </c>
      <c r="AL481" s="297">
        <f t="shared" si="56"/>
        <v>0</v>
      </c>
      <c r="AP481" s="298" t="s">
        <v>81</v>
      </c>
    </row>
    <row r="482" spans="1:42">
      <c r="A482" s="162" t="s">
        <v>525</v>
      </c>
      <c r="B482">
        <v>68.290000000000006</v>
      </c>
      <c r="C482">
        <v>113.54</v>
      </c>
      <c r="D482">
        <v>173.65</v>
      </c>
      <c r="E482">
        <v>91.48</v>
      </c>
      <c r="F482">
        <v>47.42</v>
      </c>
      <c r="G482">
        <v>45.07</v>
      </c>
      <c r="H482">
        <v>146.13</v>
      </c>
      <c r="I482">
        <v>89.52</v>
      </c>
      <c r="J482">
        <v>97.66</v>
      </c>
      <c r="K482">
        <v>28.66</v>
      </c>
      <c r="L482">
        <v>121.61</v>
      </c>
      <c r="M482">
        <v>59.33</v>
      </c>
      <c r="N482" s="22">
        <v>68.290000000000006</v>
      </c>
      <c r="O482">
        <v>113.54</v>
      </c>
      <c r="P482">
        <v>173.65</v>
      </c>
      <c r="Q482">
        <v>91.48</v>
      </c>
      <c r="R482">
        <v>47.42</v>
      </c>
      <c r="S482">
        <v>45.07</v>
      </c>
      <c r="T482">
        <v>146.13</v>
      </c>
      <c r="U482">
        <v>89.52</v>
      </c>
      <c r="V482">
        <v>97.66</v>
      </c>
      <c r="W482">
        <v>28.66</v>
      </c>
      <c r="X482">
        <v>121.61</v>
      </c>
      <c r="Y482" s="72">
        <v>59.33</v>
      </c>
      <c r="AB482" s="72">
        <v>3.8195999999999999</v>
      </c>
      <c r="AC482" s="302">
        <v>0.42</v>
      </c>
      <c r="AD482" s="292">
        <f t="shared" si="50"/>
        <v>0.75</v>
      </c>
      <c r="AE482" s="258">
        <f t="shared" si="57"/>
        <v>0.58499999999999996</v>
      </c>
      <c r="AF482" s="293">
        <f t="shared" si="51"/>
        <v>46.123065437336827</v>
      </c>
      <c r="AG482" s="293">
        <f t="shared" si="52"/>
        <v>46.123065437336827</v>
      </c>
      <c r="AH482" s="294">
        <f t="shared" si="53"/>
        <v>0.18980619353058836</v>
      </c>
      <c r="AI482" s="294">
        <f t="shared" si="54"/>
        <v>2.0060189740871861</v>
      </c>
      <c r="AJ482" s="295">
        <f>INDEX($AR$3:AS489,MATCH(COUNTA(N482:Y482),$AR$3:$AR$12,0),2)</f>
        <v>2.5499999999999998</v>
      </c>
      <c r="AK482" s="296">
        <f t="shared" si="55"/>
        <v>90.196666666666658</v>
      </c>
      <c r="AL482" s="297">
        <f t="shared" si="56"/>
        <v>23.614165532167416</v>
      </c>
      <c r="AM482">
        <v>5.5999800000000002E-2</v>
      </c>
      <c r="AN482">
        <f>1000*AM482</f>
        <v>55.9998</v>
      </c>
      <c r="AO482">
        <f>100*(AK482/AN482)</f>
        <v>161.06605142637414</v>
      </c>
      <c r="AP482" s="298" t="s">
        <v>81</v>
      </c>
    </row>
    <row r="483" spans="1:42">
      <c r="A483" s="162" t="s">
        <v>526</v>
      </c>
      <c r="B483">
        <v>86.94</v>
      </c>
      <c r="C483">
        <v>164.99</v>
      </c>
      <c r="H483">
        <v>156.13999999999999</v>
      </c>
      <c r="I483">
        <v>76.38</v>
      </c>
      <c r="J483">
        <v>185.58</v>
      </c>
      <c r="K483">
        <v>64.459999999999994</v>
      </c>
      <c r="L483">
        <v>119.98</v>
      </c>
      <c r="N483" s="22">
        <v>86.94</v>
      </c>
      <c r="O483">
        <v>164.99</v>
      </c>
      <c r="T483">
        <v>156.13999999999999</v>
      </c>
      <c r="U483">
        <v>76.38</v>
      </c>
      <c r="V483">
        <v>185.58</v>
      </c>
      <c r="W483">
        <v>64.459999999999994</v>
      </c>
      <c r="X483">
        <v>119.98</v>
      </c>
      <c r="AB483" s="72">
        <v>8.4923999999999999</v>
      </c>
      <c r="AC483" s="302">
        <v>0.37</v>
      </c>
      <c r="AD483" s="292">
        <f t="shared" si="50"/>
        <v>0.54166666666666663</v>
      </c>
      <c r="AE483" s="258">
        <f t="shared" si="57"/>
        <v>0.45583333333333331</v>
      </c>
      <c r="AF483" s="293">
        <f t="shared" si="51"/>
        <v>36.217396311524332</v>
      </c>
      <c r="AG483" s="293">
        <f t="shared" si="52"/>
        <v>36.217396311524332</v>
      </c>
      <c r="AH483" s="294">
        <f t="shared" si="53"/>
        <v>0.16999669749009247</v>
      </c>
      <c r="AI483" s="294">
        <f t="shared" si="54"/>
        <v>1.4366323616455825</v>
      </c>
      <c r="AJ483" s="295">
        <f>INDEX($AR$3:AS490,MATCH(COUNTA(N483:Y483),$AR$3:$AR$12,0),2)</f>
        <v>2.1</v>
      </c>
      <c r="AK483" s="296">
        <f t="shared" si="55"/>
        <v>122.06714285714285</v>
      </c>
      <c r="AL483" s="297">
        <f t="shared" si="56"/>
        <v>14.373692107901519</v>
      </c>
      <c r="AM483">
        <v>4.1198699999999998E-2</v>
      </c>
      <c r="AN483">
        <f>1000*AM483</f>
        <v>41.198699999999995</v>
      </c>
      <c r="AO483">
        <f>100*(AK483/AN483)</f>
        <v>296.288821873367</v>
      </c>
      <c r="AP483" s="298" t="s">
        <v>81</v>
      </c>
    </row>
    <row r="484" spans="1:42">
      <c r="A484" s="162" t="s">
        <v>527</v>
      </c>
      <c r="B484">
        <v>133.08000000000001</v>
      </c>
      <c r="C484">
        <v>253.23</v>
      </c>
      <c r="H484">
        <v>261.22000000000003</v>
      </c>
      <c r="I484">
        <v>170.83</v>
      </c>
      <c r="J484">
        <v>302.79000000000002</v>
      </c>
      <c r="K484">
        <v>183.6</v>
      </c>
      <c r="L484">
        <v>207.89</v>
      </c>
      <c r="M484">
        <v>159.84</v>
      </c>
      <c r="N484" s="22">
        <v>133.08000000000001</v>
      </c>
      <c r="O484">
        <v>253.23</v>
      </c>
      <c r="T484">
        <v>261.22000000000003</v>
      </c>
      <c r="U484">
        <v>170.83</v>
      </c>
      <c r="V484">
        <v>302.79000000000002</v>
      </c>
      <c r="W484">
        <v>183.6</v>
      </c>
      <c r="X484">
        <v>207.89</v>
      </c>
      <c r="Y484" s="72">
        <v>159.84</v>
      </c>
      <c r="AB484" s="72">
        <v>7.0076000000000001</v>
      </c>
      <c r="AC484" s="302">
        <v>0.37</v>
      </c>
      <c r="AD484" s="292">
        <f t="shared" si="50"/>
        <v>0.83333333333333326</v>
      </c>
      <c r="AE484" s="258">
        <f t="shared" si="57"/>
        <v>0.60166666666666657</v>
      </c>
      <c r="AF484" s="293">
        <f t="shared" si="51"/>
        <v>26.069975944842845</v>
      </c>
      <c r="AG484" s="293">
        <f t="shared" si="52"/>
        <v>26.069975944842845</v>
      </c>
      <c r="AH484" s="294">
        <f t="shared" si="53"/>
        <v>0.24494726297802127</v>
      </c>
      <c r="AI484" s="294">
        <f t="shared" si="54"/>
        <v>1.7197568205197991</v>
      </c>
      <c r="AJ484" s="295">
        <f>INDEX($AR$3:AS490,MATCH(COUNTA(N484:Y484),$AR$3:$AR$12,0),2)</f>
        <v>2.2200000000000002</v>
      </c>
      <c r="AK484" s="296">
        <f t="shared" si="55"/>
        <v>209.05999999999997</v>
      </c>
      <c r="AL484" s="297">
        <f t="shared" si="56"/>
        <v>29.833323819852726</v>
      </c>
      <c r="AM484">
        <v>0.2074</v>
      </c>
      <c r="AN484">
        <f>1000*AM484</f>
        <v>207.4</v>
      </c>
      <c r="AO484">
        <f>100*(AK484/AN484)</f>
        <v>100.8003857280617</v>
      </c>
      <c r="AP484" s="298" t="s">
        <v>81</v>
      </c>
    </row>
    <row r="485" spans="1:42">
      <c r="A485" s="162" t="s">
        <v>528</v>
      </c>
      <c r="B485">
        <v>71.56</v>
      </c>
      <c r="C485">
        <v>152.75</v>
      </c>
      <c r="H485">
        <v>127.39</v>
      </c>
      <c r="I485">
        <v>93</v>
      </c>
      <c r="J485">
        <v>232.44</v>
      </c>
      <c r="K485">
        <v>94.06</v>
      </c>
      <c r="L485">
        <v>97.73</v>
      </c>
      <c r="M485">
        <v>112.91</v>
      </c>
      <c r="N485" s="22">
        <v>71.56</v>
      </c>
      <c r="O485">
        <v>152.75</v>
      </c>
      <c r="T485">
        <v>127.39</v>
      </c>
      <c r="U485">
        <v>93</v>
      </c>
      <c r="W485">
        <v>94.06</v>
      </c>
      <c r="X485">
        <v>97.73</v>
      </c>
      <c r="Y485" s="72">
        <v>112.91</v>
      </c>
      <c r="AB485" s="72">
        <v>7.1654</v>
      </c>
      <c r="AC485" s="302">
        <v>0.43</v>
      </c>
      <c r="AD485" s="292">
        <f t="shared" si="50"/>
        <v>0.79166666666666663</v>
      </c>
      <c r="AE485" s="258">
        <f t="shared" si="57"/>
        <v>0.61083333333333334</v>
      </c>
      <c r="AF485" s="293">
        <f t="shared" si="51"/>
        <v>23.013532859739431</v>
      </c>
      <c r="AG485" s="293">
        <f t="shared" si="52"/>
        <v>38.654400675988768</v>
      </c>
      <c r="AH485" s="294">
        <f t="shared" si="53"/>
        <v>0.31235373814509176</v>
      </c>
      <c r="AI485" s="294">
        <f t="shared" si="54"/>
        <v>1.8545962315236852</v>
      </c>
      <c r="AJ485" s="295">
        <f>INDEX($AR$3:AS490,MATCH(COUNTA(N485:Y485),$AR$3:$AR$12,0),2)</f>
        <v>2.1</v>
      </c>
      <c r="AK485" s="296">
        <f t="shared" si="55"/>
        <v>107.05714285714285</v>
      </c>
      <c r="AL485" s="297">
        <f t="shared" si="56"/>
        <v>14.940846687853135</v>
      </c>
      <c r="AM485">
        <v>0.1133</v>
      </c>
      <c r="AN485">
        <f>1000*AM485</f>
        <v>113.3</v>
      </c>
      <c r="AO485">
        <f>100*(AK485/AN485)</f>
        <v>94.489976043374099</v>
      </c>
      <c r="AP485" s="298" t="s">
        <v>81</v>
      </c>
    </row>
    <row r="486" spans="1:42">
      <c r="A486" s="162" t="s">
        <v>529</v>
      </c>
      <c r="B486">
        <v>77.739999999999995</v>
      </c>
      <c r="C486">
        <v>174.08</v>
      </c>
      <c r="H486">
        <v>311.51</v>
      </c>
      <c r="I486">
        <v>135.93</v>
      </c>
      <c r="J486">
        <v>388.68</v>
      </c>
      <c r="K486">
        <v>138.68</v>
      </c>
      <c r="L486">
        <v>99.19</v>
      </c>
      <c r="M486">
        <v>90.53</v>
      </c>
      <c r="N486" s="22">
        <v>77.739999999999995</v>
      </c>
      <c r="O486">
        <v>174.08</v>
      </c>
      <c r="T486">
        <v>311.51</v>
      </c>
      <c r="U486">
        <v>135.93</v>
      </c>
      <c r="V486">
        <v>388.68</v>
      </c>
      <c r="W486">
        <v>138.68</v>
      </c>
      <c r="X486">
        <v>99.19</v>
      </c>
      <c r="Y486" s="72">
        <v>90.53</v>
      </c>
      <c r="AB486" s="72">
        <v>9.2026000000000003</v>
      </c>
      <c r="AC486" s="302">
        <v>0.4</v>
      </c>
      <c r="AD486" s="292">
        <f t="shared" si="50"/>
        <v>0.58333333333333326</v>
      </c>
      <c r="AE486" s="258">
        <f t="shared" si="57"/>
        <v>0.49166666666666664</v>
      </c>
      <c r="AF486" s="293">
        <f t="shared" si="51"/>
        <v>59.72626134553505</v>
      </c>
      <c r="AG486" s="293">
        <f t="shared" si="52"/>
        <v>59.72626134553505</v>
      </c>
      <c r="AH486" s="294">
        <f t="shared" si="53"/>
        <v>0.248182929182479</v>
      </c>
      <c r="AI486" s="294">
        <f t="shared" si="54"/>
        <v>2.0014731060960358</v>
      </c>
      <c r="AJ486" s="295">
        <f>INDEX($AR$3:AS490,MATCH(COUNTA(N486:Y486),$AR$3:$AR$12,0),2)</f>
        <v>2.2200000000000002</v>
      </c>
      <c r="AK486" s="296">
        <f t="shared" si="55"/>
        <v>177.04250000000002</v>
      </c>
      <c r="AL486" s="297">
        <f t="shared" si="56"/>
        <v>19.238313085432377</v>
      </c>
      <c r="AM486">
        <v>7.6110800000000006E-2</v>
      </c>
      <c r="AN486">
        <f>1000*AM486</f>
        <v>76.110800000000012</v>
      </c>
      <c r="AO486">
        <f>100*(AK486/AN486)</f>
        <v>232.61153476247785</v>
      </c>
      <c r="AP486" s="298" t="s">
        <v>81</v>
      </c>
    </row>
    <row r="487" spans="1:42">
      <c r="A487" s="162" t="s">
        <v>530</v>
      </c>
      <c r="B487">
        <v>34.54</v>
      </c>
      <c r="C487">
        <v>64.88</v>
      </c>
      <c r="H487">
        <v>125.5</v>
      </c>
      <c r="I487">
        <v>56.83</v>
      </c>
      <c r="J487">
        <v>103.03</v>
      </c>
      <c r="N487" s="22">
        <v>34.54</v>
      </c>
      <c r="O487">
        <v>64.88</v>
      </c>
      <c r="T487">
        <v>125.5</v>
      </c>
      <c r="U487">
        <v>56.83</v>
      </c>
      <c r="V487">
        <v>103.03</v>
      </c>
      <c r="AB487" s="72">
        <v>10.8903</v>
      </c>
      <c r="AC487" s="302">
        <v>0.37</v>
      </c>
      <c r="AD487" s="292">
        <f t="shared" si="50"/>
        <v>0.45833333333333331</v>
      </c>
      <c r="AE487" s="258">
        <f t="shared" si="57"/>
        <v>0.41416666666666668</v>
      </c>
      <c r="AF487" s="293">
        <f t="shared" si="51"/>
        <v>42.650178183344018</v>
      </c>
      <c r="AG487" s="293">
        <f t="shared" si="52"/>
        <v>42.650178183344018</v>
      </c>
      <c r="AH487" s="294">
        <f t="shared" si="53"/>
        <v>0.24703166226912926</v>
      </c>
      <c r="AI487" s="294">
        <f t="shared" si="54"/>
        <v>1.479013789872468</v>
      </c>
      <c r="AJ487" s="295">
        <f>INDEX($AR$3:AS490,MATCH(COUNTA(N487:Y487),$AR$3:$AR$12,0),2)</f>
        <v>1.75</v>
      </c>
      <c r="AK487" s="296">
        <f t="shared" si="55"/>
        <v>76.955999999999989</v>
      </c>
      <c r="AL487" s="297">
        <f t="shared" si="56"/>
        <v>7.0664719980165822</v>
      </c>
      <c r="AP487" s="298" t="s">
        <v>346</v>
      </c>
    </row>
    <row r="488" spans="1:42">
      <c r="A488" s="162" t="s">
        <v>531</v>
      </c>
      <c r="H488">
        <v>102.83</v>
      </c>
      <c r="I488">
        <v>58.22</v>
      </c>
      <c r="L488">
        <v>23.45</v>
      </c>
      <c r="M488">
        <v>83.55</v>
      </c>
      <c r="T488">
        <v>102.83</v>
      </c>
      <c r="U488">
        <v>58.22</v>
      </c>
      <c r="X488">
        <v>23.45</v>
      </c>
      <c r="Y488" s="72">
        <v>83.55</v>
      </c>
      <c r="AB488" s="72">
        <v>11.8203</v>
      </c>
      <c r="AC488" s="302">
        <v>0.38</v>
      </c>
      <c r="AD488" s="292">
        <f t="shared" si="50"/>
        <v>0.41666666666666663</v>
      </c>
      <c r="AE488" s="258">
        <f t="shared" si="57"/>
        <v>0.39833333333333332</v>
      </c>
      <c r="AF488" s="293">
        <f t="shared" si="51"/>
        <v>44.33906325795369</v>
      </c>
      <c r="AG488" s="293">
        <f t="shared" si="52"/>
        <v>44.33906325795369</v>
      </c>
      <c r="AH488" s="294">
        <f t="shared" si="53"/>
        <v>0.24288233812043339</v>
      </c>
      <c r="AI488" s="294">
        <f t="shared" si="54"/>
        <v>1.2054603654494616</v>
      </c>
      <c r="AJ488" s="295">
        <f>INDEX($AR$3:AS490,MATCH(COUNTA(N488:Y488),$AR$3:$AR$12,0),2)</f>
        <v>1.49</v>
      </c>
      <c r="AK488" s="296">
        <f t="shared" si="55"/>
        <v>67.012500000000003</v>
      </c>
      <c r="AL488" s="297">
        <f t="shared" si="56"/>
        <v>5.6692723534935663</v>
      </c>
      <c r="AP488" s="298" t="s">
        <v>346</v>
      </c>
    </row>
    <row r="489" spans="1:42">
      <c r="A489" s="162" t="s">
        <v>532</v>
      </c>
      <c r="AB489" s="72">
        <v>83.7059</v>
      </c>
      <c r="AD489" s="292" t="e">
        <f t="shared" si="50"/>
        <v>#DIV/0!</v>
      </c>
      <c r="AE489" s="258" t="e">
        <f t="shared" si="57"/>
        <v>#DIV/0!</v>
      </c>
      <c r="AF489" s="293" t="e">
        <f t="shared" si="51"/>
        <v>#DIV/0!</v>
      </c>
      <c r="AG489" s="293" t="e">
        <f t="shared" si="52"/>
        <v>#DIV/0!</v>
      </c>
      <c r="AH489" s="294" t="e">
        <f t="shared" si="53"/>
        <v>#NUM!</v>
      </c>
      <c r="AI489" s="294" t="e">
        <f t="shared" si="54"/>
        <v>#DIV/0!</v>
      </c>
      <c r="AJ489" s="295" t="e">
        <f>INDEX($AR$3:AS490,MATCH(COUNTA(N489:Y489),$AR$3:$AR$12,0),2)</f>
        <v>#N/A</v>
      </c>
      <c r="AK489" s="296" t="e">
        <f t="shared" si="55"/>
        <v>#DIV/0!</v>
      </c>
      <c r="AL489" s="297">
        <f t="shared" si="56"/>
        <v>0</v>
      </c>
      <c r="AP489" s="298" t="s">
        <v>81</v>
      </c>
    </row>
    <row r="490" spans="1:42">
      <c r="A490" s="162" t="s">
        <v>533</v>
      </c>
      <c r="AB490" s="72">
        <v>91.260099999999994</v>
      </c>
      <c r="AD490" s="292" t="e">
        <f t="shared" si="50"/>
        <v>#DIV/0!</v>
      </c>
      <c r="AE490" s="258" t="e">
        <f t="shared" si="57"/>
        <v>#DIV/0!</v>
      </c>
      <c r="AF490" s="293" t="e">
        <f t="shared" si="51"/>
        <v>#DIV/0!</v>
      </c>
      <c r="AG490" s="293" t="e">
        <f t="shared" si="52"/>
        <v>#DIV/0!</v>
      </c>
      <c r="AH490" s="294" t="e">
        <f t="shared" si="53"/>
        <v>#NUM!</v>
      </c>
      <c r="AI490" s="294" t="e">
        <f t="shared" si="54"/>
        <v>#DIV/0!</v>
      </c>
      <c r="AJ490" s="295" t="e">
        <f>INDEX($AR$3:AS491,MATCH(COUNTA(N490:Y490),$AR$3:$AR$12,0),2)</f>
        <v>#N/A</v>
      </c>
      <c r="AK490" s="296" t="e">
        <f t="shared" si="55"/>
        <v>#DIV/0!</v>
      </c>
      <c r="AL490" s="297">
        <f t="shared" si="56"/>
        <v>0</v>
      </c>
      <c r="AP490" s="298" t="s">
        <v>81</v>
      </c>
    </row>
    <row r="491" spans="1:42">
      <c r="A491" s="163" t="s">
        <v>534</v>
      </c>
      <c r="L491">
        <v>124.51</v>
      </c>
      <c r="M491">
        <v>101.91</v>
      </c>
      <c r="AB491" s="72">
        <v>0</v>
      </c>
      <c r="AC491" s="302">
        <v>0.35</v>
      </c>
      <c r="AD491" s="292" t="e">
        <f t="shared" si="50"/>
        <v>#DIV/0!</v>
      </c>
      <c r="AE491" s="258" t="e">
        <f t="shared" si="57"/>
        <v>#DIV/0!</v>
      </c>
      <c r="AF491" s="293" t="e">
        <f t="shared" si="51"/>
        <v>#DIV/0!</v>
      </c>
      <c r="AG491" s="293">
        <f t="shared" si="52"/>
        <v>9.9814504019079617</v>
      </c>
      <c r="AH491" s="294" t="e">
        <f t="shared" si="53"/>
        <v>#NUM!</v>
      </c>
      <c r="AI491" s="294" t="e">
        <f t="shared" si="54"/>
        <v>#DIV/0!</v>
      </c>
      <c r="AJ491" s="295" t="e">
        <f>INDEX($AR$3:AS492,MATCH(COUNTA(N491:Y491),$AR$3:$AR$12,0),2)</f>
        <v>#N/A</v>
      </c>
      <c r="AK491" s="296" t="e">
        <f t="shared" si="55"/>
        <v>#DIV/0!</v>
      </c>
      <c r="AL491" s="297">
        <f t="shared" si="56"/>
        <v>0</v>
      </c>
      <c r="AP491" s="298" t="s">
        <v>81</v>
      </c>
    </row>
    <row r="492" spans="1:42">
      <c r="A492" s="163" t="s">
        <v>535</v>
      </c>
      <c r="B492">
        <v>37.590000000000003</v>
      </c>
      <c r="C492">
        <v>56.49</v>
      </c>
      <c r="D492">
        <v>13.54</v>
      </c>
      <c r="E492">
        <v>25.64</v>
      </c>
      <c r="F492">
        <v>8.56</v>
      </c>
      <c r="G492">
        <v>32.979999999999997</v>
      </c>
      <c r="H492">
        <v>148.16</v>
      </c>
      <c r="I492">
        <v>105.27</v>
      </c>
      <c r="J492">
        <v>93.62</v>
      </c>
      <c r="K492">
        <v>31.58</v>
      </c>
      <c r="L492">
        <v>193.96</v>
      </c>
      <c r="M492">
        <v>205.91</v>
      </c>
      <c r="N492" s="22">
        <v>37.590000000000003</v>
      </c>
      <c r="O492">
        <v>56.49</v>
      </c>
      <c r="P492">
        <v>13.54</v>
      </c>
      <c r="Q492">
        <v>25.64</v>
      </c>
      <c r="R492">
        <v>8.56</v>
      </c>
      <c r="S492">
        <v>32.979999999999997</v>
      </c>
      <c r="U492">
        <v>105.27</v>
      </c>
      <c r="V492">
        <v>93.62</v>
      </c>
      <c r="W492">
        <v>31.58</v>
      </c>
      <c r="AB492" s="72">
        <v>10.981400000000001</v>
      </c>
      <c r="AC492" s="302">
        <v>0.45</v>
      </c>
      <c r="AD492" s="292">
        <f t="shared" si="50"/>
        <v>0.375</v>
      </c>
      <c r="AE492" s="258">
        <f t="shared" si="57"/>
        <v>0.41249999999999998</v>
      </c>
      <c r="AF492" s="293">
        <f t="shared" si="51"/>
        <v>71.003136406147817</v>
      </c>
      <c r="AG492" s="293">
        <f t="shared" si="52"/>
        <v>84.198097446818693</v>
      </c>
      <c r="AH492" s="294">
        <f t="shared" si="53"/>
        <v>0.12046324061627538</v>
      </c>
      <c r="AI492" s="294">
        <f t="shared" si="54"/>
        <v>1.8841066528900206</v>
      </c>
      <c r="AJ492" s="295">
        <f>INDEX($AR$3:AS493,MATCH(COUNTA(N492:Y492),$AR$3:$AR$12,0),2)</f>
        <v>2.3199999999999998</v>
      </c>
      <c r="AK492" s="296">
        <f t="shared" si="55"/>
        <v>45.03</v>
      </c>
      <c r="AL492" s="297">
        <f t="shared" si="56"/>
        <v>4.1005700548199684</v>
      </c>
      <c r="AP492" s="298" t="s">
        <v>172</v>
      </c>
    </row>
    <row r="493" spans="1:42">
      <c r="A493" s="163" t="s">
        <v>536</v>
      </c>
      <c r="B493">
        <v>37.65</v>
      </c>
      <c r="C493">
        <v>87.26</v>
      </c>
      <c r="D493">
        <v>9.0500000000000007</v>
      </c>
      <c r="E493">
        <v>24.51</v>
      </c>
      <c r="F493">
        <v>14.88</v>
      </c>
      <c r="G493">
        <v>39.32</v>
      </c>
      <c r="H493">
        <v>72.64</v>
      </c>
      <c r="I493">
        <v>53.38</v>
      </c>
      <c r="J493">
        <v>28.95</v>
      </c>
      <c r="K493">
        <v>11.74</v>
      </c>
      <c r="L493">
        <v>89.29</v>
      </c>
      <c r="M493">
        <v>69.25</v>
      </c>
      <c r="N493" s="22">
        <v>37.65</v>
      </c>
      <c r="O493">
        <v>87.26</v>
      </c>
      <c r="P493">
        <v>9.0500000000000007</v>
      </c>
      <c r="Q493">
        <v>24.51</v>
      </c>
      <c r="R493">
        <v>14.88</v>
      </c>
      <c r="S493">
        <v>39.32</v>
      </c>
      <c r="T493">
        <v>72.64</v>
      </c>
      <c r="U493">
        <v>53.38</v>
      </c>
      <c r="V493">
        <v>28.95</v>
      </c>
      <c r="W493">
        <v>11.74</v>
      </c>
      <c r="X493">
        <v>89.29</v>
      </c>
      <c r="Y493" s="72">
        <v>69.25</v>
      </c>
      <c r="AB493" s="72">
        <v>9.3687000000000005</v>
      </c>
      <c r="AC493" s="302">
        <v>0.48</v>
      </c>
      <c r="AD493" s="292">
        <f t="shared" si="50"/>
        <v>0.75</v>
      </c>
      <c r="AE493" s="258">
        <f t="shared" si="57"/>
        <v>0.61499999999999999</v>
      </c>
      <c r="AF493" s="293">
        <f t="shared" si="51"/>
        <v>61.899185859275377</v>
      </c>
      <c r="AG493" s="293">
        <f t="shared" si="52"/>
        <v>61.899185859275377</v>
      </c>
      <c r="AH493" s="294">
        <f t="shared" si="53"/>
        <v>2.5299102691924237E-2</v>
      </c>
      <c r="AI493" s="294">
        <f t="shared" si="54"/>
        <v>1.602435786130439</v>
      </c>
      <c r="AJ493" s="295">
        <f>INDEX($AR$3:AS494,MATCH(COUNTA(N493:Y493),$AR$3:$AR$12,0),2)</f>
        <v>2.5499999999999998</v>
      </c>
      <c r="AK493" s="296">
        <f t="shared" si="55"/>
        <v>44.826666666666675</v>
      </c>
      <c r="AL493" s="297">
        <f t="shared" si="56"/>
        <v>4.7847264472836866</v>
      </c>
      <c r="AP493" s="298" t="s">
        <v>172</v>
      </c>
    </row>
    <row r="494" spans="1:42">
      <c r="A494" s="163" t="s">
        <v>537</v>
      </c>
      <c r="B494">
        <v>29.06</v>
      </c>
      <c r="C494">
        <v>68.61</v>
      </c>
      <c r="D494">
        <v>23.6</v>
      </c>
      <c r="E494">
        <v>29.02</v>
      </c>
      <c r="F494">
        <v>13.23</v>
      </c>
      <c r="G494">
        <v>34.85</v>
      </c>
      <c r="H494">
        <v>63.51</v>
      </c>
      <c r="I494">
        <v>31.27</v>
      </c>
      <c r="J494">
        <v>11.37</v>
      </c>
      <c r="L494">
        <v>54.32</v>
      </c>
      <c r="M494">
        <v>50.55</v>
      </c>
      <c r="N494" s="22">
        <v>29.06</v>
      </c>
      <c r="O494">
        <v>68.61</v>
      </c>
      <c r="P494">
        <v>23.6</v>
      </c>
      <c r="Q494">
        <v>29.02</v>
      </c>
      <c r="R494">
        <v>13.23</v>
      </c>
      <c r="S494">
        <v>34.85</v>
      </c>
      <c r="T494">
        <v>63.51</v>
      </c>
      <c r="U494">
        <v>31.27</v>
      </c>
      <c r="V494">
        <v>11.37</v>
      </c>
      <c r="X494">
        <v>54.32</v>
      </c>
      <c r="Y494" s="72">
        <v>50.55</v>
      </c>
      <c r="AB494" s="72">
        <v>10.2257</v>
      </c>
      <c r="AC494" s="302">
        <v>0.55000000000000004</v>
      </c>
      <c r="AD494" s="292">
        <f t="shared" si="50"/>
        <v>0.70833333333333326</v>
      </c>
      <c r="AE494" s="258">
        <f t="shared" si="57"/>
        <v>0.62916666666666665</v>
      </c>
      <c r="AF494" s="293">
        <f t="shared" si="51"/>
        <v>49.615174724389718</v>
      </c>
      <c r="AG494" s="293">
        <f t="shared" si="52"/>
        <v>49.615174724389718</v>
      </c>
      <c r="AH494" s="294">
        <f t="shared" si="53"/>
        <v>8.9098532494758936E-2</v>
      </c>
      <c r="AI494" s="294">
        <f t="shared" si="54"/>
        <v>1.700082422060101</v>
      </c>
      <c r="AJ494" s="295">
        <f>INDEX($AR$3:AS495,MATCH(COUNTA(N494:Y494),$AR$3:$AR$12,0),2)</f>
        <v>2.48</v>
      </c>
      <c r="AK494" s="296">
        <f t="shared" si="55"/>
        <v>37.217272727272729</v>
      </c>
      <c r="AL494" s="297">
        <f t="shared" si="56"/>
        <v>3.6395819090402348</v>
      </c>
      <c r="AP494" s="298" t="s">
        <v>172</v>
      </c>
    </row>
    <row r="495" spans="1:42">
      <c r="A495" s="163" t="s">
        <v>538</v>
      </c>
      <c r="B495">
        <v>81.81</v>
      </c>
      <c r="C495">
        <v>205.28</v>
      </c>
      <c r="D495">
        <v>65.2</v>
      </c>
      <c r="E495">
        <v>121.53</v>
      </c>
      <c r="F495">
        <v>86.23</v>
      </c>
      <c r="G495">
        <v>129.77000000000001</v>
      </c>
      <c r="H495">
        <v>193.67</v>
      </c>
      <c r="I495">
        <v>131.05000000000001</v>
      </c>
      <c r="J495">
        <v>114.71</v>
      </c>
      <c r="K495">
        <v>104.61</v>
      </c>
      <c r="L495">
        <v>93.28</v>
      </c>
      <c r="M495">
        <v>85.76</v>
      </c>
      <c r="N495" s="22">
        <v>81.81</v>
      </c>
      <c r="O495">
        <v>205.28</v>
      </c>
      <c r="P495">
        <v>65.2</v>
      </c>
      <c r="Q495">
        <v>121.53</v>
      </c>
      <c r="R495">
        <v>86.23</v>
      </c>
      <c r="S495">
        <v>129.77000000000001</v>
      </c>
      <c r="T495">
        <v>193.67</v>
      </c>
      <c r="U495">
        <v>131.05000000000001</v>
      </c>
      <c r="V495">
        <v>114.71</v>
      </c>
      <c r="W495">
        <v>104.61</v>
      </c>
      <c r="X495">
        <v>93.28</v>
      </c>
      <c r="Y495" s="72">
        <v>85.76</v>
      </c>
      <c r="AB495" s="72">
        <v>10.4138</v>
      </c>
      <c r="AC495" s="302">
        <v>0.5</v>
      </c>
      <c r="AD495" s="292">
        <f t="shared" si="50"/>
        <v>0.75</v>
      </c>
      <c r="AE495" s="258">
        <f t="shared" si="57"/>
        <v>0.625</v>
      </c>
      <c r="AF495" s="293">
        <f t="shared" si="51"/>
        <v>35.199505915443318</v>
      </c>
      <c r="AG495" s="293">
        <f t="shared" si="52"/>
        <v>35.199505915443318</v>
      </c>
      <c r="AH495" s="294">
        <f t="shared" si="53"/>
        <v>8.2881210736721986E-2</v>
      </c>
      <c r="AI495" s="294">
        <f t="shared" si="54"/>
        <v>2.1121829236239953</v>
      </c>
      <c r="AJ495" s="295">
        <f>INDEX($AR$3:AS496,MATCH(COUNTA(N495:Y495),$AR$3:$AR$12,0),2)</f>
        <v>2.5499999999999998</v>
      </c>
      <c r="AK495" s="296">
        <f t="shared" si="55"/>
        <v>117.74166666666666</v>
      </c>
      <c r="AL495" s="297">
        <f t="shared" si="56"/>
        <v>11.306311496923954</v>
      </c>
      <c r="AP495" s="298" t="s">
        <v>172</v>
      </c>
    </row>
    <row r="496" spans="1:42">
      <c r="A496" s="163" t="s">
        <v>539</v>
      </c>
      <c r="B496">
        <v>84.95</v>
      </c>
      <c r="C496">
        <v>169.08</v>
      </c>
      <c r="D496">
        <v>97.8</v>
      </c>
      <c r="E496">
        <v>123.82</v>
      </c>
      <c r="F496">
        <v>71.569999999999993</v>
      </c>
      <c r="G496">
        <v>114.84</v>
      </c>
      <c r="H496">
        <v>175.38</v>
      </c>
      <c r="I496">
        <v>73.5</v>
      </c>
      <c r="J496">
        <v>141.24</v>
      </c>
      <c r="K496">
        <v>88.03</v>
      </c>
      <c r="L496">
        <v>140.04</v>
      </c>
      <c r="M496">
        <v>99.9</v>
      </c>
      <c r="N496" s="22">
        <v>84.95</v>
      </c>
      <c r="O496">
        <v>169.08</v>
      </c>
      <c r="P496">
        <v>97.8</v>
      </c>
      <c r="Q496">
        <v>123.82</v>
      </c>
      <c r="R496">
        <v>71.569999999999993</v>
      </c>
      <c r="S496">
        <v>114.84</v>
      </c>
      <c r="T496">
        <v>175.38</v>
      </c>
      <c r="U496">
        <v>73.5</v>
      </c>
      <c r="V496">
        <v>141.24</v>
      </c>
      <c r="W496">
        <v>88.03</v>
      </c>
      <c r="X496">
        <v>140.04</v>
      </c>
      <c r="Y496" s="72">
        <v>99.9</v>
      </c>
      <c r="AB496" s="72">
        <v>11.331099999999999</v>
      </c>
      <c r="AC496" s="302">
        <v>0.42</v>
      </c>
      <c r="AD496" s="292">
        <f t="shared" si="50"/>
        <v>1</v>
      </c>
      <c r="AE496" s="258">
        <f t="shared" si="57"/>
        <v>0.71</v>
      </c>
      <c r="AF496" s="293">
        <f t="shared" si="51"/>
        <v>29.406448067447354</v>
      </c>
      <c r="AG496" s="293">
        <f t="shared" si="52"/>
        <v>29.406448067447354</v>
      </c>
      <c r="AH496" s="294">
        <f t="shared" si="53"/>
        <v>6.0687795010114468E-2</v>
      </c>
      <c r="AI496" s="294">
        <f t="shared" si="54"/>
        <v>1.7849069342804513</v>
      </c>
      <c r="AJ496" s="295">
        <f>INDEX($AR$3:AS497,MATCH(COUNTA(N496:Y496),$AR$3:$AR$12,0),2)</f>
        <v>2.5499999999999998</v>
      </c>
      <c r="AK496" s="296">
        <f t="shared" si="55"/>
        <v>115.0125</v>
      </c>
      <c r="AL496" s="297">
        <f t="shared" si="56"/>
        <v>10.150161943677137</v>
      </c>
      <c r="AP496" s="298" t="s">
        <v>172</v>
      </c>
    </row>
    <row r="497" spans="1:42">
      <c r="A497" s="391" t="s">
        <v>540</v>
      </c>
      <c r="B497">
        <v>28.67</v>
      </c>
      <c r="C497">
        <v>41.52</v>
      </c>
      <c r="D497">
        <v>8.34</v>
      </c>
      <c r="E497">
        <v>36.590000000000003</v>
      </c>
      <c r="F497">
        <v>17.48</v>
      </c>
      <c r="G497">
        <v>29.69</v>
      </c>
      <c r="H497">
        <v>36.31</v>
      </c>
      <c r="I497">
        <v>25.31</v>
      </c>
      <c r="J497">
        <v>33.42</v>
      </c>
      <c r="K497">
        <v>17.05</v>
      </c>
      <c r="L497">
        <v>22.99</v>
      </c>
      <c r="M497">
        <v>9.49</v>
      </c>
      <c r="N497" s="22">
        <v>28.67</v>
      </c>
      <c r="O497">
        <v>41.52</v>
      </c>
      <c r="Q497">
        <v>36.590000000000003</v>
      </c>
      <c r="R497">
        <v>17.48</v>
      </c>
      <c r="S497">
        <v>29.69</v>
      </c>
      <c r="T497">
        <v>36.31</v>
      </c>
      <c r="U497">
        <v>25.31</v>
      </c>
      <c r="V497">
        <v>33.42</v>
      </c>
      <c r="W497">
        <v>17.05</v>
      </c>
      <c r="X497">
        <v>22.99</v>
      </c>
      <c r="AB497" s="72">
        <v>10.4215</v>
      </c>
      <c r="AC497" s="302">
        <v>0.45</v>
      </c>
      <c r="AD497" s="292">
        <f t="shared" si="50"/>
        <v>0.91666666666666663</v>
      </c>
      <c r="AE497" s="258">
        <f t="shared" si="57"/>
        <v>0.68333333333333335</v>
      </c>
      <c r="AF497" s="293">
        <f t="shared" si="51"/>
        <v>27.090215965420484</v>
      </c>
      <c r="AG497" s="293">
        <f t="shared" si="52"/>
        <v>40.381952779410007</v>
      </c>
      <c r="AH497" s="294">
        <f t="shared" si="53"/>
        <v>0.20147118921127907</v>
      </c>
      <c r="AI497" s="294">
        <f t="shared" si="54"/>
        <v>1.6113901808073652</v>
      </c>
      <c r="AJ497" s="295">
        <f>INDEX($AR$3:AS498,MATCH(COUNTA(N497:Y497),$AR$3:$AR$12,0),2)</f>
        <v>2.41</v>
      </c>
      <c r="AK497" s="296">
        <f t="shared" si="55"/>
        <v>28.903000000000002</v>
      </c>
      <c r="AL497" s="297">
        <f t="shared" si="56"/>
        <v>2.7734011418701723</v>
      </c>
      <c r="AP497" s="298" t="s">
        <v>172</v>
      </c>
    </row>
    <row r="498" spans="1:42">
      <c r="A498" s="392" t="s">
        <v>541</v>
      </c>
      <c r="B498">
        <v>168.04</v>
      </c>
      <c r="C498">
        <v>233.49</v>
      </c>
      <c r="D498">
        <v>242.03</v>
      </c>
      <c r="E498">
        <v>199.67</v>
      </c>
      <c r="F498">
        <v>191.95</v>
      </c>
      <c r="G498">
        <v>236.12</v>
      </c>
      <c r="H498">
        <v>276.18</v>
      </c>
      <c r="I498">
        <v>215.29</v>
      </c>
      <c r="J498">
        <v>220.04</v>
      </c>
      <c r="K498">
        <v>159.27000000000001</v>
      </c>
      <c r="L498">
        <v>170.43</v>
      </c>
      <c r="M498">
        <v>124.01</v>
      </c>
      <c r="N498" s="22">
        <v>168.04</v>
      </c>
      <c r="O498">
        <v>233.49</v>
      </c>
      <c r="P498">
        <v>242.03</v>
      </c>
      <c r="Q498">
        <v>199.67</v>
      </c>
      <c r="R498">
        <v>191.95</v>
      </c>
      <c r="S498">
        <v>236.12</v>
      </c>
      <c r="T498">
        <v>276.18</v>
      </c>
      <c r="U498">
        <v>215.29</v>
      </c>
      <c r="V498">
        <v>220.04</v>
      </c>
      <c r="W498">
        <v>159.27000000000001</v>
      </c>
      <c r="X498">
        <v>170.43</v>
      </c>
      <c r="Y498" s="72">
        <v>124.01</v>
      </c>
      <c r="AB498" s="72">
        <v>5.4843999999999999</v>
      </c>
      <c r="AC498" s="302">
        <v>0.43</v>
      </c>
      <c r="AD498" s="292">
        <f t="shared" si="50"/>
        <v>1</v>
      </c>
      <c r="AE498" s="258">
        <f t="shared" si="57"/>
        <v>0.71499999999999997</v>
      </c>
      <c r="AF498" s="293">
        <f t="shared" si="51"/>
        <v>20.063458703529541</v>
      </c>
      <c r="AG498" s="293">
        <f t="shared" si="52"/>
        <v>20.063458703529541</v>
      </c>
      <c r="AH498" s="294">
        <f t="shared" si="53"/>
        <v>0.22442005651573899</v>
      </c>
      <c r="AI498" s="294">
        <f t="shared" si="54"/>
        <v>1.7953148607062548</v>
      </c>
      <c r="AJ498" s="295">
        <f>INDEX($AR$3:AS499,MATCH(COUNTA(N498:Y498),$AR$3:$AR$12,0),2)</f>
        <v>2.5499999999999998</v>
      </c>
      <c r="AK498" s="296">
        <f t="shared" si="55"/>
        <v>203.04333333333332</v>
      </c>
      <c r="AL498" s="297">
        <f t="shared" si="56"/>
        <v>37.021977487661971</v>
      </c>
      <c r="AM498">
        <v>0.15709999999999999</v>
      </c>
      <c r="AN498">
        <f>AM498*1000</f>
        <v>157.1</v>
      </c>
      <c r="AO498" s="202">
        <f>100*(AK498/(AN498+(AVERAGE(AL495:AL497)*AB498)))</f>
        <v>100.81823696469246</v>
      </c>
      <c r="AP498" s="298" t="s">
        <v>81</v>
      </c>
    </row>
    <row r="499" spans="1:42" s="304" customFormat="1">
      <c r="A499" s="164" t="s">
        <v>542</v>
      </c>
      <c r="D499" s="304">
        <v>45.61</v>
      </c>
      <c r="J499" s="304">
        <v>207.59</v>
      </c>
      <c r="L499" s="304">
        <v>18.28</v>
      </c>
      <c r="M499" s="304">
        <v>53.57</v>
      </c>
      <c r="N499" s="133"/>
      <c r="P499" s="304">
        <v>45.61</v>
      </c>
      <c r="X499" s="304">
        <v>18.28</v>
      </c>
      <c r="Y499" s="112">
        <v>53.57</v>
      </c>
      <c r="AB499" s="112">
        <v>8.8879999999999999</v>
      </c>
      <c r="AC499" s="188">
        <v>0.33</v>
      </c>
      <c r="AD499" s="292">
        <f t="shared" si="50"/>
        <v>0.375</v>
      </c>
      <c r="AE499" s="258">
        <f t="shared" si="57"/>
        <v>0.35250000000000004</v>
      </c>
      <c r="AF499" s="293">
        <f t="shared" si="51"/>
        <v>38.599989663165566</v>
      </c>
      <c r="AG499" s="293">
        <f t="shared" si="52"/>
        <v>91.18631987620968</v>
      </c>
      <c r="AH499" s="294">
        <f t="shared" si="53"/>
        <v>0.22555964862567301</v>
      </c>
      <c r="AI499" s="294">
        <f t="shared" si="54"/>
        <v>0.95391335032977687</v>
      </c>
      <c r="AJ499" s="295">
        <f>INDEX($AR$3:AS500,MATCH(COUNTA(N499:Y499),$AR$3:$AR$12,0),2)</f>
        <v>1.1499999999999999</v>
      </c>
      <c r="AK499" s="296">
        <f t="shared" si="55"/>
        <v>39.153333333333336</v>
      </c>
      <c r="AL499" s="297">
        <f t="shared" si="56"/>
        <v>4.4051905190519056</v>
      </c>
      <c r="AP499" s="272" t="s">
        <v>346</v>
      </c>
    </row>
    <row r="500" spans="1:42">
      <c r="A500" s="164" t="s">
        <v>543</v>
      </c>
      <c r="C500">
        <v>88.75</v>
      </c>
      <c r="D500">
        <v>67.39</v>
      </c>
      <c r="E500">
        <v>72.62</v>
      </c>
      <c r="J500">
        <v>178.08</v>
      </c>
      <c r="L500">
        <v>57.42</v>
      </c>
      <c r="M500">
        <v>102.76</v>
      </c>
      <c r="O500">
        <v>88.75</v>
      </c>
      <c r="P500">
        <v>67.39</v>
      </c>
      <c r="Q500">
        <v>72.62</v>
      </c>
      <c r="X500">
        <v>57.42</v>
      </c>
      <c r="Y500" s="72">
        <v>102.76</v>
      </c>
      <c r="AB500" s="72">
        <v>8.9664000000000001</v>
      </c>
      <c r="AC500" s="302">
        <v>0.33</v>
      </c>
      <c r="AD500" s="292">
        <f t="shared" si="50"/>
        <v>0.70833333333333326</v>
      </c>
      <c r="AE500" s="258">
        <f t="shared" si="57"/>
        <v>0.51916666666666667</v>
      </c>
      <c r="AF500" s="293">
        <f t="shared" si="51"/>
        <v>20.676495256896466</v>
      </c>
      <c r="AG500" s="293">
        <f t="shared" si="52"/>
        <v>42.492706153676458</v>
      </c>
      <c r="AH500" s="294">
        <f t="shared" si="53"/>
        <v>0.30899867666519637</v>
      </c>
      <c r="AI500" s="294">
        <f t="shared" si="54"/>
        <v>1.5526150607321221</v>
      </c>
      <c r="AJ500" s="295">
        <f>INDEX($AR$3:AS501,MATCH(COUNTA(N500:Y500),$AR$3:$AR$12,0),2)</f>
        <v>1.75</v>
      </c>
      <c r="AK500" s="296">
        <f t="shared" si="55"/>
        <v>77.787999999999997</v>
      </c>
      <c r="AL500" s="297">
        <f t="shared" si="56"/>
        <v>8.6754996431120617</v>
      </c>
      <c r="AP500" s="298" t="s">
        <v>346</v>
      </c>
    </row>
    <row r="501" spans="1:42">
      <c r="A501" s="164" t="s">
        <v>544</v>
      </c>
      <c r="B501">
        <v>28.08</v>
      </c>
      <c r="C501">
        <v>46.05</v>
      </c>
      <c r="D501">
        <v>22.81</v>
      </c>
      <c r="E501">
        <v>47.75</v>
      </c>
      <c r="F501">
        <v>28.41</v>
      </c>
      <c r="H501">
        <v>178.78</v>
      </c>
      <c r="I501">
        <v>57.12</v>
      </c>
      <c r="J501">
        <v>107.15</v>
      </c>
      <c r="K501">
        <v>38.08</v>
      </c>
      <c r="L501">
        <v>23.11</v>
      </c>
      <c r="M501">
        <v>28.94</v>
      </c>
      <c r="N501" s="22">
        <v>28.08</v>
      </c>
      <c r="O501">
        <v>46.05</v>
      </c>
      <c r="P501">
        <v>22.81</v>
      </c>
      <c r="Q501">
        <v>47.75</v>
      </c>
      <c r="R501">
        <v>28.41</v>
      </c>
      <c r="U501">
        <v>57.12</v>
      </c>
      <c r="W501">
        <v>38.08</v>
      </c>
      <c r="X501">
        <v>23.11</v>
      </c>
      <c r="Y501" s="72">
        <v>28.94</v>
      </c>
      <c r="AB501" s="72">
        <v>4.3002000000000002</v>
      </c>
      <c r="AC501" s="302">
        <v>0.37</v>
      </c>
      <c r="AD501" s="292">
        <f t="shared" si="50"/>
        <v>0.875</v>
      </c>
      <c r="AE501" s="258">
        <f t="shared" si="57"/>
        <v>0.62250000000000005</v>
      </c>
      <c r="AF501" s="293">
        <f t="shared" si="51"/>
        <v>32.417102918503822</v>
      </c>
      <c r="AG501" s="293">
        <f t="shared" si="52"/>
        <v>82.29058677238217</v>
      </c>
      <c r="AH501" s="294">
        <f t="shared" si="53"/>
        <v>0.27309822209268425</v>
      </c>
      <c r="AI501" s="294">
        <f t="shared" si="54"/>
        <v>1.8655115846841255</v>
      </c>
      <c r="AJ501" s="295">
        <f>INDEX($AR$3:AS502,MATCH(COUNTA(N501:Y501),$AR$3:$AR$12,0),2)</f>
        <v>2.3199999999999998</v>
      </c>
      <c r="AK501" s="296">
        <f t="shared" si="55"/>
        <v>35.594444444444449</v>
      </c>
      <c r="AL501" s="297">
        <f t="shared" si="56"/>
        <v>8.2773927827646272</v>
      </c>
      <c r="AP501" s="298" t="s">
        <v>346</v>
      </c>
    </row>
    <row r="502" spans="1:42">
      <c r="A502" s="164" t="s">
        <v>545</v>
      </c>
      <c r="B502">
        <v>32.72</v>
      </c>
      <c r="C502">
        <v>44.08</v>
      </c>
      <c r="D502">
        <v>27.86</v>
      </c>
      <c r="E502">
        <v>25.41</v>
      </c>
      <c r="F502">
        <v>17.78</v>
      </c>
      <c r="G502">
        <v>13.7</v>
      </c>
      <c r="H502">
        <v>74.84</v>
      </c>
      <c r="M502">
        <v>10.35</v>
      </c>
      <c r="N502" s="22">
        <v>32.72</v>
      </c>
      <c r="O502">
        <v>44.08</v>
      </c>
      <c r="P502">
        <v>27.86</v>
      </c>
      <c r="Q502">
        <v>25.41</v>
      </c>
      <c r="R502">
        <v>17.78</v>
      </c>
      <c r="S502">
        <v>13.7</v>
      </c>
      <c r="Y502" s="72">
        <v>10.35</v>
      </c>
      <c r="AB502" s="72">
        <v>7.8087999999999997</v>
      </c>
      <c r="AC502" s="302">
        <v>0.35</v>
      </c>
      <c r="AD502" s="292">
        <f t="shared" si="50"/>
        <v>0.54166666666666663</v>
      </c>
      <c r="AE502" s="258">
        <f t="shared" si="57"/>
        <v>0.4458333333333333</v>
      </c>
      <c r="AF502" s="293">
        <f t="shared" si="51"/>
        <v>44.209545733555331</v>
      </c>
      <c r="AG502" s="293">
        <f t="shared" si="52"/>
        <v>63.176423588650245</v>
      </c>
      <c r="AH502" s="294">
        <f t="shared" si="53"/>
        <v>0.33679217313963833</v>
      </c>
      <c r="AI502" s="294">
        <f t="shared" si="54"/>
        <v>1.7982475914217826</v>
      </c>
      <c r="AJ502" s="295">
        <f>INDEX($AR$3:AS503,MATCH(COUNTA(N502:Y502),$AR$3:$AR$12,0),2)</f>
        <v>2.1</v>
      </c>
      <c r="AK502" s="296">
        <f t="shared" si="55"/>
        <v>24.557142857142853</v>
      </c>
      <c r="AL502" s="297">
        <f t="shared" si="56"/>
        <v>3.1448036647299014</v>
      </c>
      <c r="AP502" s="298" t="s">
        <v>346</v>
      </c>
    </row>
    <row r="503" spans="1:42">
      <c r="A503" s="164" t="s">
        <v>546</v>
      </c>
      <c r="B503">
        <v>29.55</v>
      </c>
      <c r="C503">
        <v>39.520000000000003</v>
      </c>
      <c r="D503">
        <v>13.8</v>
      </c>
      <c r="E503">
        <v>21.54</v>
      </c>
      <c r="F503">
        <v>17.850000000000001</v>
      </c>
      <c r="G503">
        <v>14.4</v>
      </c>
      <c r="H503">
        <v>72.150000000000006</v>
      </c>
      <c r="I503">
        <v>11.44</v>
      </c>
      <c r="L503">
        <v>40.020000000000003</v>
      </c>
      <c r="M503">
        <v>11.72</v>
      </c>
      <c r="N503" s="22">
        <v>29.55</v>
      </c>
      <c r="O503">
        <v>39.520000000000003</v>
      </c>
      <c r="P503">
        <v>13.8</v>
      </c>
      <c r="Q503">
        <v>21.54</v>
      </c>
      <c r="R503">
        <v>17.850000000000001</v>
      </c>
      <c r="S503">
        <v>14.4</v>
      </c>
      <c r="U503">
        <v>11.44</v>
      </c>
      <c r="X503">
        <v>40.020000000000003</v>
      </c>
      <c r="Y503" s="72">
        <v>11.72</v>
      </c>
      <c r="AB503" s="72">
        <v>6.5256999999999996</v>
      </c>
      <c r="AC503" s="302">
        <v>0.32</v>
      </c>
      <c r="AD503" s="292">
        <f t="shared" si="50"/>
        <v>0.625</v>
      </c>
      <c r="AE503" s="258">
        <f t="shared" si="57"/>
        <v>0.47250000000000003</v>
      </c>
      <c r="AF503" s="293">
        <f t="shared" si="51"/>
        <v>48.596340453392003</v>
      </c>
      <c r="AG503" s="293">
        <f t="shared" si="52"/>
        <v>66.718248340033014</v>
      </c>
      <c r="AH503" s="294">
        <f t="shared" si="53"/>
        <v>1.749475157452764E-2</v>
      </c>
      <c r="AI503" s="294">
        <f t="shared" si="54"/>
        <v>1.6510335264201896</v>
      </c>
      <c r="AJ503" s="295">
        <f>INDEX($AR$3:AS504,MATCH(COUNTA(N503:Y503),$AR$3:$AR$12,0),2)</f>
        <v>2.3199999999999998</v>
      </c>
      <c r="AK503" s="296">
        <f t="shared" si="55"/>
        <v>22.204444444444444</v>
      </c>
      <c r="AL503" s="297">
        <f t="shared" si="56"/>
        <v>3.4026149599957778</v>
      </c>
      <c r="AP503" s="298" t="s">
        <v>346</v>
      </c>
    </row>
    <row r="504" spans="1:42">
      <c r="A504" s="164" t="s">
        <v>547</v>
      </c>
      <c r="B504">
        <v>27.54</v>
      </c>
      <c r="C504">
        <v>42.53</v>
      </c>
      <c r="D504">
        <v>41.86</v>
      </c>
      <c r="E504">
        <v>29.55</v>
      </c>
      <c r="F504">
        <v>23.99</v>
      </c>
      <c r="G504">
        <v>13.2</v>
      </c>
      <c r="H504">
        <v>51.17</v>
      </c>
      <c r="I504">
        <v>19.87</v>
      </c>
      <c r="J504">
        <v>20.149999999999999</v>
      </c>
      <c r="L504">
        <v>46.93</v>
      </c>
      <c r="M504">
        <v>22.41</v>
      </c>
      <c r="N504" s="22">
        <v>27.54</v>
      </c>
      <c r="O504">
        <v>42.53</v>
      </c>
      <c r="P504">
        <v>41.86</v>
      </c>
      <c r="Q504">
        <v>29.55</v>
      </c>
      <c r="R504">
        <v>23.99</v>
      </c>
      <c r="S504">
        <v>13.2</v>
      </c>
      <c r="T504">
        <v>51.17</v>
      </c>
      <c r="U504">
        <v>19.87</v>
      </c>
      <c r="V504">
        <v>20.149999999999999</v>
      </c>
      <c r="X504">
        <v>46.93</v>
      </c>
      <c r="Y504" s="72">
        <v>22.41</v>
      </c>
      <c r="AB504" s="72">
        <v>8.0249000000000006</v>
      </c>
      <c r="AC504" s="302">
        <v>0.35</v>
      </c>
      <c r="AD504" s="292">
        <f t="shared" si="50"/>
        <v>0.70833333333333326</v>
      </c>
      <c r="AE504" s="258">
        <f t="shared" si="57"/>
        <v>0.52916666666666656</v>
      </c>
      <c r="AF504" s="293">
        <f t="shared" si="51"/>
        <v>39.191986790783332</v>
      </c>
      <c r="AG504" s="293">
        <f t="shared" si="52"/>
        <v>39.191986790783332</v>
      </c>
      <c r="AH504" s="294">
        <f t="shared" si="53"/>
        <v>0.11166710560969192</v>
      </c>
      <c r="AI504" s="294">
        <f t="shared" si="54"/>
        <v>1.6824982225375362</v>
      </c>
      <c r="AJ504" s="295">
        <f>INDEX($AR$3:AS505,MATCH(COUNTA(N504:Y504),$AR$3:$AR$12,0),2)</f>
        <v>2.48</v>
      </c>
      <c r="AK504" s="296">
        <f t="shared" si="55"/>
        <v>30.836363636363636</v>
      </c>
      <c r="AL504" s="297">
        <f t="shared" si="56"/>
        <v>3.8425854074647203</v>
      </c>
      <c r="AP504" s="298" t="s">
        <v>346</v>
      </c>
    </row>
    <row r="505" spans="1:42">
      <c r="A505" s="164" t="s">
        <v>548</v>
      </c>
      <c r="B505">
        <v>31.97</v>
      </c>
      <c r="C505">
        <v>71.239999999999995</v>
      </c>
      <c r="D505">
        <v>43.59</v>
      </c>
      <c r="E505">
        <v>44.55</v>
      </c>
      <c r="F505">
        <v>37.81</v>
      </c>
      <c r="G505">
        <v>23.83</v>
      </c>
      <c r="H505">
        <v>64.84</v>
      </c>
      <c r="I505">
        <v>31.96</v>
      </c>
      <c r="J505">
        <v>55.97</v>
      </c>
      <c r="K505">
        <v>27.2</v>
      </c>
      <c r="L505">
        <v>103.77</v>
      </c>
      <c r="M505">
        <v>79.56</v>
      </c>
      <c r="N505" s="22">
        <v>31.97</v>
      </c>
      <c r="O505">
        <v>71.239999999999995</v>
      </c>
      <c r="P505">
        <v>43.59</v>
      </c>
      <c r="Q505">
        <v>44.55</v>
      </c>
      <c r="R505">
        <v>37.81</v>
      </c>
      <c r="S505">
        <v>23.83</v>
      </c>
      <c r="T505">
        <v>64.84</v>
      </c>
      <c r="U505">
        <v>31.96</v>
      </c>
      <c r="V505">
        <v>55.97</v>
      </c>
      <c r="W505">
        <v>27.2</v>
      </c>
      <c r="X505">
        <v>103.77</v>
      </c>
      <c r="Y505" s="72">
        <v>79.56</v>
      </c>
      <c r="AB505" s="72">
        <v>7.6868999999999996</v>
      </c>
      <c r="AC505" s="302">
        <v>0.38</v>
      </c>
      <c r="AD505" s="292">
        <f t="shared" si="50"/>
        <v>0.75</v>
      </c>
      <c r="AE505" s="258">
        <f t="shared" si="57"/>
        <v>0.56499999999999995</v>
      </c>
      <c r="AF505" s="293">
        <f t="shared" si="51"/>
        <v>45.402484616641253</v>
      </c>
      <c r="AG505" s="293">
        <f t="shared" si="52"/>
        <v>45.402484616641253</v>
      </c>
      <c r="AH505" s="294">
        <f t="shared" si="53"/>
        <v>0.30285213910432818</v>
      </c>
      <c r="AI505" s="294">
        <f t="shared" si="54"/>
        <v>2.2477674642516154</v>
      </c>
      <c r="AJ505" s="295">
        <f>INDEX($AR$3:AS506,MATCH(COUNTA(N505:Y505),$AR$3:$AR$12,0),2)</f>
        <v>2.5499999999999998</v>
      </c>
      <c r="AK505" s="296">
        <f t="shared" si="55"/>
        <v>51.357499999999995</v>
      </c>
      <c r="AL505" s="297">
        <f t="shared" si="56"/>
        <v>6.6811718638202651</v>
      </c>
      <c r="AP505" s="298" t="s">
        <v>337</v>
      </c>
    </row>
    <row r="506" spans="1:42">
      <c r="A506" s="164" t="s">
        <v>549</v>
      </c>
      <c r="B506">
        <v>48.09</v>
      </c>
      <c r="C506">
        <v>122.84</v>
      </c>
      <c r="D506">
        <v>42.34</v>
      </c>
      <c r="E506">
        <v>63.56</v>
      </c>
      <c r="F506">
        <v>20.9</v>
      </c>
      <c r="G506">
        <v>51.67</v>
      </c>
      <c r="H506">
        <v>102.91</v>
      </c>
      <c r="I506">
        <v>43.99</v>
      </c>
      <c r="J506">
        <v>79</v>
      </c>
      <c r="K506">
        <v>67.67</v>
      </c>
      <c r="N506" s="22">
        <v>48.09</v>
      </c>
      <c r="O506">
        <v>122.84</v>
      </c>
      <c r="P506">
        <v>42.34</v>
      </c>
      <c r="Q506">
        <v>63.56</v>
      </c>
      <c r="R506">
        <v>20.9</v>
      </c>
      <c r="S506">
        <v>51.67</v>
      </c>
      <c r="T506">
        <v>102.91</v>
      </c>
      <c r="U506">
        <v>43.99</v>
      </c>
      <c r="V506">
        <v>79</v>
      </c>
      <c r="W506">
        <v>67.67</v>
      </c>
      <c r="AB506" s="72">
        <v>7.1997</v>
      </c>
      <c r="AC506" s="302">
        <v>0.35</v>
      </c>
      <c r="AD506" s="292">
        <f t="shared" si="50"/>
        <v>0.66666666666666663</v>
      </c>
      <c r="AE506" s="258">
        <f t="shared" si="57"/>
        <v>0.5083333333333333</v>
      </c>
      <c r="AF506" s="293">
        <f t="shared" si="51"/>
        <v>44.931885300675241</v>
      </c>
      <c r="AG506" s="293">
        <f t="shared" si="52"/>
        <v>44.931885300675241</v>
      </c>
      <c r="AH506" s="294">
        <f t="shared" si="53"/>
        <v>0.19550716107514232</v>
      </c>
      <c r="AI506" s="294">
        <f t="shared" si="54"/>
        <v>2.0264207430311267</v>
      </c>
      <c r="AJ506" s="295">
        <f>INDEX($AR$3:AS507,MATCH(COUNTA(N506:Y506),$AR$3:$AR$12,0),2)</f>
        <v>2.41</v>
      </c>
      <c r="AK506" s="296">
        <f t="shared" si="55"/>
        <v>64.296999999999997</v>
      </c>
      <c r="AL506" s="297">
        <f t="shared" si="56"/>
        <v>8.930510993513618</v>
      </c>
      <c r="AP506" s="298" t="s">
        <v>337</v>
      </c>
    </row>
    <row r="507" spans="1:42">
      <c r="A507" s="164" t="s">
        <v>550</v>
      </c>
      <c r="B507">
        <v>32.020000000000003</v>
      </c>
      <c r="C507">
        <v>46.33</v>
      </c>
      <c r="D507">
        <v>18.760000000000002</v>
      </c>
      <c r="E507">
        <v>24.8</v>
      </c>
      <c r="F507">
        <v>6.53</v>
      </c>
      <c r="G507">
        <v>25.08</v>
      </c>
      <c r="H507">
        <v>43.02</v>
      </c>
      <c r="I507">
        <v>21.96</v>
      </c>
      <c r="J507">
        <v>20.49</v>
      </c>
      <c r="K507">
        <v>18.18</v>
      </c>
      <c r="N507" s="22">
        <v>32.020000000000003</v>
      </c>
      <c r="O507">
        <v>46.33</v>
      </c>
      <c r="P507">
        <v>18.760000000000002</v>
      </c>
      <c r="Q507">
        <v>24.8</v>
      </c>
      <c r="R507">
        <v>6.53</v>
      </c>
      <c r="S507">
        <v>25.08</v>
      </c>
      <c r="T507">
        <v>43.02</v>
      </c>
      <c r="U507">
        <v>21.96</v>
      </c>
      <c r="V507">
        <v>20.49</v>
      </c>
      <c r="W507">
        <v>18.18</v>
      </c>
      <c r="AB507" s="72">
        <v>5.3699000000000003</v>
      </c>
      <c r="AC507" s="302">
        <v>0.57999999999999996</v>
      </c>
      <c r="AD507" s="292">
        <f t="shared" si="50"/>
        <v>0.66666666666666663</v>
      </c>
      <c r="AE507" s="258">
        <f t="shared" si="57"/>
        <v>0.62333333333333329</v>
      </c>
      <c r="AF507" s="293">
        <f t="shared" si="51"/>
        <v>43.993933154554682</v>
      </c>
      <c r="AG507" s="293">
        <f t="shared" si="52"/>
        <v>43.993933154554682</v>
      </c>
      <c r="AH507" s="294">
        <f t="shared" si="53"/>
        <v>8.3165829145728523E-2</v>
      </c>
      <c r="AI507" s="294">
        <f t="shared" si="54"/>
        <v>1.8219149847067988</v>
      </c>
      <c r="AJ507" s="295">
        <f>INDEX($AR$3:AS508,MATCH(COUNTA(N507:Y507),$AR$3:$AR$12,0),2)</f>
        <v>2.41</v>
      </c>
      <c r="AK507" s="296">
        <f t="shared" si="55"/>
        <v>25.717000000000002</v>
      </c>
      <c r="AL507" s="297">
        <f t="shared" si="56"/>
        <v>4.7891022179183969</v>
      </c>
      <c r="AP507" s="298" t="s">
        <v>337</v>
      </c>
    </row>
    <row r="508" spans="1:42">
      <c r="A508" s="164" t="s">
        <v>551</v>
      </c>
      <c r="B508">
        <v>114.88</v>
      </c>
      <c r="C508">
        <v>171.19</v>
      </c>
      <c r="D508">
        <v>178.02</v>
      </c>
      <c r="E508">
        <v>203.07</v>
      </c>
      <c r="F508">
        <v>105.4</v>
      </c>
      <c r="G508">
        <v>172.66</v>
      </c>
      <c r="H508">
        <v>249.76</v>
      </c>
      <c r="I508">
        <v>191.61</v>
      </c>
      <c r="J508">
        <v>247.94</v>
      </c>
      <c r="K508">
        <v>151.35</v>
      </c>
      <c r="L508">
        <v>251.68</v>
      </c>
      <c r="M508">
        <v>191.92</v>
      </c>
      <c r="N508" s="22">
        <v>114.88</v>
      </c>
      <c r="O508">
        <v>171.19</v>
      </c>
      <c r="P508">
        <v>178.02</v>
      </c>
      <c r="Q508">
        <v>203.07</v>
      </c>
      <c r="R508">
        <v>105.4</v>
      </c>
      <c r="S508">
        <v>172.66</v>
      </c>
      <c r="T508">
        <v>249.76</v>
      </c>
      <c r="U508">
        <v>191.61</v>
      </c>
      <c r="V508">
        <v>247.94</v>
      </c>
      <c r="W508">
        <v>151.35</v>
      </c>
      <c r="X508">
        <v>251.68</v>
      </c>
      <c r="Y508" s="72">
        <v>191.92</v>
      </c>
      <c r="AB508" s="72">
        <v>5.4539999999999997</v>
      </c>
      <c r="AC508" s="302">
        <v>0.4</v>
      </c>
      <c r="AD508" s="292">
        <f t="shared" si="50"/>
        <v>1</v>
      </c>
      <c r="AE508" s="258">
        <f t="shared" si="57"/>
        <v>0.7</v>
      </c>
      <c r="AF508" s="293">
        <f t="shared" si="51"/>
        <v>24.952009632459678</v>
      </c>
      <c r="AG508" s="293">
        <f t="shared" si="52"/>
        <v>24.952009632459678</v>
      </c>
      <c r="AH508" s="294">
        <f t="shared" si="53"/>
        <v>1.3125512715340551E-2</v>
      </c>
      <c r="AI508" s="294">
        <f t="shared" si="54"/>
        <v>1.4213192675404607</v>
      </c>
      <c r="AJ508" s="295">
        <f>INDEX($AR$3:AS509,MATCH(COUNTA(N508:Y508),$AR$3:$AR$12,0),2)</f>
        <v>2.5499999999999998</v>
      </c>
      <c r="AK508" s="296">
        <f t="shared" si="55"/>
        <v>185.79</v>
      </c>
      <c r="AL508" s="297">
        <f t="shared" si="56"/>
        <v>34.064906490649065</v>
      </c>
      <c r="AP508" s="298" t="s">
        <v>172</v>
      </c>
    </row>
    <row r="509" spans="1:42">
      <c r="A509" s="393" t="s">
        <v>552</v>
      </c>
      <c r="B509">
        <v>135.68</v>
      </c>
      <c r="C509">
        <v>320.82</v>
      </c>
      <c r="D509">
        <v>206.44</v>
      </c>
      <c r="E509">
        <v>261.94</v>
      </c>
      <c r="F509">
        <v>207.13</v>
      </c>
      <c r="G509">
        <v>189.32</v>
      </c>
      <c r="H509">
        <v>445.15</v>
      </c>
      <c r="I509">
        <v>204.52</v>
      </c>
      <c r="J509">
        <v>234.64</v>
      </c>
      <c r="K509">
        <v>179.58</v>
      </c>
      <c r="L509">
        <v>266.27999999999997</v>
      </c>
      <c r="M509">
        <v>187.51</v>
      </c>
      <c r="N509" s="22">
        <v>135.68</v>
      </c>
      <c r="O509">
        <v>320.82</v>
      </c>
      <c r="P509">
        <v>206.44</v>
      </c>
      <c r="Q509">
        <v>261.94</v>
      </c>
      <c r="R509">
        <v>207.13</v>
      </c>
      <c r="S509">
        <v>189.32</v>
      </c>
      <c r="U509">
        <v>204.52</v>
      </c>
      <c r="V509">
        <v>234.64</v>
      </c>
      <c r="W509">
        <v>179.58</v>
      </c>
      <c r="X509">
        <v>266.27999999999997</v>
      </c>
      <c r="Y509" s="72">
        <v>187.51</v>
      </c>
      <c r="AB509" s="72">
        <v>10.198399999999999</v>
      </c>
      <c r="AC509" s="302">
        <v>0.45</v>
      </c>
      <c r="AD509" s="292">
        <f t="shared" si="50"/>
        <v>0.95833333333333326</v>
      </c>
      <c r="AE509" s="258">
        <f t="shared" si="57"/>
        <v>0.70416666666666661</v>
      </c>
      <c r="AF509" s="293">
        <f t="shared" si="51"/>
        <v>22.14472732270325</v>
      </c>
      <c r="AG509" s="293">
        <f t="shared" si="52"/>
        <v>32.967783720328214</v>
      </c>
      <c r="AH509" s="294">
        <f t="shared" si="53"/>
        <v>0.29458787944258413</v>
      </c>
      <c r="AI509" s="294">
        <f t="shared" si="54"/>
        <v>2.1413516594710358</v>
      </c>
      <c r="AJ509" s="295">
        <f>INDEX($AR$3:AS510,MATCH(COUNTA(N509:Y509),$AR$3:$AR$12,0),2)</f>
        <v>2.48</v>
      </c>
      <c r="AK509" s="296">
        <f t="shared" si="55"/>
        <v>217.62363636363642</v>
      </c>
      <c r="AL509" s="297">
        <f t="shared" si="56"/>
        <v>21.338997917676934</v>
      </c>
      <c r="AP509" s="298" t="s">
        <v>172</v>
      </c>
    </row>
    <row r="510" spans="1:42" s="304" customFormat="1">
      <c r="A510" s="165" t="s">
        <v>553</v>
      </c>
      <c r="B510" s="304">
        <v>49.98</v>
      </c>
      <c r="C510" s="304">
        <v>66.02</v>
      </c>
      <c r="D510" s="304">
        <v>26.2</v>
      </c>
      <c r="E510" s="304">
        <v>76.27</v>
      </c>
      <c r="F510" s="304">
        <v>38.96</v>
      </c>
      <c r="G510" s="304">
        <v>28.61</v>
      </c>
      <c r="H510" s="304">
        <v>120.76</v>
      </c>
      <c r="I510" s="304">
        <v>37.07</v>
      </c>
      <c r="J510" s="304">
        <v>55.34</v>
      </c>
      <c r="K510" s="304">
        <v>22.13</v>
      </c>
      <c r="L510" s="304">
        <v>82.87</v>
      </c>
      <c r="M510" s="304">
        <v>91.56</v>
      </c>
      <c r="N510" s="133">
        <v>49.98</v>
      </c>
      <c r="O510" s="304">
        <v>66.02</v>
      </c>
      <c r="P510" s="304">
        <v>26.2</v>
      </c>
      <c r="Q510" s="304">
        <v>76.27</v>
      </c>
      <c r="R510" s="304">
        <v>38.96</v>
      </c>
      <c r="S510" s="304">
        <v>28.61</v>
      </c>
      <c r="U510" s="304">
        <v>37.07</v>
      </c>
      <c r="V510" s="304">
        <v>55.34</v>
      </c>
      <c r="W510" s="304">
        <v>22.13</v>
      </c>
      <c r="X510" s="304">
        <v>82.87</v>
      </c>
      <c r="Y510" s="112">
        <v>91.56</v>
      </c>
      <c r="AB510" s="112">
        <v>8.5540000000000003</v>
      </c>
      <c r="AC510" s="188">
        <v>0.4</v>
      </c>
      <c r="AD510" s="138">
        <f t="shared" si="50"/>
        <v>0.70833333333333326</v>
      </c>
      <c r="AE510" s="116">
        <f t="shared" si="57"/>
        <v>0.5541666666666667</v>
      </c>
      <c r="AF510" s="117">
        <f t="shared" si="51"/>
        <v>43.987330385106524</v>
      </c>
      <c r="AG510" s="117">
        <f t="shared" si="52"/>
        <v>50.074402756957625</v>
      </c>
      <c r="AH510" s="118">
        <f t="shared" si="53"/>
        <v>0.12516203370301018</v>
      </c>
      <c r="AI510" s="118">
        <f t="shared" si="54"/>
        <v>1.7085650352940009</v>
      </c>
      <c r="AJ510" s="119">
        <f>INDEX($AR$3:AS511,MATCH(COUNTA(N510:Y510),$AR$3:$AR$12,0),2)</f>
        <v>2.48</v>
      </c>
      <c r="AK510" s="139">
        <f t="shared" si="55"/>
        <v>52.273636363636363</v>
      </c>
      <c r="AL510" s="297">
        <f t="shared" si="56"/>
        <v>6.1110166429315367</v>
      </c>
      <c r="AP510" s="272" t="s">
        <v>511</v>
      </c>
    </row>
    <row r="511" spans="1:42">
      <c r="A511" s="165" t="s">
        <v>554</v>
      </c>
      <c r="B511">
        <v>30.47</v>
      </c>
      <c r="C511">
        <v>57.65</v>
      </c>
      <c r="E511">
        <v>47.09</v>
      </c>
      <c r="F511">
        <v>21.81</v>
      </c>
      <c r="G511">
        <v>17.440000000000001</v>
      </c>
      <c r="H511">
        <v>88.99</v>
      </c>
      <c r="I511">
        <v>24.91</v>
      </c>
      <c r="J511">
        <v>75.11</v>
      </c>
      <c r="L511">
        <v>27.14</v>
      </c>
      <c r="M511">
        <v>49.53</v>
      </c>
      <c r="N511" s="22">
        <v>30.47</v>
      </c>
      <c r="O511">
        <v>57.65</v>
      </c>
      <c r="Q511">
        <v>47.09</v>
      </c>
      <c r="R511">
        <v>21.81</v>
      </c>
      <c r="S511">
        <v>17.440000000000001</v>
      </c>
      <c r="T511">
        <v>88.99</v>
      </c>
      <c r="U511">
        <v>24.91</v>
      </c>
      <c r="V511">
        <v>75.11</v>
      </c>
      <c r="X511">
        <v>27.14</v>
      </c>
      <c r="Y511" s="72">
        <v>49.53</v>
      </c>
      <c r="AB511" s="72">
        <v>7.1116999999999999</v>
      </c>
      <c r="AC511" s="302">
        <v>0.37</v>
      </c>
      <c r="AD511" s="292">
        <f t="shared" si="50"/>
        <v>0.66666666666666663</v>
      </c>
      <c r="AE511" s="258">
        <f t="shared" si="57"/>
        <v>0.51833333333333331</v>
      </c>
      <c r="AF511" s="293">
        <f t="shared" si="51"/>
        <v>52.048044905241433</v>
      </c>
      <c r="AG511" s="293">
        <f t="shared" si="52"/>
        <v>52.048044905241433</v>
      </c>
      <c r="AH511" s="294">
        <f t="shared" si="53"/>
        <v>0.193990216631726</v>
      </c>
      <c r="AI511" s="294">
        <f t="shared" si="54"/>
        <v>1.9632950360099399</v>
      </c>
      <c r="AJ511" s="295">
        <f>INDEX($AR$3:AS512,MATCH(COUNTA(N511:Y511),$AR$3:$AR$12,0),2)</f>
        <v>2.41</v>
      </c>
      <c r="AK511" s="296">
        <f t="shared" si="55"/>
        <v>44.013999999999996</v>
      </c>
      <c r="AL511" s="297">
        <f t="shared" si="56"/>
        <v>6.1889562270624463</v>
      </c>
      <c r="AP511" s="298" t="s">
        <v>511</v>
      </c>
    </row>
    <row r="512" spans="1:42">
      <c r="A512" s="394" t="s">
        <v>555</v>
      </c>
      <c r="B512">
        <v>27.06</v>
      </c>
      <c r="C512">
        <v>56.29</v>
      </c>
      <c r="E512">
        <v>54.64</v>
      </c>
      <c r="F512">
        <v>32.19</v>
      </c>
      <c r="G512">
        <v>15.76</v>
      </c>
      <c r="H512">
        <v>104.8</v>
      </c>
      <c r="I512">
        <v>28.45</v>
      </c>
      <c r="J512">
        <v>36.36</v>
      </c>
      <c r="L512">
        <v>56.15</v>
      </c>
      <c r="M512">
        <v>42.82</v>
      </c>
      <c r="N512" s="22">
        <v>27.06</v>
      </c>
      <c r="O512">
        <v>56.29</v>
      </c>
      <c r="Q512">
        <v>54.64</v>
      </c>
      <c r="R512">
        <v>32.19</v>
      </c>
      <c r="S512">
        <v>15.76</v>
      </c>
      <c r="U512">
        <v>28.45</v>
      </c>
      <c r="V512">
        <v>36.36</v>
      </c>
      <c r="X512">
        <v>56.15</v>
      </c>
      <c r="Y512" s="72">
        <v>42.82</v>
      </c>
      <c r="AB512" s="72">
        <v>7.8148999999999997</v>
      </c>
      <c r="AC512" s="302">
        <v>0.35</v>
      </c>
      <c r="AD512" s="292">
        <f t="shared" si="50"/>
        <v>0.625</v>
      </c>
      <c r="AE512" s="258">
        <f t="shared" si="57"/>
        <v>0.48749999999999999</v>
      </c>
      <c r="AF512" s="293">
        <f t="shared" si="51"/>
        <v>35.362916467911255</v>
      </c>
      <c r="AG512" s="293">
        <f t="shared" si="52"/>
        <v>52.124512584565842</v>
      </c>
      <c r="AH512" s="294">
        <f t="shared" si="53"/>
        <v>3.4542314335060586E-3</v>
      </c>
      <c r="AI512" s="294">
        <f t="shared" si="54"/>
        <v>1.2686058744412982</v>
      </c>
      <c r="AJ512" s="295">
        <f>INDEX($AR$3:AS513,MATCH(COUNTA(N512:Y512),$AR$3:$AR$12,0),2)</f>
        <v>2.3199999999999998</v>
      </c>
      <c r="AK512" s="296">
        <f t="shared" si="55"/>
        <v>38.857777777777777</v>
      </c>
      <c r="AL512" s="297">
        <f t="shared" si="56"/>
        <v>4.9722680748029759</v>
      </c>
      <c r="AP512" s="100" t="s">
        <v>511</v>
      </c>
    </row>
    <row r="513" spans="1:42" s="304" customFormat="1">
      <c r="A513" s="395" t="s">
        <v>556</v>
      </c>
      <c r="B513" s="304">
        <v>34.04</v>
      </c>
      <c r="C513" s="304">
        <v>56.12</v>
      </c>
      <c r="D513" s="304">
        <v>52.66</v>
      </c>
      <c r="E513" s="304">
        <v>25.53</v>
      </c>
      <c r="F513" s="304">
        <v>48.29</v>
      </c>
      <c r="G513" s="304">
        <v>61</v>
      </c>
      <c r="H513" s="304">
        <v>22.91</v>
      </c>
      <c r="I513" s="304">
        <v>33.53</v>
      </c>
      <c r="J513" s="304">
        <v>15.81</v>
      </c>
      <c r="K513" s="304">
        <v>25.2</v>
      </c>
      <c r="L513" s="304">
        <v>162.61000000000001</v>
      </c>
      <c r="M513" s="304">
        <v>35.380000000000003</v>
      </c>
      <c r="N513" s="133">
        <v>34.04</v>
      </c>
      <c r="O513" s="304">
        <v>56.12</v>
      </c>
      <c r="P513" s="304">
        <v>52.66</v>
      </c>
      <c r="Q513" s="304">
        <v>25.53</v>
      </c>
      <c r="R513" s="304">
        <v>48.29</v>
      </c>
      <c r="S513" s="304">
        <v>61</v>
      </c>
      <c r="T513" s="304">
        <v>22.91</v>
      </c>
      <c r="U513" s="304">
        <v>33.53</v>
      </c>
      <c r="V513" s="304">
        <v>15.81</v>
      </c>
      <c r="W513" s="304">
        <v>25.2</v>
      </c>
      <c r="Y513" s="112">
        <v>35.380000000000003</v>
      </c>
      <c r="AB513" s="112">
        <v>5.2794999999999996</v>
      </c>
      <c r="AC513" s="188">
        <v>0.43</v>
      </c>
      <c r="AD513" s="292">
        <f t="shared" si="50"/>
        <v>0.70833333333333326</v>
      </c>
      <c r="AE513" s="258">
        <f t="shared" si="57"/>
        <v>0.5691666666666666</v>
      </c>
      <c r="AF513" s="293">
        <f t="shared" si="51"/>
        <v>38.369268653263418</v>
      </c>
      <c r="AG513" s="293">
        <f t="shared" si="52"/>
        <v>77.987160967664721</v>
      </c>
      <c r="AH513" s="294">
        <f t="shared" si="53"/>
        <v>0.10798849302943135</v>
      </c>
      <c r="AI513" s="294">
        <f t="shared" si="54"/>
        <v>1.6542182080622601</v>
      </c>
      <c r="AJ513" s="295">
        <f>INDEX($AR$3:AS514,MATCH(COUNTA(N513:Y513),$AR$3:$AR$12,0),2)</f>
        <v>2.48</v>
      </c>
      <c r="AK513" s="296">
        <f t="shared" si="55"/>
        <v>37.31545454545455</v>
      </c>
      <c r="AL513" s="297">
        <f t="shared" si="56"/>
        <v>7.0679902538980119</v>
      </c>
      <c r="AP513" s="298" t="s">
        <v>172</v>
      </c>
    </row>
    <row r="514" spans="1:42">
      <c r="A514" s="395" t="s">
        <v>557</v>
      </c>
      <c r="B514">
        <v>21.62</v>
      </c>
      <c r="C514">
        <v>45.85</v>
      </c>
      <c r="D514">
        <v>11.58</v>
      </c>
      <c r="E514">
        <v>18.66</v>
      </c>
      <c r="F514">
        <v>65.45</v>
      </c>
      <c r="G514">
        <v>46.55</v>
      </c>
      <c r="H514">
        <v>15.09</v>
      </c>
      <c r="I514">
        <v>23.83</v>
      </c>
      <c r="J514">
        <v>32.549999999999997</v>
      </c>
      <c r="K514">
        <v>17.59</v>
      </c>
      <c r="L514">
        <v>100.72</v>
      </c>
      <c r="M514">
        <v>79.540000000000006</v>
      </c>
      <c r="N514" s="22">
        <v>21.62</v>
      </c>
      <c r="O514">
        <v>45.85</v>
      </c>
      <c r="P514">
        <v>11.58</v>
      </c>
      <c r="Q514">
        <v>18.66</v>
      </c>
      <c r="R514">
        <v>65.45</v>
      </c>
      <c r="S514">
        <v>46.55</v>
      </c>
      <c r="T514">
        <v>15.09</v>
      </c>
      <c r="U514">
        <v>23.83</v>
      </c>
      <c r="V514">
        <v>32.549999999999997</v>
      </c>
      <c r="W514">
        <v>17.59</v>
      </c>
      <c r="AB514" s="72">
        <v>4.8700999999999999</v>
      </c>
      <c r="AC514" s="302">
        <v>0.43</v>
      </c>
      <c r="AD514" s="292">
        <f t="shared" ref="AD514:AD577" si="58">(COUNT(N514:Y514)*(1/(COUNT(N514:Y514)+COUNTBLANK(N514:Y514)))+(IF(AF514&lt;35,1,IF(AF514&lt;70,0.5,IF(AF514&gt;70,0)))))/2</f>
        <v>0.66666666666666663</v>
      </c>
      <c r="AE514" s="258">
        <f t="shared" si="57"/>
        <v>0.54833333333333334</v>
      </c>
      <c r="AF514" s="293">
        <f t="shared" ref="AF514:AF577" si="59">((_xlfn.STDEV.P(N514:Y514))/(AVERAGE(N514:Y514)))*100</f>
        <v>55.41051604642562</v>
      </c>
      <c r="AG514" s="293">
        <f t="shared" ref="AG514:AG577" si="60">((_xlfn.STDEV.P(B514:M514))/(AVERAGE(B514:M514)))*100</f>
        <v>68.663704286263297</v>
      </c>
      <c r="AH514" s="294">
        <f t="shared" ref="AH514:AH577" si="61">(ABS((LARGE(N514:Y514,2) -MAX(N514:Y514))))/(ABS(MIN(N514:Y514)-MAX(N514:Y514)))</f>
        <v>0.35084462595136445</v>
      </c>
      <c r="AI514" s="294">
        <f t="shared" ref="AI514:AI577" si="62">(ABS(MAX(N514:Y514)-AVERAGE(N514:Y514))/_xlfn.STDEV.P(N514:Y514))</f>
        <v>2.1487768202713671</v>
      </c>
      <c r="AJ514" s="295">
        <f>INDEX($AR$3:AS515,MATCH(COUNTA(N514:Y514),$AR$3:$AR$12,0),2)</f>
        <v>2.41</v>
      </c>
      <c r="AK514" s="296">
        <f t="shared" ref="AK514:AK577" si="63">AVERAGE(N514:Y514)</f>
        <v>29.876999999999999</v>
      </c>
      <c r="AL514" s="297">
        <f t="shared" ref="AL514:AL577" si="64">IFERROR(AK514/AB514,0)</f>
        <v>6.1347816266606436</v>
      </c>
      <c r="AP514" s="298" t="s">
        <v>172</v>
      </c>
    </row>
    <row r="515" spans="1:42">
      <c r="A515" s="395" t="s">
        <v>558</v>
      </c>
      <c r="B515">
        <v>62.75</v>
      </c>
      <c r="C515">
        <v>96.42</v>
      </c>
      <c r="D515">
        <v>61.3</v>
      </c>
      <c r="E515">
        <v>46.19</v>
      </c>
      <c r="F515">
        <v>80.349999999999994</v>
      </c>
      <c r="G515">
        <v>123.34</v>
      </c>
      <c r="H515">
        <v>65.790000000000006</v>
      </c>
      <c r="I515">
        <v>66.47</v>
      </c>
      <c r="J515">
        <v>50.88</v>
      </c>
      <c r="K515">
        <v>43.39</v>
      </c>
      <c r="L515">
        <v>195.27</v>
      </c>
      <c r="M515">
        <v>159.01</v>
      </c>
      <c r="N515" s="22">
        <v>62.75</v>
      </c>
      <c r="O515">
        <v>96.42</v>
      </c>
      <c r="P515">
        <v>61.3</v>
      </c>
      <c r="Q515">
        <v>46.19</v>
      </c>
      <c r="R515">
        <v>80.349999999999994</v>
      </c>
      <c r="T515">
        <v>65.790000000000006</v>
      </c>
      <c r="U515">
        <v>66.47</v>
      </c>
      <c r="V515">
        <v>50.88</v>
      </c>
      <c r="W515">
        <v>43.39</v>
      </c>
      <c r="AB515" s="72">
        <v>9.1433999999999997</v>
      </c>
      <c r="AC515" s="302">
        <v>0.43</v>
      </c>
      <c r="AD515" s="292">
        <f t="shared" si="58"/>
        <v>0.875</v>
      </c>
      <c r="AE515" s="258">
        <f t="shared" si="57"/>
        <v>0.65249999999999997</v>
      </c>
      <c r="AF515" s="293">
        <f t="shared" si="59"/>
        <v>24.811074816563629</v>
      </c>
      <c r="AG515" s="293">
        <f t="shared" si="60"/>
        <v>52.46888448797413</v>
      </c>
      <c r="AH515" s="294">
        <f t="shared" si="61"/>
        <v>0.30303601734867069</v>
      </c>
      <c r="AI515" s="294">
        <f t="shared" si="62"/>
        <v>2.0677232998875437</v>
      </c>
      <c r="AJ515" s="295">
        <f>INDEX($AR$3:AS516,MATCH(COUNTA(N515:Y515),$AR$3:$AR$12,0),2)</f>
        <v>2.3199999999999998</v>
      </c>
      <c r="AK515" s="296">
        <f t="shared" si="63"/>
        <v>63.726666666666659</v>
      </c>
      <c r="AL515" s="297">
        <f t="shared" si="64"/>
        <v>6.969690341302651</v>
      </c>
      <c r="AP515" s="298" t="s">
        <v>172</v>
      </c>
    </row>
    <row r="516" spans="1:42">
      <c r="A516" s="166" t="s">
        <v>559</v>
      </c>
      <c r="B516">
        <v>53.72</v>
      </c>
      <c r="C516">
        <v>30.19</v>
      </c>
      <c r="D516">
        <v>14.05</v>
      </c>
      <c r="E516">
        <v>22.89</v>
      </c>
      <c r="F516">
        <v>23.03</v>
      </c>
      <c r="G516">
        <v>12.48</v>
      </c>
      <c r="H516">
        <v>71.959999999999994</v>
      </c>
      <c r="I516">
        <v>15.98</v>
      </c>
      <c r="J516">
        <v>39.020000000000003</v>
      </c>
      <c r="L516">
        <v>45.79</v>
      </c>
      <c r="M516">
        <v>134.05000000000001</v>
      </c>
      <c r="N516" s="22">
        <v>53.72</v>
      </c>
      <c r="O516">
        <v>30.19</v>
      </c>
      <c r="P516">
        <v>14.05</v>
      </c>
      <c r="Q516">
        <v>22.89</v>
      </c>
      <c r="R516">
        <v>23.03</v>
      </c>
      <c r="S516">
        <v>12.48</v>
      </c>
      <c r="T516">
        <v>71.959999999999994</v>
      </c>
      <c r="U516">
        <v>15.98</v>
      </c>
      <c r="V516">
        <v>39.020000000000003</v>
      </c>
      <c r="X516">
        <v>45.79</v>
      </c>
      <c r="AB516" s="72">
        <v>8.1303000000000001</v>
      </c>
      <c r="AC516" s="302">
        <v>0.4</v>
      </c>
      <c r="AD516" s="292">
        <f t="shared" si="58"/>
        <v>0.66666666666666663</v>
      </c>
      <c r="AE516" s="258">
        <f t="shared" si="57"/>
        <v>0.53333333333333333</v>
      </c>
      <c r="AF516" s="293">
        <f t="shared" si="59"/>
        <v>56.243469336472387</v>
      </c>
      <c r="AG516" s="293">
        <f t="shared" si="60"/>
        <v>80.779749927204918</v>
      </c>
      <c r="AH516" s="294">
        <f t="shared" si="61"/>
        <v>0.30665770006724946</v>
      </c>
      <c r="AI516" s="294">
        <f t="shared" si="62"/>
        <v>2.1095835781788881</v>
      </c>
      <c r="AJ516" s="295">
        <f>INDEX($AR$3:AS517,MATCH(COUNTA(N516:Y516),$AR$3:$AR$12,0),2)</f>
        <v>2.41</v>
      </c>
      <c r="AK516" s="296">
        <f t="shared" si="63"/>
        <v>32.911000000000001</v>
      </c>
      <c r="AL516" s="297">
        <f t="shared" si="64"/>
        <v>4.0479441103034333</v>
      </c>
      <c r="AP516" s="298" t="s">
        <v>346</v>
      </c>
    </row>
    <row r="517" spans="1:42">
      <c r="A517" s="166" t="s">
        <v>560</v>
      </c>
      <c r="B517">
        <v>43.57</v>
      </c>
      <c r="C517">
        <v>44.68</v>
      </c>
      <c r="D517">
        <v>9.83</v>
      </c>
      <c r="F517">
        <v>24.09</v>
      </c>
      <c r="G517">
        <v>13.45</v>
      </c>
      <c r="H517">
        <v>70.73</v>
      </c>
      <c r="I517">
        <v>10.99</v>
      </c>
      <c r="J517">
        <v>23.98</v>
      </c>
      <c r="L517">
        <v>44.01</v>
      </c>
      <c r="M517">
        <v>153.41</v>
      </c>
      <c r="N517" s="22">
        <v>43.57</v>
      </c>
      <c r="O517">
        <v>44.68</v>
      </c>
      <c r="P517">
        <v>9.83</v>
      </c>
      <c r="R517">
        <v>24.09</v>
      </c>
      <c r="S517">
        <v>13.45</v>
      </c>
      <c r="T517">
        <v>70.73</v>
      </c>
      <c r="U517">
        <v>10.99</v>
      </c>
      <c r="V517">
        <v>23.98</v>
      </c>
      <c r="X517">
        <v>44.01</v>
      </c>
      <c r="AB517" s="72">
        <v>7.2693000000000003</v>
      </c>
      <c r="AC517" s="302">
        <v>0.48</v>
      </c>
      <c r="AD517" s="292">
        <f t="shared" si="58"/>
        <v>0.625</v>
      </c>
      <c r="AE517" s="258">
        <f t="shared" si="57"/>
        <v>0.55249999999999999</v>
      </c>
      <c r="AF517" s="293">
        <f t="shared" si="59"/>
        <v>60.782544036337626</v>
      </c>
      <c r="AG517" s="293">
        <f t="shared" si="60"/>
        <v>93.068650438393391</v>
      </c>
      <c r="AH517" s="294">
        <f t="shared" si="61"/>
        <v>0.42775041050903123</v>
      </c>
      <c r="AI517" s="294">
        <f t="shared" si="62"/>
        <v>2.0252454199120895</v>
      </c>
      <c r="AJ517" s="295">
        <f>INDEX($AR$3:AS518,MATCH(COUNTA(N517:Y517),$AR$3:$AR$12,0),2)</f>
        <v>2.3199999999999998</v>
      </c>
      <c r="AK517" s="296">
        <f t="shared" si="63"/>
        <v>31.703333333333337</v>
      </c>
      <c r="AL517" s="297">
        <f t="shared" si="64"/>
        <v>4.3612635787948406</v>
      </c>
      <c r="AP517" s="298" t="s">
        <v>346</v>
      </c>
    </row>
    <row r="518" spans="1:42">
      <c r="A518" s="166" t="s">
        <v>561</v>
      </c>
      <c r="B518">
        <v>51.69</v>
      </c>
      <c r="C518">
        <v>48.89</v>
      </c>
      <c r="D518">
        <v>14.9</v>
      </c>
      <c r="E518">
        <v>56.84</v>
      </c>
      <c r="F518">
        <v>23.09</v>
      </c>
      <c r="G518">
        <v>14.35</v>
      </c>
      <c r="H518">
        <v>86.36</v>
      </c>
      <c r="I518">
        <v>12.16</v>
      </c>
      <c r="J518">
        <v>29.84</v>
      </c>
      <c r="L518">
        <v>157.99</v>
      </c>
      <c r="M518">
        <v>161.66999999999999</v>
      </c>
      <c r="N518" s="22">
        <v>51.69</v>
      </c>
      <c r="O518">
        <v>48.89</v>
      </c>
      <c r="P518">
        <v>14.9</v>
      </c>
      <c r="Q518">
        <v>56.84</v>
      </c>
      <c r="R518">
        <v>23.09</v>
      </c>
      <c r="S518">
        <v>14.35</v>
      </c>
      <c r="T518">
        <v>86.36</v>
      </c>
      <c r="U518">
        <v>12.16</v>
      </c>
      <c r="V518">
        <v>29.84</v>
      </c>
      <c r="AB518" s="72">
        <v>9.1760999999999999</v>
      </c>
      <c r="AC518" s="302">
        <v>0.55000000000000004</v>
      </c>
      <c r="AD518" s="292">
        <f t="shared" si="58"/>
        <v>0.625</v>
      </c>
      <c r="AE518" s="258">
        <f t="shared" si="57"/>
        <v>0.58750000000000002</v>
      </c>
      <c r="AF518" s="293">
        <f t="shared" si="59"/>
        <v>63.036002677503319</v>
      </c>
      <c r="AG518" s="293">
        <f t="shared" si="60"/>
        <v>86.622705981370501</v>
      </c>
      <c r="AH518" s="294">
        <f t="shared" si="61"/>
        <v>0.39784366576819402</v>
      </c>
      <c r="AI518" s="294">
        <f t="shared" si="62"/>
        <v>2.0602678815478144</v>
      </c>
      <c r="AJ518" s="295">
        <f>INDEX($AR$3:AS519,MATCH(COUNTA(N518:Y518),$AR$3:$AR$12,0),2)</f>
        <v>2.3199999999999998</v>
      </c>
      <c r="AK518" s="296">
        <f t="shared" si="63"/>
        <v>37.568888888888893</v>
      </c>
      <c r="AL518" s="297">
        <f t="shared" si="64"/>
        <v>4.0942109271791818</v>
      </c>
      <c r="AP518" s="298" t="s">
        <v>346</v>
      </c>
    </row>
    <row r="519" spans="1:42">
      <c r="A519" s="166" t="s">
        <v>562</v>
      </c>
      <c r="B519">
        <v>68.78</v>
      </c>
      <c r="C519">
        <v>182.28</v>
      </c>
      <c r="D519">
        <v>83.66</v>
      </c>
      <c r="E519">
        <v>91.36</v>
      </c>
      <c r="J519">
        <v>362.26</v>
      </c>
      <c r="K519">
        <v>171.28</v>
      </c>
      <c r="L519">
        <v>164.68</v>
      </c>
      <c r="M519">
        <v>210.34</v>
      </c>
      <c r="N519" s="22">
        <v>68.78</v>
      </c>
      <c r="O519">
        <v>182.28</v>
      </c>
      <c r="P519">
        <v>83.66</v>
      </c>
      <c r="Q519">
        <v>91.36</v>
      </c>
      <c r="W519">
        <v>171.28</v>
      </c>
      <c r="X519">
        <v>164.68</v>
      </c>
      <c r="AB519" s="72">
        <v>2.7290999999999999</v>
      </c>
      <c r="AC519" s="302">
        <v>0.35</v>
      </c>
      <c r="AD519" s="292">
        <f t="shared" si="58"/>
        <v>0.5</v>
      </c>
      <c r="AE519" s="258">
        <f t="shared" si="57"/>
        <v>0.42499999999999999</v>
      </c>
      <c r="AF519" s="293">
        <f t="shared" si="59"/>
        <v>36.613680022410136</v>
      </c>
      <c r="AG519" s="293">
        <f t="shared" si="60"/>
        <v>53.013249512029589</v>
      </c>
      <c r="AH519" s="294">
        <f t="shared" si="61"/>
        <v>9.6916299559471369E-2</v>
      </c>
      <c r="AI519" s="294">
        <f t="shared" si="62"/>
        <v>1.1886274520586428</v>
      </c>
      <c r="AJ519" s="295">
        <f>INDEX($AR$3:AS520,MATCH(COUNTA(N519:Y519),$AR$3:$AR$12,0),2)</f>
        <v>1.94</v>
      </c>
      <c r="AK519" s="296">
        <f t="shared" si="63"/>
        <v>127.00666666666666</v>
      </c>
      <c r="AL519" s="297">
        <f t="shared" si="64"/>
        <v>46.537930697543757</v>
      </c>
      <c r="AP519" s="298" t="s">
        <v>346</v>
      </c>
    </row>
    <row r="520" spans="1:42">
      <c r="A520" s="166" t="s">
        <v>563</v>
      </c>
      <c r="B520">
        <v>43.98</v>
      </c>
      <c r="C520">
        <v>136.88999999999999</v>
      </c>
      <c r="E520">
        <v>33.35</v>
      </c>
      <c r="J520">
        <v>718.35</v>
      </c>
      <c r="K520">
        <v>268.43</v>
      </c>
      <c r="L520">
        <v>79.48</v>
      </c>
      <c r="M520">
        <v>104.7</v>
      </c>
      <c r="N520" s="22">
        <v>43.98</v>
      </c>
      <c r="O520">
        <v>136.88999999999999</v>
      </c>
      <c r="Q520">
        <v>33.35</v>
      </c>
      <c r="X520">
        <v>79.48</v>
      </c>
      <c r="Y520" s="72">
        <v>104.7</v>
      </c>
      <c r="AB520" s="72">
        <v>3.5952000000000002</v>
      </c>
      <c r="AC520" s="302">
        <v>0.33</v>
      </c>
      <c r="AD520" s="292">
        <f t="shared" si="58"/>
        <v>0.45833333333333331</v>
      </c>
      <c r="AE520" s="258">
        <f t="shared" si="57"/>
        <v>0.39416666666666667</v>
      </c>
      <c r="AF520" s="293">
        <f t="shared" si="59"/>
        <v>48.019841308481944</v>
      </c>
      <c r="AG520" s="293">
        <f t="shared" si="60"/>
        <v>113.48966308398722</v>
      </c>
      <c r="AH520" s="294">
        <f t="shared" si="61"/>
        <v>0.31089434035155483</v>
      </c>
      <c r="AI520" s="294">
        <f t="shared" si="62"/>
        <v>1.4952089977544021</v>
      </c>
      <c r="AJ520" s="295">
        <f>INDEX($AR$3:AS521,MATCH(COUNTA(N520:Y520),$AR$3:$AR$12,0),2)</f>
        <v>1.75</v>
      </c>
      <c r="AK520" s="296">
        <f t="shared" si="63"/>
        <v>79.679999999999993</v>
      </c>
      <c r="AL520" s="297">
        <f t="shared" si="64"/>
        <v>22.162883845126832</v>
      </c>
      <c r="AP520" s="298" t="s">
        <v>346</v>
      </c>
    </row>
    <row r="521" spans="1:42">
      <c r="A521" s="166" t="s">
        <v>564</v>
      </c>
      <c r="C521">
        <v>272.35000000000002</v>
      </c>
      <c r="F521">
        <v>345.2</v>
      </c>
      <c r="G521">
        <v>474.13</v>
      </c>
      <c r="J521">
        <v>1373.75</v>
      </c>
      <c r="K521">
        <v>438.24</v>
      </c>
      <c r="L521">
        <v>165.6</v>
      </c>
      <c r="M521">
        <v>204.25</v>
      </c>
      <c r="O521">
        <v>272.35000000000002</v>
      </c>
      <c r="R521">
        <v>345.2</v>
      </c>
      <c r="S521">
        <v>474.13</v>
      </c>
      <c r="W521">
        <v>438.24</v>
      </c>
      <c r="X521">
        <v>165.6</v>
      </c>
      <c r="Y521" s="72">
        <v>204.25</v>
      </c>
      <c r="AB521" s="72">
        <v>9.2985000000000007</v>
      </c>
      <c r="AC521" s="302">
        <v>0.48</v>
      </c>
      <c r="AD521" s="292">
        <f t="shared" si="58"/>
        <v>0.5</v>
      </c>
      <c r="AE521" s="258">
        <f t="shared" si="57"/>
        <v>0.49</v>
      </c>
      <c r="AF521" s="293">
        <f t="shared" si="59"/>
        <v>35.966367642899158</v>
      </c>
      <c r="AG521" s="293">
        <f t="shared" si="60"/>
        <v>82.251828043059348</v>
      </c>
      <c r="AH521" s="294">
        <f t="shared" si="61"/>
        <v>0.11632580300132885</v>
      </c>
      <c r="AI521" s="294">
        <f t="shared" si="62"/>
        <v>1.3830529255332062</v>
      </c>
      <c r="AJ521" s="295">
        <f>INDEX($AR$3:AS522,MATCH(COUNTA(N521:Y521),$AR$3:$AR$12,0),2)</f>
        <v>1.94</v>
      </c>
      <c r="AK521" s="296">
        <f t="shared" si="63"/>
        <v>316.62833333333327</v>
      </c>
      <c r="AL521" s="297">
        <f t="shared" si="64"/>
        <v>34.051549533078806</v>
      </c>
      <c r="AP521" s="298" t="s">
        <v>346</v>
      </c>
    </row>
    <row r="522" spans="1:42">
      <c r="A522" s="166" t="s">
        <v>565</v>
      </c>
      <c r="B522">
        <v>1035.81</v>
      </c>
      <c r="C522">
        <v>1141.9000000000001</v>
      </c>
      <c r="D522">
        <v>1284.22</v>
      </c>
      <c r="E522">
        <v>1086.24</v>
      </c>
      <c r="F522">
        <v>1239.83</v>
      </c>
      <c r="G522">
        <v>1027.48</v>
      </c>
      <c r="H522">
        <v>1110.01</v>
      </c>
      <c r="I522">
        <v>886.63</v>
      </c>
      <c r="J522">
        <v>924.96</v>
      </c>
      <c r="K522">
        <v>719.54</v>
      </c>
      <c r="L522">
        <v>641.87</v>
      </c>
      <c r="M522">
        <v>603.48</v>
      </c>
      <c r="N522" s="22">
        <v>1035.81</v>
      </c>
      <c r="O522">
        <v>1141.9000000000001</v>
      </c>
      <c r="P522">
        <v>1284.22</v>
      </c>
      <c r="Q522">
        <v>1086.24</v>
      </c>
      <c r="R522">
        <v>1239.83</v>
      </c>
      <c r="S522">
        <v>1027.48</v>
      </c>
      <c r="T522">
        <v>1110.01</v>
      </c>
      <c r="U522">
        <v>886.63</v>
      </c>
      <c r="V522">
        <v>924.96</v>
      </c>
      <c r="W522">
        <v>719.54</v>
      </c>
      <c r="X522">
        <v>641.87</v>
      </c>
      <c r="Y522" s="72">
        <v>603.48</v>
      </c>
      <c r="AB522" s="72">
        <v>2.0716999999999999</v>
      </c>
      <c r="AC522" s="302">
        <v>0.56999999999999995</v>
      </c>
      <c r="AD522" s="292">
        <f t="shared" si="58"/>
        <v>1</v>
      </c>
      <c r="AE522" s="258">
        <f t="shared" si="57"/>
        <v>0.78499999999999992</v>
      </c>
      <c r="AF522" s="293">
        <f t="shared" si="59"/>
        <v>22.058240115569724</v>
      </c>
      <c r="AG522" s="293">
        <f t="shared" si="60"/>
        <v>22.058240115569724</v>
      </c>
      <c r="AH522" s="294">
        <f t="shared" si="61"/>
        <v>6.5208449628345766E-2</v>
      </c>
      <c r="AI522" s="294">
        <f t="shared" si="62"/>
        <v>1.4367736378840144</v>
      </c>
      <c r="AJ522" s="295">
        <f>INDEX($AR$3:AS523,MATCH(COUNTA(N522:Y522),$AR$3:$AR$12,0),2)</f>
        <v>2.5499999999999998</v>
      </c>
      <c r="AK522" s="296">
        <f t="shared" si="63"/>
        <v>975.16416666666657</v>
      </c>
      <c r="AL522" s="297">
        <f t="shared" si="64"/>
        <v>470.70722916767227</v>
      </c>
      <c r="AP522" s="298" t="s">
        <v>172</v>
      </c>
    </row>
    <row r="523" spans="1:42">
      <c r="A523" s="166" t="s">
        <v>566</v>
      </c>
      <c r="B523">
        <v>274.99</v>
      </c>
      <c r="C523">
        <v>312.95</v>
      </c>
      <c r="D523">
        <v>317.89</v>
      </c>
      <c r="E523">
        <v>319.39999999999998</v>
      </c>
      <c r="F523">
        <v>279.33</v>
      </c>
      <c r="G523">
        <v>289.26</v>
      </c>
      <c r="H523">
        <v>384.34</v>
      </c>
      <c r="I523">
        <v>300.32</v>
      </c>
      <c r="J523">
        <v>317.35000000000002</v>
      </c>
      <c r="K523">
        <v>235.83</v>
      </c>
      <c r="L523">
        <v>496.97</v>
      </c>
      <c r="M523">
        <v>427.97</v>
      </c>
      <c r="N523" s="22">
        <v>274.99</v>
      </c>
      <c r="O523">
        <v>312.95</v>
      </c>
      <c r="P523">
        <v>317.89</v>
      </c>
      <c r="Q523">
        <v>319.39999999999998</v>
      </c>
      <c r="R523">
        <v>279.33</v>
      </c>
      <c r="S523">
        <v>289.26</v>
      </c>
      <c r="T523">
        <v>384.34</v>
      </c>
      <c r="U523">
        <v>300.32</v>
      </c>
      <c r="V523">
        <v>317.35000000000002</v>
      </c>
      <c r="W523">
        <v>235.83</v>
      </c>
      <c r="X523">
        <v>496.97</v>
      </c>
      <c r="Y523" s="72">
        <v>427.97</v>
      </c>
      <c r="AB523" s="72">
        <v>0.66539999999999999</v>
      </c>
      <c r="AC523" s="302">
        <v>0.56999999999999995</v>
      </c>
      <c r="AD523" s="292">
        <f t="shared" si="58"/>
        <v>1</v>
      </c>
      <c r="AE523" s="258">
        <f t="shared" si="57"/>
        <v>0.78499999999999992</v>
      </c>
      <c r="AF523" s="293">
        <f t="shared" si="59"/>
        <v>21.111026358022634</v>
      </c>
      <c r="AG523" s="293">
        <f t="shared" si="60"/>
        <v>21.111026358022634</v>
      </c>
      <c r="AH523" s="294">
        <f t="shared" si="61"/>
        <v>0.26422608562456923</v>
      </c>
      <c r="AI523" s="294">
        <f t="shared" si="62"/>
        <v>2.4028382313651941</v>
      </c>
      <c r="AJ523" s="295">
        <f>INDEX($AR$3:AS524,MATCH(COUNTA(N523:Y523),$AR$3:$AR$12,0),2)</f>
        <v>2.5499999999999998</v>
      </c>
      <c r="AK523" s="296">
        <f t="shared" si="63"/>
        <v>329.7166666666667</v>
      </c>
      <c r="AL523" s="297">
        <f t="shared" si="64"/>
        <v>495.51648131449758</v>
      </c>
      <c r="AP523" s="298" t="s">
        <v>172</v>
      </c>
    </row>
    <row r="524" spans="1:42">
      <c r="A524" s="166" t="s">
        <v>567</v>
      </c>
      <c r="E524">
        <v>5.55</v>
      </c>
      <c r="L524">
        <v>181.23</v>
      </c>
      <c r="M524">
        <v>164.45</v>
      </c>
      <c r="Q524">
        <v>5.55</v>
      </c>
      <c r="AB524" s="72">
        <v>211.9</v>
      </c>
      <c r="AC524" s="302">
        <v>0.41</v>
      </c>
      <c r="AD524" s="292">
        <f t="shared" si="58"/>
        <v>0.54166666666666663</v>
      </c>
      <c r="AE524" s="258">
        <f t="shared" ref="AE524:AE587" si="65">AVERAGE(AC524:AD524)</f>
        <v>0.47583333333333333</v>
      </c>
      <c r="AF524" s="293">
        <f t="shared" si="59"/>
        <v>0</v>
      </c>
      <c r="AG524" s="293">
        <f t="shared" si="60"/>
        <v>67.612309918812088</v>
      </c>
      <c r="AH524" s="294" t="e">
        <f t="shared" si="61"/>
        <v>#NUM!</v>
      </c>
      <c r="AI524" s="294" t="e">
        <f t="shared" si="62"/>
        <v>#DIV/0!</v>
      </c>
      <c r="AJ524" s="295" t="e">
        <f>INDEX($AR$3:AS525,MATCH(COUNTA(N524:Y524),$AR$3:$AR$12,0),2)</f>
        <v>#N/A</v>
      </c>
      <c r="AK524" s="296">
        <f t="shared" si="63"/>
        <v>5.55</v>
      </c>
      <c r="AL524" s="297">
        <f t="shared" si="64"/>
        <v>2.6191599811231713E-2</v>
      </c>
      <c r="AP524" s="298" t="s">
        <v>81</v>
      </c>
    </row>
    <row r="525" spans="1:42">
      <c r="A525" s="396" t="s">
        <v>568</v>
      </c>
      <c r="L525">
        <v>377.93</v>
      </c>
      <c r="M525">
        <v>332.26</v>
      </c>
      <c r="AB525" s="72">
        <v>47.3</v>
      </c>
      <c r="AC525" s="302">
        <v>0.35</v>
      </c>
      <c r="AD525" s="292" t="e">
        <f t="shared" si="58"/>
        <v>#DIV/0!</v>
      </c>
      <c r="AE525" s="258" t="e">
        <f t="shared" si="65"/>
        <v>#DIV/0!</v>
      </c>
      <c r="AF525" s="293" t="e">
        <f t="shared" si="59"/>
        <v>#DIV/0!</v>
      </c>
      <c r="AG525" s="293">
        <f t="shared" si="60"/>
        <v>6.4306734817443241</v>
      </c>
      <c r="AH525" s="294" t="e">
        <f t="shared" si="61"/>
        <v>#NUM!</v>
      </c>
      <c r="AI525" s="294" t="e">
        <f t="shared" si="62"/>
        <v>#DIV/0!</v>
      </c>
      <c r="AJ525" s="295" t="e">
        <f>INDEX($AR$3:AS526,MATCH(COUNTA(N525:Y525),$AR$3:$AR$12,0),2)</f>
        <v>#N/A</v>
      </c>
      <c r="AK525" s="296" t="e">
        <f t="shared" si="63"/>
        <v>#DIV/0!</v>
      </c>
      <c r="AL525" s="297">
        <f t="shared" si="64"/>
        <v>0</v>
      </c>
      <c r="AP525" s="298" t="s">
        <v>81</v>
      </c>
    </row>
    <row r="526" spans="1:42" s="304" customFormat="1">
      <c r="A526" s="167" t="s">
        <v>569</v>
      </c>
      <c r="B526" s="304">
        <v>70.48</v>
      </c>
      <c r="C526" s="304">
        <v>98.3</v>
      </c>
      <c r="D526" s="304">
        <v>77.459999999999994</v>
      </c>
      <c r="E526" s="304">
        <v>72.38</v>
      </c>
      <c r="F526" s="304">
        <v>98.61</v>
      </c>
      <c r="G526" s="304">
        <v>68.72</v>
      </c>
      <c r="H526" s="304">
        <v>6.45</v>
      </c>
      <c r="I526" s="304">
        <v>57.5</v>
      </c>
      <c r="J526" s="304">
        <v>68.89</v>
      </c>
      <c r="K526" s="304">
        <v>53.58</v>
      </c>
      <c r="L526" s="304">
        <v>55.03</v>
      </c>
      <c r="M526" s="304">
        <v>15.92</v>
      </c>
      <c r="N526" s="133">
        <v>70.48</v>
      </c>
      <c r="O526" s="304">
        <v>98.3</v>
      </c>
      <c r="P526" s="304">
        <v>77.459999999999994</v>
      </c>
      <c r="Q526" s="304">
        <v>72.38</v>
      </c>
      <c r="R526" s="304">
        <v>98.61</v>
      </c>
      <c r="S526" s="304">
        <v>68.72</v>
      </c>
      <c r="T526" s="304">
        <v>6.45</v>
      </c>
      <c r="U526" s="304">
        <v>57.5</v>
      </c>
      <c r="V526" s="304">
        <v>68.89</v>
      </c>
      <c r="W526" s="304">
        <v>53.58</v>
      </c>
      <c r="X526" s="304">
        <v>55.03</v>
      </c>
      <c r="Y526" s="112">
        <v>15.92</v>
      </c>
      <c r="Z526" s="181">
        <v>2.5917116460945908</v>
      </c>
      <c r="AA526" s="181">
        <v>4.4017774998636154</v>
      </c>
      <c r="AB526" s="112">
        <v>2.4357000000000002</v>
      </c>
      <c r="AC526" s="188">
        <v>0.52</v>
      </c>
      <c r="AD526" s="292">
        <f t="shared" si="58"/>
        <v>0.75</v>
      </c>
      <c r="AE526" s="258">
        <f t="shared" si="65"/>
        <v>0.63500000000000001</v>
      </c>
      <c r="AF526" s="293">
        <f t="shared" si="59"/>
        <v>43.011749384990466</v>
      </c>
      <c r="AG526" s="293">
        <f t="shared" si="60"/>
        <v>43.011749384990466</v>
      </c>
      <c r="AH526" s="294">
        <f t="shared" si="61"/>
        <v>3.3637152777778027E-3</v>
      </c>
      <c r="AI526" s="294">
        <f t="shared" si="62"/>
        <v>1.3762259785350635</v>
      </c>
      <c r="AJ526" s="295">
        <f>INDEX($AR$3:AS527,MATCH(COUNTA(N526:Y526),$AR$3:$AR$12,0),2)</f>
        <v>2.5499999999999998</v>
      </c>
      <c r="AK526" s="296">
        <f t="shared" si="63"/>
        <v>61.943333333333335</v>
      </c>
      <c r="AL526" s="297">
        <f t="shared" si="64"/>
        <v>25.431429705355065</v>
      </c>
      <c r="AM526" s="133"/>
      <c r="AP526" s="298" t="s">
        <v>411</v>
      </c>
    </row>
    <row r="527" spans="1:42">
      <c r="A527" s="167" t="s">
        <v>570</v>
      </c>
      <c r="D527">
        <v>6.34</v>
      </c>
      <c r="E527">
        <v>8.24</v>
      </c>
      <c r="F527">
        <v>11.09</v>
      </c>
      <c r="G527">
        <v>8.33</v>
      </c>
      <c r="H527">
        <v>1.31</v>
      </c>
      <c r="L527">
        <v>78.569999999999993</v>
      </c>
      <c r="M527">
        <v>49.42</v>
      </c>
      <c r="P527">
        <v>6.34</v>
      </c>
      <c r="Q527">
        <v>8.24</v>
      </c>
      <c r="R527">
        <v>11.09</v>
      </c>
      <c r="S527">
        <v>8.33</v>
      </c>
      <c r="T527">
        <v>1.31</v>
      </c>
      <c r="Z527" s="224">
        <v>6.6883709910154743E-2</v>
      </c>
      <c r="AA527" s="224">
        <v>9.4587849656768697E-2</v>
      </c>
      <c r="AB527" s="72">
        <v>4.8849</v>
      </c>
      <c r="AC527" s="302">
        <v>0.48</v>
      </c>
      <c r="AD527" s="292">
        <f t="shared" si="58"/>
        <v>0.45833333333333331</v>
      </c>
      <c r="AE527" s="258">
        <f t="shared" si="65"/>
        <v>0.46916666666666662</v>
      </c>
      <c r="AF527" s="293">
        <f t="shared" si="59"/>
        <v>46.027309323512604</v>
      </c>
      <c r="AG527" s="293">
        <f t="shared" si="60"/>
        <v>115.79699434827673</v>
      </c>
      <c r="AH527" s="294">
        <f t="shared" si="61"/>
        <v>0.2822085889570552</v>
      </c>
      <c r="AI527" s="294">
        <f t="shared" si="62"/>
        <v>1.2392135717202055</v>
      </c>
      <c r="AJ527" s="295">
        <f>INDEX($AR$3:AS528,MATCH(COUNTA(N527:Y527),$AR$3:$AR$12,0),2)</f>
        <v>1.75</v>
      </c>
      <c r="AK527" s="296">
        <f t="shared" si="63"/>
        <v>7.0620000000000003</v>
      </c>
      <c r="AL527" s="297">
        <f t="shared" si="64"/>
        <v>1.4456795430817417</v>
      </c>
      <c r="AM527" s="22"/>
      <c r="AP527" s="298" t="s">
        <v>81</v>
      </c>
    </row>
    <row r="528" spans="1:42">
      <c r="A528" s="167" t="s">
        <v>571</v>
      </c>
      <c r="D528">
        <v>72.89</v>
      </c>
      <c r="E528">
        <v>40.98</v>
      </c>
      <c r="F528">
        <v>44.18</v>
      </c>
      <c r="G528">
        <v>16.72</v>
      </c>
      <c r="H528">
        <v>78.209999999999994</v>
      </c>
      <c r="J528">
        <v>43.15</v>
      </c>
      <c r="K528">
        <v>10.46</v>
      </c>
      <c r="P528">
        <v>72.89</v>
      </c>
      <c r="Q528">
        <v>40.98</v>
      </c>
      <c r="R528">
        <v>44.18</v>
      </c>
      <c r="T528">
        <v>78.209999999999994</v>
      </c>
      <c r="V528">
        <v>43.15</v>
      </c>
      <c r="AC528" s="302">
        <v>0.38</v>
      </c>
      <c r="AD528" s="292">
        <f t="shared" si="58"/>
        <v>0.70833333333333326</v>
      </c>
      <c r="AE528" s="258">
        <f t="shared" si="65"/>
        <v>0.54416666666666669</v>
      </c>
      <c r="AF528" s="293">
        <f t="shared" si="59"/>
        <v>28.953423352161678</v>
      </c>
      <c r="AG528" s="293">
        <f t="shared" si="60"/>
        <v>53.778986483507239</v>
      </c>
      <c r="AH528" s="294">
        <f t="shared" si="61"/>
        <v>0.14289551437013145</v>
      </c>
      <c r="AI528" s="294">
        <f t="shared" si="62"/>
        <v>1.3799964268943219</v>
      </c>
      <c r="AJ528" s="295">
        <f>INDEX($AR$3:AS529,MATCH(COUNTA(N528:Y528),$AR$3:$AR$12,0),2)</f>
        <v>1.75</v>
      </c>
      <c r="AK528" s="296">
        <f t="shared" si="63"/>
        <v>55.881999999999991</v>
      </c>
      <c r="AL528" s="297">
        <f t="shared" si="64"/>
        <v>0</v>
      </c>
      <c r="AM528" s="22"/>
      <c r="AP528" s="298" t="s">
        <v>572</v>
      </c>
    </row>
    <row r="529" spans="1:42">
      <c r="A529" s="167" t="s">
        <v>573</v>
      </c>
      <c r="F529">
        <v>32.69</v>
      </c>
      <c r="G529">
        <v>15.9</v>
      </c>
      <c r="H529">
        <v>5.54</v>
      </c>
      <c r="I529">
        <v>7.85</v>
      </c>
      <c r="J529">
        <v>10.36</v>
      </c>
      <c r="L529">
        <v>194.59</v>
      </c>
      <c r="M529">
        <v>48.75</v>
      </c>
      <c r="R529">
        <v>32.69</v>
      </c>
      <c r="S529">
        <v>15.9</v>
      </c>
      <c r="T529">
        <v>5.54</v>
      </c>
      <c r="U529">
        <v>7.85</v>
      </c>
      <c r="V529">
        <v>10.36</v>
      </c>
      <c r="Z529" s="378">
        <v>0.43070975165222541</v>
      </c>
      <c r="AA529" s="378">
        <v>0.61335867933087274</v>
      </c>
      <c r="AB529" s="72">
        <v>8.4742072000000004</v>
      </c>
      <c r="AC529" s="302">
        <v>0.38</v>
      </c>
      <c r="AD529" s="292">
        <f t="shared" si="58"/>
        <v>0.45833333333333331</v>
      </c>
      <c r="AE529" s="258">
        <f t="shared" si="65"/>
        <v>0.41916666666666669</v>
      </c>
      <c r="AF529" s="293">
        <f t="shared" si="59"/>
        <v>67.330682778177348</v>
      </c>
      <c r="AG529" s="293">
        <f t="shared" si="60"/>
        <v>139.05245690939449</v>
      </c>
      <c r="AH529" s="294">
        <f t="shared" si="61"/>
        <v>0.61841620626151017</v>
      </c>
      <c r="AI529" s="294">
        <f t="shared" si="62"/>
        <v>1.8705724067843361</v>
      </c>
      <c r="AJ529" s="295">
        <f>INDEX($AR$3:AS530,MATCH(COUNTA(N529:Y529),$AR$3:$AR$12,0),2)</f>
        <v>1.75</v>
      </c>
      <c r="AK529" s="296">
        <f t="shared" si="63"/>
        <v>14.468</v>
      </c>
      <c r="AL529" s="297">
        <f t="shared" si="64"/>
        <v>1.7072983535262154</v>
      </c>
      <c r="AM529" s="22">
        <v>8.5637000000000008</v>
      </c>
      <c r="AN529" s="157">
        <v>8.9492799999999997E-2</v>
      </c>
      <c r="AP529" s="298" t="s">
        <v>81</v>
      </c>
    </row>
    <row r="530" spans="1:42">
      <c r="A530" s="167" t="s">
        <v>574</v>
      </c>
      <c r="B530">
        <v>325.14</v>
      </c>
      <c r="C530">
        <v>397.5</v>
      </c>
      <c r="D530">
        <v>482.2</v>
      </c>
      <c r="E530">
        <v>383.84</v>
      </c>
      <c r="F530">
        <v>292.11</v>
      </c>
      <c r="G530">
        <v>363.56</v>
      </c>
      <c r="H530">
        <v>463.09</v>
      </c>
      <c r="I530">
        <v>346</v>
      </c>
      <c r="J530">
        <v>326.58999999999997</v>
      </c>
      <c r="K530">
        <v>259.20999999999998</v>
      </c>
      <c r="L530">
        <v>356.12</v>
      </c>
      <c r="M530">
        <v>335.33</v>
      </c>
      <c r="N530" s="22">
        <v>325.14</v>
      </c>
      <c r="O530">
        <v>397.5</v>
      </c>
      <c r="P530">
        <v>482.2</v>
      </c>
      <c r="Q530">
        <v>383.84</v>
      </c>
      <c r="R530">
        <v>292.11</v>
      </c>
      <c r="S530">
        <v>363.56</v>
      </c>
      <c r="T530">
        <v>463.09</v>
      </c>
      <c r="U530">
        <v>346</v>
      </c>
      <c r="V530">
        <v>326.58999999999997</v>
      </c>
      <c r="W530">
        <v>259.20999999999998</v>
      </c>
      <c r="X530">
        <v>356.12</v>
      </c>
      <c r="Y530" s="72">
        <v>335.33</v>
      </c>
      <c r="Z530" s="378">
        <v>0.63644761148461415</v>
      </c>
      <c r="AA530" s="378">
        <v>0.61335867933087274</v>
      </c>
      <c r="AB530" s="72">
        <v>9.5027999999999988</v>
      </c>
      <c r="AC530" s="302">
        <v>0.48</v>
      </c>
      <c r="AD530" s="292">
        <f t="shared" si="58"/>
        <v>1</v>
      </c>
      <c r="AE530" s="258">
        <f t="shared" si="65"/>
        <v>0.74</v>
      </c>
      <c r="AF530" s="293">
        <f t="shared" si="59"/>
        <v>17.0542857752591</v>
      </c>
      <c r="AG530" s="293">
        <f t="shared" si="60"/>
        <v>17.0542857752591</v>
      </c>
      <c r="AH530" s="294">
        <f t="shared" si="61"/>
        <v>8.5698910265034359E-2</v>
      </c>
      <c r="AI530" s="294">
        <f t="shared" si="62"/>
        <v>1.9709891437648777</v>
      </c>
      <c r="AJ530" s="295">
        <f>INDEX($AR$3:AS531,MATCH(COUNTA(N530:Y530),$AR$3:$AR$12,0),2)</f>
        <v>2.5499999999999998</v>
      </c>
      <c r="AK530" s="296">
        <f t="shared" si="63"/>
        <v>360.89083333333338</v>
      </c>
      <c r="AL530" s="297">
        <f t="shared" si="64"/>
        <v>37.97731545790014</v>
      </c>
      <c r="AM530" s="22">
        <v>9.9270999999999994</v>
      </c>
      <c r="AN530">
        <v>0.42430000000000001</v>
      </c>
      <c r="AO530" s="256">
        <f>100*AK530/(1000*AN530)</f>
        <v>85.055581742477813</v>
      </c>
      <c r="AP530" s="298" t="s">
        <v>81</v>
      </c>
    </row>
    <row r="531" spans="1:42">
      <c r="A531" s="167" t="s">
        <v>575</v>
      </c>
      <c r="D531">
        <v>21.71</v>
      </c>
      <c r="E531">
        <v>27.38</v>
      </c>
      <c r="F531">
        <v>24.33</v>
      </c>
      <c r="G531">
        <v>41.15</v>
      </c>
      <c r="H531">
        <v>20.190000000000001</v>
      </c>
      <c r="J531">
        <v>28.11</v>
      </c>
      <c r="K531">
        <v>10.53</v>
      </c>
      <c r="L531">
        <v>280.11</v>
      </c>
      <c r="M531">
        <v>234.35</v>
      </c>
      <c r="P531">
        <v>21.71</v>
      </c>
      <c r="Q531">
        <v>27.38</v>
      </c>
      <c r="R531">
        <v>24.33</v>
      </c>
      <c r="S531">
        <v>41.15</v>
      </c>
      <c r="T531">
        <v>20.190000000000001</v>
      </c>
      <c r="V531">
        <v>28.11</v>
      </c>
      <c r="W531">
        <v>10.53</v>
      </c>
      <c r="Z531" s="378">
        <v>0.31369099784470372</v>
      </c>
      <c r="AA531" s="378">
        <v>0.61335867933087274</v>
      </c>
      <c r="AB531" s="72">
        <v>6.3264996</v>
      </c>
      <c r="AC531" s="302">
        <v>0.4</v>
      </c>
      <c r="AD531" s="292">
        <f t="shared" si="58"/>
        <v>0.79166666666666663</v>
      </c>
      <c r="AE531" s="258">
        <f t="shared" si="65"/>
        <v>0.59583333333333333</v>
      </c>
      <c r="AF531" s="293">
        <f t="shared" si="59"/>
        <v>34.779834641734084</v>
      </c>
      <c r="AG531" s="293">
        <f t="shared" si="60"/>
        <v>127.62014381204591</v>
      </c>
      <c r="AH531" s="294">
        <f t="shared" si="61"/>
        <v>0.42586544741998694</v>
      </c>
      <c r="AI531" s="294">
        <f t="shared" si="62"/>
        <v>1.9010671310674292</v>
      </c>
      <c r="AJ531" s="295">
        <f>INDEX($AR$3:AS532,MATCH(COUNTA(N531:Y531),$AR$3:$AR$12,0),2)</f>
        <v>2.1</v>
      </c>
      <c r="AK531" s="296">
        <f t="shared" si="63"/>
        <v>24.771428571428572</v>
      </c>
      <c r="AL531" s="297">
        <f t="shared" si="64"/>
        <v>3.9155030645111513</v>
      </c>
      <c r="AM531" s="22">
        <v>6.4188000000000001</v>
      </c>
      <c r="AN531" s="157">
        <v>9.2300400000000005E-2</v>
      </c>
      <c r="AP531" s="298" t="s">
        <v>81</v>
      </c>
    </row>
    <row r="532" spans="1:42">
      <c r="A532" s="167" t="s">
        <v>576</v>
      </c>
      <c r="F532">
        <v>20.78</v>
      </c>
      <c r="G532">
        <v>15.56</v>
      </c>
      <c r="H532">
        <v>18.23</v>
      </c>
      <c r="L532">
        <v>102.02</v>
      </c>
      <c r="R532">
        <v>20.78</v>
      </c>
      <c r="S532">
        <v>15.56</v>
      </c>
      <c r="T532">
        <v>18.23</v>
      </c>
      <c r="AB532" s="72">
        <v>20.927900000000001</v>
      </c>
      <c r="AC532" s="302">
        <v>0.48</v>
      </c>
      <c r="AD532" s="292">
        <f t="shared" si="58"/>
        <v>0.625</v>
      </c>
      <c r="AE532" s="258">
        <f t="shared" si="65"/>
        <v>0.55249999999999999</v>
      </c>
      <c r="AF532" s="293">
        <f t="shared" si="59"/>
        <v>11.71656827003472</v>
      </c>
      <c r="AG532" s="293">
        <f t="shared" si="60"/>
        <v>92.844622946017836</v>
      </c>
      <c r="AH532" s="294">
        <f t="shared" si="61"/>
        <v>0.48850574712643685</v>
      </c>
      <c r="AI532" s="294">
        <f t="shared" si="62"/>
        <v>1.2152528202076369</v>
      </c>
      <c r="AJ532" s="295">
        <f>INDEX($AR$3:AS533,MATCH(COUNTA(N532:Y532),$AR$3:$AR$12,0),2)</f>
        <v>1.1499999999999999</v>
      </c>
      <c r="AK532" s="296">
        <f t="shared" si="63"/>
        <v>18.190000000000001</v>
      </c>
      <c r="AL532" s="297">
        <f t="shared" si="64"/>
        <v>0.8691746424629323</v>
      </c>
      <c r="AM532" s="22"/>
      <c r="AP532" s="298" t="s">
        <v>577</v>
      </c>
    </row>
    <row r="533" spans="1:42">
      <c r="A533" s="167" t="s">
        <v>578</v>
      </c>
      <c r="C533">
        <v>51.6</v>
      </c>
      <c r="D533">
        <v>62.64</v>
      </c>
      <c r="E533">
        <v>35.15</v>
      </c>
      <c r="F533">
        <v>31.48</v>
      </c>
      <c r="G533">
        <v>14.56</v>
      </c>
      <c r="H533">
        <v>33.24</v>
      </c>
      <c r="I533">
        <v>21.34</v>
      </c>
      <c r="J533">
        <v>52.8</v>
      </c>
      <c r="O533">
        <v>51.6</v>
      </c>
      <c r="P533">
        <v>62.64</v>
      </c>
      <c r="Q533">
        <v>35.15</v>
      </c>
      <c r="R533">
        <v>31.48</v>
      </c>
      <c r="S533">
        <v>14.56</v>
      </c>
      <c r="T533">
        <v>33.24</v>
      </c>
      <c r="U533">
        <v>21.34</v>
      </c>
      <c r="V533">
        <v>52.8</v>
      </c>
      <c r="Z533" s="378">
        <v>0.11820619769117049</v>
      </c>
      <c r="AA533" s="378">
        <v>0.16665176125731351</v>
      </c>
      <c r="AB533" s="72">
        <v>5.5827999999999998</v>
      </c>
      <c r="AC533" s="302">
        <v>0.35</v>
      </c>
      <c r="AD533" s="292">
        <f t="shared" si="58"/>
        <v>0.58333333333333326</v>
      </c>
      <c r="AE533" s="258">
        <f t="shared" si="65"/>
        <v>0.46666666666666662</v>
      </c>
      <c r="AF533" s="293">
        <f t="shared" si="59"/>
        <v>40.834901945210163</v>
      </c>
      <c r="AG533" s="293">
        <f t="shared" si="60"/>
        <v>40.834901945210163</v>
      </c>
      <c r="AH533" s="294">
        <f t="shared" si="61"/>
        <v>0.20465890183028293</v>
      </c>
      <c r="AI533" s="294">
        <f t="shared" si="62"/>
        <v>1.603772950239668</v>
      </c>
      <c r="AJ533" s="295">
        <f>INDEX($AR$3:AS534,MATCH(COUNTA(N533:Y533),$AR$3:$AR$12,0),2)</f>
        <v>2.2200000000000002</v>
      </c>
      <c r="AK533" s="296">
        <f t="shared" si="63"/>
        <v>37.85125</v>
      </c>
      <c r="AL533" s="297">
        <f t="shared" si="64"/>
        <v>6.7799759977072442</v>
      </c>
      <c r="AM533" s="22"/>
      <c r="AP533" s="298" t="s">
        <v>572</v>
      </c>
    </row>
    <row r="534" spans="1:42">
      <c r="A534" s="167" t="s">
        <v>579</v>
      </c>
      <c r="C534">
        <v>35.19</v>
      </c>
      <c r="D534">
        <v>47.45</v>
      </c>
      <c r="E534">
        <v>34.380000000000003</v>
      </c>
      <c r="F534">
        <v>31.07</v>
      </c>
      <c r="G534">
        <v>13.42</v>
      </c>
      <c r="H534">
        <v>49.87</v>
      </c>
      <c r="I534">
        <v>16.350000000000001</v>
      </c>
      <c r="J534">
        <v>20.309999999999999</v>
      </c>
      <c r="O534">
        <v>35.19</v>
      </c>
      <c r="P534">
        <v>47.45</v>
      </c>
      <c r="Q534">
        <v>34.380000000000003</v>
      </c>
      <c r="R534">
        <v>31.07</v>
      </c>
      <c r="S534">
        <v>13.42</v>
      </c>
      <c r="T534">
        <v>49.87</v>
      </c>
      <c r="U534">
        <v>16.350000000000001</v>
      </c>
      <c r="V534">
        <v>20.309999999999999</v>
      </c>
      <c r="Z534" s="378">
        <v>0.17878258146281639</v>
      </c>
      <c r="AA534" s="378">
        <v>0.16665176125731351</v>
      </c>
      <c r="AB534" s="72">
        <v>9.077</v>
      </c>
      <c r="AC534" s="302">
        <v>0.38</v>
      </c>
      <c r="AD534" s="292">
        <f t="shared" si="58"/>
        <v>0.58333333333333326</v>
      </c>
      <c r="AE534" s="258">
        <f t="shared" si="65"/>
        <v>0.48166666666666663</v>
      </c>
      <c r="AF534" s="293">
        <f t="shared" si="59"/>
        <v>41.013474669163124</v>
      </c>
      <c r="AG534" s="293">
        <f t="shared" si="60"/>
        <v>41.013474669163124</v>
      </c>
      <c r="AH534" s="294">
        <f t="shared" si="61"/>
        <v>6.6392318244169954E-2</v>
      </c>
      <c r="AI534" s="294">
        <f t="shared" si="62"/>
        <v>1.4835374346303813</v>
      </c>
      <c r="AJ534" s="295">
        <f>INDEX($AR$3:AS535,MATCH(COUNTA(N534:Y534),$AR$3:$AR$12,0),2)</f>
        <v>2.2200000000000002</v>
      </c>
      <c r="AK534" s="296">
        <f t="shared" si="63"/>
        <v>31.004999999999999</v>
      </c>
      <c r="AL534" s="297">
        <f t="shared" si="64"/>
        <v>3.4157761374903601</v>
      </c>
      <c r="AP534" s="298" t="s">
        <v>572</v>
      </c>
    </row>
    <row r="535" spans="1:42">
      <c r="A535" s="167" t="s">
        <v>580</v>
      </c>
      <c r="C535">
        <v>30.69</v>
      </c>
      <c r="D535">
        <v>11.77</v>
      </c>
      <c r="F535">
        <v>33.58</v>
      </c>
      <c r="G535">
        <v>10.6</v>
      </c>
      <c r="H535">
        <v>30.66</v>
      </c>
      <c r="I535">
        <v>5.94</v>
      </c>
      <c r="J535">
        <v>11.04</v>
      </c>
      <c r="O535">
        <v>30.69</v>
      </c>
      <c r="P535">
        <v>11.77</v>
      </c>
      <c r="R535">
        <v>33.58</v>
      </c>
      <c r="S535">
        <v>10.6</v>
      </c>
      <c r="T535">
        <v>30.66</v>
      </c>
      <c r="U535">
        <v>5.94</v>
      </c>
      <c r="V535">
        <v>11.04</v>
      </c>
      <c r="Z535" s="378">
        <v>7.4418731692390924E-2</v>
      </c>
      <c r="AA535" s="378">
        <v>0.16665176125731351</v>
      </c>
      <c r="AB535" s="72">
        <v>4.5395000000000003</v>
      </c>
      <c r="AC535" s="302">
        <v>0.38</v>
      </c>
      <c r="AD535" s="292">
        <f t="shared" si="58"/>
        <v>0.54166666666666663</v>
      </c>
      <c r="AE535" s="258">
        <f t="shared" si="65"/>
        <v>0.46083333333333332</v>
      </c>
      <c r="AF535" s="293">
        <f t="shared" si="59"/>
        <v>57.163588428337405</v>
      </c>
      <c r="AG535" s="293">
        <f t="shared" si="60"/>
        <v>57.163588428337405</v>
      </c>
      <c r="AH535" s="294">
        <f t="shared" si="61"/>
        <v>0.10455861070911712</v>
      </c>
      <c r="AI535" s="294">
        <f t="shared" si="62"/>
        <v>1.3129359429902754</v>
      </c>
      <c r="AJ535" s="295">
        <f>INDEX($AR$3:AS536,MATCH(COUNTA(N535:Y535),$AR$3:$AR$12,0),2)</f>
        <v>2.1</v>
      </c>
      <c r="AK535" s="296">
        <f t="shared" si="63"/>
        <v>19.182857142857138</v>
      </c>
      <c r="AL535" s="297">
        <f t="shared" si="64"/>
        <v>4.2257643226912958</v>
      </c>
      <c r="AP535" s="298" t="s">
        <v>572</v>
      </c>
    </row>
    <row r="536" spans="1:42">
      <c r="A536" s="167" t="s">
        <v>581</v>
      </c>
      <c r="Z536" s="378">
        <v>0.27558156453387977</v>
      </c>
      <c r="AA536" s="378">
        <v>0.30495782847771308</v>
      </c>
      <c r="AB536" s="72">
        <v>11.981299999999999</v>
      </c>
      <c r="AD536" s="292" t="e">
        <f t="shared" si="58"/>
        <v>#DIV/0!</v>
      </c>
      <c r="AE536" s="258" t="e">
        <f t="shared" si="65"/>
        <v>#DIV/0!</v>
      </c>
      <c r="AF536" s="293" t="e">
        <f t="shared" si="59"/>
        <v>#DIV/0!</v>
      </c>
      <c r="AG536" s="293" t="e">
        <f t="shared" si="60"/>
        <v>#DIV/0!</v>
      </c>
      <c r="AH536" s="294" t="e">
        <f t="shared" si="61"/>
        <v>#NUM!</v>
      </c>
      <c r="AI536" s="294" t="e">
        <f t="shared" si="62"/>
        <v>#DIV/0!</v>
      </c>
      <c r="AJ536" s="295" t="e">
        <f>INDEX($AR$3:AS537,MATCH(COUNTA(N536:Y536),$AR$3:$AR$12,0),2)</f>
        <v>#N/A</v>
      </c>
      <c r="AK536" s="296" t="e">
        <f t="shared" si="63"/>
        <v>#DIV/0!</v>
      </c>
      <c r="AL536" s="297">
        <f t="shared" si="64"/>
        <v>0</v>
      </c>
      <c r="AP536" s="298" t="s">
        <v>572</v>
      </c>
    </row>
    <row r="537" spans="1:42">
      <c r="A537" s="167" t="s">
        <v>582</v>
      </c>
      <c r="Z537" s="378">
        <v>0.32022490213080929</v>
      </c>
      <c r="AA537" s="378">
        <v>0.30495782847771308</v>
      </c>
      <c r="AB537" s="72">
        <v>22.0534</v>
      </c>
      <c r="AD537" s="292" t="e">
        <f t="shared" si="58"/>
        <v>#DIV/0!</v>
      </c>
      <c r="AE537" s="258" t="e">
        <f t="shared" si="65"/>
        <v>#DIV/0!</v>
      </c>
      <c r="AF537" s="293" t="e">
        <f t="shared" si="59"/>
        <v>#DIV/0!</v>
      </c>
      <c r="AG537" s="293" t="e">
        <f t="shared" si="60"/>
        <v>#DIV/0!</v>
      </c>
      <c r="AH537" s="294" t="e">
        <f t="shared" si="61"/>
        <v>#NUM!</v>
      </c>
      <c r="AI537" s="294" t="e">
        <f t="shared" si="62"/>
        <v>#DIV/0!</v>
      </c>
      <c r="AJ537" s="295" t="e">
        <f>INDEX($AR$3:AS538,MATCH(COUNTA(N537:Y537),$AR$3:$AR$12,0),2)</f>
        <v>#N/A</v>
      </c>
      <c r="AK537" s="296" t="e">
        <f t="shared" si="63"/>
        <v>#DIV/0!</v>
      </c>
      <c r="AL537" s="297">
        <f t="shared" si="64"/>
        <v>0</v>
      </c>
      <c r="AP537" s="298" t="s">
        <v>572</v>
      </c>
    </row>
    <row r="538" spans="1:42">
      <c r="A538" s="167" t="s">
        <v>583</v>
      </c>
      <c r="Z538" s="378">
        <v>6.0302573272756017E-2</v>
      </c>
      <c r="AA538" s="378">
        <v>0.30495782847771308</v>
      </c>
      <c r="AB538" s="72">
        <v>14.983700000000001</v>
      </c>
      <c r="AD538" s="292" t="e">
        <f t="shared" si="58"/>
        <v>#DIV/0!</v>
      </c>
      <c r="AE538" s="258" t="e">
        <f t="shared" si="65"/>
        <v>#DIV/0!</v>
      </c>
      <c r="AF538" s="293" t="e">
        <f t="shared" si="59"/>
        <v>#DIV/0!</v>
      </c>
      <c r="AG538" s="293" t="e">
        <f t="shared" si="60"/>
        <v>#DIV/0!</v>
      </c>
      <c r="AH538" s="294" t="e">
        <f t="shared" si="61"/>
        <v>#NUM!</v>
      </c>
      <c r="AI538" s="294" t="e">
        <f t="shared" si="62"/>
        <v>#DIV/0!</v>
      </c>
      <c r="AJ538" s="295" t="e">
        <f>INDEX($AR$3:AS539,MATCH(COUNTA(N538:Y538),$AR$3:$AR$12,0),2)</f>
        <v>#N/A</v>
      </c>
      <c r="AK538" s="296" t="e">
        <f t="shared" si="63"/>
        <v>#DIV/0!</v>
      </c>
      <c r="AL538" s="297">
        <f t="shared" si="64"/>
        <v>0</v>
      </c>
      <c r="AP538" s="298" t="s">
        <v>572</v>
      </c>
    </row>
    <row r="539" spans="1:42">
      <c r="A539" s="167" t="s">
        <v>584</v>
      </c>
      <c r="B539">
        <v>75.900000000000006</v>
      </c>
      <c r="C539">
        <v>110.27</v>
      </c>
      <c r="D539">
        <v>87.77</v>
      </c>
      <c r="E539">
        <v>93.01</v>
      </c>
      <c r="F539">
        <v>138.69</v>
      </c>
      <c r="G539">
        <v>94.5</v>
      </c>
      <c r="H539">
        <v>91.67</v>
      </c>
      <c r="I539">
        <v>108.1</v>
      </c>
      <c r="J539">
        <v>117.64</v>
      </c>
      <c r="K539">
        <v>90.65</v>
      </c>
      <c r="L539">
        <v>120.1</v>
      </c>
      <c r="M539">
        <v>124.31</v>
      </c>
      <c r="N539" s="22">
        <v>75.900000000000006</v>
      </c>
      <c r="O539">
        <v>110.27</v>
      </c>
      <c r="P539">
        <v>87.77</v>
      </c>
      <c r="Q539">
        <v>93.01</v>
      </c>
      <c r="R539">
        <v>138.69</v>
      </c>
      <c r="S539">
        <v>94.5</v>
      </c>
      <c r="T539">
        <v>91.67</v>
      </c>
      <c r="U539">
        <v>108.1</v>
      </c>
      <c r="V539">
        <v>117.64</v>
      </c>
      <c r="W539">
        <v>90.65</v>
      </c>
      <c r="X539">
        <v>120.1</v>
      </c>
      <c r="Y539" s="72">
        <v>124.31</v>
      </c>
      <c r="Z539" s="378">
        <v>2.4987762971510028</v>
      </c>
      <c r="AA539" s="378">
        <v>4.4017774998636154</v>
      </c>
      <c r="AB539" s="72">
        <v>2.3340000000000001</v>
      </c>
      <c r="AC539" s="302">
        <v>0.53</v>
      </c>
      <c r="AD539" s="292">
        <f t="shared" si="58"/>
        <v>1</v>
      </c>
      <c r="AE539" s="258">
        <f t="shared" si="65"/>
        <v>0.76500000000000001</v>
      </c>
      <c r="AF539" s="293">
        <f t="shared" si="59"/>
        <v>16.844203150029237</v>
      </c>
      <c r="AG539" s="293">
        <f t="shared" si="60"/>
        <v>16.844203150029237</v>
      </c>
      <c r="AH539" s="294">
        <f t="shared" si="61"/>
        <v>0.22901735945214202</v>
      </c>
      <c r="AI539" s="294">
        <f t="shared" si="62"/>
        <v>1.9511150295069486</v>
      </c>
      <c r="AJ539" s="295">
        <f>INDEX($AR$3:AS540,MATCH(COUNTA(N539:Y539),$AR$3:$AR$12,0),2)</f>
        <v>2.5499999999999998</v>
      </c>
      <c r="AK539" s="296">
        <f t="shared" si="63"/>
        <v>104.38416666666666</v>
      </c>
      <c r="AL539" s="297">
        <f t="shared" si="64"/>
        <v>44.723293344758638</v>
      </c>
      <c r="AP539" s="298" t="s">
        <v>411</v>
      </c>
    </row>
    <row r="540" spans="1:42">
      <c r="A540" s="167" t="s">
        <v>585</v>
      </c>
      <c r="D540">
        <v>15.21</v>
      </c>
      <c r="E540">
        <v>43.23</v>
      </c>
      <c r="F540">
        <v>57.19</v>
      </c>
      <c r="G540">
        <v>28.01</v>
      </c>
      <c r="H540">
        <v>4.5</v>
      </c>
      <c r="I540">
        <v>8.32</v>
      </c>
      <c r="J540">
        <v>8.77</v>
      </c>
      <c r="P540">
        <v>15.21</v>
      </c>
      <c r="Q540">
        <v>43.23</v>
      </c>
      <c r="R540">
        <v>57.19</v>
      </c>
      <c r="S540">
        <v>28.01</v>
      </c>
      <c r="T540">
        <v>4.5</v>
      </c>
      <c r="U540">
        <v>8.32</v>
      </c>
      <c r="V540">
        <v>8.77</v>
      </c>
      <c r="Z540" s="378">
        <v>6.6883709910154826E-2</v>
      </c>
      <c r="AA540" s="378">
        <v>9.4587849656768697E-2</v>
      </c>
      <c r="AB540" s="72">
        <v>5.1288999999999998</v>
      </c>
      <c r="AC540" s="302">
        <v>0.37</v>
      </c>
      <c r="AD540" s="292">
        <f t="shared" si="58"/>
        <v>0.29166666666666663</v>
      </c>
      <c r="AE540" s="258">
        <f t="shared" si="65"/>
        <v>0.33083333333333331</v>
      </c>
      <c r="AF540" s="293">
        <f t="shared" si="59"/>
        <v>78.798637339062751</v>
      </c>
      <c r="AG540" s="293">
        <f t="shared" si="60"/>
        <v>78.798637339062751</v>
      </c>
      <c r="AH540" s="294">
        <f t="shared" si="61"/>
        <v>0.26494591003985579</v>
      </c>
      <c r="AI540" s="294">
        <f t="shared" si="62"/>
        <v>1.8056975922246932</v>
      </c>
      <c r="AJ540" s="295">
        <f>INDEX($AR$3:AS541,MATCH(COUNTA(N540:Y540),$AR$3:$AR$12,0),2)</f>
        <v>2.1</v>
      </c>
      <c r="AK540" s="296">
        <f t="shared" si="63"/>
        <v>23.604285714285712</v>
      </c>
      <c r="AL540" s="297">
        <f t="shared" si="64"/>
        <v>4.6022121145441934</v>
      </c>
      <c r="AP540" s="298" t="s">
        <v>411</v>
      </c>
    </row>
    <row r="541" spans="1:42">
      <c r="A541" s="167" t="s">
        <v>586</v>
      </c>
      <c r="C541">
        <v>42.79</v>
      </c>
      <c r="D541">
        <v>35.83</v>
      </c>
      <c r="E541">
        <v>49.76</v>
      </c>
      <c r="F541">
        <v>61.44</v>
      </c>
      <c r="G541">
        <v>32.81</v>
      </c>
      <c r="H541">
        <v>12.08</v>
      </c>
      <c r="I541">
        <v>24.29</v>
      </c>
      <c r="J541">
        <v>21.38</v>
      </c>
      <c r="K541">
        <v>14.01</v>
      </c>
      <c r="L541">
        <v>57.84</v>
      </c>
      <c r="M541">
        <v>23.07</v>
      </c>
      <c r="O541">
        <v>42.79</v>
      </c>
      <c r="P541">
        <v>35.83</v>
      </c>
      <c r="Q541">
        <v>49.76</v>
      </c>
      <c r="R541">
        <v>61.44</v>
      </c>
      <c r="S541">
        <v>32.81</v>
      </c>
      <c r="T541">
        <v>12.08</v>
      </c>
      <c r="U541">
        <v>24.29</v>
      </c>
      <c r="V541">
        <v>21.38</v>
      </c>
      <c r="W541">
        <v>14.01</v>
      </c>
      <c r="X541">
        <v>57.84</v>
      </c>
      <c r="Y541" s="72">
        <v>23.07</v>
      </c>
      <c r="Z541" s="378">
        <v>3.5278698200069868E-2</v>
      </c>
      <c r="AA541" s="378">
        <v>4.9891613457406177E-2</v>
      </c>
      <c r="AB541" s="72">
        <v>2.7223000000000002</v>
      </c>
      <c r="AC541" s="302">
        <v>0.42</v>
      </c>
      <c r="AD541" s="292">
        <f t="shared" si="58"/>
        <v>0.70833333333333326</v>
      </c>
      <c r="AE541" s="258">
        <f t="shared" si="65"/>
        <v>0.56416666666666659</v>
      </c>
      <c r="AF541" s="293">
        <f t="shared" si="59"/>
        <v>47.628274107105263</v>
      </c>
      <c r="AG541" s="293">
        <f t="shared" si="60"/>
        <v>47.628274107105263</v>
      </c>
      <c r="AH541" s="294">
        <f t="shared" si="61"/>
        <v>7.2933549432738942E-2</v>
      </c>
      <c r="AI541" s="294">
        <f t="shared" si="62"/>
        <v>1.681352884445851</v>
      </c>
      <c r="AJ541" s="295">
        <f>INDEX($AR$3:AS542,MATCH(COUNTA(N541:Y541),$AR$3:$AR$12,0),2)</f>
        <v>2.48</v>
      </c>
      <c r="AK541" s="296">
        <f t="shared" si="63"/>
        <v>34.118181818181817</v>
      </c>
      <c r="AL541" s="297">
        <f t="shared" si="64"/>
        <v>12.532851566022046</v>
      </c>
      <c r="AP541" s="298" t="s">
        <v>411</v>
      </c>
    </row>
    <row r="542" spans="1:42">
      <c r="A542" s="167" t="s">
        <v>587</v>
      </c>
      <c r="C542">
        <v>46.33</v>
      </c>
      <c r="D542">
        <v>54.34</v>
      </c>
      <c r="E542">
        <v>51.43</v>
      </c>
      <c r="F542">
        <v>64.95</v>
      </c>
      <c r="G542">
        <v>34.54</v>
      </c>
      <c r="H542">
        <v>14.64</v>
      </c>
      <c r="I542">
        <v>24.07</v>
      </c>
      <c r="J542">
        <v>18.579999999999998</v>
      </c>
      <c r="K542">
        <v>14.59</v>
      </c>
      <c r="L542">
        <v>56.86</v>
      </c>
      <c r="M542">
        <v>13.33</v>
      </c>
      <c r="O542">
        <v>46.33</v>
      </c>
      <c r="P542">
        <v>54.34</v>
      </c>
      <c r="Q542">
        <v>51.43</v>
      </c>
      <c r="R542">
        <v>64.95</v>
      </c>
      <c r="S542">
        <v>34.54</v>
      </c>
      <c r="T542">
        <v>14.64</v>
      </c>
      <c r="U542">
        <v>24.07</v>
      </c>
      <c r="V542">
        <v>18.579999999999998</v>
      </c>
      <c r="W542">
        <v>14.59</v>
      </c>
      <c r="X542">
        <v>56.86</v>
      </c>
      <c r="Y542" s="72">
        <v>13.33</v>
      </c>
      <c r="Z542" s="378">
        <v>3.5278698200069979E-2</v>
      </c>
      <c r="AA542" s="378">
        <v>4.9891613457406177E-2</v>
      </c>
      <c r="AB542" s="72">
        <v>2.6141000000000001</v>
      </c>
      <c r="AC542" s="302">
        <v>0.47</v>
      </c>
      <c r="AD542" s="292">
        <f t="shared" si="58"/>
        <v>0.70833333333333326</v>
      </c>
      <c r="AE542" s="258">
        <f t="shared" si="65"/>
        <v>0.58916666666666662</v>
      </c>
      <c r="AF542" s="293">
        <f t="shared" si="59"/>
        <v>52.142950321655903</v>
      </c>
      <c r="AG542" s="293">
        <f t="shared" si="60"/>
        <v>52.142950321655903</v>
      </c>
      <c r="AH542" s="294">
        <f t="shared" si="61"/>
        <v>0.15672220069740417</v>
      </c>
      <c r="AI542" s="294">
        <f t="shared" si="62"/>
        <v>1.5628019083751659</v>
      </c>
      <c r="AJ542" s="295">
        <f>INDEX($AR$3:AS543,MATCH(COUNTA(N542:Y542),$AR$3:$AR$12,0),2)</f>
        <v>2.48</v>
      </c>
      <c r="AK542" s="296">
        <f t="shared" si="63"/>
        <v>35.787272727272722</v>
      </c>
      <c r="AL542" s="297">
        <f t="shared" si="64"/>
        <v>13.69009323563472</v>
      </c>
      <c r="AP542" s="298" t="s">
        <v>411</v>
      </c>
    </row>
    <row r="543" spans="1:42">
      <c r="A543" s="167" t="s">
        <v>588</v>
      </c>
      <c r="C543">
        <v>144.97</v>
      </c>
      <c r="D543">
        <v>434.46</v>
      </c>
      <c r="E543">
        <v>209.66</v>
      </c>
      <c r="F543">
        <v>256.92</v>
      </c>
      <c r="G543">
        <v>145.9</v>
      </c>
      <c r="H543">
        <v>136.72</v>
      </c>
      <c r="I543">
        <v>120.02</v>
      </c>
      <c r="J543">
        <v>142.76</v>
      </c>
      <c r="K543">
        <v>104.29</v>
      </c>
      <c r="L543">
        <v>120.3</v>
      </c>
      <c r="M543">
        <v>40.19</v>
      </c>
      <c r="O543">
        <v>144.97</v>
      </c>
      <c r="Q543">
        <v>209.66</v>
      </c>
      <c r="R543">
        <v>256.92</v>
      </c>
      <c r="S543">
        <v>145.9</v>
      </c>
      <c r="T543">
        <v>136.72</v>
      </c>
      <c r="U543">
        <v>120.02</v>
      </c>
      <c r="V543">
        <v>142.76</v>
      </c>
      <c r="W543">
        <v>104.29</v>
      </c>
      <c r="X543">
        <v>120.3</v>
      </c>
      <c r="Y543" s="72">
        <v>40.19</v>
      </c>
      <c r="Z543" s="378">
        <v>0.17137020002342329</v>
      </c>
      <c r="AA543" s="378">
        <v>0.24235406105971541</v>
      </c>
      <c r="AB543" s="72">
        <v>3.3165</v>
      </c>
      <c r="AC543" s="302">
        <v>0.42</v>
      </c>
      <c r="AD543" s="292">
        <f t="shared" si="58"/>
        <v>0.66666666666666663</v>
      </c>
      <c r="AE543" s="258">
        <f t="shared" si="65"/>
        <v>0.54333333333333333</v>
      </c>
      <c r="AF543" s="293">
        <f t="shared" si="59"/>
        <v>38.894430071978462</v>
      </c>
      <c r="AG543" s="293">
        <f t="shared" si="60"/>
        <v>58.786035388250255</v>
      </c>
      <c r="AH543" s="294">
        <f t="shared" si="61"/>
        <v>0.21805933650163806</v>
      </c>
      <c r="AI543" s="294">
        <f t="shared" si="62"/>
        <v>2.0750893444271217</v>
      </c>
      <c r="AJ543" s="295">
        <f>INDEX($AR$3:AS544,MATCH(COUNTA(N543:Y543),$AR$3:$AR$12,0),2)</f>
        <v>2.41</v>
      </c>
      <c r="AK543" s="296">
        <f t="shared" si="63"/>
        <v>142.17299999999997</v>
      </c>
      <c r="AL543" s="297">
        <f t="shared" si="64"/>
        <v>42.868385345997275</v>
      </c>
      <c r="AP543" s="298" t="s">
        <v>411</v>
      </c>
    </row>
    <row r="544" spans="1:42">
      <c r="A544" s="167" t="s">
        <v>589</v>
      </c>
      <c r="B544">
        <v>46.08</v>
      </c>
      <c r="C544">
        <v>118.62</v>
      </c>
      <c r="D544">
        <v>283.86</v>
      </c>
      <c r="E544">
        <v>148.12</v>
      </c>
      <c r="F544">
        <v>178.61</v>
      </c>
      <c r="G544">
        <v>98.26</v>
      </c>
      <c r="H544">
        <v>86.61</v>
      </c>
      <c r="I544">
        <v>87.64</v>
      </c>
      <c r="J544">
        <v>93.33</v>
      </c>
      <c r="K544">
        <v>67.78</v>
      </c>
      <c r="L544">
        <v>134.55000000000001</v>
      </c>
      <c r="M544">
        <v>51.08</v>
      </c>
      <c r="N544" s="22">
        <v>46.08</v>
      </c>
      <c r="O544">
        <v>118.62</v>
      </c>
      <c r="Q544">
        <v>148.12</v>
      </c>
      <c r="R544">
        <v>178.61</v>
      </c>
      <c r="S544">
        <v>98.26</v>
      </c>
      <c r="T544">
        <v>86.61</v>
      </c>
      <c r="U544">
        <v>87.64</v>
      </c>
      <c r="V544">
        <v>93.33</v>
      </c>
      <c r="W544">
        <v>67.78</v>
      </c>
      <c r="X544">
        <v>134.55000000000001</v>
      </c>
      <c r="Y544" s="72">
        <v>51.08</v>
      </c>
      <c r="Z544" s="378">
        <v>0.1713702000234234</v>
      </c>
      <c r="AA544" s="378">
        <v>0.24235406105971541</v>
      </c>
      <c r="AB544" s="72">
        <v>2.6827000000000001</v>
      </c>
      <c r="AC544" s="302">
        <v>0.47</v>
      </c>
      <c r="AD544" s="292">
        <f t="shared" si="58"/>
        <v>0.70833333333333326</v>
      </c>
      <c r="AE544" s="258">
        <f t="shared" si="65"/>
        <v>0.58916666666666662</v>
      </c>
      <c r="AF544" s="293">
        <f t="shared" si="59"/>
        <v>38.639231885559845</v>
      </c>
      <c r="AG544" s="293">
        <f t="shared" si="60"/>
        <v>54.084018204896168</v>
      </c>
      <c r="AH544" s="294">
        <f t="shared" si="61"/>
        <v>0.23006111823738024</v>
      </c>
      <c r="AI544" s="294">
        <f t="shared" si="62"/>
        <v>1.9900119787848516</v>
      </c>
      <c r="AJ544" s="295">
        <f>INDEX($AR$3:AS545,MATCH(COUNTA(N544:Y544),$AR$3:$AR$12,0),2)</f>
        <v>2.48</v>
      </c>
      <c r="AK544" s="296">
        <f t="shared" si="63"/>
        <v>100.9709090909091</v>
      </c>
      <c r="AL544" s="297">
        <f t="shared" si="64"/>
        <v>37.637793674622245</v>
      </c>
      <c r="AP544" s="298" t="s">
        <v>411</v>
      </c>
    </row>
    <row r="545" spans="1:42">
      <c r="A545" s="167" t="s">
        <v>590</v>
      </c>
      <c r="C545">
        <v>112.65</v>
      </c>
      <c r="D545">
        <v>276.06</v>
      </c>
      <c r="E545">
        <v>141.06</v>
      </c>
      <c r="F545">
        <v>186.64</v>
      </c>
      <c r="G545">
        <v>86.33</v>
      </c>
      <c r="H545">
        <v>61.2</v>
      </c>
      <c r="I545">
        <v>68.25</v>
      </c>
      <c r="J545">
        <v>66.34</v>
      </c>
      <c r="K545">
        <v>45.6</v>
      </c>
      <c r="M545">
        <v>29.63</v>
      </c>
      <c r="O545">
        <v>112.65</v>
      </c>
      <c r="Q545">
        <v>141.06</v>
      </c>
      <c r="R545">
        <v>186.64</v>
      </c>
      <c r="S545">
        <v>86.33</v>
      </c>
      <c r="T545">
        <v>61.2</v>
      </c>
      <c r="U545">
        <v>68.25</v>
      </c>
      <c r="V545">
        <v>66.34</v>
      </c>
      <c r="W545">
        <v>45.6</v>
      </c>
      <c r="Y545" s="72">
        <v>29.63</v>
      </c>
      <c r="Z545" s="378"/>
      <c r="AA545" s="378"/>
      <c r="AB545" s="72">
        <v>4.9345999999999997</v>
      </c>
      <c r="AC545" s="302">
        <v>0.45</v>
      </c>
      <c r="AD545" s="292">
        <f t="shared" si="58"/>
        <v>0.625</v>
      </c>
      <c r="AE545" s="258">
        <f t="shared" si="65"/>
        <v>0.53749999999999998</v>
      </c>
      <c r="AF545" s="293">
        <f t="shared" si="59"/>
        <v>53.098474521213014</v>
      </c>
      <c r="AG545" s="293">
        <f t="shared" si="60"/>
        <v>66.866382309300249</v>
      </c>
      <c r="AH545" s="294">
        <f t="shared" si="61"/>
        <v>0.29029998089293668</v>
      </c>
      <c r="AI545" s="294">
        <f t="shared" si="62"/>
        <v>2.0824591531937657</v>
      </c>
      <c r="AJ545" s="295">
        <f>INDEX($AR$3:AS546,MATCH(COUNTA(N545:Y545),$AR$3:$AR$12,0),2)</f>
        <v>2.3199999999999998</v>
      </c>
      <c r="AK545" s="296">
        <f t="shared" si="63"/>
        <v>88.633333333333354</v>
      </c>
      <c r="AL545" s="297">
        <f t="shared" si="64"/>
        <v>17.961604452910745</v>
      </c>
      <c r="AP545" s="298" t="s">
        <v>411</v>
      </c>
    </row>
    <row r="546" spans="1:42">
      <c r="A546" s="397" t="s">
        <v>591</v>
      </c>
      <c r="C546">
        <v>96.51</v>
      </c>
      <c r="D546">
        <v>271.16000000000003</v>
      </c>
      <c r="E546">
        <v>138.09</v>
      </c>
      <c r="F546">
        <v>190.47</v>
      </c>
      <c r="G546">
        <v>96.83</v>
      </c>
      <c r="H546">
        <v>59.68</v>
      </c>
      <c r="I546">
        <v>64.150000000000006</v>
      </c>
      <c r="J546">
        <v>67.209999999999994</v>
      </c>
      <c r="K546">
        <v>48.11</v>
      </c>
      <c r="L546">
        <v>120.4</v>
      </c>
      <c r="M546">
        <v>38.39</v>
      </c>
      <c r="O546">
        <v>96.51</v>
      </c>
      <c r="Q546">
        <v>138.09</v>
      </c>
      <c r="R546">
        <v>190.47</v>
      </c>
      <c r="S546">
        <v>96.83</v>
      </c>
      <c r="T546">
        <v>59.68</v>
      </c>
      <c r="U546">
        <v>64.150000000000006</v>
      </c>
      <c r="V546">
        <v>67.209999999999994</v>
      </c>
      <c r="W546">
        <v>48.11</v>
      </c>
      <c r="X546">
        <v>120.4</v>
      </c>
      <c r="Y546" s="72">
        <v>38.39</v>
      </c>
      <c r="Z546" s="378"/>
      <c r="AA546" s="378"/>
      <c r="AB546" s="72">
        <v>5.2786</v>
      </c>
      <c r="AC546" s="302">
        <v>0.42</v>
      </c>
      <c r="AD546" s="292">
        <f t="shared" si="58"/>
        <v>0.66666666666666663</v>
      </c>
      <c r="AE546" s="258">
        <f t="shared" si="65"/>
        <v>0.54333333333333333</v>
      </c>
      <c r="AF546" s="293">
        <f t="shared" si="59"/>
        <v>48.504202288337048</v>
      </c>
      <c r="AG546" s="293">
        <f t="shared" si="60"/>
        <v>61.700338857169321</v>
      </c>
      <c r="AH546" s="294">
        <f t="shared" si="61"/>
        <v>0.34442398737506574</v>
      </c>
      <c r="AI546" s="294">
        <f t="shared" si="62"/>
        <v>2.2074091641214277</v>
      </c>
      <c r="AJ546" s="295">
        <f>INDEX($AR$3:AS546,MATCH(COUNTA(N546:Y546),$AR$3:$AR$12,0),2)</f>
        <v>2.41</v>
      </c>
      <c r="AK546" s="296">
        <f t="shared" si="63"/>
        <v>91.984000000000009</v>
      </c>
      <c r="AL546" s="297">
        <f t="shared" si="64"/>
        <v>17.42583260713068</v>
      </c>
      <c r="AP546" s="298" t="s">
        <v>411</v>
      </c>
    </row>
    <row r="547" spans="1:42" s="304" customFormat="1">
      <c r="A547" s="178" t="s">
        <v>592</v>
      </c>
      <c r="N547" s="133"/>
      <c r="Y547" s="112"/>
      <c r="Z547" s="132"/>
      <c r="AA547" s="132"/>
      <c r="AB547" s="112">
        <v>6.4586099999999994E-2</v>
      </c>
      <c r="AC547" s="188"/>
      <c r="AD547" s="138" t="e">
        <f t="shared" si="58"/>
        <v>#DIV/0!</v>
      </c>
      <c r="AE547" s="116" t="e">
        <f t="shared" si="65"/>
        <v>#DIV/0!</v>
      </c>
      <c r="AF547" s="117" t="e">
        <f t="shared" si="59"/>
        <v>#DIV/0!</v>
      </c>
      <c r="AG547" s="117" t="e">
        <f t="shared" si="60"/>
        <v>#DIV/0!</v>
      </c>
      <c r="AH547" s="118" t="e">
        <f t="shared" si="61"/>
        <v>#NUM!</v>
      </c>
      <c r="AI547" s="118" t="e">
        <f t="shared" si="62"/>
        <v>#DIV/0!</v>
      </c>
      <c r="AJ547" s="119" t="e">
        <f>INDEX($AR$3:AS547,MATCH(COUNTA(N547:Y547),$AR$3:$AR$12,0),2)</f>
        <v>#N/A</v>
      </c>
      <c r="AK547" s="139" t="e">
        <f t="shared" si="63"/>
        <v>#DIV/0!</v>
      </c>
      <c r="AL547" s="297">
        <f t="shared" si="64"/>
        <v>0</v>
      </c>
      <c r="AP547" s="272" t="s">
        <v>81</v>
      </c>
    </row>
    <row r="548" spans="1:42">
      <c r="A548" s="178" t="s">
        <v>593</v>
      </c>
      <c r="B548">
        <v>80.099999999999994</v>
      </c>
      <c r="C548">
        <v>155.93</v>
      </c>
      <c r="D548">
        <v>80.58</v>
      </c>
      <c r="E548">
        <v>96.35</v>
      </c>
      <c r="F548">
        <v>116.33</v>
      </c>
      <c r="G548">
        <v>89.02</v>
      </c>
      <c r="H548">
        <v>149.57</v>
      </c>
      <c r="I548">
        <v>119.82</v>
      </c>
      <c r="J548">
        <v>192.5</v>
      </c>
      <c r="K548">
        <v>99.63</v>
      </c>
      <c r="L548">
        <v>290.69</v>
      </c>
      <c r="M548">
        <v>237.63</v>
      </c>
      <c r="N548" s="22">
        <v>80.099999999999994</v>
      </c>
      <c r="O548">
        <v>155.93</v>
      </c>
      <c r="P548">
        <v>80.58</v>
      </c>
      <c r="Q548">
        <v>96.35</v>
      </c>
      <c r="R548">
        <v>116.33</v>
      </c>
      <c r="S548">
        <v>89.02</v>
      </c>
      <c r="T548">
        <v>149.57</v>
      </c>
      <c r="U548">
        <v>119.82</v>
      </c>
      <c r="V548">
        <v>192.5</v>
      </c>
      <c r="W548">
        <v>99.63</v>
      </c>
      <c r="Z548" s="378">
        <v>0.1039049432908889</v>
      </c>
      <c r="AA548" s="378">
        <v>9.2799683636893199E-2</v>
      </c>
      <c r="AB548" s="72">
        <v>9.7091999999999992</v>
      </c>
      <c r="AC548" s="302">
        <v>0.47</v>
      </c>
      <c r="AD548" s="292">
        <f t="shared" si="58"/>
        <v>0.91666666666666663</v>
      </c>
      <c r="AE548" s="258">
        <f t="shared" si="65"/>
        <v>0.69333333333333336</v>
      </c>
      <c r="AF548" s="293">
        <f t="shared" si="59"/>
        <v>29.935748850713424</v>
      </c>
      <c r="AG548" s="293">
        <f t="shared" si="60"/>
        <v>45.11749235134134</v>
      </c>
      <c r="AH548" s="294">
        <f t="shared" si="61"/>
        <v>0.32535587188612092</v>
      </c>
      <c r="AI548" s="294">
        <f t="shared" si="62"/>
        <v>2.1098219225189458</v>
      </c>
      <c r="AJ548" s="295">
        <f>INDEX($AR$3:AS548,MATCH(COUNTA(N548:Y548),$AR$3:$AR$12,0),2)</f>
        <v>2.41</v>
      </c>
      <c r="AK548" s="296">
        <f t="shared" si="63"/>
        <v>117.98299999999999</v>
      </c>
      <c r="AL548" s="297">
        <f t="shared" si="64"/>
        <v>12.151670580480369</v>
      </c>
      <c r="AP548" s="298" t="s">
        <v>172</v>
      </c>
    </row>
    <row r="549" spans="1:42">
      <c r="A549" s="178" t="s">
        <v>594</v>
      </c>
      <c r="B549">
        <v>83.08</v>
      </c>
      <c r="C549">
        <v>156.26</v>
      </c>
      <c r="D549">
        <v>74.05</v>
      </c>
      <c r="E549">
        <v>100.39</v>
      </c>
      <c r="F549">
        <v>104.7</v>
      </c>
      <c r="G549">
        <v>111.22</v>
      </c>
      <c r="H549">
        <v>124.4</v>
      </c>
      <c r="I549">
        <v>109.63</v>
      </c>
      <c r="J549">
        <v>156.25</v>
      </c>
      <c r="K549">
        <v>81.010000000000005</v>
      </c>
      <c r="L549">
        <v>195.09</v>
      </c>
      <c r="M549">
        <v>159.05000000000001</v>
      </c>
      <c r="N549" s="22">
        <v>83.08</v>
      </c>
      <c r="O549">
        <v>156.26</v>
      </c>
      <c r="P549">
        <v>74.05</v>
      </c>
      <c r="Q549">
        <v>100.39</v>
      </c>
      <c r="R549">
        <v>104.7</v>
      </c>
      <c r="S549">
        <v>111.22</v>
      </c>
      <c r="T549">
        <v>124.4</v>
      </c>
      <c r="U549">
        <v>109.63</v>
      </c>
      <c r="V549">
        <v>156.25</v>
      </c>
      <c r="W549">
        <v>81.010000000000005</v>
      </c>
      <c r="Y549" s="72">
        <v>159.05000000000001</v>
      </c>
      <c r="Z549" s="378">
        <v>7.0451798636187529E-2</v>
      </c>
      <c r="AA549" s="378">
        <v>9.2799683636893199E-2</v>
      </c>
      <c r="AB549" s="72">
        <v>13.1975</v>
      </c>
      <c r="AC549" s="302">
        <v>0.48</v>
      </c>
      <c r="AD549" s="292">
        <f t="shared" si="58"/>
        <v>0.95833333333333326</v>
      </c>
      <c r="AE549" s="258">
        <f t="shared" si="65"/>
        <v>0.71916666666666662</v>
      </c>
      <c r="AF549" s="293">
        <f t="shared" si="59"/>
        <v>25.849151772233377</v>
      </c>
      <c r="AG549" s="293">
        <f t="shared" si="60"/>
        <v>29.724813502938051</v>
      </c>
      <c r="AH549" s="294">
        <f t="shared" si="61"/>
        <v>3.2823529411764939E-2</v>
      </c>
      <c r="AI549" s="294">
        <f t="shared" si="62"/>
        <v>1.5029029597616976</v>
      </c>
      <c r="AJ549" s="295">
        <f>INDEX($AR$3:AS549,MATCH(COUNTA(N549:Y549),$AR$3:$AR$12,0),2)</f>
        <v>2.48</v>
      </c>
      <c r="AK549" s="296">
        <f t="shared" si="63"/>
        <v>114.54909090909091</v>
      </c>
      <c r="AL549" s="297">
        <f t="shared" si="64"/>
        <v>8.6796052971464981</v>
      </c>
      <c r="AP549" s="298" t="s">
        <v>172</v>
      </c>
    </row>
    <row r="550" spans="1:42">
      <c r="A550" s="178" t="s">
        <v>595</v>
      </c>
      <c r="B550">
        <v>184.05</v>
      </c>
      <c r="C550">
        <v>276.64999999999998</v>
      </c>
      <c r="D550">
        <v>111.85</v>
      </c>
      <c r="E550">
        <v>156.38999999999999</v>
      </c>
      <c r="F550">
        <v>189.43</v>
      </c>
      <c r="G550">
        <v>201.74</v>
      </c>
      <c r="H550">
        <v>274.64</v>
      </c>
      <c r="I550">
        <v>214.48</v>
      </c>
      <c r="J550">
        <v>296.89</v>
      </c>
      <c r="K550">
        <v>140.12</v>
      </c>
      <c r="L550">
        <v>383.27</v>
      </c>
      <c r="M550">
        <v>293.20999999999998</v>
      </c>
      <c r="N550" s="22">
        <v>184.05</v>
      </c>
      <c r="O550">
        <v>276.64999999999998</v>
      </c>
      <c r="P550">
        <v>111.85</v>
      </c>
      <c r="Q550">
        <v>156.38999999999999</v>
      </c>
      <c r="R550">
        <v>189.43</v>
      </c>
      <c r="S550">
        <v>201.74</v>
      </c>
      <c r="T550">
        <v>274.64</v>
      </c>
      <c r="U550">
        <v>214.48</v>
      </c>
      <c r="V550">
        <v>296.89</v>
      </c>
      <c r="W550">
        <v>140.12</v>
      </c>
      <c r="Y550" s="72">
        <v>293.20999999999998</v>
      </c>
      <c r="Z550" s="378">
        <v>3.35279207911321E-2</v>
      </c>
      <c r="AA550" s="378">
        <v>9.2799683636893199E-2</v>
      </c>
      <c r="AB550" s="72">
        <v>13.651300000000001</v>
      </c>
      <c r="AC550" s="302">
        <v>0.47</v>
      </c>
      <c r="AD550" s="292">
        <f t="shared" si="58"/>
        <v>0.95833333333333326</v>
      </c>
      <c r="AE550" s="258">
        <f t="shared" si="65"/>
        <v>0.71416666666666662</v>
      </c>
      <c r="AF550" s="293">
        <f t="shared" si="59"/>
        <v>28.912266356166725</v>
      </c>
      <c r="AG550" s="293">
        <f t="shared" si="60"/>
        <v>33.242622223462725</v>
      </c>
      <c r="AH550" s="294">
        <f t="shared" si="61"/>
        <v>1.9887591872027707E-2</v>
      </c>
      <c r="AI550" s="294">
        <f t="shared" si="62"/>
        <v>1.3695393458902803</v>
      </c>
      <c r="AJ550" s="295">
        <f>INDEX($AR$3:AS550,MATCH(COUNTA(N550:Y550),$AR$3:$AR$12,0),2)</f>
        <v>2.48</v>
      </c>
      <c r="AK550" s="296">
        <f t="shared" si="63"/>
        <v>212.67727272727271</v>
      </c>
      <c r="AL550" s="297">
        <f t="shared" si="64"/>
        <v>15.579268840862973</v>
      </c>
      <c r="AP550" s="298" t="s">
        <v>172</v>
      </c>
    </row>
    <row r="551" spans="1:42">
      <c r="A551" s="178" t="s">
        <v>596</v>
      </c>
      <c r="F551">
        <v>44.56</v>
      </c>
      <c r="G551">
        <v>85.04</v>
      </c>
      <c r="H551">
        <v>10.81</v>
      </c>
      <c r="I551">
        <v>24.61</v>
      </c>
      <c r="R551">
        <v>44.56</v>
      </c>
      <c r="T551">
        <v>10.81</v>
      </c>
      <c r="U551">
        <v>24.61</v>
      </c>
      <c r="Z551" s="378">
        <v>9.1534575853032138E-2</v>
      </c>
      <c r="AA551" s="378">
        <v>8.9312648926833715E-2</v>
      </c>
      <c r="AB551" s="72">
        <v>12.703900000000001</v>
      </c>
      <c r="AC551" s="302">
        <v>0.67</v>
      </c>
      <c r="AD551" s="292">
        <f t="shared" si="58"/>
        <v>0.375</v>
      </c>
      <c r="AE551" s="258">
        <f t="shared" si="65"/>
        <v>0.52249999999999996</v>
      </c>
      <c r="AF551" s="293">
        <f t="shared" si="59"/>
        <v>51.967073056455519</v>
      </c>
      <c r="AG551" s="293">
        <f t="shared" si="60"/>
        <v>67.827298268839897</v>
      </c>
      <c r="AH551" s="294">
        <f t="shared" si="61"/>
        <v>0.59111111111111114</v>
      </c>
      <c r="AI551" s="294">
        <f t="shared" si="62"/>
        <v>1.292006293550932</v>
      </c>
      <c r="AJ551" s="295">
        <f>INDEX($AR$3:AS551,MATCH(COUNTA(N551:Y551),$AR$3:$AR$12,0),2)</f>
        <v>1.1499999999999999</v>
      </c>
      <c r="AK551" s="296">
        <f t="shared" si="63"/>
        <v>26.66</v>
      </c>
      <c r="AL551" s="297">
        <f t="shared" si="64"/>
        <v>2.0985681562354865</v>
      </c>
      <c r="AP551" s="298" t="s">
        <v>172</v>
      </c>
    </row>
    <row r="552" spans="1:42">
      <c r="A552" s="178" t="s">
        <v>597</v>
      </c>
      <c r="C552">
        <v>29.34</v>
      </c>
      <c r="D552">
        <v>10.76</v>
      </c>
      <c r="E552">
        <v>13.83</v>
      </c>
      <c r="F552">
        <v>10.64</v>
      </c>
      <c r="G552">
        <v>27.3</v>
      </c>
      <c r="H552">
        <v>2.82</v>
      </c>
      <c r="I552">
        <v>5.34</v>
      </c>
      <c r="O552">
        <v>29.34</v>
      </c>
      <c r="P552">
        <v>10.76</v>
      </c>
      <c r="Q552">
        <v>13.83</v>
      </c>
      <c r="R552">
        <v>10.64</v>
      </c>
      <c r="S552">
        <v>27.3</v>
      </c>
      <c r="Z552" s="378">
        <v>8.5900121276484234E-2</v>
      </c>
      <c r="AA552" s="378">
        <v>8.9312648926833715E-2</v>
      </c>
      <c r="AB552" s="72">
        <v>7.2664999999999997</v>
      </c>
      <c r="AC552" s="302">
        <v>0.43</v>
      </c>
      <c r="AD552" s="292">
        <f t="shared" si="58"/>
        <v>0.45833333333333331</v>
      </c>
      <c r="AE552" s="258">
        <f t="shared" si="65"/>
        <v>0.44416666666666665</v>
      </c>
      <c r="AF552" s="293">
        <f t="shared" si="59"/>
        <v>44.771565754095484</v>
      </c>
      <c r="AG552" s="293">
        <f t="shared" si="60"/>
        <v>66.567918913595364</v>
      </c>
      <c r="AH552" s="294">
        <f t="shared" si="61"/>
        <v>0.10909090909090904</v>
      </c>
      <c r="AI552" s="294">
        <f t="shared" si="62"/>
        <v>1.3330371312254294</v>
      </c>
      <c r="AJ552" s="295">
        <f>INDEX($AR$3:AS552,MATCH(COUNTA(N552:Y552),$AR$3:$AR$12,0),2)</f>
        <v>1.75</v>
      </c>
      <c r="AK552" s="296">
        <f t="shared" si="63"/>
        <v>18.373999999999999</v>
      </c>
      <c r="AL552" s="297">
        <f t="shared" si="64"/>
        <v>2.5285901052776438</v>
      </c>
      <c r="AP552" s="298" t="s">
        <v>172</v>
      </c>
    </row>
    <row r="553" spans="1:42">
      <c r="A553" s="178" t="s">
        <v>598</v>
      </c>
      <c r="C553">
        <v>30.8</v>
      </c>
      <c r="D553">
        <v>9.8800000000000008</v>
      </c>
      <c r="E553">
        <v>15.29</v>
      </c>
      <c r="F553">
        <v>15.72</v>
      </c>
      <c r="G553">
        <v>34.840000000000003</v>
      </c>
      <c r="H553">
        <v>4.34</v>
      </c>
      <c r="I553">
        <v>5.83</v>
      </c>
      <c r="O553">
        <v>30.8</v>
      </c>
      <c r="P553">
        <v>9.8800000000000008</v>
      </c>
      <c r="Q553">
        <v>15.29</v>
      </c>
      <c r="R553">
        <v>15.72</v>
      </c>
      <c r="S553">
        <v>34.840000000000003</v>
      </c>
      <c r="T553">
        <v>4.34</v>
      </c>
      <c r="U553">
        <v>5.83</v>
      </c>
      <c r="Z553" s="378">
        <v>7.0966477937998481E-3</v>
      </c>
      <c r="AA553" s="378">
        <v>8.9312648926833715E-2</v>
      </c>
      <c r="AB553" s="72">
        <v>10.364800000000001</v>
      </c>
      <c r="AC553" s="302">
        <v>0.5</v>
      </c>
      <c r="AD553" s="292">
        <f t="shared" si="58"/>
        <v>0.54166666666666663</v>
      </c>
      <c r="AE553" s="258">
        <f t="shared" si="65"/>
        <v>0.52083333333333326</v>
      </c>
      <c r="AF553" s="293">
        <f t="shared" si="59"/>
        <v>66.029867722971701</v>
      </c>
      <c r="AG553" s="293">
        <f t="shared" si="60"/>
        <v>66.029867722971701</v>
      </c>
      <c r="AH553" s="294">
        <f t="shared" si="61"/>
        <v>0.13245901639344271</v>
      </c>
      <c r="AI553" s="294">
        <f t="shared" si="62"/>
        <v>1.6504696299340886</v>
      </c>
      <c r="AJ553" s="295">
        <f>INDEX($AR$3:AS553,MATCH(COUNTA(N553:Y553),$AR$3:$AR$12,0),2)</f>
        <v>2.1</v>
      </c>
      <c r="AK553" s="296">
        <f t="shared" si="63"/>
        <v>16.671428571428571</v>
      </c>
      <c r="AL553" s="297">
        <f t="shared" si="64"/>
        <v>1.6084660168482334</v>
      </c>
      <c r="AP553" s="298" t="s">
        <v>172</v>
      </c>
    </row>
    <row r="554" spans="1:42">
      <c r="A554" s="178" t="s">
        <v>599</v>
      </c>
      <c r="C554">
        <v>41.56</v>
      </c>
      <c r="D554">
        <v>18.05</v>
      </c>
      <c r="E554">
        <v>34.93</v>
      </c>
      <c r="F554">
        <v>89.48</v>
      </c>
      <c r="G554">
        <v>120.04</v>
      </c>
      <c r="L554">
        <v>60.34</v>
      </c>
      <c r="M554">
        <v>48.28</v>
      </c>
      <c r="O554">
        <v>41.56</v>
      </c>
      <c r="P554">
        <v>18.05</v>
      </c>
      <c r="Q554">
        <v>34.93</v>
      </c>
      <c r="R554">
        <v>89.48</v>
      </c>
      <c r="X554">
        <v>60.34</v>
      </c>
      <c r="Y554" s="72">
        <v>48.28</v>
      </c>
      <c r="Z554" s="378">
        <v>2.6098821331507972E-2</v>
      </c>
      <c r="AA554" s="378">
        <v>3.3555566741617443E-2</v>
      </c>
      <c r="AB554" s="72">
        <v>10.887700000000001</v>
      </c>
      <c r="AC554" s="302">
        <v>0.55000000000000004</v>
      </c>
      <c r="AD554" s="292">
        <f t="shared" si="58"/>
        <v>0.5</v>
      </c>
      <c r="AE554" s="258">
        <f t="shared" si="65"/>
        <v>0.52500000000000002</v>
      </c>
      <c r="AF554" s="293">
        <f t="shared" si="59"/>
        <v>45.682745285180282</v>
      </c>
      <c r="AG554" s="293">
        <f t="shared" si="60"/>
        <v>54.896895481101012</v>
      </c>
      <c r="AH554" s="294">
        <f t="shared" si="61"/>
        <v>0.40795184096318071</v>
      </c>
      <c r="AI554" s="294">
        <f t="shared" si="62"/>
        <v>1.8269678645354193</v>
      </c>
      <c r="AJ554" s="295">
        <f>INDEX($AR$3:AS554,MATCH(COUNTA(N554:Y554),$AR$3:$AR$12,0),2)</f>
        <v>1.94</v>
      </c>
      <c r="AK554" s="296">
        <f t="shared" si="63"/>
        <v>48.773333333333333</v>
      </c>
      <c r="AL554" s="297">
        <f t="shared" si="64"/>
        <v>4.4796727805995138</v>
      </c>
      <c r="AP554" s="298" t="s">
        <v>172</v>
      </c>
    </row>
    <row r="555" spans="1:42">
      <c r="A555" s="178" t="s">
        <v>600</v>
      </c>
      <c r="C555">
        <v>41.2</v>
      </c>
      <c r="E555">
        <v>107.78</v>
      </c>
      <c r="F555">
        <v>99.07</v>
      </c>
      <c r="G555">
        <v>124.6</v>
      </c>
      <c r="J555">
        <v>17.53</v>
      </c>
      <c r="L555">
        <v>43.92</v>
      </c>
      <c r="M555">
        <v>46.02</v>
      </c>
      <c r="O555">
        <v>41.2</v>
      </c>
      <c r="Q555">
        <v>107.78</v>
      </c>
      <c r="R555">
        <v>99.07</v>
      </c>
      <c r="S555">
        <v>124.6</v>
      </c>
      <c r="V555">
        <v>17.53</v>
      </c>
      <c r="X555">
        <v>43.92</v>
      </c>
      <c r="Y555" s="72">
        <v>46.02</v>
      </c>
      <c r="Z555" s="378">
        <v>2.9680864629647249E-2</v>
      </c>
      <c r="AA555" s="378">
        <v>3.3555566741617443E-2</v>
      </c>
      <c r="AB555" s="72">
        <v>8.7660999999999998</v>
      </c>
      <c r="AC555" s="302">
        <v>0.65</v>
      </c>
      <c r="AD555" s="292">
        <f t="shared" si="58"/>
        <v>0.54166666666666663</v>
      </c>
      <c r="AE555" s="258">
        <f t="shared" si="65"/>
        <v>0.59583333333333333</v>
      </c>
      <c r="AF555" s="293">
        <f t="shared" si="59"/>
        <v>55.318771253017538</v>
      </c>
      <c r="AG555" s="293">
        <f t="shared" si="60"/>
        <v>55.318771253017538</v>
      </c>
      <c r="AH555" s="294">
        <f t="shared" si="61"/>
        <v>0.15709349024002983</v>
      </c>
      <c r="AI555" s="294">
        <f t="shared" si="62"/>
        <v>1.4762243584627301</v>
      </c>
      <c r="AJ555" s="295">
        <f>INDEX($AR$3:AS555,MATCH(COUNTA(N555:Y555),$AR$3:$AR$12,0),2)</f>
        <v>2.1</v>
      </c>
      <c r="AK555" s="296">
        <f t="shared" si="63"/>
        <v>68.588571428571427</v>
      </c>
      <c r="AL555" s="297">
        <f t="shared" si="64"/>
        <v>7.8242971707568278</v>
      </c>
      <c r="AP555" s="298" t="s">
        <v>172</v>
      </c>
    </row>
    <row r="556" spans="1:42">
      <c r="A556" s="178" t="s">
        <v>601</v>
      </c>
      <c r="C556">
        <v>65.14</v>
      </c>
      <c r="E556">
        <v>84.13</v>
      </c>
      <c r="F556">
        <v>139.74</v>
      </c>
      <c r="G556">
        <v>175.63</v>
      </c>
      <c r="J556">
        <v>17.5</v>
      </c>
      <c r="L556">
        <v>30.65</v>
      </c>
      <c r="M556">
        <v>49.15</v>
      </c>
      <c r="O556">
        <v>65.14</v>
      </c>
      <c r="Q556">
        <v>84.13</v>
      </c>
      <c r="R556">
        <v>139.74</v>
      </c>
      <c r="S556">
        <v>175.63</v>
      </c>
      <c r="V556">
        <v>17.5</v>
      </c>
      <c r="X556">
        <v>30.65</v>
      </c>
      <c r="Y556" s="72">
        <v>49.15</v>
      </c>
      <c r="Z556" s="378">
        <v>1.8197130325338789E-2</v>
      </c>
      <c r="AA556" s="378">
        <v>3.3555566741617443E-2</v>
      </c>
      <c r="AB556" s="72">
        <v>11.4666</v>
      </c>
      <c r="AC556" s="302">
        <v>0.68</v>
      </c>
      <c r="AD556" s="292">
        <f t="shared" si="58"/>
        <v>0.54166666666666663</v>
      </c>
      <c r="AE556" s="258">
        <f t="shared" si="65"/>
        <v>0.61083333333333334</v>
      </c>
      <c r="AF556" s="293">
        <f t="shared" si="59"/>
        <v>66.990732699140153</v>
      </c>
      <c r="AG556" s="293">
        <f t="shared" si="60"/>
        <v>66.990732699140153</v>
      </c>
      <c r="AH556" s="294">
        <f t="shared" si="61"/>
        <v>0.22696515525200775</v>
      </c>
      <c r="AI556" s="294">
        <f t="shared" si="62"/>
        <v>1.7730748750356673</v>
      </c>
      <c r="AJ556" s="295">
        <f>INDEX($AR$3:AS556,MATCH(COUNTA(N556:Y556),$AR$3:$AR$12,0),2)</f>
        <v>2.1</v>
      </c>
      <c r="AK556" s="296">
        <f t="shared" si="63"/>
        <v>80.277142857142849</v>
      </c>
      <c r="AL556" s="297">
        <f t="shared" si="64"/>
        <v>7.0009543244852743</v>
      </c>
      <c r="AP556" s="298" t="s">
        <v>172</v>
      </c>
    </row>
    <row r="557" spans="1:42">
      <c r="A557" s="178" t="s">
        <v>602</v>
      </c>
      <c r="F557">
        <v>62.47</v>
      </c>
      <c r="G557">
        <v>72.069999999999993</v>
      </c>
      <c r="L557">
        <v>31.52</v>
      </c>
      <c r="R557">
        <v>62.47</v>
      </c>
      <c r="S557">
        <v>72.069999999999993</v>
      </c>
      <c r="X557">
        <v>31.52</v>
      </c>
      <c r="Z557" s="378">
        <v>1.301572770747539E-2</v>
      </c>
      <c r="AA557" s="378">
        <v>6.5333653970478398E-2</v>
      </c>
      <c r="AB557" s="72">
        <v>8.7931000000000008</v>
      </c>
      <c r="AC557" s="302">
        <v>0.92</v>
      </c>
      <c r="AD557" s="292">
        <f t="shared" si="58"/>
        <v>0.625</v>
      </c>
      <c r="AE557" s="258">
        <f t="shared" si="65"/>
        <v>0.77249999999999996</v>
      </c>
      <c r="AF557" s="293">
        <f t="shared" si="59"/>
        <v>31.258143498415752</v>
      </c>
      <c r="AG557" s="293">
        <f t="shared" si="60"/>
        <v>31.258143498415752</v>
      </c>
      <c r="AH557" s="294">
        <f t="shared" si="61"/>
        <v>0.23674475955610344</v>
      </c>
      <c r="AI557" s="294">
        <f t="shared" si="62"/>
        <v>0.96614591773478653</v>
      </c>
      <c r="AJ557" s="295">
        <f>INDEX($AR$3:AS557,MATCH(COUNTA(N557:Y557),$AR$3:$AR$12,0),2)</f>
        <v>1.1499999999999999</v>
      </c>
      <c r="AK557" s="296">
        <f t="shared" si="63"/>
        <v>55.353333333333332</v>
      </c>
      <c r="AL557" s="297">
        <f t="shared" si="64"/>
        <v>6.2950874359820004</v>
      </c>
      <c r="AP557" s="298" t="s">
        <v>172</v>
      </c>
    </row>
    <row r="558" spans="1:42">
      <c r="A558" s="178" t="s">
        <v>603</v>
      </c>
      <c r="D558">
        <v>12.98</v>
      </c>
      <c r="F558">
        <v>47.72</v>
      </c>
      <c r="G558">
        <v>67.89</v>
      </c>
      <c r="P558">
        <v>12.98</v>
      </c>
      <c r="R558">
        <v>47.72</v>
      </c>
      <c r="S558">
        <v>67.89</v>
      </c>
      <c r="Z558" s="378">
        <v>6.8165011276619919E-2</v>
      </c>
      <c r="AA558" s="378">
        <v>6.5333653970478398E-2</v>
      </c>
      <c r="AB558" s="72">
        <v>7.7481</v>
      </c>
      <c r="AC558" s="302">
        <v>0.55000000000000004</v>
      </c>
      <c r="AD558" s="292">
        <f t="shared" si="58"/>
        <v>0.375</v>
      </c>
      <c r="AE558" s="258">
        <f t="shared" si="65"/>
        <v>0.46250000000000002</v>
      </c>
      <c r="AF558" s="293">
        <f t="shared" si="59"/>
        <v>52.908716672372712</v>
      </c>
      <c r="AG558" s="293">
        <f t="shared" si="60"/>
        <v>52.908716672372712</v>
      </c>
      <c r="AH558" s="294">
        <f t="shared" si="61"/>
        <v>0.36732835549080317</v>
      </c>
      <c r="AI558" s="294">
        <f t="shared" si="62"/>
        <v>1.1035444730539774</v>
      </c>
      <c r="AJ558" s="295">
        <f>INDEX($AR$3:AS558,MATCH(COUNTA(N558:Y558),$AR$3:$AR$12,0),2)</f>
        <v>1.1499999999999999</v>
      </c>
      <c r="AK558" s="296">
        <f t="shared" si="63"/>
        <v>42.863333333333337</v>
      </c>
      <c r="AL558" s="297">
        <f t="shared" si="64"/>
        <v>5.5321089471397293</v>
      </c>
      <c r="AP558" s="298" t="s">
        <v>172</v>
      </c>
    </row>
    <row r="559" spans="1:42">
      <c r="A559" s="178" t="s">
        <v>604</v>
      </c>
      <c r="D559">
        <v>8.19</v>
      </c>
      <c r="F559">
        <v>43.83</v>
      </c>
      <c r="G559">
        <v>70.510000000000005</v>
      </c>
      <c r="P559">
        <v>8.19</v>
      </c>
      <c r="R559">
        <v>43.83</v>
      </c>
      <c r="S559">
        <v>70.510000000000005</v>
      </c>
      <c r="Z559" s="378">
        <v>5.9778202321714061E-2</v>
      </c>
      <c r="AA559" s="378">
        <v>6.5333653970478398E-2</v>
      </c>
      <c r="AB559" s="72">
        <v>9.3953000000000007</v>
      </c>
      <c r="AC559" s="302">
        <v>0.72</v>
      </c>
      <c r="AD559" s="292">
        <f t="shared" si="58"/>
        <v>0.375</v>
      </c>
      <c r="AE559" s="258">
        <f t="shared" si="65"/>
        <v>0.54749999999999999</v>
      </c>
      <c r="AF559" s="293">
        <f t="shared" si="59"/>
        <v>62.506002527177863</v>
      </c>
      <c r="AG559" s="293">
        <f t="shared" si="60"/>
        <v>62.506002527177863</v>
      </c>
      <c r="AH559" s="294">
        <f t="shared" si="61"/>
        <v>0.42811296534017979</v>
      </c>
      <c r="AI559" s="294">
        <f t="shared" si="62"/>
        <v>1.1620527638571452</v>
      </c>
      <c r="AJ559" s="295">
        <f>INDEX($AR$3:AS559,MATCH(COUNTA(N559:Y559),$AR$3:$AR$12,0),2)</f>
        <v>1.1499999999999999</v>
      </c>
      <c r="AK559" s="296">
        <f t="shared" si="63"/>
        <v>40.843333333333334</v>
      </c>
      <c r="AL559" s="297">
        <f t="shared" si="64"/>
        <v>4.3472090655256705</v>
      </c>
      <c r="AP559" s="298" t="s">
        <v>172</v>
      </c>
    </row>
    <row r="560" spans="1:42">
      <c r="A560" s="178" t="s">
        <v>605</v>
      </c>
      <c r="B560">
        <v>259.39999999999998</v>
      </c>
      <c r="C560">
        <v>355.92</v>
      </c>
      <c r="D560">
        <v>410.74</v>
      </c>
      <c r="E560">
        <v>364.72</v>
      </c>
      <c r="F560">
        <v>245.55</v>
      </c>
      <c r="G560">
        <v>271.64</v>
      </c>
      <c r="H560">
        <v>270.44</v>
      </c>
      <c r="I560">
        <v>232.03</v>
      </c>
      <c r="J560">
        <v>282.94</v>
      </c>
      <c r="K560">
        <v>165.58</v>
      </c>
      <c r="L560">
        <v>250.95</v>
      </c>
      <c r="M560">
        <v>204.68</v>
      </c>
      <c r="N560" s="22">
        <v>259.39999999999998</v>
      </c>
      <c r="O560">
        <v>355.92</v>
      </c>
      <c r="P560">
        <v>410.74</v>
      </c>
      <c r="Q560">
        <v>364.72</v>
      </c>
      <c r="R560">
        <v>245.55</v>
      </c>
      <c r="S560">
        <v>271.64</v>
      </c>
      <c r="T560">
        <v>270.44</v>
      </c>
      <c r="U560">
        <v>232.03</v>
      </c>
      <c r="V560">
        <v>282.94</v>
      </c>
      <c r="W560">
        <v>165.58</v>
      </c>
      <c r="X560">
        <v>250.95</v>
      </c>
      <c r="Y560" s="72">
        <v>204.68</v>
      </c>
      <c r="Z560" s="378">
        <v>0.43946604521574117</v>
      </c>
      <c r="AA560" s="378">
        <v>0.76921192920654291</v>
      </c>
      <c r="AB560" s="72">
        <v>10.911199999999999</v>
      </c>
      <c r="AC560" s="302">
        <v>0.5</v>
      </c>
      <c r="AD560" s="292">
        <f t="shared" si="58"/>
        <v>1</v>
      </c>
      <c r="AE560" s="258">
        <f t="shared" si="65"/>
        <v>0.75</v>
      </c>
      <c r="AF560" s="293">
        <f t="shared" si="59"/>
        <v>24.185500612261109</v>
      </c>
      <c r="AG560" s="293">
        <f t="shared" si="60"/>
        <v>24.185500612261109</v>
      </c>
      <c r="AH560" s="294">
        <f t="shared" si="61"/>
        <v>0.18771414586392554</v>
      </c>
      <c r="AI560" s="294">
        <f t="shared" si="62"/>
        <v>2.013708760655522</v>
      </c>
      <c r="AJ560" s="295">
        <f>INDEX($AR$3:AS560,MATCH(COUNTA(N560:Y560),$AR$3:$AR$12,0),2)</f>
        <v>2.5499999999999998</v>
      </c>
      <c r="AK560" s="296">
        <f t="shared" si="63"/>
        <v>276.21583333333331</v>
      </c>
      <c r="AL560" s="297">
        <f t="shared" si="64"/>
        <v>25.314890510056944</v>
      </c>
      <c r="AP560" s="298" t="s">
        <v>172</v>
      </c>
    </row>
    <row r="561" spans="1:42">
      <c r="A561" s="178" t="s">
        <v>606</v>
      </c>
      <c r="B561">
        <v>319.88</v>
      </c>
      <c r="C561">
        <v>434.45</v>
      </c>
      <c r="D561">
        <v>420.58</v>
      </c>
      <c r="E561">
        <v>404.95</v>
      </c>
      <c r="F561">
        <v>315.77999999999997</v>
      </c>
      <c r="G561">
        <v>348.46</v>
      </c>
      <c r="H561">
        <v>524.4</v>
      </c>
      <c r="I561">
        <v>326.14999999999998</v>
      </c>
      <c r="J561">
        <v>465.3</v>
      </c>
      <c r="K561">
        <v>291.97000000000003</v>
      </c>
      <c r="L561">
        <v>321.60000000000002</v>
      </c>
      <c r="M561">
        <v>262.5</v>
      </c>
      <c r="N561" s="22">
        <v>319.88</v>
      </c>
      <c r="O561">
        <v>434.45</v>
      </c>
      <c r="P561">
        <v>420.58</v>
      </c>
      <c r="Q561">
        <v>404.95</v>
      </c>
      <c r="R561">
        <v>315.77999999999997</v>
      </c>
      <c r="S561">
        <v>348.46</v>
      </c>
      <c r="T561">
        <v>524.4</v>
      </c>
      <c r="U561">
        <v>326.14999999999998</v>
      </c>
      <c r="V561">
        <v>465.3</v>
      </c>
      <c r="W561">
        <v>291.97000000000003</v>
      </c>
      <c r="X561">
        <v>321.60000000000002</v>
      </c>
      <c r="Y561" s="72">
        <v>262.5</v>
      </c>
      <c r="Z561" s="378">
        <v>0.41234992125661329</v>
      </c>
      <c r="AA561" s="378">
        <v>0.76921192920654291</v>
      </c>
      <c r="AB561" s="72">
        <v>9.3252000000000006</v>
      </c>
      <c r="AC561" s="302">
        <v>0.5</v>
      </c>
      <c r="AD561" s="292">
        <f t="shared" si="58"/>
        <v>1</v>
      </c>
      <c r="AE561" s="258">
        <f t="shared" si="65"/>
        <v>0.75</v>
      </c>
      <c r="AF561" s="293">
        <f t="shared" si="59"/>
        <v>20.465006584261356</v>
      </c>
      <c r="AG561" s="293">
        <f t="shared" si="60"/>
        <v>20.465006584261356</v>
      </c>
      <c r="AH561" s="294">
        <f t="shared" si="61"/>
        <v>0.2256586483390606</v>
      </c>
      <c r="AI561" s="294">
        <f t="shared" si="62"/>
        <v>2.0452908022361362</v>
      </c>
      <c r="AJ561" s="295">
        <f>INDEX($AR$3:AS561,MATCH(COUNTA(N561:Y561),$AR$3:$AR$12,0),2)</f>
        <v>2.5499999999999998</v>
      </c>
      <c r="AK561" s="296">
        <f t="shared" si="63"/>
        <v>369.66833333333335</v>
      </c>
      <c r="AL561" s="297">
        <f t="shared" si="64"/>
        <v>39.641866483650034</v>
      </c>
      <c r="AO561" s="143"/>
      <c r="AP561" s="298" t="s">
        <v>172</v>
      </c>
    </row>
    <row r="562" spans="1:42">
      <c r="A562" s="178" t="s">
        <v>607</v>
      </c>
      <c r="B562">
        <v>221.47</v>
      </c>
      <c r="C562">
        <v>309.75</v>
      </c>
      <c r="D562">
        <v>348.14</v>
      </c>
      <c r="E562">
        <v>300.08</v>
      </c>
      <c r="F562">
        <v>236.54</v>
      </c>
      <c r="G562">
        <v>232.83</v>
      </c>
      <c r="H562">
        <v>250.7</v>
      </c>
      <c r="I562">
        <v>204.86</v>
      </c>
      <c r="J562">
        <v>268.04000000000002</v>
      </c>
      <c r="K562">
        <v>161.99</v>
      </c>
      <c r="L562">
        <v>196.75</v>
      </c>
      <c r="M562">
        <v>172.45</v>
      </c>
      <c r="N562" s="22">
        <v>221.47</v>
      </c>
      <c r="O562">
        <v>309.75</v>
      </c>
      <c r="P562">
        <v>348.14</v>
      </c>
      <c r="Q562">
        <v>300.08</v>
      </c>
      <c r="R562">
        <v>236.54</v>
      </c>
      <c r="S562">
        <v>232.83</v>
      </c>
      <c r="T562">
        <v>250.7</v>
      </c>
      <c r="U562">
        <v>204.86</v>
      </c>
      <c r="V562">
        <v>268.04000000000002</v>
      </c>
      <c r="W562">
        <v>161.99</v>
      </c>
      <c r="X562">
        <v>196.75</v>
      </c>
      <c r="Y562" s="72">
        <v>172.45</v>
      </c>
      <c r="Z562" s="378">
        <v>0.4194158712147899</v>
      </c>
      <c r="AA562" s="378">
        <v>0.76921192920654291</v>
      </c>
      <c r="AB562" s="72">
        <v>10.133599999999999</v>
      </c>
      <c r="AC562" s="302">
        <v>0.5</v>
      </c>
      <c r="AD562" s="292">
        <f t="shared" si="58"/>
        <v>1</v>
      </c>
      <c r="AE562" s="258">
        <f t="shared" si="65"/>
        <v>0.75</v>
      </c>
      <c r="AF562" s="293">
        <f t="shared" si="59"/>
        <v>22.378245140027101</v>
      </c>
      <c r="AG562" s="293">
        <f t="shared" si="60"/>
        <v>22.378245140027101</v>
      </c>
      <c r="AH562" s="294">
        <f t="shared" si="61"/>
        <v>0.20623153370937411</v>
      </c>
      <c r="AI562" s="294">
        <f t="shared" si="62"/>
        <v>1.9608026431977159</v>
      </c>
      <c r="AJ562" s="295">
        <f>INDEX($AR$3:AS562,MATCH(COUNTA(N562:Y562),$AR$3:$AR$12,0),2)</f>
        <v>2.5499999999999998</v>
      </c>
      <c r="AK562" s="296">
        <f t="shared" si="63"/>
        <v>241.96666666666661</v>
      </c>
      <c r="AL562" s="297">
        <f t="shared" si="64"/>
        <v>23.877661114181201</v>
      </c>
      <c r="AP562" s="298" t="s">
        <v>172</v>
      </c>
    </row>
    <row r="563" spans="1:42">
      <c r="A563" s="178" t="s">
        <v>608</v>
      </c>
      <c r="B563">
        <v>958.03</v>
      </c>
      <c r="C563">
        <v>854.18</v>
      </c>
      <c r="D563">
        <v>833.42</v>
      </c>
      <c r="E563">
        <v>778.44</v>
      </c>
      <c r="F563">
        <v>926.12</v>
      </c>
      <c r="G563">
        <v>771.18</v>
      </c>
      <c r="H563">
        <v>929.8</v>
      </c>
      <c r="I563">
        <v>725.1</v>
      </c>
      <c r="J563">
        <v>745.72</v>
      </c>
      <c r="K563">
        <v>605.41</v>
      </c>
      <c r="L563">
        <v>477.51</v>
      </c>
      <c r="M563">
        <v>457.8</v>
      </c>
      <c r="N563" s="22">
        <v>958.03</v>
      </c>
      <c r="O563">
        <v>854.18</v>
      </c>
      <c r="P563">
        <v>833.42</v>
      </c>
      <c r="Q563">
        <v>778.44</v>
      </c>
      <c r="R563">
        <v>926.12</v>
      </c>
      <c r="S563">
        <v>771.18</v>
      </c>
      <c r="T563">
        <v>929.8</v>
      </c>
      <c r="U563">
        <v>725.1</v>
      </c>
      <c r="V563">
        <v>745.72</v>
      </c>
      <c r="W563">
        <v>605.41</v>
      </c>
      <c r="X563">
        <v>477.51</v>
      </c>
      <c r="Y563" s="72">
        <v>457.8</v>
      </c>
      <c r="Z563" s="378">
        <v>1.3002502205534241</v>
      </c>
      <c r="AA563" s="378">
        <v>0.76921192920654291</v>
      </c>
      <c r="AB563" s="72">
        <v>5.3752000000000004</v>
      </c>
      <c r="AC563" s="302">
        <v>0.55000000000000004</v>
      </c>
      <c r="AD563" s="292">
        <f t="shared" si="58"/>
        <v>1</v>
      </c>
      <c r="AE563" s="258">
        <f t="shared" si="65"/>
        <v>0.77500000000000002</v>
      </c>
      <c r="AF563" s="293">
        <f t="shared" si="59"/>
        <v>21.162983430005401</v>
      </c>
      <c r="AG563" s="293">
        <f t="shared" si="60"/>
        <v>21.162983430005401</v>
      </c>
      <c r="AH563" s="294">
        <f t="shared" si="61"/>
        <v>5.6434040341442976E-2</v>
      </c>
      <c r="AI563" s="294">
        <f t="shared" si="62"/>
        <v>1.268887574152938</v>
      </c>
      <c r="AJ563" s="295">
        <f>INDEX($AR$3:AS563,MATCH(COUNTA(N563:Y563),$AR$3:$AR$12,0),2)</f>
        <v>2.5499999999999998</v>
      </c>
      <c r="AK563" s="296">
        <f t="shared" si="63"/>
        <v>755.22583333333341</v>
      </c>
      <c r="AL563" s="297">
        <f t="shared" si="64"/>
        <v>140.50190380512973</v>
      </c>
      <c r="AM563">
        <v>5.7563000000000004</v>
      </c>
      <c r="AN563">
        <v>0.38109999999999999</v>
      </c>
      <c r="AO563" s="256">
        <f>100*((AK563-(AVERAGE(AL560:AL562)*AB563)))/(AN563*1000)</f>
        <v>156.40468256682232</v>
      </c>
      <c r="AP563" s="298" t="s">
        <v>609</v>
      </c>
    </row>
    <row r="564" spans="1:42">
      <c r="A564" s="398" t="s">
        <v>610</v>
      </c>
      <c r="B564">
        <v>126.94</v>
      </c>
      <c r="C564">
        <v>131.86000000000001</v>
      </c>
      <c r="D564">
        <v>199.27</v>
      </c>
      <c r="E564">
        <v>109.29</v>
      </c>
      <c r="F564">
        <v>104.57</v>
      </c>
      <c r="G564">
        <v>90.89</v>
      </c>
      <c r="H564">
        <v>122.56</v>
      </c>
      <c r="I564">
        <v>99.9</v>
      </c>
      <c r="J564">
        <v>99.17</v>
      </c>
      <c r="K564">
        <v>61.13</v>
      </c>
      <c r="L564">
        <v>190.61</v>
      </c>
      <c r="M564">
        <v>165.03</v>
      </c>
      <c r="N564" s="22">
        <v>126.94</v>
      </c>
      <c r="O564">
        <v>131.86000000000001</v>
      </c>
      <c r="P564">
        <v>199.27</v>
      </c>
      <c r="Q564">
        <v>109.29</v>
      </c>
      <c r="R564">
        <v>104.57</v>
      </c>
      <c r="S564">
        <v>90.89</v>
      </c>
      <c r="T564">
        <v>122.56</v>
      </c>
      <c r="U564">
        <v>99.9</v>
      </c>
      <c r="V564">
        <v>99.17</v>
      </c>
      <c r="W564">
        <v>61.13</v>
      </c>
      <c r="X564">
        <v>190.61</v>
      </c>
      <c r="Y564" s="72">
        <v>165.03</v>
      </c>
      <c r="Z564" s="378">
        <v>0.30738873167546199</v>
      </c>
      <c r="AA564" s="378">
        <v>0.76921192920654291</v>
      </c>
      <c r="AB564" s="72">
        <v>3.4369000000000001</v>
      </c>
      <c r="AC564" s="302">
        <v>0.57999999999999996</v>
      </c>
      <c r="AD564" s="292">
        <f t="shared" si="58"/>
        <v>1</v>
      </c>
      <c r="AE564" s="258">
        <f t="shared" si="65"/>
        <v>0.79</v>
      </c>
      <c r="AF564" s="293">
        <f t="shared" si="59"/>
        <v>31.541430904110673</v>
      </c>
      <c r="AG564" s="293">
        <f t="shared" si="60"/>
        <v>31.541430904110673</v>
      </c>
      <c r="AH564" s="294">
        <f t="shared" si="61"/>
        <v>6.2690024612711712E-2</v>
      </c>
      <c r="AI564" s="294">
        <f t="shared" si="62"/>
        <v>1.8796372048980605</v>
      </c>
      <c r="AJ564" s="295">
        <f>INDEX($AR$3:AS564,MATCH(COUNTA(N564:Y564),$AR$3:$AR$12,0),2)</f>
        <v>2.5499999999999998</v>
      </c>
      <c r="AK564" s="296">
        <f t="shared" si="63"/>
        <v>125.10166666666667</v>
      </c>
      <c r="AL564" s="297">
        <f t="shared" si="64"/>
        <v>36.399565499917564</v>
      </c>
      <c r="AM564">
        <v>3.5472000000000001</v>
      </c>
      <c r="AN564">
        <v>0.1103</v>
      </c>
      <c r="AP564" s="298" t="s">
        <v>609</v>
      </c>
    </row>
    <row r="565" spans="1:42" s="304" customFormat="1">
      <c r="A565" s="179" t="s">
        <v>611</v>
      </c>
      <c r="B565" s="304">
        <v>67.31</v>
      </c>
      <c r="C565" s="304">
        <v>89.16</v>
      </c>
      <c r="D565" s="304">
        <v>99.17</v>
      </c>
      <c r="E565" s="304">
        <v>54.13</v>
      </c>
      <c r="F565" s="304">
        <v>35.81</v>
      </c>
      <c r="G565" s="304">
        <v>21.23</v>
      </c>
      <c r="H565" s="304">
        <v>83.57</v>
      </c>
      <c r="I565" s="304">
        <v>43.03</v>
      </c>
      <c r="J565" s="304">
        <v>66.319999999999993</v>
      </c>
      <c r="K565" s="304">
        <v>21.5</v>
      </c>
      <c r="N565" s="133">
        <v>67.31</v>
      </c>
      <c r="O565" s="304">
        <v>89.16</v>
      </c>
      <c r="P565" s="304">
        <v>99.17</v>
      </c>
      <c r="Q565" s="304">
        <v>54.13</v>
      </c>
      <c r="R565" s="304">
        <v>35.81</v>
      </c>
      <c r="S565" s="304">
        <v>21.23</v>
      </c>
      <c r="T565" s="304">
        <v>83.57</v>
      </c>
      <c r="U565" s="304">
        <v>43.03</v>
      </c>
      <c r="V565" s="304">
        <v>66.319999999999993</v>
      </c>
      <c r="W565" s="304">
        <v>21.5</v>
      </c>
      <c r="Y565" s="112"/>
      <c r="Z565" s="132">
        <v>0.72500766269002093</v>
      </c>
      <c r="AA565" s="132">
        <v>2.3223591542813038</v>
      </c>
      <c r="AB565" s="112">
        <v>24.244299999999999</v>
      </c>
      <c r="AC565" s="188">
        <v>0.41</v>
      </c>
      <c r="AD565" s="138">
        <f t="shared" si="58"/>
        <v>0.66666666666666663</v>
      </c>
      <c r="AE565" s="116">
        <f t="shared" si="65"/>
        <v>0.53833333333333333</v>
      </c>
      <c r="AF565" s="117">
        <f t="shared" si="59"/>
        <v>45.164870872773349</v>
      </c>
      <c r="AG565" s="117">
        <f t="shared" si="60"/>
        <v>45.164870872773349</v>
      </c>
      <c r="AH565" s="118">
        <f t="shared" si="61"/>
        <v>0.12843212727739295</v>
      </c>
      <c r="AI565" s="118">
        <f t="shared" si="62"/>
        <v>1.5636250746711629</v>
      </c>
      <c r="AJ565" s="119">
        <f>INDEX($AR$3:AS565,MATCH(COUNTA(N565:Y565),$AR$3:$AR$12,0),2)</f>
        <v>2.41</v>
      </c>
      <c r="AK565" s="139">
        <f t="shared" si="63"/>
        <v>58.123000000000005</v>
      </c>
      <c r="AL565" s="140">
        <f t="shared" si="64"/>
        <v>2.3973882520839953</v>
      </c>
      <c r="AP565" s="272" t="s">
        <v>612</v>
      </c>
    </row>
    <row r="566" spans="1:42">
      <c r="A566" s="179" t="s">
        <v>613</v>
      </c>
      <c r="B566">
        <v>71.87</v>
      </c>
      <c r="C566">
        <v>157.04</v>
      </c>
      <c r="D566">
        <v>117.54</v>
      </c>
      <c r="E566">
        <v>119.67</v>
      </c>
      <c r="F566">
        <v>46.74</v>
      </c>
      <c r="G566">
        <v>40.51</v>
      </c>
      <c r="H566">
        <v>173.06</v>
      </c>
      <c r="I566">
        <v>95.06</v>
      </c>
      <c r="J566">
        <v>82.02</v>
      </c>
      <c r="K566">
        <v>32.24</v>
      </c>
      <c r="N566" s="22">
        <v>71.87</v>
      </c>
      <c r="O566">
        <v>157.04</v>
      </c>
      <c r="P566">
        <v>117.54</v>
      </c>
      <c r="Q566">
        <v>119.67</v>
      </c>
      <c r="R566">
        <v>46.74</v>
      </c>
      <c r="S566">
        <v>40.51</v>
      </c>
      <c r="T566">
        <v>173.06</v>
      </c>
      <c r="U566">
        <v>95.06</v>
      </c>
      <c r="V566">
        <v>82.02</v>
      </c>
      <c r="W566">
        <v>32.24</v>
      </c>
      <c r="Z566" s="378">
        <v>1.1387065290790079</v>
      </c>
      <c r="AA566" s="378">
        <v>2.3223591542813038</v>
      </c>
      <c r="AB566" s="72">
        <v>21.4099</v>
      </c>
      <c r="AC566" s="302">
        <v>0.47</v>
      </c>
      <c r="AD566" s="292">
        <f t="shared" si="58"/>
        <v>0.66666666666666663</v>
      </c>
      <c r="AE566" s="258">
        <f t="shared" si="65"/>
        <v>0.56833333333333336</v>
      </c>
      <c r="AF566" s="293">
        <f t="shared" si="59"/>
        <v>48.947923237024931</v>
      </c>
      <c r="AG566" s="293">
        <f t="shared" si="60"/>
        <v>48.947923237024931</v>
      </c>
      <c r="AH566" s="294">
        <f t="shared" si="61"/>
        <v>0.1137622496804432</v>
      </c>
      <c r="AI566" s="294">
        <f t="shared" si="62"/>
        <v>1.7353659527692527</v>
      </c>
      <c r="AJ566" s="295">
        <f>INDEX($AR$3:AS566,MATCH(COUNTA(N566:Y566),$AR$3:$AR$12,0),2)</f>
        <v>2.41</v>
      </c>
      <c r="AK566" s="296">
        <f t="shared" si="63"/>
        <v>93.575000000000003</v>
      </c>
      <c r="AL566" s="297">
        <f t="shared" si="64"/>
        <v>4.3706416190640782</v>
      </c>
      <c r="AP566" s="298" t="s">
        <v>612</v>
      </c>
    </row>
    <row r="567" spans="1:42">
      <c r="A567" s="179" t="s">
        <v>614</v>
      </c>
      <c r="B567">
        <v>54.65</v>
      </c>
      <c r="C567">
        <v>64.069999999999993</v>
      </c>
      <c r="D567">
        <v>112.46</v>
      </c>
      <c r="E567">
        <v>37.65</v>
      </c>
      <c r="F567">
        <v>29.18</v>
      </c>
      <c r="G567">
        <v>24.3</v>
      </c>
      <c r="H567">
        <v>150.36000000000001</v>
      </c>
      <c r="I567">
        <v>55.6</v>
      </c>
      <c r="J567">
        <v>42.86</v>
      </c>
      <c r="N567" s="22">
        <v>54.65</v>
      </c>
      <c r="O567">
        <v>64.069999999999993</v>
      </c>
      <c r="Q567">
        <v>37.65</v>
      </c>
      <c r="R567">
        <v>29.18</v>
      </c>
      <c r="S567">
        <v>24.3</v>
      </c>
      <c r="U567">
        <v>55.6</v>
      </c>
      <c r="V567">
        <v>42.86</v>
      </c>
      <c r="Z567" s="378">
        <v>0.41413423453421311</v>
      </c>
      <c r="AA567" s="378">
        <v>2.3223591542813038</v>
      </c>
      <c r="AB567" s="72">
        <v>19.963000000000001</v>
      </c>
      <c r="AC567" s="302">
        <v>0.45</v>
      </c>
      <c r="AD567" s="292">
        <f t="shared" si="58"/>
        <v>0.79166666666666663</v>
      </c>
      <c r="AE567" s="258">
        <f t="shared" si="65"/>
        <v>0.62083333333333335</v>
      </c>
      <c r="AF567" s="293">
        <f t="shared" si="59"/>
        <v>30.942316418297612</v>
      </c>
      <c r="AG567" s="293">
        <f t="shared" si="60"/>
        <v>61.910046874975592</v>
      </c>
      <c r="AH567" s="294">
        <f t="shared" si="61"/>
        <v>0.21297460397284368</v>
      </c>
      <c r="AI567" s="294">
        <f t="shared" si="62"/>
        <v>1.4694188997380804</v>
      </c>
      <c r="AJ567" s="295">
        <f>INDEX($AR$3:AS567,MATCH(COUNTA(N567:Y567),$AR$3:$AR$12,0),2)</f>
        <v>2.1</v>
      </c>
      <c r="AK567" s="296">
        <f t="shared" si="63"/>
        <v>44.044285714285721</v>
      </c>
      <c r="AL567" s="297">
        <f t="shared" si="64"/>
        <v>2.2062959331906886</v>
      </c>
      <c r="AP567" s="298" t="s">
        <v>612</v>
      </c>
    </row>
    <row r="568" spans="1:42">
      <c r="A568" s="179" t="s">
        <v>615</v>
      </c>
      <c r="C568">
        <v>24.63</v>
      </c>
      <c r="D568">
        <v>14.4</v>
      </c>
      <c r="E568">
        <v>14.52</v>
      </c>
      <c r="G568">
        <v>9.9499999999999993</v>
      </c>
      <c r="H568">
        <v>26.66</v>
      </c>
      <c r="I568">
        <v>19.989999999999998</v>
      </c>
      <c r="O568">
        <v>24.63</v>
      </c>
      <c r="P568">
        <v>14.4</v>
      </c>
      <c r="Q568">
        <v>14.52</v>
      </c>
      <c r="S568">
        <v>9.9499999999999993</v>
      </c>
      <c r="T568">
        <v>26.66</v>
      </c>
      <c r="U568">
        <v>19.989999999999998</v>
      </c>
      <c r="Z568" s="378">
        <v>0.62561317936058813</v>
      </c>
      <c r="AA568" s="378">
        <v>0.28260061430444122</v>
      </c>
      <c r="AB568" s="72">
        <v>22.075199999999999</v>
      </c>
      <c r="AC568" s="302">
        <v>0.42</v>
      </c>
      <c r="AD568" s="292">
        <f t="shared" si="58"/>
        <v>0.75</v>
      </c>
      <c r="AE568" s="258">
        <f t="shared" si="65"/>
        <v>0.58499999999999996</v>
      </c>
      <c r="AF568" s="293">
        <f t="shared" si="59"/>
        <v>32.379825442293573</v>
      </c>
      <c r="AG568" s="293">
        <f t="shared" si="60"/>
        <v>32.379825442293573</v>
      </c>
      <c r="AH568" s="294">
        <f t="shared" si="61"/>
        <v>0.1214841412327948</v>
      </c>
      <c r="AI568" s="294">
        <f t="shared" si="62"/>
        <v>1.3965533698008306</v>
      </c>
      <c r="AJ568" s="295">
        <f>INDEX($AR$3:AS568,MATCH(COUNTA(N568:Y568),$AR$3:$AR$12,0),2)</f>
        <v>1.94</v>
      </c>
      <c r="AK568" s="296">
        <f t="shared" si="63"/>
        <v>18.358333333333331</v>
      </c>
      <c r="AL568" s="297">
        <f t="shared" si="64"/>
        <v>0.83162704452658787</v>
      </c>
      <c r="AP568" s="298" t="s">
        <v>612</v>
      </c>
    </row>
    <row r="569" spans="1:42">
      <c r="A569" s="179" t="s">
        <v>616</v>
      </c>
      <c r="B569">
        <v>33.299999999999997</v>
      </c>
      <c r="C569">
        <v>32.799999999999997</v>
      </c>
      <c r="D569">
        <v>25.83</v>
      </c>
      <c r="E569">
        <v>22.59</v>
      </c>
      <c r="H569">
        <v>55.71</v>
      </c>
      <c r="I569">
        <v>22.87</v>
      </c>
      <c r="N569" s="22">
        <v>33.299999999999997</v>
      </c>
      <c r="O569">
        <v>32.799999999999997</v>
      </c>
      <c r="P569">
        <v>25.83</v>
      </c>
      <c r="Q569">
        <v>22.59</v>
      </c>
      <c r="T569">
        <v>55.71</v>
      </c>
      <c r="U569">
        <v>22.87</v>
      </c>
      <c r="Z569" s="378">
        <v>0.52425544744513741</v>
      </c>
      <c r="AA569" s="378">
        <v>0.28260061430444122</v>
      </c>
      <c r="AB569" s="72">
        <v>19.199200000000001</v>
      </c>
      <c r="AC569" s="302">
        <v>0.52</v>
      </c>
      <c r="AD569" s="292">
        <f t="shared" si="58"/>
        <v>0.5</v>
      </c>
      <c r="AE569" s="258">
        <f t="shared" si="65"/>
        <v>0.51</v>
      </c>
      <c r="AF569" s="293">
        <f t="shared" si="59"/>
        <v>35.297060493214957</v>
      </c>
      <c r="AG569" s="293">
        <f t="shared" si="60"/>
        <v>35.297060493214957</v>
      </c>
      <c r="AH569" s="294">
        <f t="shared" si="61"/>
        <v>0.67663043478260876</v>
      </c>
      <c r="AI569" s="294">
        <f t="shared" si="62"/>
        <v>2.071051205325583</v>
      </c>
      <c r="AJ569" s="295">
        <f>INDEX($AR$3:AS569,MATCH(COUNTA(N569:Y569),$AR$3:$AR$12,0),2)</f>
        <v>1.94</v>
      </c>
      <c r="AK569" s="296">
        <f t="shared" si="63"/>
        <v>32.18333333333333</v>
      </c>
      <c r="AL569" s="297">
        <f t="shared" si="64"/>
        <v>1.6762851229912354</v>
      </c>
      <c r="AP569" s="298" t="s">
        <v>612</v>
      </c>
    </row>
    <row r="570" spans="1:42">
      <c r="A570" s="179" t="s">
        <v>617</v>
      </c>
      <c r="B570">
        <v>40.79</v>
      </c>
      <c r="C570">
        <v>50.19</v>
      </c>
      <c r="D570">
        <v>38.86</v>
      </c>
      <c r="E570">
        <v>28.85</v>
      </c>
      <c r="H570">
        <v>72.819999999999993</v>
      </c>
      <c r="I570">
        <v>37.799999999999997</v>
      </c>
      <c r="N570" s="22">
        <v>40.79</v>
      </c>
      <c r="O570">
        <v>50.19</v>
      </c>
      <c r="P570">
        <v>38.86</v>
      </c>
      <c r="Q570">
        <v>28.85</v>
      </c>
      <c r="T570">
        <v>72.819999999999993</v>
      </c>
      <c r="U570">
        <v>37.799999999999997</v>
      </c>
      <c r="Z570" s="378">
        <v>1.138537379406299</v>
      </c>
      <c r="AA570" s="378">
        <v>0.28260061430444122</v>
      </c>
      <c r="AB570" s="72">
        <v>32.165999999999997</v>
      </c>
      <c r="AC570" s="302">
        <v>0.39</v>
      </c>
      <c r="AD570" s="292">
        <f t="shared" si="58"/>
        <v>0.75</v>
      </c>
      <c r="AE570" s="258">
        <f t="shared" si="65"/>
        <v>0.57000000000000006</v>
      </c>
      <c r="AF570" s="293">
        <f t="shared" si="59"/>
        <v>31.096460624381805</v>
      </c>
      <c r="AG570" s="293">
        <f t="shared" si="60"/>
        <v>31.096460624381805</v>
      </c>
      <c r="AH570" s="294">
        <f t="shared" si="61"/>
        <v>0.51466909256311122</v>
      </c>
      <c r="AI570" s="294">
        <f t="shared" si="62"/>
        <v>2.0014119355797186</v>
      </c>
      <c r="AJ570" s="295">
        <f>INDEX($AR$3:AS570,MATCH(COUNTA(N570:Y570),$AR$3:$AR$12,0),2)</f>
        <v>1.94</v>
      </c>
      <c r="AK570" s="296">
        <f t="shared" si="63"/>
        <v>44.884999999999991</v>
      </c>
      <c r="AL570" s="297">
        <f t="shared" si="64"/>
        <v>1.3954175216066653</v>
      </c>
      <c r="AP570" s="298" t="s">
        <v>612</v>
      </c>
    </row>
    <row r="571" spans="1:42">
      <c r="A571" s="179" t="s">
        <v>618</v>
      </c>
      <c r="B571">
        <v>65.040000000000006</v>
      </c>
      <c r="C571">
        <v>63.1</v>
      </c>
      <c r="D571">
        <v>58.95</v>
      </c>
      <c r="E571">
        <v>53.21</v>
      </c>
      <c r="F571">
        <v>67.84</v>
      </c>
      <c r="G571">
        <v>61.59</v>
      </c>
      <c r="H571">
        <v>49.58</v>
      </c>
      <c r="I571">
        <v>44.4</v>
      </c>
      <c r="J571">
        <v>37.4</v>
      </c>
      <c r="K571">
        <v>32.590000000000003</v>
      </c>
      <c r="L571">
        <v>28.58</v>
      </c>
      <c r="M571">
        <v>53.28</v>
      </c>
      <c r="N571" s="22">
        <v>65.040000000000006</v>
      </c>
      <c r="O571">
        <v>63.1</v>
      </c>
      <c r="P571">
        <v>58.95</v>
      </c>
      <c r="Q571">
        <v>53.21</v>
      </c>
      <c r="R571">
        <v>67.84</v>
      </c>
      <c r="S571">
        <v>61.59</v>
      </c>
      <c r="T571">
        <v>49.58</v>
      </c>
      <c r="U571">
        <v>44.4</v>
      </c>
      <c r="V571">
        <v>37.4</v>
      </c>
      <c r="W571">
        <v>32.590000000000003</v>
      </c>
      <c r="X571">
        <v>28.58</v>
      </c>
      <c r="Y571" s="72">
        <v>53.28</v>
      </c>
      <c r="Z571" s="378"/>
      <c r="AA571" s="378"/>
      <c r="AB571" s="72">
        <v>0.48601299999999997</v>
      </c>
      <c r="AC571" s="302">
        <v>0.65</v>
      </c>
      <c r="AD571" s="292">
        <f t="shared" si="58"/>
        <v>1</v>
      </c>
      <c r="AE571" s="258">
        <f t="shared" si="65"/>
        <v>0.82499999999999996</v>
      </c>
      <c r="AF571" s="293">
        <f t="shared" si="59"/>
        <v>24.423972924943136</v>
      </c>
      <c r="AG571" s="293">
        <f t="shared" si="60"/>
        <v>24.423972924943136</v>
      </c>
      <c r="AH571" s="294">
        <f t="shared" si="61"/>
        <v>7.1319409067753359E-2</v>
      </c>
      <c r="AI571" s="294">
        <f t="shared" si="62"/>
        <v>1.3204366366249742</v>
      </c>
      <c r="AJ571" s="295">
        <f>INDEX($AR$3:AS571,MATCH(COUNTA(N571:Y571),$AR$3:$AR$12,0),2)</f>
        <v>2.5499999999999998</v>
      </c>
      <c r="AK571" s="296">
        <f t="shared" si="63"/>
        <v>51.29666666666666</v>
      </c>
      <c r="AL571" s="297">
        <f t="shared" si="64"/>
        <v>105.54587360146058</v>
      </c>
      <c r="AN571" s="202">
        <f>0.127*1000</f>
        <v>127</v>
      </c>
      <c r="AO571" s="256">
        <f>100*(AK571/AN571)</f>
        <v>40.391076115485561</v>
      </c>
      <c r="AP571" s="298" t="s">
        <v>81</v>
      </c>
    </row>
    <row r="572" spans="1:42">
      <c r="A572" s="179" t="s">
        <v>619</v>
      </c>
      <c r="Z572" s="378"/>
      <c r="AA572" s="378"/>
      <c r="AB572" s="72">
        <v>31.152699999999999</v>
      </c>
      <c r="AC572" s="302">
        <v>0.42</v>
      </c>
      <c r="AD572" s="292" t="e">
        <f t="shared" si="58"/>
        <v>#DIV/0!</v>
      </c>
      <c r="AE572" s="258" t="e">
        <f t="shared" si="65"/>
        <v>#DIV/0!</v>
      </c>
      <c r="AF572" s="293" t="e">
        <f t="shared" si="59"/>
        <v>#DIV/0!</v>
      </c>
      <c r="AG572" s="293" t="e">
        <f t="shared" si="60"/>
        <v>#DIV/0!</v>
      </c>
      <c r="AH572" s="294" t="e">
        <f t="shared" si="61"/>
        <v>#NUM!</v>
      </c>
      <c r="AI572" s="294" t="e">
        <f t="shared" si="62"/>
        <v>#DIV/0!</v>
      </c>
      <c r="AJ572" s="295" t="e">
        <f>INDEX($AR$3:AS572,MATCH(COUNTA(N572:Y572),$AR$3:$AR$12,0),2)</f>
        <v>#N/A</v>
      </c>
      <c r="AK572" s="296" t="e">
        <f t="shared" si="63"/>
        <v>#DIV/0!</v>
      </c>
      <c r="AL572" s="297">
        <f t="shared" si="64"/>
        <v>0</v>
      </c>
      <c r="AP572" s="298" t="s">
        <v>511</v>
      </c>
    </row>
    <row r="573" spans="1:42">
      <c r="A573" s="179" t="s">
        <v>620</v>
      </c>
      <c r="Z573" s="378">
        <v>0.92741006348580879</v>
      </c>
      <c r="AA573" s="378">
        <v>0.93563404694108665</v>
      </c>
      <c r="AB573" s="72">
        <v>10.7529</v>
      </c>
      <c r="AD573" s="292" t="e">
        <f t="shared" si="58"/>
        <v>#DIV/0!</v>
      </c>
      <c r="AE573" s="258" t="e">
        <f t="shared" si="65"/>
        <v>#DIV/0!</v>
      </c>
      <c r="AF573" s="293" t="e">
        <f t="shared" si="59"/>
        <v>#DIV/0!</v>
      </c>
      <c r="AG573" s="293" t="e">
        <f t="shared" si="60"/>
        <v>#DIV/0!</v>
      </c>
      <c r="AH573" s="294" t="e">
        <f t="shared" si="61"/>
        <v>#NUM!</v>
      </c>
      <c r="AI573" s="294" t="e">
        <f t="shared" si="62"/>
        <v>#DIV/0!</v>
      </c>
      <c r="AJ573" s="295" t="e">
        <f>INDEX($AR$3:AS573,MATCH(COUNTA(N573:Y573),$AR$3:$AR$12,0),2)</f>
        <v>#N/A</v>
      </c>
      <c r="AK573" s="296" t="e">
        <f t="shared" si="63"/>
        <v>#DIV/0!</v>
      </c>
      <c r="AL573" s="297">
        <f t="shared" si="64"/>
        <v>0</v>
      </c>
      <c r="AP573" s="298" t="s">
        <v>572</v>
      </c>
    </row>
    <row r="574" spans="1:42">
      <c r="A574" s="179" t="s">
        <v>621</v>
      </c>
      <c r="Z574" s="378">
        <v>0.6165271278721236</v>
      </c>
      <c r="AA574" s="378">
        <v>0.93563404694108665</v>
      </c>
      <c r="AB574" s="72">
        <v>24.845700000000001</v>
      </c>
      <c r="AD574" s="292" t="e">
        <f t="shared" si="58"/>
        <v>#DIV/0!</v>
      </c>
      <c r="AE574" s="258" t="e">
        <f t="shared" si="65"/>
        <v>#DIV/0!</v>
      </c>
      <c r="AF574" s="293" t="e">
        <f t="shared" si="59"/>
        <v>#DIV/0!</v>
      </c>
      <c r="AG574" s="293" t="e">
        <f t="shared" si="60"/>
        <v>#DIV/0!</v>
      </c>
      <c r="AH574" s="294" t="e">
        <f t="shared" si="61"/>
        <v>#NUM!</v>
      </c>
      <c r="AI574" s="294" t="e">
        <f t="shared" si="62"/>
        <v>#DIV/0!</v>
      </c>
      <c r="AJ574" s="295" t="e">
        <f>INDEX($AR$3:AS574,MATCH(COUNTA(N574:Y574),$AR$3:$AR$12,0),2)</f>
        <v>#N/A</v>
      </c>
      <c r="AK574" s="296" t="e">
        <f t="shared" si="63"/>
        <v>#DIV/0!</v>
      </c>
      <c r="AL574" s="297">
        <f t="shared" si="64"/>
        <v>0</v>
      </c>
      <c r="AP574" s="298" t="s">
        <v>572</v>
      </c>
    </row>
    <row r="575" spans="1:42">
      <c r="A575" s="179" t="s">
        <v>622</v>
      </c>
      <c r="Z575" s="378">
        <v>0.69209679096893473</v>
      </c>
      <c r="AA575" s="378">
        <v>0.93563404694108665</v>
      </c>
      <c r="AB575" s="72">
        <v>8.3593499999999992</v>
      </c>
      <c r="AD575" s="292" t="e">
        <f t="shared" si="58"/>
        <v>#DIV/0!</v>
      </c>
      <c r="AE575" s="258" t="e">
        <f t="shared" si="65"/>
        <v>#DIV/0!</v>
      </c>
      <c r="AF575" s="293" t="e">
        <f t="shared" si="59"/>
        <v>#DIV/0!</v>
      </c>
      <c r="AG575" s="293" t="e">
        <f t="shared" si="60"/>
        <v>#DIV/0!</v>
      </c>
      <c r="AH575" s="294" t="e">
        <f t="shared" si="61"/>
        <v>#NUM!</v>
      </c>
      <c r="AI575" s="294" t="e">
        <f t="shared" si="62"/>
        <v>#DIV/0!</v>
      </c>
      <c r="AJ575" s="295" t="e">
        <f>INDEX($AR$3:AS575,MATCH(COUNTA(N575:Y575),$AR$3:$AR$12,0),2)</f>
        <v>#N/A</v>
      </c>
      <c r="AK575" s="296" t="e">
        <f t="shared" si="63"/>
        <v>#DIV/0!</v>
      </c>
      <c r="AL575" s="297">
        <f t="shared" si="64"/>
        <v>0</v>
      </c>
      <c r="AP575" s="298" t="s">
        <v>572</v>
      </c>
    </row>
    <row r="576" spans="1:42">
      <c r="A576" s="179" t="s">
        <v>623</v>
      </c>
      <c r="Z576" s="378"/>
      <c r="AA576" s="378"/>
      <c r="AB576" s="72">
        <v>22.5444</v>
      </c>
      <c r="AD576" s="292" t="e">
        <f t="shared" si="58"/>
        <v>#DIV/0!</v>
      </c>
      <c r="AE576" s="258" t="e">
        <f t="shared" si="65"/>
        <v>#DIV/0!</v>
      </c>
      <c r="AF576" s="293" t="e">
        <f t="shared" si="59"/>
        <v>#DIV/0!</v>
      </c>
      <c r="AG576" s="293" t="e">
        <f t="shared" si="60"/>
        <v>#DIV/0!</v>
      </c>
      <c r="AH576" s="294" t="e">
        <f t="shared" si="61"/>
        <v>#NUM!</v>
      </c>
      <c r="AI576" s="294" t="e">
        <f t="shared" si="62"/>
        <v>#DIV/0!</v>
      </c>
      <c r="AJ576" s="295" t="e">
        <f>INDEX($AR$3:AS576,MATCH(COUNTA(N576:Y576),$AR$3:$AR$12,0),2)</f>
        <v>#N/A</v>
      </c>
      <c r="AK576" s="296" t="e">
        <f t="shared" si="63"/>
        <v>#DIV/0!</v>
      </c>
      <c r="AL576" s="297">
        <f t="shared" si="64"/>
        <v>0</v>
      </c>
      <c r="AP576" s="298" t="s">
        <v>572</v>
      </c>
    </row>
    <row r="577" spans="1:42">
      <c r="A577" s="179" t="s">
        <v>624</v>
      </c>
      <c r="H577">
        <v>1.28</v>
      </c>
      <c r="T577">
        <v>1.28</v>
      </c>
      <c r="Z577" s="378">
        <v>0.59884540222007288</v>
      </c>
      <c r="AA577" s="378">
        <v>0.72751809830295933</v>
      </c>
      <c r="AB577" s="72">
        <v>4.5157999999999996</v>
      </c>
      <c r="AC577" s="302">
        <v>0.42</v>
      </c>
      <c r="AD577" s="292">
        <f t="shared" si="58"/>
        <v>0.54166666666666663</v>
      </c>
      <c r="AE577" s="258">
        <f t="shared" si="65"/>
        <v>0.48083333333333333</v>
      </c>
      <c r="AF577" s="293">
        <f t="shared" si="59"/>
        <v>0</v>
      </c>
      <c r="AG577" s="293">
        <f t="shared" si="60"/>
        <v>0</v>
      </c>
      <c r="AH577" s="294" t="e">
        <f t="shared" si="61"/>
        <v>#NUM!</v>
      </c>
      <c r="AI577" s="294" t="e">
        <f t="shared" si="62"/>
        <v>#DIV/0!</v>
      </c>
      <c r="AJ577" s="295" t="e">
        <f>INDEX($AR$3:AS577,MATCH(COUNTA(N577:Y577),$AR$3:$AR$12,0),2)</f>
        <v>#N/A</v>
      </c>
      <c r="AK577" s="296">
        <f t="shared" si="63"/>
        <v>1.28</v>
      </c>
      <c r="AL577" s="297">
        <f t="shared" si="64"/>
        <v>0.28344922272908457</v>
      </c>
      <c r="AP577" s="298" t="s">
        <v>625</v>
      </c>
    </row>
    <row r="578" spans="1:42">
      <c r="A578" s="179" t="s">
        <v>626</v>
      </c>
      <c r="D578">
        <v>18.36</v>
      </c>
      <c r="E578">
        <v>14.75</v>
      </c>
      <c r="F578">
        <v>31.21</v>
      </c>
      <c r="G578">
        <v>42.63</v>
      </c>
      <c r="H578">
        <v>9.4</v>
      </c>
      <c r="P578">
        <v>18.36</v>
      </c>
      <c r="Q578">
        <v>14.75</v>
      </c>
      <c r="R578">
        <v>31.21</v>
      </c>
      <c r="S578">
        <v>42.63</v>
      </c>
      <c r="T578">
        <v>9.4</v>
      </c>
      <c r="Z578" s="378">
        <v>0.61625653571817318</v>
      </c>
      <c r="AA578" s="378">
        <v>0.72751809830295933</v>
      </c>
      <c r="AB578" s="72">
        <v>10.894500000000001</v>
      </c>
      <c r="AC578" s="302">
        <v>0.59</v>
      </c>
      <c r="AD578" s="292">
        <f t="shared" ref="AD578:AD641" si="66">(COUNT(N578:Y578)*(1/(COUNT(N578:Y578)+COUNTBLANK(N578:Y578)))+(IF(AF578&lt;35,1,IF(AF578&lt;70,0.5,IF(AF578&gt;70,0)))))/2</f>
        <v>0.45833333333333331</v>
      </c>
      <c r="AE578" s="258">
        <f t="shared" si="65"/>
        <v>0.52416666666666667</v>
      </c>
      <c r="AF578" s="293">
        <f t="shared" ref="AF578:AF641" si="67">((_xlfn.STDEV.P(N578:Y578))/(AVERAGE(N578:Y578)))*100</f>
        <v>51.816072595133122</v>
      </c>
      <c r="AG578" s="293">
        <f t="shared" ref="AG578:AG641" si="68">((_xlfn.STDEV.P(B578:M578))/(AVERAGE(B578:M578)))*100</f>
        <v>51.816072595133122</v>
      </c>
      <c r="AH578" s="294">
        <f t="shared" ref="AH578:AH641" si="69">(ABS((LARGE(N578:Y578,2) -MAX(N578:Y578))))/(ABS(MIN(N578:Y578)-MAX(N578:Y578)))</f>
        <v>0.34366536262413483</v>
      </c>
      <c r="AI578" s="294">
        <f t="shared" ref="AI578:AI641" si="70">(ABS(MAX(N578:Y578)-AVERAGE(N578:Y578))/_xlfn.STDEV.P(N578:Y578))</f>
        <v>1.6056263145947307</v>
      </c>
      <c r="AJ578" s="295">
        <f>INDEX($AR$3:AS578,MATCH(COUNTA(N578:Y578),$AR$3:$AR$12,0),2)</f>
        <v>1.75</v>
      </c>
      <c r="AK578" s="296">
        <f t="shared" ref="AK578:AK641" si="71">AVERAGE(N578:Y578)</f>
        <v>23.27</v>
      </c>
      <c r="AL578" s="297">
        <f t="shared" ref="AL578:AL641" si="72">IFERROR(AK578/AB578,0)</f>
        <v>2.1359401532883564</v>
      </c>
      <c r="AP578" s="298" t="s">
        <v>625</v>
      </c>
    </row>
    <row r="579" spans="1:42">
      <c r="A579" s="179" t="s">
        <v>627</v>
      </c>
      <c r="D579">
        <v>18.5</v>
      </c>
      <c r="E579">
        <v>16.04</v>
      </c>
      <c r="F579">
        <v>27.98</v>
      </c>
      <c r="G579">
        <v>34.24</v>
      </c>
      <c r="H579">
        <v>7.47</v>
      </c>
      <c r="P579">
        <v>18.5</v>
      </c>
      <c r="Q579">
        <v>16.04</v>
      </c>
      <c r="R579">
        <v>27.98</v>
      </c>
      <c r="S579">
        <v>34.24</v>
      </c>
      <c r="T579">
        <v>7.47</v>
      </c>
      <c r="Z579" s="378">
        <v>0.57667479250297526</v>
      </c>
      <c r="AA579" s="378">
        <v>0.72751809830295933</v>
      </c>
      <c r="AB579" s="72">
        <v>10.5124</v>
      </c>
      <c r="AC579" s="302">
        <v>0.69</v>
      </c>
      <c r="AD579" s="292">
        <f t="shared" si="66"/>
        <v>0.45833333333333331</v>
      </c>
      <c r="AE579" s="258">
        <f t="shared" si="65"/>
        <v>0.5741666666666666</v>
      </c>
      <c r="AF579" s="293">
        <f t="shared" si="67"/>
        <v>44.888599433257511</v>
      </c>
      <c r="AG579" s="293">
        <f t="shared" si="68"/>
        <v>44.888599433257511</v>
      </c>
      <c r="AH579" s="294">
        <f t="shared" si="69"/>
        <v>0.23384385506163619</v>
      </c>
      <c r="AI579" s="294">
        <f t="shared" si="70"/>
        <v>1.4313686662831677</v>
      </c>
      <c r="AJ579" s="295">
        <f>INDEX($AR$3:AS579,MATCH(COUNTA(N579:Y579),$AR$3:$AR$12,0),2)</f>
        <v>1.75</v>
      </c>
      <c r="AK579" s="296">
        <f t="shared" si="71"/>
        <v>20.845999999999997</v>
      </c>
      <c r="AL579" s="297">
        <f t="shared" si="72"/>
        <v>1.9829915147825423</v>
      </c>
      <c r="AP579" s="298" t="s">
        <v>625</v>
      </c>
    </row>
    <row r="580" spans="1:42">
      <c r="A580" s="179" t="s">
        <v>628</v>
      </c>
      <c r="B580">
        <v>30.52</v>
      </c>
      <c r="C580">
        <v>13.4</v>
      </c>
      <c r="D580">
        <v>13.08</v>
      </c>
      <c r="E580">
        <v>12.47</v>
      </c>
      <c r="F580">
        <v>10.76</v>
      </c>
      <c r="G580">
        <v>10.6</v>
      </c>
      <c r="H580">
        <v>1.32</v>
      </c>
      <c r="N580" s="22">
        <v>30.52</v>
      </c>
      <c r="O580">
        <v>13.4</v>
      </c>
      <c r="P580">
        <v>13.08</v>
      </c>
      <c r="Q580">
        <v>12.47</v>
      </c>
      <c r="R580">
        <v>10.76</v>
      </c>
      <c r="S580">
        <v>10.6</v>
      </c>
      <c r="T580">
        <v>1.32</v>
      </c>
      <c r="Z580" s="378">
        <v>1.3019092601025839</v>
      </c>
      <c r="AA580" s="378">
        <v>0.72751809830295933</v>
      </c>
      <c r="AB580" s="72">
        <v>7.32599</v>
      </c>
      <c r="AC580" s="302">
        <v>0.45</v>
      </c>
      <c r="AD580" s="292">
        <f t="shared" si="66"/>
        <v>0.54166666666666663</v>
      </c>
      <c r="AE580" s="258">
        <f t="shared" si="65"/>
        <v>0.49583333333333335</v>
      </c>
      <c r="AF580" s="293">
        <f t="shared" si="67"/>
        <v>61.203609202117214</v>
      </c>
      <c r="AG580" s="293">
        <f t="shared" si="68"/>
        <v>61.203609202117214</v>
      </c>
      <c r="AH580" s="294">
        <f t="shared" si="69"/>
        <v>0.58630136986301362</v>
      </c>
      <c r="AI580" s="294">
        <f t="shared" si="70"/>
        <v>2.154111399865128</v>
      </c>
      <c r="AJ580" s="295">
        <f>INDEX($AR$3:AS580,MATCH(COUNTA(N580:Y580),$AR$3:$AR$12,0),2)</f>
        <v>2.1</v>
      </c>
      <c r="AK580" s="296">
        <f t="shared" si="71"/>
        <v>13.164285714285713</v>
      </c>
      <c r="AL580" s="297">
        <f t="shared" si="72"/>
        <v>1.7969292497376754</v>
      </c>
      <c r="AP580" s="298" t="s">
        <v>629</v>
      </c>
    </row>
    <row r="581" spans="1:42">
      <c r="A581" s="179" t="s">
        <v>630</v>
      </c>
      <c r="D581">
        <v>60.51</v>
      </c>
      <c r="E581">
        <v>53.95</v>
      </c>
      <c r="F581">
        <v>43.46</v>
      </c>
      <c r="G581">
        <v>13.59</v>
      </c>
      <c r="H581">
        <v>31.25</v>
      </c>
      <c r="I581">
        <v>29.06</v>
      </c>
      <c r="P581">
        <v>60.51</v>
      </c>
      <c r="Q581">
        <v>53.95</v>
      </c>
      <c r="R581">
        <v>43.46</v>
      </c>
      <c r="S581">
        <v>13.59</v>
      </c>
      <c r="T581">
        <v>31.25</v>
      </c>
      <c r="U581">
        <v>29.06</v>
      </c>
      <c r="Z581" s="378">
        <v>0.58906099485757879</v>
      </c>
      <c r="AA581" s="378">
        <v>0.99528059171618266</v>
      </c>
      <c r="AB581" s="72">
        <v>13.3148</v>
      </c>
      <c r="AC581" s="302">
        <v>0.65</v>
      </c>
      <c r="AD581" s="292">
        <f t="shared" si="66"/>
        <v>0.5</v>
      </c>
      <c r="AE581" s="258">
        <f t="shared" si="65"/>
        <v>0.57499999999999996</v>
      </c>
      <c r="AF581" s="293">
        <f t="shared" si="67"/>
        <v>41.056959413432473</v>
      </c>
      <c r="AG581" s="293">
        <f t="shared" si="68"/>
        <v>41.056959413432473</v>
      </c>
      <c r="AH581" s="294">
        <f t="shared" si="69"/>
        <v>0.13981244671781745</v>
      </c>
      <c r="AI581" s="294">
        <f t="shared" si="70"/>
        <v>1.3788865546665445</v>
      </c>
      <c r="AJ581" s="295">
        <f>INDEX($AR$3:AS581,MATCH(COUNTA(N581:Y581),$AR$3:$AR$12,0),2)</f>
        <v>1.94</v>
      </c>
      <c r="AK581" s="296">
        <f t="shared" si="71"/>
        <v>38.63666666666667</v>
      </c>
      <c r="AL581" s="297">
        <f t="shared" si="72"/>
        <v>2.9017834790358603</v>
      </c>
      <c r="AP581" s="298" t="s">
        <v>625</v>
      </c>
    </row>
    <row r="582" spans="1:42">
      <c r="A582" s="179" t="s">
        <v>631</v>
      </c>
      <c r="D582">
        <v>44.44</v>
      </c>
      <c r="E582">
        <v>45.15</v>
      </c>
      <c r="F582">
        <v>47.87</v>
      </c>
      <c r="G582">
        <v>16.739999999999998</v>
      </c>
      <c r="H582">
        <v>16.7</v>
      </c>
      <c r="I582">
        <v>15.17</v>
      </c>
      <c r="K582">
        <v>11.42</v>
      </c>
      <c r="P582">
        <v>44.44</v>
      </c>
      <c r="Q582">
        <v>45.15</v>
      </c>
      <c r="R582">
        <v>47.87</v>
      </c>
      <c r="S582">
        <v>16.739999999999998</v>
      </c>
      <c r="T582">
        <v>16.7</v>
      </c>
      <c r="U582">
        <v>15.17</v>
      </c>
      <c r="W582">
        <v>11.42</v>
      </c>
      <c r="Z582" s="378">
        <v>0.51486739662881298</v>
      </c>
      <c r="AA582" s="378">
        <v>0.99528059171618266</v>
      </c>
      <c r="AB582" s="72">
        <v>11.510199999999999</v>
      </c>
      <c r="AC582" s="302">
        <v>0.48</v>
      </c>
      <c r="AD582" s="292">
        <f t="shared" si="66"/>
        <v>0.54166666666666663</v>
      </c>
      <c r="AE582" s="258">
        <f t="shared" si="65"/>
        <v>0.51083333333333325</v>
      </c>
      <c r="AF582" s="293">
        <f t="shared" si="67"/>
        <v>54.465865264930571</v>
      </c>
      <c r="AG582" s="293">
        <f t="shared" si="68"/>
        <v>54.465865264930571</v>
      </c>
      <c r="AH582" s="294">
        <f t="shared" si="69"/>
        <v>7.4622770919067188E-2</v>
      </c>
      <c r="AI582" s="294">
        <f t="shared" si="70"/>
        <v>1.2792308275186131</v>
      </c>
      <c r="AJ582" s="295">
        <f>INDEX($AR$3:AS582,MATCH(COUNTA(N582:Y582),$AR$3:$AR$12,0),2)</f>
        <v>2.1</v>
      </c>
      <c r="AK582" s="296">
        <f t="shared" si="71"/>
        <v>28.212857142857139</v>
      </c>
      <c r="AL582" s="297">
        <f t="shared" si="72"/>
        <v>2.4511178904673367</v>
      </c>
      <c r="AP582" s="298" t="s">
        <v>625</v>
      </c>
    </row>
    <row r="583" spans="1:42">
      <c r="A583" s="179" t="s">
        <v>632</v>
      </c>
      <c r="C583">
        <v>22.25</v>
      </c>
      <c r="D583">
        <v>39.409999999999997</v>
      </c>
      <c r="E583">
        <v>37.64</v>
      </c>
      <c r="F583">
        <v>16.71</v>
      </c>
      <c r="G583">
        <v>10.99</v>
      </c>
      <c r="H583">
        <v>24.38</v>
      </c>
      <c r="I583">
        <v>13.64</v>
      </c>
      <c r="O583">
        <v>22.25</v>
      </c>
      <c r="P583">
        <v>39.409999999999997</v>
      </c>
      <c r="Q583">
        <v>37.64</v>
      </c>
      <c r="R583">
        <v>16.71</v>
      </c>
      <c r="S583">
        <v>10.99</v>
      </c>
      <c r="T583">
        <v>24.38</v>
      </c>
      <c r="U583">
        <v>13.64</v>
      </c>
      <c r="Z583" s="378">
        <v>0.43495871571275968</v>
      </c>
      <c r="AA583" s="378">
        <v>0.99528059171618266</v>
      </c>
      <c r="AB583" s="72">
        <v>13.69835</v>
      </c>
      <c r="AC583" s="302">
        <v>0.45</v>
      </c>
      <c r="AD583" s="292">
        <f t="shared" si="66"/>
        <v>0.54166666666666663</v>
      </c>
      <c r="AE583" s="258">
        <f t="shared" si="65"/>
        <v>0.49583333333333335</v>
      </c>
      <c r="AF583" s="293">
        <f t="shared" si="67"/>
        <v>44.059593581010006</v>
      </c>
      <c r="AG583" s="293">
        <f t="shared" si="68"/>
        <v>44.059593581010006</v>
      </c>
      <c r="AH583" s="294">
        <f t="shared" si="69"/>
        <v>6.2280084447572007E-2</v>
      </c>
      <c r="AI583" s="294">
        <f t="shared" si="70"/>
        <v>1.524609522204555</v>
      </c>
      <c r="AJ583" s="295">
        <f>INDEX($AR$3:AS583,MATCH(COUNTA(N583:Y583),$AR$3:$AR$12,0),2)</f>
        <v>2.1</v>
      </c>
      <c r="AK583" s="296">
        <f t="shared" si="71"/>
        <v>23.574285714285711</v>
      </c>
      <c r="AL583" s="297">
        <f t="shared" si="72"/>
        <v>1.7209580507349944</v>
      </c>
      <c r="AP583" s="298" t="s">
        <v>625</v>
      </c>
    </row>
    <row r="584" spans="1:42">
      <c r="A584" s="179" t="s">
        <v>633</v>
      </c>
      <c r="B584">
        <v>443.8</v>
      </c>
      <c r="C584">
        <v>443.09</v>
      </c>
      <c r="D584">
        <v>510.5</v>
      </c>
      <c r="E584">
        <v>435.07</v>
      </c>
      <c r="F584">
        <v>432.96</v>
      </c>
      <c r="G584">
        <v>394.61</v>
      </c>
      <c r="H584">
        <v>556.64</v>
      </c>
      <c r="I584">
        <v>457.37</v>
      </c>
      <c r="J584">
        <v>484.74</v>
      </c>
      <c r="K584">
        <v>417.83</v>
      </c>
      <c r="L584">
        <v>405.29</v>
      </c>
      <c r="M584">
        <v>391.36</v>
      </c>
      <c r="N584" s="22">
        <v>443.8</v>
      </c>
      <c r="O584">
        <v>443.09</v>
      </c>
      <c r="P584">
        <v>510.5</v>
      </c>
      <c r="Q584">
        <v>435.07</v>
      </c>
      <c r="R584">
        <v>432.96</v>
      </c>
      <c r="S584">
        <v>394.61</v>
      </c>
      <c r="T584">
        <v>556.64</v>
      </c>
      <c r="U584">
        <v>457.37</v>
      </c>
      <c r="V584">
        <v>484.74</v>
      </c>
      <c r="W584">
        <v>417.83</v>
      </c>
      <c r="X584">
        <v>405.29</v>
      </c>
      <c r="Y584" s="72">
        <v>391.36</v>
      </c>
      <c r="Z584" s="378">
        <v>1.463439595231159</v>
      </c>
      <c r="AA584" s="378">
        <v>0.99528059171618266</v>
      </c>
      <c r="AB584" s="72">
        <v>4.7008900000000002</v>
      </c>
      <c r="AC584" s="302">
        <v>0.62</v>
      </c>
      <c r="AD584" s="292">
        <f t="shared" si="66"/>
        <v>1</v>
      </c>
      <c r="AE584" s="258">
        <f t="shared" si="65"/>
        <v>0.81</v>
      </c>
      <c r="AF584" s="293">
        <f t="shared" si="67"/>
        <v>10.469855013557897</v>
      </c>
      <c r="AG584" s="293">
        <f t="shared" si="68"/>
        <v>10.469855013557897</v>
      </c>
      <c r="AH584" s="294">
        <f t="shared" si="69"/>
        <v>0.27916263310745398</v>
      </c>
      <c r="AI584" s="294">
        <f t="shared" si="70"/>
        <v>2.3222250053929541</v>
      </c>
      <c r="AJ584" s="295">
        <f>INDEX($AR$3:AS584,MATCH(COUNTA(N584:Y584),$AR$3:$AR$12,0),2)</f>
        <v>2.5499999999999998</v>
      </c>
      <c r="AK584" s="296">
        <f t="shared" si="71"/>
        <v>447.77166666666659</v>
      </c>
      <c r="AL584" s="297">
        <f t="shared" si="72"/>
        <v>95.252530194636876</v>
      </c>
      <c r="AN584" s="302">
        <f>0.3821</f>
        <v>0.3821</v>
      </c>
      <c r="AO584" s="258">
        <f>100*((AK584-AVERAGE(AL581:AL583)*AB584)/(AN584*1000))</f>
        <v>114.28610006019333</v>
      </c>
      <c r="AP584" s="298" t="s">
        <v>629</v>
      </c>
    </row>
    <row r="585" spans="1:42">
      <c r="A585" s="179" t="s">
        <v>634</v>
      </c>
      <c r="F585">
        <v>28.54</v>
      </c>
      <c r="G585">
        <v>20.65</v>
      </c>
      <c r="H585">
        <v>22.71</v>
      </c>
      <c r="I585">
        <v>26.18</v>
      </c>
      <c r="J585">
        <v>34.909999999999997</v>
      </c>
      <c r="K585">
        <v>15.76</v>
      </c>
      <c r="R585">
        <v>28.54</v>
      </c>
      <c r="S585">
        <v>20.65</v>
      </c>
      <c r="T585">
        <v>22.71</v>
      </c>
      <c r="U585">
        <v>26.18</v>
      </c>
      <c r="V585">
        <v>34.909999999999997</v>
      </c>
      <c r="W585">
        <v>15.76</v>
      </c>
      <c r="Z585" s="378">
        <v>0.44252277258406802</v>
      </c>
      <c r="AA585" s="378">
        <v>0.56732019691233859</v>
      </c>
      <c r="AB585" s="72">
        <v>7.9326249999999998</v>
      </c>
      <c r="AC585" s="302">
        <v>0.42</v>
      </c>
      <c r="AD585" s="292">
        <f t="shared" si="66"/>
        <v>0.75</v>
      </c>
      <c r="AE585" s="258">
        <f t="shared" si="65"/>
        <v>0.58499999999999996</v>
      </c>
      <c r="AF585" s="293">
        <f t="shared" si="67"/>
        <v>24.503213084229717</v>
      </c>
      <c r="AG585" s="293">
        <f t="shared" si="68"/>
        <v>24.503213084229717</v>
      </c>
      <c r="AH585" s="294">
        <f t="shared" si="69"/>
        <v>0.33263707571801554</v>
      </c>
      <c r="AI585" s="294">
        <f t="shared" si="70"/>
        <v>1.6656364713417442</v>
      </c>
      <c r="AJ585" s="295">
        <f>INDEX($AR$3:AS585,MATCH(COUNTA(N585:Y585),$AR$3:$AR$12,0),2)</f>
        <v>1.94</v>
      </c>
      <c r="AK585" s="296">
        <f t="shared" si="71"/>
        <v>24.791666666666668</v>
      </c>
      <c r="AL585" s="297">
        <f t="shared" si="72"/>
        <v>3.1252790427716763</v>
      </c>
      <c r="AP585" s="298" t="s">
        <v>612</v>
      </c>
    </row>
    <row r="586" spans="1:42">
      <c r="A586" s="179" t="s">
        <v>635</v>
      </c>
      <c r="F586">
        <v>20.43</v>
      </c>
      <c r="G586">
        <v>8.4700000000000006</v>
      </c>
      <c r="R586">
        <v>20.43</v>
      </c>
      <c r="S586">
        <v>8.4700000000000006</v>
      </c>
      <c r="Z586" s="378">
        <v>0.70058927453223541</v>
      </c>
      <c r="AA586" s="378">
        <v>0.56732019691233859</v>
      </c>
      <c r="AB586" s="72">
        <v>5.5930400000000002</v>
      </c>
      <c r="AC586" s="302">
        <v>0.42</v>
      </c>
      <c r="AD586" s="292">
        <f t="shared" si="66"/>
        <v>0.33333333333333331</v>
      </c>
      <c r="AE586" s="258">
        <f t="shared" si="65"/>
        <v>0.37666666666666665</v>
      </c>
      <c r="AF586" s="293">
        <f t="shared" si="67"/>
        <v>41.384083044982724</v>
      </c>
      <c r="AG586" s="293">
        <f t="shared" si="68"/>
        <v>41.384083044982724</v>
      </c>
      <c r="AH586" s="294">
        <f t="shared" si="69"/>
        <v>1</v>
      </c>
      <c r="AI586" s="294">
        <f t="shared" si="70"/>
        <v>0.99999999999999956</v>
      </c>
      <c r="AJ586" s="295" t="e">
        <f>INDEX($AR$3:AS586,MATCH(COUNTA(N586:Y586),$AR$3:$AR$12,0),2)</f>
        <v>#N/A</v>
      </c>
      <c r="AK586" s="296">
        <f t="shared" si="71"/>
        <v>14.45</v>
      </c>
      <c r="AL586" s="297">
        <f t="shared" si="72"/>
        <v>2.583568148985167</v>
      </c>
      <c r="AP586" s="298" t="s">
        <v>612</v>
      </c>
    </row>
    <row r="587" spans="1:42">
      <c r="A587" s="179" t="s">
        <v>636</v>
      </c>
      <c r="F587">
        <v>13.9</v>
      </c>
      <c r="G587">
        <v>9.74</v>
      </c>
      <c r="H587">
        <v>18.55</v>
      </c>
      <c r="I587">
        <v>13.95</v>
      </c>
      <c r="R587">
        <v>13.9</v>
      </c>
      <c r="S587">
        <v>9.74</v>
      </c>
      <c r="T587">
        <v>18.55</v>
      </c>
      <c r="U587">
        <v>13.95</v>
      </c>
      <c r="Z587" s="378">
        <v>1.1131218618954</v>
      </c>
      <c r="AA587" s="378">
        <v>0.56732019691233859</v>
      </c>
      <c r="AB587" s="72">
        <v>4.9848800000000004</v>
      </c>
      <c r="AC587" s="302">
        <v>0.42</v>
      </c>
      <c r="AD587" s="292">
        <f t="shared" si="66"/>
        <v>0.66666666666666663</v>
      </c>
      <c r="AE587" s="258">
        <f t="shared" si="65"/>
        <v>0.54333333333333333</v>
      </c>
      <c r="AF587" s="293">
        <f t="shared" si="67"/>
        <v>22.207319090428854</v>
      </c>
      <c r="AG587" s="293">
        <f t="shared" si="68"/>
        <v>22.207319090428854</v>
      </c>
      <c r="AH587" s="294">
        <f t="shared" si="69"/>
        <v>0.52213393870601599</v>
      </c>
      <c r="AI587" s="294">
        <f t="shared" si="70"/>
        <v>1.4486024147649215</v>
      </c>
      <c r="AJ587" s="295">
        <f>INDEX($AR$3:AS587,MATCH(COUNTA(N587:Y587),$AR$3:$AR$12,0),2)</f>
        <v>1.49</v>
      </c>
      <c r="AK587" s="296">
        <f t="shared" si="71"/>
        <v>14.035</v>
      </c>
      <c r="AL587" s="297">
        <f t="shared" si="72"/>
        <v>2.8155141146828004</v>
      </c>
      <c r="AP587" s="298" t="s">
        <v>612</v>
      </c>
    </row>
    <row r="588" spans="1:42">
      <c r="A588" s="179" t="s">
        <v>637</v>
      </c>
      <c r="F588">
        <v>4.57</v>
      </c>
      <c r="H588">
        <v>19.420000000000002</v>
      </c>
      <c r="I588">
        <v>7.49</v>
      </c>
      <c r="R588">
        <v>4.57</v>
      </c>
      <c r="T588">
        <v>19.420000000000002</v>
      </c>
      <c r="U588">
        <v>7.49</v>
      </c>
      <c r="Z588" s="378">
        <v>0.95520554433141691</v>
      </c>
      <c r="AA588" s="378">
        <v>0.15301122576532269</v>
      </c>
      <c r="AB588" s="72">
        <v>9.8550500000000003</v>
      </c>
      <c r="AC588" s="302">
        <v>0.42</v>
      </c>
      <c r="AD588" s="292">
        <f t="shared" si="66"/>
        <v>0.375</v>
      </c>
      <c r="AE588" s="258">
        <f t="shared" ref="AE588:AE651" si="73">AVERAGE(AC588:AD588)</f>
        <v>0.39749999999999996</v>
      </c>
      <c r="AF588" s="293">
        <f t="shared" si="67"/>
        <v>61.216839916962975</v>
      </c>
      <c r="AG588" s="293">
        <f t="shared" si="68"/>
        <v>61.216839916962975</v>
      </c>
      <c r="AH588" s="294">
        <f t="shared" si="69"/>
        <v>0.8033670033670034</v>
      </c>
      <c r="AI588" s="294">
        <f t="shared" si="70"/>
        <v>1.389648432638299</v>
      </c>
      <c r="AJ588" s="295">
        <f>INDEX($AR$3:AS588,MATCH(COUNTA(N588:Y588),$AR$3:$AR$12,0),2)</f>
        <v>1.1499999999999999</v>
      </c>
      <c r="AK588" s="296">
        <f t="shared" si="71"/>
        <v>10.493333333333334</v>
      </c>
      <c r="AL588" s="297">
        <f t="shared" si="72"/>
        <v>1.0647671329250825</v>
      </c>
      <c r="AP588" s="298" t="s">
        <v>572</v>
      </c>
    </row>
    <row r="589" spans="1:42">
      <c r="A589" s="179" t="s">
        <v>638</v>
      </c>
      <c r="F589">
        <v>14.24</v>
      </c>
      <c r="H589">
        <v>18.260000000000002</v>
      </c>
      <c r="I589">
        <v>9.58</v>
      </c>
      <c r="R589">
        <v>14.24</v>
      </c>
      <c r="T589">
        <v>18.260000000000002</v>
      </c>
      <c r="U589">
        <v>9.58</v>
      </c>
      <c r="Z589" s="378">
        <v>8.1601885331415172E-2</v>
      </c>
      <c r="AA589" s="378">
        <v>0.15301122576532269</v>
      </c>
      <c r="AB589" s="72">
        <v>8.9800300000000011</v>
      </c>
      <c r="AC589" s="302">
        <v>0.42</v>
      </c>
      <c r="AD589" s="292">
        <f t="shared" si="66"/>
        <v>0.625</v>
      </c>
      <c r="AE589" s="258">
        <f t="shared" si="73"/>
        <v>0.52249999999999996</v>
      </c>
      <c r="AF589" s="293">
        <f t="shared" si="67"/>
        <v>25.286153816061606</v>
      </c>
      <c r="AG589" s="293">
        <f t="shared" si="68"/>
        <v>25.286153816061606</v>
      </c>
      <c r="AH589" s="294">
        <f t="shared" si="69"/>
        <v>0.46313364055299544</v>
      </c>
      <c r="AI589" s="294">
        <f t="shared" si="70"/>
        <v>1.193562634497956</v>
      </c>
      <c r="AJ589" s="295">
        <f>INDEX($AR$3:AS589,MATCH(COUNTA(N589:Y589),$AR$3:$AR$12,0),2)</f>
        <v>1.1499999999999999</v>
      </c>
      <c r="AK589" s="296">
        <f t="shared" si="71"/>
        <v>14.026666666666666</v>
      </c>
      <c r="AL589" s="297">
        <f t="shared" si="72"/>
        <v>1.5619843883223847</v>
      </c>
      <c r="AP589" s="298" t="s">
        <v>572</v>
      </c>
    </row>
    <row r="590" spans="1:42">
      <c r="A590" s="179" t="s">
        <v>639</v>
      </c>
      <c r="H590">
        <v>17.75</v>
      </c>
      <c r="I590">
        <v>6.91</v>
      </c>
      <c r="T590">
        <v>17.75</v>
      </c>
      <c r="U590">
        <v>6.91</v>
      </c>
      <c r="Z590" s="378">
        <v>1.0305923510445369</v>
      </c>
      <c r="AA590" s="378">
        <v>0.15301122576532269</v>
      </c>
      <c r="AB590" s="72">
        <v>8.0890199999999997</v>
      </c>
      <c r="AC590" s="302">
        <v>0.42</v>
      </c>
      <c r="AD590" s="292">
        <f t="shared" si="66"/>
        <v>0.33333333333333331</v>
      </c>
      <c r="AE590" s="258">
        <f t="shared" si="73"/>
        <v>0.37666666666666665</v>
      </c>
      <c r="AF590" s="293">
        <f t="shared" si="67"/>
        <v>43.957826439578277</v>
      </c>
      <c r="AG590" s="293">
        <f t="shared" si="68"/>
        <v>43.957826439578277</v>
      </c>
      <c r="AH590" s="294">
        <f t="shared" si="69"/>
        <v>1</v>
      </c>
      <c r="AI590" s="294">
        <f t="shared" si="70"/>
        <v>0.99999999999999967</v>
      </c>
      <c r="AJ590" s="295" t="e">
        <f>INDEX($AR$3:AS590,MATCH(COUNTA(N590:Y590),$AR$3:$AR$12,0),2)</f>
        <v>#N/A</v>
      </c>
      <c r="AK590" s="296">
        <f t="shared" si="71"/>
        <v>12.33</v>
      </c>
      <c r="AL590" s="297">
        <f t="shared" si="72"/>
        <v>1.5242884799394736</v>
      </c>
      <c r="AP590" s="298" t="s">
        <v>572</v>
      </c>
    </row>
    <row r="591" spans="1:42">
      <c r="A591" s="399" t="s">
        <v>640</v>
      </c>
      <c r="B591">
        <v>231.89</v>
      </c>
      <c r="C591">
        <v>328.63</v>
      </c>
      <c r="D591">
        <v>277.04000000000002</v>
      </c>
      <c r="E591">
        <v>229.67</v>
      </c>
      <c r="F591">
        <v>293.48</v>
      </c>
      <c r="G591">
        <v>309.62</v>
      </c>
      <c r="H591">
        <v>300.48</v>
      </c>
      <c r="I591">
        <v>246.68</v>
      </c>
      <c r="J591">
        <v>271.86</v>
      </c>
      <c r="K591">
        <v>222.21</v>
      </c>
      <c r="L591">
        <v>202.43</v>
      </c>
      <c r="M591">
        <v>302.3</v>
      </c>
      <c r="N591" s="22">
        <v>231.89</v>
      </c>
      <c r="O591">
        <v>328.63</v>
      </c>
      <c r="P591">
        <v>277.04000000000002</v>
      </c>
      <c r="Q591">
        <v>229.67</v>
      </c>
      <c r="R591">
        <v>293.48</v>
      </c>
      <c r="S591">
        <v>309.62</v>
      </c>
      <c r="T591">
        <v>300.48</v>
      </c>
      <c r="U591">
        <v>246.68</v>
      </c>
      <c r="V591">
        <v>271.86</v>
      </c>
      <c r="W591">
        <v>222.21</v>
      </c>
      <c r="X591">
        <v>202.43</v>
      </c>
      <c r="Y591" s="72">
        <v>302.3</v>
      </c>
      <c r="AB591" s="72">
        <v>1.39551</v>
      </c>
      <c r="AC591" s="302">
        <v>0.55000000000000004</v>
      </c>
      <c r="AD591" s="292">
        <f t="shared" si="66"/>
        <v>1</v>
      </c>
      <c r="AE591" s="258">
        <f t="shared" si="73"/>
        <v>0.77500000000000002</v>
      </c>
      <c r="AF591" s="293">
        <f t="shared" si="67"/>
        <v>14.453867336917991</v>
      </c>
      <c r="AG591" s="293">
        <f t="shared" si="68"/>
        <v>14.453867336917991</v>
      </c>
      <c r="AH591" s="294">
        <f t="shared" si="69"/>
        <v>0.15063391442155302</v>
      </c>
      <c r="AI591" s="294">
        <f t="shared" si="70"/>
        <v>1.5644309833417771</v>
      </c>
      <c r="AJ591" s="295">
        <f>INDEX($AR$3:AS591,MATCH(COUNTA(N591:Y591),$AR$3:$AR$12,0),2)</f>
        <v>2.5499999999999998</v>
      </c>
      <c r="AK591" s="296">
        <f t="shared" si="71"/>
        <v>268.02416666666664</v>
      </c>
      <c r="AL591" s="297">
        <f t="shared" si="72"/>
        <v>192.06180297286772</v>
      </c>
      <c r="AN591" s="180">
        <v>0.29849999999999999</v>
      </c>
      <c r="AO591" s="256">
        <f>100*(AK591/(AN591*1000))</f>
        <v>89.790340591848121</v>
      </c>
      <c r="AP591" s="298" t="s">
        <v>81</v>
      </c>
    </row>
    <row r="592" spans="1:42" s="304" customFormat="1">
      <c r="A592" s="195" t="s">
        <v>641</v>
      </c>
      <c r="D592" s="304">
        <v>25.39</v>
      </c>
      <c r="E592" s="304">
        <v>16.27</v>
      </c>
      <c r="F592" s="304">
        <v>9.23</v>
      </c>
      <c r="G592" s="304">
        <v>10.23</v>
      </c>
      <c r="H592" s="304">
        <v>4.95</v>
      </c>
      <c r="I592" s="304">
        <v>9.4499999999999993</v>
      </c>
      <c r="N592" s="133"/>
      <c r="P592" s="304">
        <v>25.39</v>
      </c>
      <c r="Q592" s="304">
        <v>16.27</v>
      </c>
      <c r="R592" s="304">
        <v>9.23</v>
      </c>
      <c r="S592" s="304">
        <v>10.23</v>
      </c>
      <c r="T592" s="304">
        <v>4.95</v>
      </c>
      <c r="U592" s="304">
        <v>9.4499999999999993</v>
      </c>
      <c r="Y592" s="112"/>
      <c r="AB592" s="112">
        <v>3.29576</v>
      </c>
      <c r="AC592" s="188">
        <v>0.38</v>
      </c>
      <c r="AD592" s="138">
        <f t="shared" si="66"/>
        <v>0.5</v>
      </c>
      <c r="AE592" s="116">
        <f t="shared" si="73"/>
        <v>0.44</v>
      </c>
      <c r="AF592" s="117">
        <f t="shared" si="67"/>
        <v>52.547745302240209</v>
      </c>
      <c r="AG592" s="117">
        <f t="shared" si="68"/>
        <v>52.547745302240209</v>
      </c>
      <c r="AH592" s="118">
        <f t="shared" si="69"/>
        <v>0.44618395303326813</v>
      </c>
      <c r="AI592" s="118">
        <f t="shared" si="70"/>
        <v>1.9357899700550647</v>
      </c>
      <c r="AJ592" s="119">
        <f>INDEX($AR$3:AS592,MATCH(COUNTA(N592:Y592),$AR$3:$AR$12,0),2)</f>
        <v>1.94</v>
      </c>
      <c r="AK592" s="139">
        <f t="shared" si="71"/>
        <v>12.586666666666668</v>
      </c>
      <c r="AL592" s="140">
        <f t="shared" si="72"/>
        <v>3.8190483125793953</v>
      </c>
      <c r="AP592" s="272" t="s">
        <v>81</v>
      </c>
    </row>
    <row r="593" spans="1:42">
      <c r="A593" s="195" t="s">
        <v>642</v>
      </c>
      <c r="D593">
        <v>20.420000000000002</v>
      </c>
      <c r="E593">
        <v>10.68</v>
      </c>
      <c r="F593">
        <v>9.14</v>
      </c>
      <c r="G593">
        <v>8.56</v>
      </c>
      <c r="P593">
        <v>20.420000000000002</v>
      </c>
      <c r="Q593">
        <v>10.68</v>
      </c>
      <c r="R593">
        <v>9.14</v>
      </c>
      <c r="S593">
        <v>8.56</v>
      </c>
      <c r="Z593">
        <v>0.70699999999999996</v>
      </c>
      <c r="AA593">
        <v>1.1439999999999999</v>
      </c>
      <c r="AB593" s="72">
        <v>5.1746699999999999</v>
      </c>
      <c r="AC593" s="302">
        <v>0.42</v>
      </c>
      <c r="AD593" s="292">
        <f t="shared" si="66"/>
        <v>0.41666666666666663</v>
      </c>
      <c r="AE593" s="258">
        <f t="shared" si="73"/>
        <v>0.41833333333333333</v>
      </c>
      <c r="AF593" s="293">
        <f t="shared" si="67"/>
        <v>39.415066072323427</v>
      </c>
      <c r="AG593" s="293">
        <f t="shared" si="68"/>
        <v>39.415066072323427</v>
      </c>
      <c r="AH593" s="294">
        <f t="shared" si="69"/>
        <v>0.82124789207419913</v>
      </c>
      <c r="AI593" s="294">
        <f t="shared" si="70"/>
        <v>1.7094237278886324</v>
      </c>
      <c r="AJ593" s="295">
        <f>INDEX($AR$3:AS593,MATCH(COUNTA(N593:Y593),$AR$3:$AR$12,0),2)</f>
        <v>1.49</v>
      </c>
      <c r="AK593" s="296">
        <f t="shared" si="71"/>
        <v>12.200000000000001</v>
      </c>
      <c r="AL593" s="297">
        <f t="shared" si="72"/>
        <v>2.3576382648555367</v>
      </c>
      <c r="AP593" s="298" t="s">
        <v>404</v>
      </c>
    </row>
    <row r="594" spans="1:42">
      <c r="A594" s="195" t="s">
        <v>643</v>
      </c>
      <c r="D594">
        <v>13.31</v>
      </c>
      <c r="E594">
        <v>16.02</v>
      </c>
      <c r="F594">
        <v>4.53</v>
      </c>
      <c r="G594">
        <v>12.62</v>
      </c>
      <c r="H594">
        <v>23.33</v>
      </c>
      <c r="I594">
        <v>16.510000000000002</v>
      </c>
      <c r="P594">
        <v>13.31</v>
      </c>
      <c r="Q594">
        <v>16.02</v>
      </c>
      <c r="R594">
        <v>4.53</v>
      </c>
      <c r="S594">
        <v>12.62</v>
      </c>
      <c r="T594">
        <v>23.33</v>
      </c>
      <c r="U594">
        <v>16.510000000000002</v>
      </c>
      <c r="Z594">
        <v>0.70699999999999996</v>
      </c>
      <c r="AA594">
        <v>1.1439999999999999</v>
      </c>
      <c r="AB594" s="72">
        <v>8.3863399999999988</v>
      </c>
      <c r="AC594" s="302">
        <v>0.48</v>
      </c>
      <c r="AD594" s="292">
        <f t="shared" si="66"/>
        <v>0.5</v>
      </c>
      <c r="AE594" s="258">
        <f t="shared" si="73"/>
        <v>0.49</v>
      </c>
      <c r="AF594" s="293">
        <f t="shared" si="67"/>
        <v>38.969768186899472</v>
      </c>
      <c r="AG594" s="293">
        <f t="shared" si="68"/>
        <v>38.969768186899472</v>
      </c>
      <c r="AH594" s="294">
        <f t="shared" si="69"/>
        <v>0.3627659574468084</v>
      </c>
      <c r="AI594" s="294">
        <f t="shared" si="70"/>
        <v>1.595186311613636</v>
      </c>
      <c r="AJ594" s="295">
        <f>INDEX($AR$3:AS594,MATCH(COUNTA(N594:Y594),$AR$3:$AR$12,0),2)</f>
        <v>1.94</v>
      </c>
      <c r="AK594" s="296">
        <f t="shared" si="71"/>
        <v>14.386666666666668</v>
      </c>
      <c r="AL594" s="297">
        <f t="shared" si="72"/>
        <v>1.7154881231462915</v>
      </c>
      <c r="AP594" s="298" t="s">
        <v>404</v>
      </c>
    </row>
    <row r="595" spans="1:42">
      <c r="A595" s="195" t="s">
        <v>644</v>
      </c>
      <c r="C595">
        <v>27.61</v>
      </c>
      <c r="D595">
        <v>16.54</v>
      </c>
      <c r="E595">
        <v>14.27</v>
      </c>
      <c r="F595">
        <v>4.1500000000000004</v>
      </c>
      <c r="G595">
        <v>14.36</v>
      </c>
      <c r="H595">
        <v>17.87</v>
      </c>
      <c r="I595">
        <v>12.83</v>
      </c>
      <c r="O595">
        <v>27.61</v>
      </c>
      <c r="P595">
        <v>16.54</v>
      </c>
      <c r="Q595">
        <v>14.27</v>
      </c>
      <c r="S595">
        <v>14.36</v>
      </c>
      <c r="T595">
        <v>17.87</v>
      </c>
      <c r="U595">
        <v>12.83</v>
      </c>
      <c r="Z595">
        <v>0.70699999999999996</v>
      </c>
      <c r="AA595">
        <v>0.104</v>
      </c>
      <c r="AB595" s="72">
        <v>19.356449999999999</v>
      </c>
      <c r="AC595" s="302">
        <v>0.42</v>
      </c>
      <c r="AD595" s="292">
        <f t="shared" si="66"/>
        <v>0.75</v>
      </c>
      <c r="AE595" s="258">
        <f t="shared" si="73"/>
        <v>0.58499999999999996</v>
      </c>
      <c r="AF595" s="293">
        <f t="shared" si="67"/>
        <v>28.502544813583281</v>
      </c>
      <c r="AG595" s="293">
        <f t="shared" si="68"/>
        <v>42.006049861654418</v>
      </c>
      <c r="AH595" s="294">
        <f t="shared" si="69"/>
        <v>0.65899864682002696</v>
      </c>
      <c r="AI595" s="294">
        <f t="shared" si="70"/>
        <v>2.1081944248069164</v>
      </c>
      <c r="AJ595" s="295">
        <f>INDEX($AR$3:AS595,MATCH(COUNTA(N595:Y595),$AR$3:$AR$12,0),2)</f>
        <v>1.94</v>
      </c>
      <c r="AK595" s="296">
        <f t="shared" si="71"/>
        <v>17.246666666666666</v>
      </c>
      <c r="AL595" s="297">
        <f t="shared" si="72"/>
        <v>0.89100360172793391</v>
      </c>
      <c r="AP595" s="298" t="s">
        <v>404</v>
      </c>
    </row>
    <row r="596" spans="1:42">
      <c r="A596" s="195" t="s">
        <v>645</v>
      </c>
      <c r="C596">
        <v>18.46</v>
      </c>
      <c r="D596">
        <v>16.399999999999999</v>
      </c>
      <c r="E596">
        <v>11.57</v>
      </c>
      <c r="F596">
        <v>3.13</v>
      </c>
      <c r="G596">
        <v>10.87</v>
      </c>
      <c r="H596">
        <v>6.89</v>
      </c>
      <c r="I596">
        <v>5.86</v>
      </c>
      <c r="O596">
        <v>18.46</v>
      </c>
      <c r="P596">
        <v>16.399999999999999</v>
      </c>
      <c r="Q596">
        <v>11.57</v>
      </c>
      <c r="R596">
        <v>3.13</v>
      </c>
      <c r="S596">
        <v>10.87</v>
      </c>
      <c r="T596">
        <v>6.89</v>
      </c>
      <c r="U596">
        <v>5.86</v>
      </c>
      <c r="Z596">
        <v>0.70699999999999996</v>
      </c>
      <c r="AA596">
        <v>0.104</v>
      </c>
      <c r="AB596" s="72">
        <v>14.002000000000001</v>
      </c>
      <c r="AC596" s="302">
        <v>0.42</v>
      </c>
      <c r="AD596" s="292">
        <f t="shared" si="66"/>
        <v>0.54166666666666663</v>
      </c>
      <c r="AE596" s="258">
        <f t="shared" si="73"/>
        <v>0.48083333333333333</v>
      </c>
      <c r="AF596" s="293">
        <f t="shared" si="67"/>
        <v>49.613721748677577</v>
      </c>
      <c r="AG596" s="293">
        <f t="shared" si="68"/>
        <v>49.613721748677577</v>
      </c>
      <c r="AH596" s="294">
        <f t="shared" si="69"/>
        <v>0.13437703848662766</v>
      </c>
      <c r="AI596" s="294">
        <f t="shared" si="70"/>
        <v>1.5434903366029133</v>
      </c>
      <c r="AJ596" s="295">
        <f>INDEX($AR$3:AS596,MATCH(COUNTA(N596:Y596),$AR$3:$AR$12,0),2)</f>
        <v>2.1</v>
      </c>
      <c r="AK596" s="296">
        <f t="shared" si="71"/>
        <v>10.454285714285714</v>
      </c>
      <c r="AL596" s="297">
        <f t="shared" si="72"/>
        <v>0.7466280327300181</v>
      </c>
      <c r="AP596" s="298" t="s">
        <v>404</v>
      </c>
    </row>
    <row r="597" spans="1:42">
      <c r="A597" s="195" t="s">
        <v>646</v>
      </c>
      <c r="C597">
        <v>41.73</v>
      </c>
      <c r="D597">
        <v>38.96</v>
      </c>
      <c r="E597">
        <v>32.89</v>
      </c>
      <c r="F597">
        <v>22.84</v>
      </c>
      <c r="G597">
        <v>15.58</v>
      </c>
      <c r="H597">
        <v>36.49</v>
      </c>
      <c r="I597">
        <v>10.39</v>
      </c>
      <c r="J597">
        <v>26.75</v>
      </c>
      <c r="O597">
        <v>41.73</v>
      </c>
      <c r="P597">
        <v>38.96</v>
      </c>
      <c r="Q597">
        <v>32.89</v>
      </c>
      <c r="R597">
        <v>22.84</v>
      </c>
      <c r="S597">
        <v>15.58</v>
      </c>
      <c r="T597">
        <v>36.49</v>
      </c>
      <c r="U597">
        <v>10.39</v>
      </c>
      <c r="V597">
        <v>26.75</v>
      </c>
      <c r="AB597" s="72">
        <v>3.6834699999999998</v>
      </c>
      <c r="AC597" s="302">
        <v>0.38</v>
      </c>
      <c r="AD597" s="292">
        <f t="shared" si="66"/>
        <v>0.58333333333333326</v>
      </c>
      <c r="AE597" s="258">
        <f t="shared" si="73"/>
        <v>0.48166666666666663</v>
      </c>
      <c r="AF597" s="293">
        <f t="shared" si="67"/>
        <v>37.541216698611827</v>
      </c>
      <c r="AG597" s="293">
        <f t="shared" si="68"/>
        <v>37.541216698611827</v>
      </c>
      <c r="AH597" s="294">
        <f t="shared" si="69"/>
        <v>8.8385449904275576E-2</v>
      </c>
      <c r="AI597" s="294">
        <f t="shared" si="70"/>
        <v>1.2775038268994012</v>
      </c>
      <c r="AJ597" s="295">
        <f>INDEX($AR$3:AS597,MATCH(COUNTA(N597:Y597),$AR$3:$AR$12,0),2)</f>
        <v>2.2200000000000002</v>
      </c>
      <c r="AK597" s="296">
        <f t="shared" si="71"/>
        <v>28.203749999999999</v>
      </c>
      <c r="AL597" s="297">
        <f t="shared" si="72"/>
        <v>7.6568425967905265</v>
      </c>
      <c r="AP597" s="298" t="s">
        <v>153</v>
      </c>
    </row>
    <row r="598" spans="1:42">
      <c r="A598" s="195" t="s">
        <v>647</v>
      </c>
      <c r="C598">
        <v>28.64</v>
      </c>
      <c r="D598">
        <v>20.96</v>
      </c>
      <c r="E598">
        <v>21.35</v>
      </c>
      <c r="F598">
        <v>6.74</v>
      </c>
      <c r="G598">
        <v>13.31</v>
      </c>
      <c r="H598">
        <v>32.25</v>
      </c>
      <c r="I598">
        <v>10.06</v>
      </c>
      <c r="O598">
        <v>28.64</v>
      </c>
      <c r="P598">
        <v>20.96</v>
      </c>
      <c r="Q598">
        <v>21.35</v>
      </c>
      <c r="R598">
        <v>6.74</v>
      </c>
      <c r="S598">
        <v>13.31</v>
      </c>
      <c r="T598">
        <v>32.25</v>
      </c>
      <c r="U598">
        <v>10.06</v>
      </c>
      <c r="Z598">
        <v>0.70699999999999996</v>
      </c>
      <c r="AA598">
        <v>3.7999999999999999E-2</v>
      </c>
      <c r="AB598" s="72">
        <v>4.4487699999999997</v>
      </c>
      <c r="AC598" s="302">
        <v>0.45</v>
      </c>
      <c r="AD598" s="292">
        <f t="shared" si="66"/>
        <v>0.54166666666666663</v>
      </c>
      <c r="AE598" s="258">
        <f t="shared" si="73"/>
        <v>0.49583333333333335</v>
      </c>
      <c r="AF598" s="293">
        <f t="shared" si="67"/>
        <v>46.138551970112843</v>
      </c>
      <c r="AG598" s="293">
        <f t="shared" si="68"/>
        <v>46.138551970112843</v>
      </c>
      <c r="AH598" s="294">
        <f t="shared" si="69"/>
        <v>0.14151313210505684</v>
      </c>
      <c r="AI598" s="294">
        <f t="shared" si="70"/>
        <v>1.5029109478451042</v>
      </c>
      <c r="AJ598" s="295">
        <f>INDEX($AR$3:AS598,MATCH(COUNTA(N598:Y598),$AR$3:$AR$12,0),2)</f>
        <v>2.1</v>
      </c>
      <c r="AK598" s="296">
        <f t="shared" si="71"/>
        <v>19.044285714285714</v>
      </c>
      <c r="AL598" s="297">
        <f t="shared" si="72"/>
        <v>4.2807979990616989</v>
      </c>
      <c r="AP598" s="298" t="s">
        <v>153</v>
      </c>
    </row>
    <row r="599" spans="1:42">
      <c r="A599" s="195" t="s">
        <v>648</v>
      </c>
      <c r="B599">
        <v>32.67</v>
      </c>
      <c r="C599">
        <v>25.22</v>
      </c>
      <c r="D599">
        <v>24.49</v>
      </c>
      <c r="E599">
        <v>20.190000000000001</v>
      </c>
      <c r="F599">
        <v>12.27</v>
      </c>
      <c r="H599">
        <v>40.630000000000003</v>
      </c>
      <c r="I599">
        <v>8.25</v>
      </c>
      <c r="J599">
        <v>9</v>
      </c>
      <c r="N599" s="22">
        <v>32.67</v>
      </c>
      <c r="O599">
        <v>25.22</v>
      </c>
      <c r="P599">
        <v>24.49</v>
      </c>
      <c r="Q599">
        <v>20.190000000000001</v>
      </c>
      <c r="R599">
        <v>12.27</v>
      </c>
      <c r="T599">
        <v>40.630000000000003</v>
      </c>
      <c r="U599">
        <v>8.25</v>
      </c>
      <c r="V599">
        <v>9</v>
      </c>
      <c r="Z599">
        <v>0.70699999999999996</v>
      </c>
      <c r="AA599">
        <v>3.7999999999999999E-2</v>
      </c>
      <c r="AB599" s="72">
        <v>4.2672600000000003</v>
      </c>
      <c r="AC599" s="302">
        <v>0.38</v>
      </c>
      <c r="AD599" s="292">
        <f t="shared" si="66"/>
        <v>0.58333333333333326</v>
      </c>
      <c r="AE599" s="258">
        <f t="shared" si="73"/>
        <v>0.48166666666666663</v>
      </c>
      <c r="AF599" s="293">
        <f t="shared" si="67"/>
        <v>49.997446988538982</v>
      </c>
      <c r="AG599" s="293">
        <f t="shared" si="68"/>
        <v>49.997446988538982</v>
      </c>
      <c r="AH599" s="294">
        <f t="shared" si="69"/>
        <v>0.24583075972822732</v>
      </c>
      <c r="AI599" s="294">
        <f t="shared" si="70"/>
        <v>1.763869591144694</v>
      </c>
      <c r="AJ599" s="295">
        <f>INDEX($AR$3:AS599,MATCH(COUNTA(N599:Y599),$AR$3:$AR$12,0),2)</f>
        <v>2.2200000000000002</v>
      </c>
      <c r="AK599" s="296">
        <f t="shared" si="71"/>
        <v>21.59</v>
      </c>
      <c r="AL599" s="297">
        <f t="shared" si="72"/>
        <v>5.0594526698630968</v>
      </c>
      <c r="AP599" s="298" t="s">
        <v>153</v>
      </c>
    </row>
    <row r="600" spans="1:42">
      <c r="A600" s="195" t="s">
        <v>649</v>
      </c>
      <c r="B600">
        <v>60.32</v>
      </c>
      <c r="C600">
        <v>102.91</v>
      </c>
      <c r="D600">
        <v>56.47</v>
      </c>
      <c r="E600">
        <v>31.65</v>
      </c>
      <c r="F600">
        <v>28.97</v>
      </c>
      <c r="G600">
        <v>16.89</v>
      </c>
      <c r="H600">
        <v>65.39</v>
      </c>
      <c r="I600">
        <v>25.99</v>
      </c>
      <c r="J600">
        <v>36.11</v>
      </c>
      <c r="N600" s="22">
        <v>60.32</v>
      </c>
      <c r="O600">
        <v>102.91</v>
      </c>
      <c r="P600">
        <v>56.47</v>
      </c>
      <c r="Q600">
        <v>31.65</v>
      </c>
      <c r="R600">
        <v>28.97</v>
      </c>
      <c r="S600">
        <v>16.89</v>
      </c>
      <c r="T600">
        <v>65.39</v>
      </c>
      <c r="U600">
        <v>25.99</v>
      </c>
      <c r="V600">
        <v>36.11</v>
      </c>
      <c r="Z600">
        <v>0.70699999999999996</v>
      </c>
      <c r="AA600">
        <v>0.17399999999999999</v>
      </c>
      <c r="AB600" s="72">
        <v>8.0275499999999997</v>
      </c>
      <c r="AC600" s="302">
        <v>0.37</v>
      </c>
      <c r="AD600" s="292">
        <f t="shared" si="66"/>
        <v>0.625</v>
      </c>
      <c r="AE600" s="258">
        <f t="shared" si="73"/>
        <v>0.4975</v>
      </c>
      <c r="AF600" s="293">
        <f t="shared" si="67"/>
        <v>53.602309372430611</v>
      </c>
      <c r="AG600" s="293">
        <f t="shared" si="68"/>
        <v>53.602309372430611</v>
      </c>
      <c r="AH600" s="294">
        <f t="shared" si="69"/>
        <v>0.43617763310857938</v>
      </c>
      <c r="AI600" s="294">
        <f t="shared" si="70"/>
        <v>2.202908787592472</v>
      </c>
      <c r="AJ600" s="295">
        <f>INDEX($AR$3:AS600,MATCH(COUNTA(N600:Y600),$AR$3:$AR$12,0),2)</f>
        <v>2.3199999999999998</v>
      </c>
      <c r="AK600" s="296">
        <f t="shared" si="71"/>
        <v>47.18888888888889</v>
      </c>
      <c r="AL600" s="297">
        <f t="shared" si="72"/>
        <v>5.8783674830912158</v>
      </c>
      <c r="AP600" s="298" t="s">
        <v>650</v>
      </c>
    </row>
    <row r="601" spans="1:42">
      <c r="A601" s="195" t="s">
        <v>651</v>
      </c>
      <c r="D601">
        <v>46.52</v>
      </c>
      <c r="E601">
        <v>14.55</v>
      </c>
      <c r="F601">
        <v>19.2</v>
      </c>
      <c r="G601">
        <v>14.42</v>
      </c>
      <c r="H601">
        <v>53.99</v>
      </c>
      <c r="I601">
        <v>10.53</v>
      </c>
      <c r="P601">
        <v>46.52</v>
      </c>
      <c r="Q601">
        <v>14.55</v>
      </c>
      <c r="R601">
        <v>19.2</v>
      </c>
      <c r="S601">
        <v>14.42</v>
      </c>
      <c r="T601">
        <v>53.99</v>
      </c>
      <c r="U601">
        <v>10.53</v>
      </c>
      <c r="Z601">
        <v>0.70699999999999996</v>
      </c>
      <c r="AA601">
        <v>0.17399999999999999</v>
      </c>
      <c r="AB601" s="72">
        <v>5.2784000000000004</v>
      </c>
      <c r="AC601" s="302">
        <v>0.38</v>
      </c>
      <c r="AD601" s="292">
        <f t="shared" si="66"/>
        <v>0.5</v>
      </c>
      <c r="AE601" s="258">
        <f t="shared" si="73"/>
        <v>0.44</v>
      </c>
      <c r="AF601" s="293">
        <f t="shared" si="67"/>
        <v>64.426527631022907</v>
      </c>
      <c r="AG601" s="293">
        <f t="shared" si="68"/>
        <v>64.426527631022907</v>
      </c>
      <c r="AH601" s="294">
        <f t="shared" si="69"/>
        <v>0.17188219052001838</v>
      </c>
      <c r="AI601" s="294">
        <f t="shared" si="70"/>
        <v>1.6059707500011957</v>
      </c>
      <c r="AJ601" s="295">
        <f>INDEX($AR$3:AS601,MATCH(COUNTA(N601:Y601),$AR$3:$AR$12,0),2)</f>
        <v>1.94</v>
      </c>
      <c r="AK601" s="296">
        <f t="shared" si="71"/>
        <v>26.535</v>
      </c>
      <c r="AL601" s="297">
        <f t="shared" si="72"/>
        <v>5.0270915428917853</v>
      </c>
      <c r="AP601" s="298" t="s">
        <v>650</v>
      </c>
    </row>
    <row r="602" spans="1:42">
      <c r="A602" s="195" t="s">
        <v>652</v>
      </c>
      <c r="B602">
        <v>70.64</v>
      </c>
      <c r="C602">
        <v>66.08</v>
      </c>
      <c r="D602">
        <v>84.36</v>
      </c>
      <c r="E602">
        <v>78.900000000000006</v>
      </c>
      <c r="F602">
        <v>23.14</v>
      </c>
      <c r="G602">
        <v>26.43</v>
      </c>
      <c r="H602">
        <v>71.55</v>
      </c>
      <c r="I602">
        <v>66.81</v>
      </c>
      <c r="J602">
        <v>42.66</v>
      </c>
      <c r="K602">
        <v>15.28</v>
      </c>
      <c r="N602" s="22">
        <v>70.64</v>
      </c>
      <c r="O602">
        <v>66.08</v>
      </c>
      <c r="P602">
        <v>84.36</v>
      </c>
      <c r="Q602">
        <v>78.900000000000006</v>
      </c>
      <c r="R602">
        <v>23.14</v>
      </c>
      <c r="S602">
        <v>26.43</v>
      </c>
      <c r="T602">
        <v>71.55</v>
      </c>
      <c r="U602">
        <v>66.81</v>
      </c>
      <c r="V602">
        <v>42.66</v>
      </c>
      <c r="W602">
        <v>15.28</v>
      </c>
      <c r="Z602">
        <v>0.42299999999999999</v>
      </c>
      <c r="AA602">
        <v>1.327</v>
      </c>
      <c r="AB602" s="72">
        <v>8.4864350000000002</v>
      </c>
      <c r="AC602" s="302">
        <v>0.51</v>
      </c>
      <c r="AD602" s="292">
        <f t="shared" si="66"/>
        <v>0.66666666666666663</v>
      </c>
      <c r="AE602" s="258">
        <f t="shared" si="73"/>
        <v>0.58833333333333337</v>
      </c>
      <c r="AF602" s="293">
        <f t="shared" si="67"/>
        <v>44.019657937431568</v>
      </c>
      <c r="AG602" s="293">
        <f t="shared" si="68"/>
        <v>44.019657937431568</v>
      </c>
      <c r="AH602" s="294">
        <f t="shared" si="69"/>
        <v>7.9038795599305059E-2</v>
      </c>
      <c r="AI602" s="294">
        <f t="shared" si="70"/>
        <v>1.2391725717587523</v>
      </c>
      <c r="AJ602" s="295">
        <f>INDEX($AR$3:AS602,MATCH(COUNTA(N602:Y602),$AR$3:$AR$12,0),2)</f>
        <v>2.41</v>
      </c>
      <c r="AK602" s="296">
        <f t="shared" si="71"/>
        <v>54.585000000000001</v>
      </c>
      <c r="AL602" s="297">
        <f t="shared" si="72"/>
        <v>6.4320294682042576</v>
      </c>
      <c r="AP602" s="298" t="s">
        <v>653</v>
      </c>
    </row>
    <row r="603" spans="1:42">
      <c r="A603" s="195" t="s">
        <v>654</v>
      </c>
      <c r="B603">
        <v>116.37</v>
      </c>
      <c r="C603">
        <v>179.89</v>
      </c>
      <c r="D603">
        <v>98.45</v>
      </c>
      <c r="E603">
        <v>90.81</v>
      </c>
      <c r="F603">
        <v>32.31</v>
      </c>
      <c r="G603">
        <v>37.39</v>
      </c>
      <c r="H603">
        <v>157.18</v>
      </c>
      <c r="I603">
        <v>84.45</v>
      </c>
      <c r="J603">
        <v>59.12</v>
      </c>
      <c r="K603">
        <v>37.08</v>
      </c>
      <c r="P603">
        <v>98.45</v>
      </c>
      <c r="Q603">
        <v>90.81</v>
      </c>
      <c r="R603">
        <v>32.31</v>
      </c>
      <c r="S603">
        <v>37.39</v>
      </c>
      <c r="U603">
        <v>84.45</v>
      </c>
      <c r="V603">
        <v>59.12</v>
      </c>
      <c r="W603">
        <v>37.08</v>
      </c>
      <c r="Z603">
        <v>0.71199999999999997</v>
      </c>
      <c r="AA603">
        <v>1.327</v>
      </c>
      <c r="AB603" s="72">
        <v>10.4887</v>
      </c>
      <c r="AC603" s="302">
        <v>0.43</v>
      </c>
      <c r="AD603" s="292">
        <f t="shared" si="66"/>
        <v>0.54166666666666663</v>
      </c>
      <c r="AE603" s="258">
        <f t="shared" si="73"/>
        <v>0.48583333333333334</v>
      </c>
      <c r="AF603" s="293">
        <f t="shared" si="67"/>
        <v>41.586155708347015</v>
      </c>
      <c r="AG603" s="293">
        <f t="shared" si="68"/>
        <v>53.977477342522583</v>
      </c>
      <c r="AH603" s="294">
        <f t="shared" si="69"/>
        <v>0.11551254913819173</v>
      </c>
      <c r="AI603" s="294">
        <f t="shared" si="70"/>
        <v>1.3649722821881163</v>
      </c>
      <c r="AJ603" s="295">
        <f>INDEX($AR$3:AS603,MATCH(COUNTA(N603:Y603),$AR$3:$AR$12,0),2)</f>
        <v>2.1</v>
      </c>
      <c r="AK603" s="296">
        <f t="shared" si="71"/>
        <v>62.801428571428566</v>
      </c>
      <c r="AL603" s="297">
        <f t="shared" si="72"/>
        <v>5.9875321604611216</v>
      </c>
      <c r="AP603" s="298" t="s">
        <v>653</v>
      </c>
    </row>
    <row r="604" spans="1:42">
      <c r="A604" s="195" t="s">
        <v>655</v>
      </c>
      <c r="B604">
        <v>384.24</v>
      </c>
      <c r="C604">
        <v>599.87</v>
      </c>
      <c r="D604">
        <v>551.14</v>
      </c>
      <c r="E604">
        <v>474.99</v>
      </c>
      <c r="F604">
        <v>519.41</v>
      </c>
      <c r="G604">
        <v>404.15</v>
      </c>
      <c r="H604">
        <v>548.86</v>
      </c>
      <c r="I604">
        <v>391.37</v>
      </c>
      <c r="J604">
        <v>337.38</v>
      </c>
      <c r="K604">
        <v>260.88</v>
      </c>
      <c r="L604">
        <v>265.33</v>
      </c>
      <c r="M604">
        <v>113.49</v>
      </c>
      <c r="N604" s="22">
        <v>384.24</v>
      </c>
      <c r="O604">
        <v>599.87</v>
      </c>
      <c r="P604">
        <v>551.14</v>
      </c>
      <c r="Q604">
        <v>474.99</v>
      </c>
      <c r="R604">
        <v>519.41</v>
      </c>
      <c r="S604">
        <v>404.15</v>
      </c>
      <c r="T604">
        <v>548.86</v>
      </c>
      <c r="U604">
        <v>391.37</v>
      </c>
      <c r="V604">
        <v>337.38</v>
      </c>
      <c r="W604">
        <v>260.88</v>
      </c>
      <c r="X604">
        <v>265.33</v>
      </c>
      <c r="Y604" s="72">
        <v>113.49</v>
      </c>
      <c r="Z604">
        <v>1.1220000000000001</v>
      </c>
      <c r="AA604">
        <v>1.327</v>
      </c>
      <c r="AB604" s="72">
        <v>5.2794600000000003</v>
      </c>
      <c r="AC604" s="302">
        <v>0.48</v>
      </c>
      <c r="AD604" s="292">
        <f t="shared" si="66"/>
        <v>1</v>
      </c>
      <c r="AE604" s="258">
        <f t="shared" si="73"/>
        <v>0.74</v>
      </c>
      <c r="AF604" s="293">
        <f t="shared" si="67"/>
        <v>34.131055829949297</v>
      </c>
      <c r="AG604" s="293">
        <f t="shared" si="68"/>
        <v>34.131055829949297</v>
      </c>
      <c r="AH604" s="294">
        <f t="shared" si="69"/>
        <v>0.10018915251449488</v>
      </c>
      <c r="AI604" s="294">
        <f t="shared" si="70"/>
        <v>1.4176966189838942</v>
      </c>
      <c r="AJ604" s="295">
        <f>INDEX($AR$3:AS604,MATCH(COUNTA(N604:Y604),$AR$3:$AR$12,0),2)</f>
        <v>2.5499999999999998</v>
      </c>
      <c r="AK604" s="296">
        <f t="shared" si="71"/>
        <v>404.25916666666666</v>
      </c>
      <c r="AL604" s="297">
        <f t="shared" si="72"/>
        <v>76.572067345271421</v>
      </c>
      <c r="AN604">
        <v>0.54420000000000002</v>
      </c>
      <c r="AO604" s="258">
        <f>100*((AK604-AVERAGE(AL602:AL603)*AB604)/(AN604*1000))</f>
        <v>68.260727168068684</v>
      </c>
      <c r="AP604" s="298" t="s">
        <v>81</v>
      </c>
    </row>
    <row r="605" spans="1:42">
      <c r="A605" s="195" t="s">
        <v>656</v>
      </c>
      <c r="B605">
        <v>144.6</v>
      </c>
      <c r="C605">
        <v>257.33999999999997</v>
      </c>
      <c r="D605">
        <v>94.84</v>
      </c>
      <c r="E605">
        <v>116.56</v>
      </c>
      <c r="F605">
        <v>50.2</v>
      </c>
      <c r="G605">
        <v>60.11</v>
      </c>
      <c r="H605">
        <v>173.3</v>
      </c>
      <c r="I605">
        <v>98.4</v>
      </c>
      <c r="J605">
        <v>96.94</v>
      </c>
      <c r="K605">
        <v>45.03</v>
      </c>
      <c r="N605" s="22">
        <v>144.6</v>
      </c>
      <c r="P605">
        <v>94.84</v>
      </c>
      <c r="Q605">
        <v>116.56</v>
      </c>
      <c r="R605">
        <v>50.2</v>
      </c>
      <c r="S605">
        <v>60.11</v>
      </c>
      <c r="U605">
        <v>98.4</v>
      </c>
      <c r="V605">
        <v>96.94</v>
      </c>
      <c r="W605">
        <v>45.03</v>
      </c>
      <c r="Z605">
        <v>0.70699999999999996</v>
      </c>
      <c r="AA605">
        <v>6.7000000000000004E-2</v>
      </c>
      <c r="AB605" s="72">
        <v>12.811</v>
      </c>
      <c r="AC605" s="302">
        <v>0.42</v>
      </c>
      <c r="AD605" s="292">
        <f t="shared" si="66"/>
        <v>0.58333333333333326</v>
      </c>
      <c r="AE605" s="258">
        <f t="shared" si="73"/>
        <v>0.50166666666666659</v>
      </c>
      <c r="AF605" s="293">
        <f t="shared" si="67"/>
        <v>36.477617911693812</v>
      </c>
      <c r="AG605" s="293">
        <f t="shared" si="68"/>
        <v>53.942428605026635</v>
      </c>
      <c r="AH605" s="294">
        <f t="shared" si="69"/>
        <v>0.2816109269860399</v>
      </c>
      <c r="AI605" s="294">
        <f t="shared" si="70"/>
        <v>1.746139914518867</v>
      </c>
      <c r="AJ605" s="295">
        <f>INDEX($AR$3:AS605,MATCH(COUNTA(N605:Y605),$AR$3:$AR$12,0),2)</f>
        <v>2.2200000000000002</v>
      </c>
      <c r="AK605" s="296">
        <f t="shared" si="71"/>
        <v>88.335000000000008</v>
      </c>
      <c r="AL605" s="297">
        <f t="shared" si="72"/>
        <v>6.8952462727343695</v>
      </c>
      <c r="AO605" s="258"/>
      <c r="AP605" s="298" t="s">
        <v>653</v>
      </c>
    </row>
    <row r="606" spans="1:42">
      <c r="A606" s="400" t="s">
        <v>657</v>
      </c>
      <c r="B606">
        <v>67.7</v>
      </c>
      <c r="C606">
        <v>53.6</v>
      </c>
      <c r="D606">
        <v>135.41999999999999</v>
      </c>
      <c r="E606">
        <v>81.53</v>
      </c>
      <c r="F606">
        <v>41.83</v>
      </c>
      <c r="G606">
        <v>32.81</v>
      </c>
      <c r="H606">
        <v>94.43</v>
      </c>
      <c r="I606">
        <v>60.64</v>
      </c>
      <c r="J606">
        <v>44.37</v>
      </c>
      <c r="K606">
        <v>14.95</v>
      </c>
      <c r="N606" s="22">
        <v>67.7</v>
      </c>
      <c r="O606">
        <v>53.6</v>
      </c>
      <c r="P606">
        <v>135.41999999999999</v>
      </c>
      <c r="Q606">
        <v>81.53</v>
      </c>
      <c r="R606">
        <v>41.83</v>
      </c>
      <c r="S606">
        <v>32.81</v>
      </c>
      <c r="T606">
        <v>94.43</v>
      </c>
      <c r="U606">
        <v>60.64</v>
      </c>
      <c r="V606">
        <v>44.37</v>
      </c>
      <c r="W606">
        <v>14.95</v>
      </c>
      <c r="Z606">
        <v>0.70699999999999996</v>
      </c>
      <c r="AA606">
        <v>6.7000000000000004E-2</v>
      </c>
      <c r="AB606" s="72">
        <v>9.2412299999999998</v>
      </c>
      <c r="AC606" s="302">
        <v>0.35</v>
      </c>
      <c r="AD606" s="292">
        <f t="shared" si="66"/>
        <v>0.66666666666666663</v>
      </c>
      <c r="AE606" s="258">
        <f t="shared" si="73"/>
        <v>0.5083333333333333</v>
      </c>
      <c r="AF606" s="293">
        <f t="shared" si="67"/>
        <v>52.163278897371804</v>
      </c>
      <c r="AG606" s="293">
        <f t="shared" si="68"/>
        <v>52.163278897371804</v>
      </c>
      <c r="AH606" s="294">
        <f t="shared" si="69"/>
        <v>0.34025068481779686</v>
      </c>
      <c r="AI606" s="294">
        <f t="shared" si="70"/>
        <v>2.2215714955645005</v>
      </c>
      <c r="AJ606" s="295">
        <f>INDEX($AR$3:AS606,MATCH(COUNTA(N606:Y606),$AR$3:$AR$12,0),2)</f>
        <v>2.41</v>
      </c>
      <c r="AK606" s="296">
        <f t="shared" si="71"/>
        <v>62.728000000000009</v>
      </c>
      <c r="AL606" s="297">
        <f t="shared" si="72"/>
        <v>6.7878410125059121</v>
      </c>
      <c r="AO606" s="258"/>
      <c r="AP606" s="298" t="s">
        <v>653</v>
      </c>
    </row>
    <row r="607" spans="1:42" s="304" customFormat="1">
      <c r="A607" s="196" t="s">
        <v>658</v>
      </c>
      <c r="B607" s="304">
        <v>88.22</v>
      </c>
      <c r="C607" s="304">
        <v>123.67</v>
      </c>
      <c r="H607" s="304">
        <v>349.11</v>
      </c>
      <c r="I607" s="304">
        <v>90.82</v>
      </c>
      <c r="J607" s="304">
        <v>207.98</v>
      </c>
      <c r="N607" s="133">
        <v>88.22</v>
      </c>
      <c r="O607" s="304">
        <v>123.67</v>
      </c>
      <c r="U607" s="304">
        <v>90.82</v>
      </c>
      <c r="Y607" s="112"/>
      <c r="Z607" s="304">
        <v>1.0009999999999999</v>
      </c>
      <c r="AA607" s="304">
        <v>0.113</v>
      </c>
      <c r="AB607" s="112">
        <v>9.0286800000000014</v>
      </c>
      <c r="AC607" s="188">
        <v>0.37</v>
      </c>
      <c r="AD607" s="138">
        <f t="shared" si="66"/>
        <v>0.625</v>
      </c>
      <c r="AE607" s="116">
        <f t="shared" si="73"/>
        <v>0.4975</v>
      </c>
      <c r="AF607" s="117">
        <f t="shared" si="67"/>
        <v>15.988985584808505</v>
      </c>
      <c r="AG607" s="117">
        <f t="shared" si="68"/>
        <v>57.337603262681554</v>
      </c>
      <c r="AH607" s="118">
        <f t="shared" si="69"/>
        <v>0.92665726375176316</v>
      </c>
      <c r="AI607" s="118">
        <f t="shared" si="70"/>
        <v>1.4111494948596295</v>
      </c>
      <c r="AJ607" s="119">
        <f>INDEX($AR$3:AS607,MATCH(COUNTA(N607:Y607),$AR$3:$AR$12,0),2)</f>
        <v>1.1499999999999999</v>
      </c>
      <c r="AK607" s="139">
        <f t="shared" si="71"/>
        <v>100.90333333333332</v>
      </c>
      <c r="AL607" s="140">
        <f t="shared" si="72"/>
        <v>11.175867716358683</v>
      </c>
      <c r="AO607" s="258"/>
      <c r="AP607" s="272" t="s">
        <v>337</v>
      </c>
    </row>
    <row r="608" spans="1:42">
      <c r="A608" s="196" t="s">
        <v>659</v>
      </c>
      <c r="B608">
        <v>74.45</v>
      </c>
      <c r="C608">
        <v>100.21</v>
      </c>
      <c r="H608">
        <v>104.68</v>
      </c>
      <c r="I608">
        <v>69.349999999999994</v>
      </c>
      <c r="J608">
        <v>143.86000000000001</v>
      </c>
      <c r="N608" s="22">
        <v>74.45</v>
      </c>
      <c r="O608">
        <v>100.21</v>
      </c>
      <c r="T608">
        <v>104.68</v>
      </c>
      <c r="U608">
        <v>69.349999999999994</v>
      </c>
      <c r="V608">
        <v>143.86000000000001</v>
      </c>
      <c r="Z608">
        <v>0.60399999999999998</v>
      </c>
      <c r="AA608">
        <v>0.113</v>
      </c>
      <c r="AB608" s="72">
        <v>9.4454999999999991</v>
      </c>
      <c r="AC608" s="302">
        <v>0.35</v>
      </c>
      <c r="AD608" s="292">
        <f t="shared" si="66"/>
        <v>0.70833333333333326</v>
      </c>
      <c r="AE608" s="258">
        <f t="shared" si="73"/>
        <v>0.52916666666666656</v>
      </c>
      <c r="AF608" s="293">
        <f t="shared" si="67"/>
        <v>26.960210864798761</v>
      </c>
      <c r="AG608" s="293">
        <f t="shared" si="68"/>
        <v>26.960210864798761</v>
      </c>
      <c r="AH608" s="294">
        <f t="shared" si="69"/>
        <v>0.52583545832774115</v>
      </c>
      <c r="AI608" s="294">
        <f t="shared" si="70"/>
        <v>1.7075510154163702</v>
      </c>
      <c r="AJ608" s="295">
        <f>INDEX($AR$3:AS608,MATCH(COUNTA(N608:Y608),$AR$3:$AR$12,0),2)</f>
        <v>1.75</v>
      </c>
      <c r="AK608" s="296">
        <f t="shared" si="71"/>
        <v>98.510000000000019</v>
      </c>
      <c r="AL608" s="297">
        <f t="shared" si="72"/>
        <v>10.429304960033882</v>
      </c>
      <c r="AO608" s="258"/>
      <c r="AP608" s="298" t="s">
        <v>337</v>
      </c>
    </row>
    <row r="609" spans="1:42">
      <c r="A609" s="196" t="s">
        <v>660</v>
      </c>
      <c r="B609">
        <v>73.12</v>
      </c>
      <c r="C609">
        <v>119.68</v>
      </c>
      <c r="H609">
        <v>198.44</v>
      </c>
      <c r="I609">
        <v>113.79</v>
      </c>
      <c r="J609">
        <v>126.51</v>
      </c>
      <c r="L609">
        <v>134.46</v>
      </c>
      <c r="N609" s="22">
        <v>73.12</v>
      </c>
      <c r="O609">
        <v>119.68</v>
      </c>
      <c r="T609">
        <v>198.44</v>
      </c>
      <c r="U609">
        <v>113.79</v>
      </c>
      <c r="V609">
        <v>126.51</v>
      </c>
      <c r="X609">
        <v>134.46</v>
      </c>
      <c r="Z609">
        <v>0.64</v>
      </c>
      <c r="AA609">
        <v>0.113</v>
      </c>
      <c r="AB609" s="72">
        <v>8.1411800000000003</v>
      </c>
      <c r="AC609" s="302">
        <v>0.39</v>
      </c>
      <c r="AD609" s="292">
        <f t="shared" si="66"/>
        <v>0.75</v>
      </c>
      <c r="AE609" s="258">
        <f t="shared" si="73"/>
        <v>0.57000000000000006</v>
      </c>
      <c r="AF609" s="293">
        <f t="shared" si="67"/>
        <v>29.112048261036534</v>
      </c>
      <c r="AG609" s="293">
        <f t="shared" si="68"/>
        <v>29.112048261036534</v>
      </c>
      <c r="AH609" s="294">
        <f t="shared" si="69"/>
        <v>0.51053303542930095</v>
      </c>
      <c r="AI609" s="294">
        <f t="shared" si="70"/>
        <v>1.9042298513151361</v>
      </c>
      <c r="AJ609" s="295">
        <f>INDEX($AR$3:AS609,MATCH(COUNTA(N609:Y609),$AR$3:$AR$12,0),2)</f>
        <v>1.94</v>
      </c>
      <c r="AK609" s="296">
        <f t="shared" si="71"/>
        <v>127.66666666666669</v>
      </c>
      <c r="AL609" s="297">
        <f t="shared" si="72"/>
        <v>15.681592430908871</v>
      </c>
      <c r="AO609" s="258"/>
      <c r="AP609" s="298" t="s">
        <v>337</v>
      </c>
    </row>
    <row r="610" spans="1:42">
      <c r="A610" s="196" t="s">
        <v>661</v>
      </c>
      <c r="B610">
        <v>91.34</v>
      </c>
      <c r="C610">
        <v>117.32</v>
      </c>
      <c r="D610">
        <v>39.68</v>
      </c>
      <c r="E610">
        <v>84.5</v>
      </c>
      <c r="F610">
        <v>94.97</v>
      </c>
      <c r="G610">
        <v>58.9</v>
      </c>
      <c r="H610">
        <v>146.9</v>
      </c>
      <c r="I610">
        <v>87.03</v>
      </c>
      <c r="J610">
        <v>132.68</v>
      </c>
      <c r="K610">
        <v>66.41</v>
      </c>
      <c r="N610" s="22">
        <v>91.34</v>
      </c>
      <c r="O610">
        <v>117.32</v>
      </c>
      <c r="Q610">
        <v>84.5</v>
      </c>
      <c r="R610">
        <v>94.97</v>
      </c>
      <c r="S610">
        <v>58.9</v>
      </c>
      <c r="T610">
        <v>146.9</v>
      </c>
      <c r="U610">
        <v>87.03</v>
      </c>
      <c r="V610">
        <v>132.68</v>
      </c>
      <c r="W610">
        <v>66.41</v>
      </c>
      <c r="Z610">
        <v>0.59499999999999997</v>
      </c>
      <c r="AA610">
        <v>0.121</v>
      </c>
      <c r="AB610" s="72">
        <v>7.5556999999999999</v>
      </c>
      <c r="AC610" s="302">
        <v>0.38</v>
      </c>
      <c r="AD610" s="292">
        <f t="shared" si="66"/>
        <v>0.875</v>
      </c>
      <c r="AE610" s="258">
        <f t="shared" si="73"/>
        <v>0.62749999999999995</v>
      </c>
      <c r="AF610" s="293">
        <f t="shared" si="67"/>
        <v>28.212857610153581</v>
      </c>
      <c r="AG610" s="293">
        <f t="shared" si="68"/>
        <v>34.189615337323403</v>
      </c>
      <c r="AH610" s="294">
        <f t="shared" si="69"/>
        <v>0.16159090909090909</v>
      </c>
      <c r="AI610" s="294">
        <f t="shared" si="70"/>
        <v>1.780397478927858</v>
      </c>
      <c r="AJ610" s="295">
        <f>INDEX($AR$3:AS610,MATCH(COUNTA(N610:Y610),$AR$3:$AR$12,0),2)</f>
        <v>2.3199999999999998</v>
      </c>
      <c r="AK610" s="296">
        <f t="shared" si="71"/>
        <v>97.783333333333317</v>
      </c>
      <c r="AL610" s="297">
        <f t="shared" si="72"/>
        <v>12.941664350534474</v>
      </c>
      <c r="AO610" s="258"/>
      <c r="AP610" s="298" t="s">
        <v>337</v>
      </c>
    </row>
    <row r="611" spans="1:42">
      <c r="A611" s="196" t="s">
        <v>662</v>
      </c>
      <c r="B611">
        <v>49.12</v>
      </c>
      <c r="C611">
        <v>104.65</v>
      </c>
      <c r="D611">
        <v>112.45</v>
      </c>
      <c r="E611">
        <v>60.18</v>
      </c>
      <c r="F611">
        <v>59.4</v>
      </c>
      <c r="G611">
        <v>39.17</v>
      </c>
      <c r="H611">
        <v>234.37</v>
      </c>
      <c r="I611">
        <v>88.71</v>
      </c>
      <c r="J611">
        <v>95.19</v>
      </c>
      <c r="K611">
        <v>47.07</v>
      </c>
      <c r="N611" s="22">
        <v>49.12</v>
      </c>
      <c r="O611">
        <v>104.65</v>
      </c>
      <c r="P611">
        <v>112.45</v>
      </c>
      <c r="Q611">
        <v>60.18</v>
      </c>
      <c r="R611">
        <v>59.4</v>
      </c>
      <c r="U611">
        <v>88.71</v>
      </c>
      <c r="V611">
        <v>95.19</v>
      </c>
      <c r="W611">
        <v>47.07</v>
      </c>
      <c r="Z611">
        <v>0.89</v>
      </c>
      <c r="AA611">
        <v>0.121</v>
      </c>
      <c r="AB611" s="72">
        <v>4.825755</v>
      </c>
      <c r="AC611" s="302">
        <v>0.43</v>
      </c>
      <c r="AD611" s="292">
        <f t="shared" si="66"/>
        <v>0.83333333333333326</v>
      </c>
      <c r="AE611" s="258">
        <f t="shared" si="73"/>
        <v>0.6316666666666666</v>
      </c>
      <c r="AF611" s="293">
        <f t="shared" si="67"/>
        <v>31.62230235028925</v>
      </c>
      <c r="AG611" s="293">
        <f t="shared" si="68"/>
        <v>61.009715558252928</v>
      </c>
      <c r="AH611" s="294">
        <f t="shared" si="69"/>
        <v>0.1193025390027531</v>
      </c>
      <c r="AI611" s="294">
        <f t="shared" si="70"/>
        <v>1.4501360378727528</v>
      </c>
      <c r="AJ611" s="295">
        <f>INDEX($AR$3:AS611,MATCH(COUNTA(N611:Y611),$AR$3:$AR$12,0),2)</f>
        <v>2.2200000000000002</v>
      </c>
      <c r="AK611" s="296">
        <f t="shared" si="71"/>
        <v>77.096250000000012</v>
      </c>
      <c r="AL611" s="297">
        <f t="shared" si="72"/>
        <v>15.97599753820905</v>
      </c>
      <c r="AO611" s="258"/>
      <c r="AP611" s="298" t="s">
        <v>337</v>
      </c>
    </row>
    <row r="612" spans="1:42">
      <c r="A612" s="196" t="s">
        <v>663</v>
      </c>
      <c r="B612">
        <v>83.76</v>
      </c>
      <c r="C612">
        <v>141.78</v>
      </c>
      <c r="D612">
        <v>81.16</v>
      </c>
      <c r="E612">
        <v>72.680000000000007</v>
      </c>
      <c r="F612">
        <v>94.6</v>
      </c>
      <c r="G612">
        <v>70.430000000000007</v>
      </c>
      <c r="H612">
        <v>357.31</v>
      </c>
      <c r="I612">
        <v>103.76</v>
      </c>
      <c r="J612">
        <v>126.54</v>
      </c>
      <c r="K612">
        <v>62.21</v>
      </c>
      <c r="N612" s="22">
        <v>83.76</v>
      </c>
      <c r="O612">
        <v>141.78</v>
      </c>
      <c r="P612">
        <v>81.16</v>
      </c>
      <c r="Q612">
        <v>72.680000000000007</v>
      </c>
      <c r="R612">
        <v>94.6</v>
      </c>
      <c r="S612">
        <v>70.430000000000007</v>
      </c>
      <c r="U612">
        <v>103.76</v>
      </c>
      <c r="V612">
        <v>126.54</v>
      </c>
      <c r="W612">
        <v>62.21</v>
      </c>
      <c r="Z612">
        <v>0.75600000000000001</v>
      </c>
      <c r="AA612">
        <v>0.121</v>
      </c>
      <c r="AB612" s="72">
        <v>6.5425250000000004</v>
      </c>
      <c r="AC612" s="302">
        <v>0.47</v>
      </c>
      <c r="AD612" s="292">
        <f t="shared" si="66"/>
        <v>0.875</v>
      </c>
      <c r="AE612" s="258">
        <f t="shared" si="73"/>
        <v>0.67249999999999999</v>
      </c>
      <c r="AF612" s="293">
        <f t="shared" si="67"/>
        <v>27.107166505672186</v>
      </c>
      <c r="AG612" s="293">
        <f t="shared" si="68"/>
        <v>69.352731147717378</v>
      </c>
      <c r="AH612" s="294">
        <f t="shared" si="69"/>
        <v>0.19152947090612035</v>
      </c>
      <c r="AI612" s="294">
        <f t="shared" si="70"/>
        <v>1.9355097673697557</v>
      </c>
      <c r="AJ612" s="295">
        <f>INDEX($AR$3:AS612,MATCH(COUNTA(N612:Y612),$AR$3:$AR$12,0),2)</f>
        <v>2.3199999999999998</v>
      </c>
      <c r="AK612" s="296">
        <f t="shared" si="71"/>
        <v>92.991111111111124</v>
      </c>
      <c r="AL612" s="297">
        <f t="shared" si="72"/>
        <v>14.213336763881088</v>
      </c>
      <c r="AO612" s="258"/>
      <c r="AP612" s="298" t="s">
        <v>337</v>
      </c>
    </row>
    <row r="613" spans="1:42">
      <c r="A613" s="196" t="s">
        <v>664</v>
      </c>
      <c r="B613">
        <v>53.88</v>
      </c>
      <c r="C613">
        <v>181.68</v>
      </c>
      <c r="H613">
        <v>268.83999999999997</v>
      </c>
      <c r="I613">
        <v>121</v>
      </c>
      <c r="J613">
        <v>265.13</v>
      </c>
      <c r="K613">
        <v>177.72</v>
      </c>
      <c r="N613" s="22">
        <v>53.88</v>
      </c>
      <c r="O613">
        <v>181.68</v>
      </c>
      <c r="T613">
        <v>268.83999999999997</v>
      </c>
      <c r="U613">
        <v>121</v>
      </c>
      <c r="V613">
        <v>265.13</v>
      </c>
      <c r="W613">
        <v>177.72</v>
      </c>
      <c r="Z613">
        <v>0.92700000000000005</v>
      </c>
      <c r="AA613">
        <v>0.16900000000000001</v>
      </c>
      <c r="AB613" s="72">
        <v>10.149900000000001</v>
      </c>
      <c r="AC613" s="302">
        <v>0.5</v>
      </c>
      <c r="AD613" s="292">
        <f t="shared" si="66"/>
        <v>0.5</v>
      </c>
      <c r="AE613" s="258">
        <f t="shared" si="73"/>
        <v>0.5</v>
      </c>
      <c r="AF613" s="293">
        <f t="shared" si="67"/>
        <v>42.597815682117265</v>
      </c>
      <c r="AG613" s="293">
        <f t="shared" si="68"/>
        <v>42.597815682117265</v>
      </c>
      <c r="AH613" s="294">
        <f t="shared" si="69"/>
        <v>1.7259024934871511E-2</v>
      </c>
      <c r="AI613" s="294">
        <f t="shared" si="70"/>
        <v>1.1972060301698169</v>
      </c>
      <c r="AJ613" s="295">
        <f>INDEX($AR$3:AS613,MATCH(COUNTA(N613:Y613),$AR$3:$AR$12,0),2)</f>
        <v>1.94</v>
      </c>
      <c r="AK613" s="296">
        <f t="shared" si="71"/>
        <v>178.04166666666666</v>
      </c>
      <c r="AL613" s="297">
        <f t="shared" si="72"/>
        <v>17.541223723058025</v>
      </c>
      <c r="AO613" s="258"/>
      <c r="AP613" s="298" t="s">
        <v>337</v>
      </c>
    </row>
    <row r="614" spans="1:42">
      <c r="A614" s="196" t="s">
        <v>665</v>
      </c>
      <c r="C614">
        <v>168.16</v>
      </c>
      <c r="D614">
        <v>35.56</v>
      </c>
      <c r="E614">
        <v>86.45</v>
      </c>
      <c r="F614">
        <v>57.74</v>
      </c>
      <c r="G614">
        <v>66.239999999999995</v>
      </c>
      <c r="H614">
        <v>318.18</v>
      </c>
      <c r="I614">
        <v>93.05</v>
      </c>
      <c r="J614">
        <v>170.02</v>
      </c>
      <c r="K614">
        <v>71.12</v>
      </c>
      <c r="O614">
        <v>168.16</v>
      </c>
      <c r="P614">
        <v>35.56</v>
      </c>
      <c r="Q614">
        <v>86.45</v>
      </c>
      <c r="R614">
        <v>57.74</v>
      </c>
      <c r="S614">
        <v>66.239999999999995</v>
      </c>
      <c r="U614">
        <v>93.05</v>
      </c>
      <c r="V614">
        <v>170.02</v>
      </c>
      <c r="W614">
        <v>71.12</v>
      </c>
      <c r="Z614">
        <v>0.48299999999999998</v>
      </c>
      <c r="AA614">
        <v>0.16900000000000001</v>
      </c>
      <c r="AB614" s="72">
        <v>8.5579199999999993</v>
      </c>
      <c r="AC614" s="302">
        <v>0.45</v>
      </c>
      <c r="AD614" s="292">
        <f t="shared" si="66"/>
        <v>0.58333333333333326</v>
      </c>
      <c r="AE614" s="258">
        <f t="shared" si="73"/>
        <v>0.51666666666666661</v>
      </c>
      <c r="AF614" s="293">
        <f t="shared" si="67"/>
        <v>49.797754332161581</v>
      </c>
      <c r="AG614" s="293">
        <f t="shared" si="68"/>
        <v>70.161215433793416</v>
      </c>
      <c r="AH614" s="294">
        <f t="shared" si="69"/>
        <v>1.3833110218652488E-2</v>
      </c>
      <c r="AI614" s="294">
        <f t="shared" si="70"/>
        <v>1.6417799656038805</v>
      </c>
      <c r="AJ614" s="295">
        <f>INDEX($AR$3:AS614,MATCH(COUNTA(N614:Y614),$AR$3:$AR$12,0),2)</f>
        <v>2.2200000000000002</v>
      </c>
      <c r="AK614" s="296">
        <f t="shared" si="71"/>
        <v>93.542500000000004</v>
      </c>
      <c r="AL614" s="297">
        <f t="shared" si="72"/>
        <v>10.930518163292016</v>
      </c>
      <c r="AO614" s="258"/>
      <c r="AP614" s="298" t="s">
        <v>337</v>
      </c>
    </row>
    <row r="615" spans="1:42">
      <c r="A615" s="196" t="s">
        <v>666</v>
      </c>
      <c r="C615">
        <v>143.16999999999999</v>
      </c>
      <c r="D615">
        <v>65.099999999999994</v>
      </c>
      <c r="E615">
        <v>85.83</v>
      </c>
      <c r="H615">
        <v>237.22</v>
      </c>
      <c r="I615">
        <v>122.6</v>
      </c>
      <c r="J615">
        <v>390.19</v>
      </c>
      <c r="O615">
        <v>143.16999999999999</v>
      </c>
      <c r="P615">
        <v>65.099999999999994</v>
      </c>
      <c r="Q615">
        <v>85.83</v>
      </c>
      <c r="U615">
        <v>122.6</v>
      </c>
      <c r="Z615">
        <v>0.76500000000000001</v>
      </c>
      <c r="AA615">
        <v>0.16900000000000001</v>
      </c>
      <c r="AB615" s="72">
        <v>10.0947</v>
      </c>
      <c r="AC615" s="302">
        <v>0.33</v>
      </c>
      <c r="AD615" s="292">
        <f t="shared" si="66"/>
        <v>0.66666666666666663</v>
      </c>
      <c r="AE615" s="258">
        <f t="shared" si="73"/>
        <v>0.49833333333333329</v>
      </c>
      <c r="AF615" s="293">
        <f t="shared" si="67"/>
        <v>29.287433602616186</v>
      </c>
      <c r="AG615" s="293">
        <f t="shared" si="68"/>
        <v>63.801260740708656</v>
      </c>
      <c r="AH615" s="294">
        <f t="shared" si="69"/>
        <v>0.26348149096964257</v>
      </c>
      <c r="AI615" s="294">
        <f t="shared" si="70"/>
        <v>1.2780978330659325</v>
      </c>
      <c r="AJ615" s="295">
        <f>INDEX($AR$3:AS615,MATCH(COUNTA(N615:Y615),$AR$3:$AR$12,0),2)</f>
        <v>1.49</v>
      </c>
      <c r="AK615" s="296">
        <f t="shared" si="71"/>
        <v>104.17499999999998</v>
      </c>
      <c r="AL615" s="297">
        <f t="shared" si="72"/>
        <v>10.319771761419357</v>
      </c>
      <c r="AO615" s="258"/>
      <c r="AP615" s="298" t="s">
        <v>337</v>
      </c>
    </row>
    <row r="616" spans="1:42">
      <c r="A616" s="196" t="s">
        <v>667</v>
      </c>
      <c r="D616">
        <v>26.44</v>
      </c>
      <c r="E616">
        <v>18.97</v>
      </c>
      <c r="F616">
        <v>35.79</v>
      </c>
      <c r="G616">
        <v>42.19</v>
      </c>
      <c r="H616">
        <v>44.09</v>
      </c>
      <c r="P616">
        <v>26.44</v>
      </c>
      <c r="Q616">
        <v>18.97</v>
      </c>
      <c r="R616">
        <v>35.79</v>
      </c>
      <c r="S616">
        <v>42.19</v>
      </c>
      <c r="T616">
        <v>44.09</v>
      </c>
      <c r="Z616">
        <v>0.70699999999999996</v>
      </c>
      <c r="AA616">
        <v>0.08</v>
      </c>
      <c r="AB616" s="72">
        <v>11.998749999999999</v>
      </c>
      <c r="AC616" s="302">
        <v>0.67</v>
      </c>
      <c r="AD616" s="292">
        <f t="shared" si="66"/>
        <v>0.70833333333333326</v>
      </c>
      <c r="AE616" s="258">
        <f t="shared" si="73"/>
        <v>0.68916666666666671</v>
      </c>
      <c r="AF616" s="293">
        <f t="shared" si="67"/>
        <v>28.44389652629512</v>
      </c>
      <c r="AG616" s="293">
        <f t="shared" si="68"/>
        <v>28.44389652629512</v>
      </c>
      <c r="AH616" s="294">
        <f t="shared" si="69"/>
        <v>7.5636942675159455E-2</v>
      </c>
      <c r="AI616" s="294">
        <f t="shared" si="70"/>
        <v>1.1119312364407361</v>
      </c>
      <c r="AJ616" s="295">
        <f>INDEX($AR$3:AS616,MATCH(COUNTA(N616:Y616),$AR$3:$AR$12,0),2)</f>
        <v>1.75</v>
      </c>
      <c r="AK616" s="296">
        <f t="shared" si="71"/>
        <v>33.495999999999995</v>
      </c>
      <c r="AL616" s="297">
        <f t="shared" si="72"/>
        <v>2.7916241275132823</v>
      </c>
      <c r="AO616" s="258"/>
      <c r="AP616" s="298" t="s">
        <v>625</v>
      </c>
    </row>
    <row r="617" spans="1:42">
      <c r="A617" s="196" t="s">
        <v>668</v>
      </c>
      <c r="D617">
        <v>9.66</v>
      </c>
      <c r="F617">
        <v>31.7</v>
      </c>
      <c r="G617">
        <v>51.4</v>
      </c>
      <c r="H617">
        <v>48.99</v>
      </c>
      <c r="I617">
        <v>6.98</v>
      </c>
      <c r="P617">
        <v>9.66</v>
      </c>
      <c r="R617">
        <v>31.7</v>
      </c>
      <c r="S617">
        <v>51.4</v>
      </c>
      <c r="T617">
        <v>48.99</v>
      </c>
      <c r="U617">
        <v>6.98</v>
      </c>
      <c r="Z617">
        <v>0.70699999999999996</v>
      </c>
      <c r="AA617">
        <v>0.08</v>
      </c>
      <c r="AB617" s="72">
        <v>18.218599999999999</v>
      </c>
      <c r="AC617" s="302">
        <v>0.5</v>
      </c>
      <c r="AD617" s="292">
        <f t="shared" si="66"/>
        <v>0.45833333333333331</v>
      </c>
      <c r="AE617" s="258">
        <f t="shared" si="73"/>
        <v>0.47916666666666663</v>
      </c>
      <c r="AF617" s="293">
        <f t="shared" si="67"/>
        <v>63.158549001356398</v>
      </c>
      <c r="AG617" s="293">
        <f t="shared" si="68"/>
        <v>63.158549001356398</v>
      </c>
      <c r="AH617" s="294">
        <f t="shared" si="69"/>
        <v>5.425484016208907E-2</v>
      </c>
      <c r="AI617" s="294">
        <f t="shared" si="70"/>
        <v>1.1525968141509499</v>
      </c>
      <c r="AJ617" s="295">
        <f>INDEX($AR$3:AS617,MATCH(COUNTA(N617:Y617),$AR$3:$AR$12,0),2)</f>
        <v>1.75</v>
      </c>
      <c r="AK617" s="296">
        <f t="shared" si="71"/>
        <v>29.745999999999999</v>
      </c>
      <c r="AL617" s="297">
        <f t="shared" si="72"/>
        <v>1.6327269932925692</v>
      </c>
      <c r="AO617" s="258"/>
      <c r="AP617" s="298" t="s">
        <v>625</v>
      </c>
    </row>
    <row r="618" spans="1:42">
      <c r="A618" s="196" t="s">
        <v>669</v>
      </c>
      <c r="B618">
        <v>477.78</v>
      </c>
      <c r="C618">
        <v>298.67</v>
      </c>
      <c r="D618">
        <v>243.9</v>
      </c>
      <c r="E618">
        <v>261.81</v>
      </c>
      <c r="F618">
        <v>307.02</v>
      </c>
      <c r="G618">
        <v>256.94</v>
      </c>
      <c r="H618">
        <v>196.27</v>
      </c>
      <c r="I618">
        <v>181.27</v>
      </c>
      <c r="J618">
        <v>137.12</v>
      </c>
      <c r="K618">
        <v>107.06</v>
      </c>
      <c r="L618">
        <v>340.29</v>
      </c>
      <c r="M618">
        <v>238.91</v>
      </c>
      <c r="O618">
        <v>298.67</v>
      </c>
      <c r="P618">
        <v>243.9</v>
      </c>
      <c r="Q618">
        <v>261.81</v>
      </c>
      <c r="R618">
        <v>307.02</v>
      </c>
      <c r="S618">
        <v>256.94</v>
      </c>
      <c r="T618">
        <v>196.27</v>
      </c>
      <c r="U618">
        <v>181.27</v>
      </c>
      <c r="V618">
        <v>137.12</v>
      </c>
      <c r="W618">
        <v>107.06</v>
      </c>
      <c r="X618">
        <v>340.29</v>
      </c>
      <c r="Y618" s="72">
        <v>238.91</v>
      </c>
      <c r="AB618" s="72">
        <v>14.882400000000001</v>
      </c>
      <c r="AC618" s="302">
        <v>0.5</v>
      </c>
      <c r="AD618" s="292">
        <f t="shared" si="66"/>
        <v>0.95833333333333326</v>
      </c>
      <c r="AE618" s="258">
        <f t="shared" si="73"/>
        <v>0.72916666666666663</v>
      </c>
      <c r="AF618" s="293">
        <f t="shared" si="67"/>
        <v>29.418328222859557</v>
      </c>
      <c r="AG618" s="293">
        <f t="shared" si="68"/>
        <v>37.119246340782936</v>
      </c>
      <c r="AH618" s="294">
        <f t="shared" si="69"/>
        <v>0.1426488873644044</v>
      </c>
      <c r="AI618" s="294">
        <f t="shared" si="70"/>
        <v>1.5531598546156469</v>
      </c>
      <c r="AJ618" s="295">
        <f>INDEX($AR$3:AS618,MATCH(COUNTA(N618:Y618),$AR$3:$AR$12,0),2)</f>
        <v>2.48</v>
      </c>
      <c r="AK618" s="296">
        <f t="shared" si="71"/>
        <v>233.56909090909087</v>
      </c>
      <c r="AL618" s="297">
        <f t="shared" si="72"/>
        <v>15.694316166014277</v>
      </c>
      <c r="AN618">
        <v>0.17249999999999999</v>
      </c>
      <c r="AO618" s="256">
        <f>100*((AK618-AVERAGE(AL616:AL617)*AB618)/(AN618*1000))</f>
        <v>116.31687498489876</v>
      </c>
      <c r="AP618" s="298" t="s">
        <v>629</v>
      </c>
    </row>
    <row r="619" spans="1:42">
      <c r="A619" s="196" t="s">
        <v>670</v>
      </c>
      <c r="B619">
        <v>412.46</v>
      </c>
      <c r="C619">
        <v>296.38</v>
      </c>
      <c r="D619">
        <v>305.18</v>
      </c>
      <c r="E619">
        <v>270.70999999999998</v>
      </c>
      <c r="F619">
        <v>268.16000000000003</v>
      </c>
      <c r="G619">
        <v>240.52</v>
      </c>
      <c r="H619">
        <v>248.11</v>
      </c>
      <c r="I619">
        <v>188.66</v>
      </c>
      <c r="J619">
        <v>148.29</v>
      </c>
      <c r="K619">
        <v>119.34</v>
      </c>
      <c r="L619">
        <v>256.02</v>
      </c>
      <c r="M619">
        <v>256.51</v>
      </c>
      <c r="O619">
        <v>296.38</v>
      </c>
      <c r="P619">
        <v>305.18</v>
      </c>
      <c r="Q619">
        <v>270.70999999999998</v>
      </c>
      <c r="R619">
        <v>268.16000000000003</v>
      </c>
      <c r="S619">
        <v>240.52</v>
      </c>
      <c r="T619">
        <v>248.11</v>
      </c>
      <c r="U619">
        <v>188.66</v>
      </c>
      <c r="V619">
        <v>148.29</v>
      </c>
      <c r="W619">
        <v>119.34</v>
      </c>
      <c r="X619">
        <v>256.02</v>
      </c>
      <c r="Y619" s="72">
        <v>256.51</v>
      </c>
      <c r="AB619" s="72">
        <v>11.2967</v>
      </c>
      <c r="AC619" s="302">
        <v>0.65</v>
      </c>
      <c r="AD619" s="292">
        <f t="shared" si="66"/>
        <v>0.95833333333333326</v>
      </c>
      <c r="AE619" s="258">
        <f t="shared" si="73"/>
        <v>0.8041666666666667</v>
      </c>
      <c r="AF619" s="293">
        <f t="shared" si="67"/>
        <v>23.95324746732771</v>
      </c>
      <c r="AG619" s="293">
        <f t="shared" si="68"/>
        <v>29.04107568590209</v>
      </c>
      <c r="AH619" s="294">
        <f t="shared" si="69"/>
        <v>4.735256134309089E-2</v>
      </c>
      <c r="AI619" s="294">
        <f t="shared" si="70"/>
        <v>1.2198754848438951</v>
      </c>
      <c r="AJ619" s="295">
        <f>INDEX($AR$3:AS619,MATCH(COUNTA(N619:Y619),$AR$3:$AR$12,0),2)</f>
        <v>2.48</v>
      </c>
      <c r="AK619" s="296">
        <f t="shared" si="71"/>
        <v>236.17090909090911</v>
      </c>
      <c r="AL619" s="297">
        <f t="shared" si="72"/>
        <v>20.906185796817578</v>
      </c>
      <c r="AN619">
        <v>0.23039999999999999</v>
      </c>
      <c r="AO619" s="256">
        <f>100*((AK619-AVERAGE(AL616:AL617)*AB619)/(AN619*1000))</f>
        <v>91.658257568448505</v>
      </c>
      <c r="AP619" s="298" t="s">
        <v>629</v>
      </c>
    </row>
    <row r="620" spans="1:42">
      <c r="A620" s="196" t="s">
        <v>671</v>
      </c>
      <c r="B620">
        <v>272.70999999999998</v>
      </c>
      <c r="C620">
        <v>230.35</v>
      </c>
      <c r="D620">
        <v>239.83</v>
      </c>
      <c r="E620">
        <v>218.91</v>
      </c>
      <c r="F620">
        <v>200.87</v>
      </c>
      <c r="G620">
        <v>196.37</v>
      </c>
      <c r="H620">
        <v>163.91</v>
      </c>
      <c r="I620">
        <v>157.72999999999999</v>
      </c>
      <c r="J620">
        <v>109.07</v>
      </c>
      <c r="K620">
        <v>86.87</v>
      </c>
      <c r="L620">
        <v>165.53</v>
      </c>
      <c r="M620">
        <v>155.76</v>
      </c>
      <c r="N620" s="22">
        <v>272.70999999999998</v>
      </c>
      <c r="O620">
        <v>230.35</v>
      </c>
      <c r="P620">
        <v>239.83</v>
      </c>
      <c r="Q620">
        <v>218.91</v>
      </c>
      <c r="R620">
        <v>200.87</v>
      </c>
      <c r="S620">
        <v>196.37</v>
      </c>
      <c r="T620">
        <v>163.91</v>
      </c>
      <c r="U620">
        <v>157.72999999999999</v>
      </c>
      <c r="V620">
        <v>109.07</v>
      </c>
      <c r="X620">
        <v>165.53</v>
      </c>
      <c r="Y620" s="72">
        <v>155.76</v>
      </c>
      <c r="AB620" s="72">
        <v>8.4538799999999998</v>
      </c>
      <c r="AC620" s="302">
        <v>0.68</v>
      </c>
      <c r="AD620" s="292">
        <f t="shared" si="66"/>
        <v>0.95833333333333326</v>
      </c>
      <c r="AE620" s="258">
        <f t="shared" si="73"/>
        <v>0.8191666666666666</v>
      </c>
      <c r="AF620" s="293">
        <f t="shared" si="67"/>
        <v>23.276067297807824</v>
      </c>
      <c r="AG620" s="293">
        <f t="shared" si="68"/>
        <v>28.221990139064658</v>
      </c>
      <c r="AH620" s="294">
        <f t="shared" si="69"/>
        <v>0.20092886824737211</v>
      </c>
      <c r="AI620" s="294">
        <f t="shared" si="70"/>
        <v>1.8087698914470245</v>
      </c>
      <c r="AJ620" s="295">
        <f>INDEX($AR$3:AS620,MATCH(COUNTA(N620:Y620),$AR$3:$AR$12,0),2)</f>
        <v>2.48</v>
      </c>
      <c r="AK620" s="296">
        <f t="shared" si="71"/>
        <v>191.91272727272727</v>
      </c>
      <c r="AL620" s="297">
        <f t="shared" si="72"/>
        <v>22.701141638245076</v>
      </c>
      <c r="AN620">
        <v>0.17249999999999999</v>
      </c>
      <c r="AO620" s="256">
        <f>100*((AK620-AVERAGE(AL616:AL617)*AB620)/(AN620*1000))</f>
        <v>100.41232495428881</v>
      </c>
      <c r="AP620" s="298" t="s">
        <v>629</v>
      </c>
    </row>
    <row r="621" spans="1:42">
      <c r="A621" s="196" t="s">
        <v>672</v>
      </c>
      <c r="B621">
        <v>483.8</v>
      </c>
      <c r="C621">
        <v>295.33</v>
      </c>
      <c r="D621">
        <v>304.99</v>
      </c>
      <c r="E621">
        <v>275.37</v>
      </c>
      <c r="F621">
        <v>296.66000000000003</v>
      </c>
      <c r="G621">
        <v>248.35</v>
      </c>
      <c r="H621">
        <v>220.99</v>
      </c>
      <c r="I621">
        <v>192.87</v>
      </c>
      <c r="J621">
        <v>151.21</v>
      </c>
      <c r="K621">
        <v>122.24</v>
      </c>
      <c r="L621">
        <v>326.55</v>
      </c>
      <c r="M621">
        <v>302.93</v>
      </c>
      <c r="O621">
        <v>295.33</v>
      </c>
      <c r="P621">
        <v>304.99</v>
      </c>
      <c r="Q621">
        <v>275.37</v>
      </c>
      <c r="R621">
        <v>296.66000000000003</v>
      </c>
      <c r="S621">
        <v>248.35</v>
      </c>
      <c r="T621">
        <v>220.99</v>
      </c>
      <c r="U621">
        <v>192.87</v>
      </c>
      <c r="V621">
        <v>151.21</v>
      </c>
      <c r="W621">
        <v>122.24</v>
      </c>
      <c r="X621">
        <v>326.55</v>
      </c>
      <c r="Y621" s="72">
        <v>302.93</v>
      </c>
      <c r="AB621" s="72">
        <v>13.7104</v>
      </c>
      <c r="AC621" s="302">
        <v>0.56999999999999995</v>
      </c>
      <c r="AD621" s="292">
        <f t="shared" si="66"/>
        <v>0.95833333333333326</v>
      </c>
      <c r="AE621" s="258">
        <f t="shared" si="73"/>
        <v>0.76416666666666666</v>
      </c>
      <c r="AF621" s="293">
        <f t="shared" si="67"/>
        <v>26.192330214704505</v>
      </c>
      <c r="AG621" s="293">
        <f t="shared" si="68"/>
        <v>33.549849889269431</v>
      </c>
      <c r="AH621" s="294">
        <f t="shared" si="69"/>
        <v>0.10552591649943714</v>
      </c>
      <c r="AI621" s="294">
        <f t="shared" si="70"/>
        <v>1.1918343053664322</v>
      </c>
      <c r="AJ621" s="295">
        <f>INDEX($AR$3:AS621,MATCH(COUNTA(N621:Y621),$AR$3:$AR$12,0),2)</f>
        <v>2.48</v>
      </c>
      <c r="AK621" s="296">
        <f t="shared" si="71"/>
        <v>248.86272727272726</v>
      </c>
      <c r="AL621" s="297">
        <f t="shared" si="72"/>
        <v>18.151383422272673</v>
      </c>
      <c r="AN621">
        <v>0.19689999999999999</v>
      </c>
      <c r="AO621" s="256">
        <f>100*((AK621-AVERAGE(AL616:AL617)*AB621)/(AN621*1000))</f>
        <v>110.98675239684053</v>
      </c>
      <c r="AP621" s="298" t="s">
        <v>629</v>
      </c>
    </row>
    <row r="622" spans="1:42">
      <c r="A622" s="196" t="s">
        <v>673</v>
      </c>
      <c r="D622">
        <v>19.489999999999998</v>
      </c>
      <c r="E622">
        <v>16.649999999999999</v>
      </c>
      <c r="F622">
        <v>20.440000000000001</v>
      </c>
      <c r="G622">
        <v>10.58</v>
      </c>
      <c r="H622">
        <v>27.55</v>
      </c>
      <c r="I622">
        <v>9.24</v>
      </c>
      <c r="P622">
        <v>19.489999999999998</v>
      </c>
      <c r="Q622">
        <v>16.649999999999999</v>
      </c>
      <c r="R622">
        <v>20.440000000000001</v>
      </c>
      <c r="S622">
        <v>10.58</v>
      </c>
      <c r="T622">
        <v>27.55</v>
      </c>
      <c r="U622">
        <v>9.24</v>
      </c>
      <c r="Z622">
        <v>1.0189999999999999</v>
      </c>
      <c r="AA622">
        <v>0.157</v>
      </c>
      <c r="AB622" s="72">
        <v>10.5603</v>
      </c>
      <c r="AC622" s="302">
        <v>0.42</v>
      </c>
      <c r="AD622" s="292">
        <f t="shared" si="66"/>
        <v>0.5</v>
      </c>
      <c r="AE622" s="258">
        <f t="shared" si="73"/>
        <v>0.45999999999999996</v>
      </c>
      <c r="AF622" s="293">
        <f t="shared" si="67"/>
        <v>35.756861431728098</v>
      </c>
      <c r="AG622" s="293">
        <f t="shared" si="68"/>
        <v>35.756861431728098</v>
      </c>
      <c r="AH622" s="294">
        <f t="shared" si="69"/>
        <v>0.38831239759694147</v>
      </c>
      <c r="AI622" s="294">
        <f t="shared" si="70"/>
        <v>1.6505575896655733</v>
      </c>
      <c r="AJ622" s="295">
        <f>INDEX($AR$3:AS622,MATCH(COUNTA(N622:Y622),$AR$3:$AR$12,0),2)</f>
        <v>1.94</v>
      </c>
      <c r="AK622" s="296">
        <f t="shared" si="71"/>
        <v>17.324999999999999</v>
      </c>
      <c r="AL622" s="297">
        <f t="shared" si="72"/>
        <v>1.6405783926592994</v>
      </c>
      <c r="AP622" s="298" t="s">
        <v>625</v>
      </c>
    </row>
    <row r="623" spans="1:42">
      <c r="A623" s="196" t="s">
        <v>674</v>
      </c>
      <c r="D623">
        <v>63.52</v>
      </c>
      <c r="E623">
        <v>32.6</v>
      </c>
      <c r="F623">
        <v>35.729999999999997</v>
      </c>
      <c r="G623">
        <v>16.920000000000002</v>
      </c>
      <c r="H623">
        <v>33.020000000000003</v>
      </c>
      <c r="I623">
        <v>19.2</v>
      </c>
      <c r="Q623">
        <v>32.6</v>
      </c>
      <c r="R623">
        <v>35.729999999999997</v>
      </c>
      <c r="S623">
        <v>16.920000000000002</v>
      </c>
      <c r="T623">
        <v>33.020000000000003</v>
      </c>
      <c r="U623">
        <v>19.2</v>
      </c>
      <c r="Z623">
        <v>0.247</v>
      </c>
      <c r="AA623">
        <v>0.157</v>
      </c>
      <c r="AB623" s="72">
        <v>11.790100000000001</v>
      </c>
      <c r="AC623" s="302">
        <v>0.5</v>
      </c>
      <c r="AD623" s="292">
        <f t="shared" si="66"/>
        <v>0.70833333333333326</v>
      </c>
      <c r="AE623" s="258">
        <f t="shared" si="73"/>
        <v>0.60416666666666663</v>
      </c>
      <c r="AF623" s="293">
        <f t="shared" si="67"/>
        <v>28.408946174678405</v>
      </c>
      <c r="AG623" s="293">
        <f t="shared" si="68"/>
        <v>45.381284679536513</v>
      </c>
      <c r="AH623" s="294">
        <f t="shared" si="69"/>
        <v>0.14407230196703852</v>
      </c>
      <c r="AI623" s="294">
        <f t="shared" si="70"/>
        <v>1.0544434312345379</v>
      </c>
      <c r="AJ623" s="295">
        <f>INDEX($AR$3:AS623,MATCH(COUNTA(N623:Y623),$AR$3:$AR$12,0),2)</f>
        <v>1.75</v>
      </c>
      <c r="AK623" s="296">
        <f t="shared" si="71"/>
        <v>27.494</v>
      </c>
      <c r="AL623" s="297">
        <f t="shared" si="72"/>
        <v>2.3319564719552845</v>
      </c>
      <c r="AP623" s="298" t="s">
        <v>625</v>
      </c>
    </row>
    <row r="624" spans="1:42">
      <c r="A624" s="196" t="s">
        <v>675</v>
      </c>
      <c r="D624">
        <v>56.09</v>
      </c>
      <c r="E624">
        <v>28.48</v>
      </c>
      <c r="F624">
        <v>31</v>
      </c>
      <c r="G624">
        <v>14.47</v>
      </c>
      <c r="H624">
        <v>25.17</v>
      </c>
      <c r="I624">
        <v>12.91</v>
      </c>
      <c r="Q624">
        <v>28.48</v>
      </c>
      <c r="R624">
        <v>31</v>
      </c>
      <c r="S624">
        <v>14.47</v>
      </c>
      <c r="T624">
        <v>25.17</v>
      </c>
      <c r="U624">
        <v>12.91</v>
      </c>
      <c r="Z624">
        <v>0.92300000000000004</v>
      </c>
      <c r="AA624">
        <v>0.157</v>
      </c>
      <c r="AB624" s="72">
        <v>12.750400000000001</v>
      </c>
      <c r="AC624" s="302">
        <v>0.5</v>
      </c>
      <c r="AD624" s="292">
        <f t="shared" si="66"/>
        <v>0.70833333333333326</v>
      </c>
      <c r="AE624" s="258">
        <f t="shared" si="73"/>
        <v>0.60416666666666663</v>
      </c>
      <c r="AF624" s="293">
        <f t="shared" si="67"/>
        <v>32.890529691839284</v>
      </c>
      <c r="AG624" s="293">
        <f t="shared" si="68"/>
        <v>50.828953457189087</v>
      </c>
      <c r="AH624" s="294">
        <f t="shared" si="69"/>
        <v>0.13930348258706465</v>
      </c>
      <c r="AI624" s="294">
        <f t="shared" si="70"/>
        <v>1.1661653951332775</v>
      </c>
      <c r="AJ624" s="295">
        <f>INDEX($AR$3:AS624,MATCH(COUNTA(N624:Y624),$AR$3:$AR$12,0),2)</f>
        <v>1.75</v>
      </c>
      <c r="AK624" s="296">
        <f t="shared" si="71"/>
        <v>22.405999999999999</v>
      </c>
      <c r="AL624" s="297">
        <f t="shared" si="72"/>
        <v>1.7572782030367673</v>
      </c>
      <c r="AP624" s="298" t="s">
        <v>625</v>
      </c>
    </row>
    <row r="625" spans="1:42">
      <c r="A625" s="196" t="s">
        <v>676</v>
      </c>
      <c r="Z625">
        <v>0.67300000000000004</v>
      </c>
      <c r="AA625">
        <v>0.40699999999999997</v>
      </c>
      <c r="AB625" s="72">
        <v>8.2134999999999998</v>
      </c>
      <c r="AC625" s="302">
        <v>1.5</v>
      </c>
      <c r="AD625" s="292" t="e">
        <f t="shared" si="66"/>
        <v>#DIV/0!</v>
      </c>
      <c r="AE625" s="258" t="e">
        <f t="shared" si="73"/>
        <v>#DIV/0!</v>
      </c>
      <c r="AF625" s="293" t="e">
        <f t="shared" si="67"/>
        <v>#DIV/0!</v>
      </c>
      <c r="AG625" s="293" t="e">
        <f t="shared" si="68"/>
        <v>#DIV/0!</v>
      </c>
      <c r="AH625" s="294" t="e">
        <f t="shared" si="69"/>
        <v>#NUM!</v>
      </c>
      <c r="AI625" s="294" t="e">
        <f t="shared" si="70"/>
        <v>#DIV/0!</v>
      </c>
      <c r="AJ625" s="295" t="e">
        <f>INDEX($AR$3:AS625,MATCH(COUNTA(N625:Y625),$AR$3:$AR$12,0),2)</f>
        <v>#N/A</v>
      </c>
      <c r="AK625" s="296" t="e">
        <f t="shared" si="71"/>
        <v>#DIV/0!</v>
      </c>
      <c r="AL625" s="297">
        <f t="shared" si="72"/>
        <v>0</v>
      </c>
      <c r="AP625" s="298" t="s">
        <v>612</v>
      </c>
    </row>
    <row r="626" spans="1:42">
      <c r="A626" s="196" t="s">
        <v>677</v>
      </c>
      <c r="C626">
        <v>254.86</v>
      </c>
      <c r="I626">
        <v>243.89</v>
      </c>
      <c r="J626">
        <v>934.11</v>
      </c>
      <c r="K626">
        <v>1179.3599999999999</v>
      </c>
      <c r="O626">
        <v>254.86</v>
      </c>
      <c r="U626">
        <v>243.89</v>
      </c>
      <c r="Z626">
        <v>0.71</v>
      </c>
      <c r="AA626">
        <v>0.40699999999999997</v>
      </c>
      <c r="AB626" s="72">
        <v>11.8268</v>
      </c>
      <c r="AC626" s="302">
        <v>0.38</v>
      </c>
      <c r="AD626" s="292">
        <f t="shared" si="66"/>
        <v>0.58333333333333337</v>
      </c>
      <c r="AE626" s="258">
        <f t="shared" si="73"/>
        <v>0.48166666666666669</v>
      </c>
      <c r="AF626" s="293">
        <f t="shared" si="67"/>
        <v>2.1994987468671736</v>
      </c>
      <c r="AG626" s="293">
        <f t="shared" si="68"/>
        <v>63.226771853918692</v>
      </c>
      <c r="AH626" s="294">
        <f t="shared" si="69"/>
        <v>1</v>
      </c>
      <c r="AI626" s="294">
        <f t="shared" si="70"/>
        <v>1</v>
      </c>
      <c r="AJ626" s="295" t="e">
        <f>INDEX($AR$3:AS626,MATCH(COUNTA(N626:Y626),$AR$3:$AR$12,0),2)</f>
        <v>#N/A</v>
      </c>
      <c r="AK626" s="296">
        <f t="shared" si="71"/>
        <v>249.375</v>
      </c>
      <c r="AL626" s="297">
        <f t="shared" si="72"/>
        <v>21.085585280887475</v>
      </c>
      <c r="AP626" s="298" t="s">
        <v>612</v>
      </c>
    </row>
    <row r="627" spans="1:42">
      <c r="A627" s="196" t="s">
        <v>678</v>
      </c>
      <c r="C627">
        <v>175.03</v>
      </c>
      <c r="D627">
        <v>30.71</v>
      </c>
      <c r="E627">
        <v>73.040000000000006</v>
      </c>
      <c r="F627">
        <v>28.58</v>
      </c>
      <c r="G627">
        <v>50.64</v>
      </c>
      <c r="H627">
        <v>107.03</v>
      </c>
      <c r="I627">
        <v>198.21</v>
      </c>
      <c r="J627">
        <v>636.36</v>
      </c>
      <c r="K627">
        <v>329.15</v>
      </c>
      <c r="L627">
        <v>124.09</v>
      </c>
      <c r="O627">
        <v>175.03</v>
      </c>
      <c r="P627">
        <v>30.71</v>
      </c>
      <c r="Q627">
        <v>73.040000000000006</v>
      </c>
      <c r="R627">
        <v>28.58</v>
      </c>
      <c r="S627">
        <v>50.64</v>
      </c>
      <c r="T627">
        <v>107.03</v>
      </c>
      <c r="U627">
        <v>198.21</v>
      </c>
      <c r="X627">
        <v>124.09</v>
      </c>
      <c r="Z627">
        <v>0.82799999999999996</v>
      </c>
      <c r="AA627">
        <v>0.40699999999999997</v>
      </c>
      <c r="AB627" s="72">
        <v>6.7380399999999998</v>
      </c>
      <c r="AC627" s="302">
        <v>0.38</v>
      </c>
      <c r="AD627" s="292">
        <f t="shared" si="66"/>
        <v>0.58333333333333326</v>
      </c>
      <c r="AE627" s="258">
        <f t="shared" si="73"/>
        <v>0.48166666666666663</v>
      </c>
      <c r="AF627" s="293">
        <f t="shared" si="67"/>
        <v>61.123635073341518</v>
      </c>
      <c r="AG627" s="293">
        <f t="shared" si="68"/>
        <v>100.84910031003231</v>
      </c>
      <c r="AH627" s="294">
        <f t="shared" si="69"/>
        <v>0.13665035665860997</v>
      </c>
      <c r="AI627" s="294">
        <f t="shared" si="70"/>
        <v>1.6589273054209379</v>
      </c>
      <c r="AJ627" s="295">
        <f>INDEX($AR$3:AS627,MATCH(COUNTA(N627:Y627),$AR$3:$AR$12,0),2)</f>
        <v>2.2200000000000002</v>
      </c>
      <c r="AK627" s="296">
        <f t="shared" si="71"/>
        <v>98.416250000000005</v>
      </c>
      <c r="AL627" s="297">
        <f t="shared" si="72"/>
        <v>14.606064968447798</v>
      </c>
      <c r="AP627" s="298" t="s">
        <v>612</v>
      </c>
    </row>
    <row r="628" spans="1:42">
      <c r="A628" s="196" t="s">
        <v>679</v>
      </c>
      <c r="B628">
        <v>89.05</v>
      </c>
      <c r="C628">
        <v>120.46</v>
      </c>
      <c r="D628">
        <v>48.17</v>
      </c>
      <c r="E628">
        <v>80.61</v>
      </c>
      <c r="H628">
        <v>351.86</v>
      </c>
      <c r="I628">
        <v>79.81</v>
      </c>
      <c r="J628">
        <v>99.28</v>
      </c>
      <c r="K628">
        <v>34.5</v>
      </c>
      <c r="L628">
        <v>150.25</v>
      </c>
      <c r="M628">
        <v>155.72</v>
      </c>
      <c r="N628" s="22">
        <v>89.05</v>
      </c>
      <c r="O628">
        <v>120.46</v>
      </c>
      <c r="P628">
        <v>48.17</v>
      </c>
      <c r="Q628">
        <v>80.61</v>
      </c>
      <c r="U628">
        <v>79.81</v>
      </c>
      <c r="V628">
        <v>99.28</v>
      </c>
      <c r="W628">
        <v>34.5</v>
      </c>
      <c r="X628">
        <v>150.25</v>
      </c>
      <c r="Y628" s="72">
        <v>155.72</v>
      </c>
      <c r="Z628">
        <v>0.24399999999999999</v>
      </c>
      <c r="AA628">
        <v>6.3E-2</v>
      </c>
      <c r="AB628" s="72">
        <v>9.8966949999999994</v>
      </c>
      <c r="AC628" s="302">
        <v>0.38</v>
      </c>
      <c r="AD628" s="292">
        <f t="shared" si="66"/>
        <v>0.625</v>
      </c>
      <c r="AE628" s="258">
        <f t="shared" si="73"/>
        <v>0.50249999999999995</v>
      </c>
      <c r="AF628" s="293">
        <f t="shared" si="67"/>
        <v>40.979886927891918</v>
      </c>
      <c r="AG628" s="293">
        <f t="shared" si="68"/>
        <v>70.611426635006822</v>
      </c>
      <c r="AH628" s="294">
        <f t="shared" si="69"/>
        <v>4.5124566903151288E-2</v>
      </c>
      <c r="AI628" s="294">
        <f t="shared" si="70"/>
        <v>1.5463980868479108</v>
      </c>
      <c r="AJ628" s="295">
        <f>INDEX($AR$3:AS628,MATCH(COUNTA(N628:Y628),$AR$3:$AR$12,0),2)</f>
        <v>2.3199999999999998</v>
      </c>
      <c r="AK628" s="296">
        <f t="shared" si="71"/>
        <v>95.316666666666663</v>
      </c>
      <c r="AL628" s="297">
        <f t="shared" si="72"/>
        <v>9.6311613792954791</v>
      </c>
      <c r="AP628" s="298" t="s">
        <v>612</v>
      </c>
    </row>
    <row r="629" spans="1:42">
      <c r="A629" s="196" t="s">
        <v>680</v>
      </c>
      <c r="C629">
        <v>62.98</v>
      </c>
      <c r="D629">
        <v>81.44</v>
      </c>
      <c r="E629">
        <v>33.49</v>
      </c>
      <c r="I629">
        <v>56.39</v>
      </c>
      <c r="J629">
        <v>43.61</v>
      </c>
      <c r="O629">
        <v>62.98</v>
      </c>
      <c r="P629">
        <v>81.44</v>
      </c>
      <c r="Q629">
        <v>33.49</v>
      </c>
      <c r="U629">
        <v>56.39</v>
      </c>
      <c r="V629">
        <v>43.61</v>
      </c>
      <c r="Z629">
        <v>0.97199999999999998</v>
      </c>
      <c r="AA629">
        <v>6.3E-2</v>
      </c>
      <c r="AB629" s="72">
        <v>7.9935899999999993</v>
      </c>
      <c r="AC629" s="302">
        <v>0.35</v>
      </c>
      <c r="AD629" s="292">
        <f t="shared" si="66"/>
        <v>0.70833333333333326</v>
      </c>
      <c r="AE629" s="258">
        <f t="shared" si="73"/>
        <v>0.52916666666666656</v>
      </c>
      <c r="AF629" s="293">
        <f t="shared" si="67"/>
        <v>29.622064167482765</v>
      </c>
      <c r="AG629" s="293">
        <f t="shared" si="68"/>
        <v>29.622064167482765</v>
      </c>
      <c r="AH629" s="294">
        <f t="shared" si="69"/>
        <v>0.3849843587069865</v>
      </c>
      <c r="AI629" s="294">
        <f t="shared" si="70"/>
        <v>1.5705271294866654</v>
      </c>
      <c r="AJ629" s="295">
        <f>INDEX($AR$3:AS629,MATCH(COUNTA(N629:Y629),$AR$3:$AR$12,0),2)</f>
        <v>1.75</v>
      </c>
      <c r="AK629" s="296">
        <f t="shared" si="71"/>
        <v>55.582000000000008</v>
      </c>
      <c r="AL629" s="297">
        <f t="shared" si="72"/>
        <v>6.9533213487306718</v>
      </c>
      <c r="AP629" s="298" t="s">
        <v>612</v>
      </c>
    </row>
    <row r="630" spans="1:42">
      <c r="A630" s="196" t="s">
        <v>681</v>
      </c>
      <c r="B630">
        <v>45.77</v>
      </c>
      <c r="C630">
        <v>89.5</v>
      </c>
      <c r="D630">
        <v>45.28</v>
      </c>
      <c r="E630">
        <v>56.37</v>
      </c>
      <c r="I630">
        <v>62.74</v>
      </c>
      <c r="J630">
        <v>52.37</v>
      </c>
      <c r="N630" s="22">
        <v>45.77</v>
      </c>
      <c r="O630">
        <v>89.5</v>
      </c>
      <c r="P630">
        <v>45.28</v>
      </c>
      <c r="Q630">
        <v>56.37</v>
      </c>
      <c r="U630">
        <v>62.74</v>
      </c>
      <c r="V630">
        <v>52.37</v>
      </c>
      <c r="Z630">
        <v>0.94</v>
      </c>
      <c r="AA630">
        <v>6.3E-2</v>
      </c>
      <c r="AB630" s="72">
        <v>12.607849999999999</v>
      </c>
      <c r="AC630" s="302">
        <v>0.37</v>
      </c>
      <c r="AD630" s="292">
        <f t="shared" si="66"/>
        <v>0.75</v>
      </c>
      <c r="AE630" s="258">
        <f t="shared" si="73"/>
        <v>0.56000000000000005</v>
      </c>
      <c r="AF630" s="293">
        <f t="shared" si="67"/>
        <v>25.639148488955726</v>
      </c>
      <c r="AG630" s="293">
        <f t="shared" si="68"/>
        <v>25.639148488955726</v>
      </c>
      <c r="AH630" s="294">
        <f t="shared" si="69"/>
        <v>0.60515603799185891</v>
      </c>
      <c r="AI630" s="294">
        <f t="shared" si="70"/>
        <v>2.0493589056178267</v>
      </c>
      <c r="AJ630" s="295">
        <f>INDEX($AR$3:AS630,MATCH(COUNTA(N630:Y630),$AR$3:$AR$12,0),2)</f>
        <v>1.94</v>
      </c>
      <c r="AK630" s="296">
        <f t="shared" si="71"/>
        <v>58.671666666666674</v>
      </c>
      <c r="AL630" s="297">
        <f t="shared" si="72"/>
        <v>4.6535822258883695</v>
      </c>
      <c r="AP630" s="298" t="s">
        <v>612</v>
      </c>
    </row>
    <row r="631" spans="1:42">
      <c r="A631" s="196" t="s">
        <v>682</v>
      </c>
      <c r="B631">
        <v>73.8</v>
      </c>
      <c r="C631">
        <v>171.43</v>
      </c>
      <c r="J631">
        <v>277.83</v>
      </c>
      <c r="K631">
        <v>158.93</v>
      </c>
      <c r="N631" s="22">
        <v>73.8</v>
      </c>
      <c r="O631">
        <v>171.43</v>
      </c>
      <c r="W631">
        <v>158.93</v>
      </c>
      <c r="Z631">
        <v>0.753</v>
      </c>
      <c r="AA631">
        <v>5.2999999999999999E-2</v>
      </c>
      <c r="AB631" s="72">
        <v>13.6166</v>
      </c>
      <c r="AC631" s="302">
        <v>0.4</v>
      </c>
      <c r="AD631" s="292">
        <f t="shared" si="66"/>
        <v>0.625</v>
      </c>
      <c r="AE631" s="258">
        <f t="shared" si="73"/>
        <v>0.51249999999999996</v>
      </c>
      <c r="AF631" s="293">
        <f t="shared" si="67"/>
        <v>32.198753839096369</v>
      </c>
      <c r="AG631" s="293">
        <f t="shared" si="68"/>
        <v>42.502740793552867</v>
      </c>
      <c r="AH631" s="294">
        <f t="shared" si="69"/>
        <v>0.12803441565092696</v>
      </c>
      <c r="AI631" s="294">
        <f t="shared" si="70"/>
        <v>0.84627838082887408</v>
      </c>
      <c r="AJ631" s="295">
        <f>INDEX($AR$3:AS631,MATCH(COUNTA(N631:Y631),$AR$3:$AR$12,0),2)</f>
        <v>1.1499999999999999</v>
      </c>
      <c r="AK631" s="296">
        <f t="shared" si="71"/>
        <v>134.72</v>
      </c>
      <c r="AL631" s="297">
        <f t="shared" si="72"/>
        <v>9.8938060896258975</v>
      </c>
      <c r="AP631" s="298" t="s">
        <v>612</v>
      </c>
    </row>
    <row r="632" spans="1:42">
      <c r="A632" s="196" t="s">
        <v>683</v>
      </c>
      <c r="B632">
        <v>55.63</v>
      </c>
      <c r="C632">
        <v>78.11</v>
      </c>
      <c r="D632">
        <v>64.36</v>
      </c>
      <c r="E632">
        <v>44.77</v>
      </c>
      <c r="H632">
        <v>343.47</v>
      </c>
      <c r="I632">
        <v>59.9</v>
      </c>
      <c r="J632">
        <v>79.19</v>
      </c>
      <c r="K632">
        <v>42.07</v>
      </c>
      <c r="N632" s="22">
        <v>55.63</v>
      </c>
      <c r="O632">
        <v>78.11</v>
      </c>
      <c r="P632">
        <v>64.36</v>
      </c>
      <c r="Q632">
        <v>44.77</v>
      </c>
      <c r="U632">
        <v>59.9</v>
      </c>
      <c r="V632">
        <v>79.19</v>
      </c>
      <c r="W632">
        <v>42.07</v>
      </c>
      <c r="Z632">
        <v>0.89800000000000002</v>
      </c>
      <c r="AA632">
        <v>5.2999999999999999E-2</v>
      </c>
      <c r="AB632" s="72">
        <v>7.6777600000000001</v>
      </c>
      <c r="AC632" s="302">
        <v>0.35</v>
      </c>
      <c r="AD632" s="292">
        <f t="shared" si="66"/>
        <v>0.79166666666666663</v>
      </c>
      <c r="AE632" s="258">
        <f t="shared" si="73"/>
        <v>0.5708333333333333</v>
      </c>
      <c r="AF632" s="293">
        <f t="shared" si="67"/>
        <v>22.370831171312332</v>
      </c>
      <c r="AG632" s="293">
        <f t="shared" si="68"/>
        <v>98.411272795589227</v>
      </c>
      <c r="AH632" s="294">
        <f t="shared" si="69"/>
        <v>2.9094827586206854E-2</v>
      </c>
      <c r="AI632" s="294">
        <f t="shared" si="70"/>
        <v>1.373617172354386</v>
      </c>
      <c r="AJ632" s="295">
        <f>INDEX($AR$3:AS632,MATCH(COUNTA(N632:Y632),$AR$3:$AR$12,0),2)</f>
        <v>2.1</v>
      </c>
      <c r="AK632" s="296">
        <f t="shared" si="71"/>
        <v>60.575714285714291</v>
      </c>
      <c r="AL632" s="297">
        <f t="shared" si="72"/>
        <v>7.8897639787795253</v>
      </c>
      <c r="AP632" s="298" t="s">
        <v>612</v>
      </c>
    </row>
    <row r="633" spans="1:42">
      <c r="A633" s="196" t="s">
        <v>684</v>
      </c>
      <c r="B633">
        <v>64.739999999999995</v>
      </c>
      <c r="C633">
        <v>133.83000000000001</v>
      </c>
      <c r="E633">
        <v>75.78</v>
      </c>
      <c r="H633">
        <v>386.27</v>
      </c>
      <c r="I633">
        <v>95.27</v>
      </c>
      <c r="J633">
        <v>194.63</v>
      </c>
      <c r="K633">
        <v>76.56</v>
      </c>
      <c r="N633" s="22">
        <v>64.739999999999995</v>
      </c>
      <c r="O633">
        <v>133.83000000000001</v>
      </c>
      <c r="Q633">
        <v>75.78</v>
      </c>
      <c r="U633">
        <v>95.27</v>
      </c>
      <c r="V633">
        <v>194.63</v>
      </c>
      <c r="W633">
        <v>76.56</v>
      </c>
      <c r="Z633">
        <v>0.59099999999999997</v>
      </c>
      <c r="AA633">
        <v>5.2999999999999999E-2</v>
      </c>
      <c r="AB633" s="72">
        <v>12.9139</v>
      </c>
      <c r="AC633" s="302">
        <v>0.37</v>
      </c>
      <c r="AD633" s="292">
        <f t="shared" si="66"/>
        <v>0.5</v>
      </c>
      <c r="AE633" s="258">
        <f t="shared" si="73"/>
        <v>0.435</v>
      </c>
      <c r="AF633" s="293">
        <f t="shared" si="67"/>
        <v>42.261273015295217</v>
      </c>
      <c r="AG633" s="293">
        <f t="shared" si="68"/>
        <v>72.480441686959338</v>
      </c>
      <c r="AH633" s="294">
        <f t="shared" si="69"/>
        <v>0.46808838247748086</v>
      </c>
      <c r="AI633" s="294">
        <f t="shared" si="70"/>
        <v>1.9458709589463656</v>
      </c>
      <c r="AJ633" s="295">
        <f>INDEX($AR$3:AS633,MATCH(COUNTA(N633:Y633),$AR$3:$AR$12,0),2)</f>
        <v>1.94</v>
      </c>
      <c r="AK633" s="296">
        <f t="shared" si="71"/>
        <v>106.80166666666666</v>
      </c>
      <c r="AL633" s="297">
        <f t="shared" si="72"/>
        <v>8.2702875712733306</v>
      </c>
      <c r="AP633" s="298" t="s">
        <v>612</v>
      </c>
    </row>
    <row r="634" spans="1:42">
      <c r="A634" s="196" t="s">
        <v>685</v>
      </c>
      <c r="B634">
        <v>28.05</v>
      </c>
      <c r="C634">
        <v>20.12</v>
      </c>
      <c r="F634">
        <v>21.46</v>
      </c>
      <c r="G634">
        <v>18.600000000000001</v>
      </c>
      <c r="H634">
        <v>10.66</v>
      </c>
      <c r="I634">
        <v>12.03</v>
      </c>
      <c r="L634">
        <v>35.630000000000003</v>
      </c>
      <c r="M634">
        <v>33.21</v>
      </c>
      <c r="N634" s="22">
        <v>28.05</v>
      </c>
      <c r="O634">
        <v>20.12</v>
      </c>
      <c r="R634">
        <v>21.46</v>
      </c>
      <c r="S634">
        <v>18.600000000000001</v>
      </c>
      <c r="T634">
        <v>10.66</v>
      </c>
      <c r="U634">
        <v>12.03</v>
      </c>
      <c r="X634">
        <v>35.630000000000003</v>
      </c>
      <c r="Y634" s="72">
        <v>33.21</v>
      </c>
      <c r="AC634" s="302">
        <v>0.55000000000000004</v>
      </c>
      <c r="AD634" s="292">
        <f t="shared" si="66"/>
        <v>0.58333333333333326</v>
      </c>
      <c r="AE634" s="258">
        <f t="shared" si="73"/>
        <v>0.56666666666666665</v>
      </c>
      <c r="AF634" s="293">
        <f t="shared" si="67"/>
        <v>38.20782590361457</v>
      </c>
      <c r="AG634" s="293">
        <f t="shared" si="68"/>
        <v>38.20782590361457</v>
      </c>
      <c r="AH634" s="294">
        <f t="shared" si="69"/>
        <v>9.6916299559471425E-2</v>
      </c>
      <c r="AI634" s="294">
        <f t="shared" si="70"/>
        <v>1.5328529380575364</v>
      </c>
      <c r="AJ634" s="295">
        <f>INDEX($AR$3:AS634,MATCH(COUNTA(N634:Y634),$AR$3:$AR$12,0),2)</f>
        <v>2.2200000000000002</v>
      </c>
      <c r="AK634" s="296">
        <f t="shared" si="71"/>
        <v>22.47</v>
      </c>
      <c r="AL634" s="297">
        <f t="shared" si="72"/>
        <v>0</v>
      </c>
      <c r="AP634" s="298" t="s">
        <v>686</v>
      </c>
    </row>
    <row r="635" spans="1:42">
      <c r="A635" s="196" t="s">
        <v>687</v>
      </c>
      <c r="H635">
        <v>27.29</v>
      </c>
      <c r="I635">
        <v>11.6</v>
      </c>
      <c r="K635">
        <v>21.4</v>
      </c>
      <c r="T635">
        <v>27.29</v>
      </c>
      <c r="U635">
        <v>11.6</v>
      </c>
      <c r="W635">
        <v>21.4</v>
      </c>
      <c r="AC635" s="302">
        <v>0.42</v>
      </c>
      <c r="AD635" s="292">
        <f t="shared" si="66"/>
        <v>0.625</v>
      </c>
      <c r="AE635" s="258">
        <f t="shared" si="73"/>
        <v>0.52249999999999996</v>
      </c>
      <c r="AF635" s="293">
        <f t="shared" si="67"/>
        <v>32.201233578955964</v>
      </c>
      <c r="AG635" s="293">
        <f t="shared" si="68"/>
        <v>32.201233578955964</v>
      </c>
      <c r="AH635" s="294">
        <f t="shared" si="69"/>
        <v>0.37539834289356283</v>
      </c>
      <c r="AI635" s="294">
        <f t="shared" si="70"/>
        <v>1.1115618869002057</v>
      </c>
      <c r="AJ635" s="295">
        <f>INDEX($AR$3:AS635,MATCH(COUNTA(N635:Y635),$AR$3:$AR$12,0),2)</f>
        <v>1.1499999999999999</v>
      </c>
      <c r="AK635" s="296">
        <f t="shared" si="71"/>
        <v>20.096666666666668</v>
      </c>
      <c r="AL635" s="297">
        <f t="shared" si="72"/>
        <v>0</v>
      </c>
      <c r="AP635" s="298" t="s">
        <v>686</v>
      </c>
    </row>
    <row r="636" spans="1:42">
      <c r="A636" s="196" t="s">
        <v>688</v>
      </c>
      <c r="J636">
        <v>11.31</v>
      </c>
      <c r="K636">
        <v>14.79</v>
      </c>
      <c r="V636">
        <v>11.31</v>
      </c>
      <c r="W636">
        <v>14.79</v>
      </c>
      <c r="AC636" s="302">
        <v>0.57999999999999996</v>
      </c>
      <c r="AD636" s="292">
        <f t="shared" si="66"/>
        <v>0.58333333333333337</v>
      </c>
      <c r="AE636" s="258">
        <f t="shared" si="73"/>
        <v>0.58166666666666667</v>
      </c>
      <c r="AF636" s="293">
        <f t="shared" si="67"/>
        <v>13.333333333333286</v>
      </c>
      <c r="AG636" s="293">
        <f t="shared" si="68"/>
        <v>13.333333333333286</v>
      </c>
      <c r="AH636" s="294">
        <f t="shared" si="69"/>
        <v>1</v>
      </c>
      <c r="AI636" s="294">
        <f t="shared" si="70"/>
        <v>1.0000000000000027</v>
      </c>
      <c r="AJ636" s="295" t="e">
        <f>INDEX($AR$3:AS636,MATCH(COUNTA(N636:Y636),$AR$3:$AR$12,0),2)</f>
        <v>#N/A</v>
      </c>
      <c r="AK636" s="296">
        <f t="shared" si="71"/>
        <v>13.05</v>
      </c>
      <c r="AL636" s="297">
        <f t="shared" si="72"/>
        <v>0</v>
      </c>
      <c r="AP636" s="298" t="s">
        <v>686</v>
      </c>
    </row>
    <row r="637" spans="1:42">
      <c r="A637" s="196" t="s">
        <v>689</v>
      </c>
      <c r="AD637" s="292" t="e">
        <f t="shared" si="66"/>
        <v>#DIV/0!</v>
      </c>
      <c r="AE637" s="258" t="e">
        <f t="shared" si="73"/>
        <v>#DIV/0!</v>
      </c>
      <c r="AF637" s="293" t="e">
        <f t="shared" si="67"/>
        <v>#DIV/0!</v>
      </c>
      <c r="AG637" s="293" t="e">
        <f t="shared" si="68"/>
        <v>#DIV/0!</v>
      </c>
      <c r="AH637" s="294" t="e">
        <f t="shared" si="69"/>
        <v>#NUM!</v>
      </c>
      <c r="AI637" s="294" t="e">
        <f t="shared" si="70"/>
        <v>#DIV/0!</v>
      </c>
      <c r="AJ637" s="295" t="e">
        <f>INDEX($AR$3:AS637,MATCH(COUNTA(N637:Y637),$AR$3:$AR$12,0),2)</f>
        <v>#N/A</v>
      </c>
      <c r="AK637" s="296" t="e">
        <f t="shared" si="71"/>
        <v>#DIV/0!</v>
      </c>
      <c r="AL637" s="297">
        <f t="shared" si="72"/>
        <v>0</v>
      </c>
      <c r="AP637" s="298" t="s">
        <v>686</v>
      </c>
    </row>
    <row r="638" spans="1:42">
      <c r="A638" s="196" t="s">
        <v>690</v>
      </c>
      <c r="F638">
        <v>9.76</v>
      </c>
      <c r="R638">
        <v>9.76</v>
      </c>
      <c r="AC638" s="302">
        <v>0.42</v>
      </c>
      <c r="AD638" s="292">
        <f t="shared" si="66"/>
        <v>0.54166666666666663</v>
      </c>
      <c r="AE638" s="258">
        <f t="shared" si="73"/>
        <v>0.48083333333333333</v>
      </c>
      <c r="AF638" s="293">
        <f t="shared" si="67"/>
        <v>0</v>
      </c>
      <c r="AG638" s="293">
        <f t="shared" si="68"/>
        <v>0</v>
      </c>
      <c r="AH638" s="294" t="e">
        <f t="shared" si="69"/>
        <v>#NUM!</v>
      </c>
      <c r="AI638" s="294" t="e">
        <f t="shared" si="70"/>
        <v>#DIV/0!</v>
      </c>
      <c r="AJ638" s="295" t="e">
        <f>INDEX($AR$3:AS638,MATCH(COUNTA(N638:Y638),$AR$3:$AR$12,0),2)</f>
        <v>#N/A</v>
      </c>
      <c r="AK638" s="296">
        <f t="shared" si="71"/>
        <v>9.76</v>
      </c>
      <c r="AL638" s="297">
        <f t="shared" si="72"/>
        <v>0</v>
      </c>
      <c r="AP638" s="298" t="s">
        <v>691</v>
      </c>
    </row>
    <row r="639" spans="1:42">
      <c r="A639" s="401" t="s">
        <v>692</v>
      </c>
      <c r="AD639" s="292" t="e">
        <f t="shared" si="66"/>
        <v>#DIV/0!</v>
      </c>
      <c r="AE639" s="258" t="e">
        <f t="shared" si="73"/>
        <v>#DIV/0!</v>
      </c>
      <c r="AF639" s="293" t="e">
        <f t="shared" si="67"/>
        <v>#DIV/0!</v>
      </c>
      <c r="AG639" s="293" t="e">
        <f t="shared" si="68"/>
        <v>#DIV/0!</v>
      </c>
      <c r="AH639" s="294" t="e">
        <f t="shared" si="69"/>
        <v>#NUM!</v>
      </c>
      <c r="AI639" s="294" t="e">
        <f t="shared" si="70"/>
        <v>#DIV/0!</v>
      </c>
      <c r="AJ639" s="295" t="e">
        <f>INDEX($AR$3:AS639,MATCH(COUNTA(N639:Y639),$AR$3:$AR$12,0),2)</f>
        <v>#N/A</v>
      </c>
      <c r="AK639" s="296" t="e">
        <f t="shared" si="71"/>
        <v>#DIV/0!</v>
      </c>
      <c r="AL639" s="297">
        <f t="shared" si="72"/>
        <v>0</v>
      </c>
      <c r="AP639" s="298" t="s">
        <v>691</v>
      </c>
    </row>
    <row r="640" spans="1:42" s="304" customFormat="1">
      <c r="A640" s="197" t="s">
        <v>693</v>
      </c>
      <c r="B640" s="304">
        <v>46.38</v>
      </c>
      <c r="C640" s="304">
        <v>50.15</v>
      </c>
      <c r="D640" s="304">
        <v>42.78</v>
      </c>
      <c r="E640" s="304">
        <v>34.56</v>
      </c>
      <c r="F640" s="304">
        <v>21.14</v>
      </c>
      <c r="H640" s="304">
        <v>93.51</v>
      </c>
      <c r="I640" s="304">
        <v>26.5</v>
      </c>
      <c r="N640" s="133">
        <v>46.38</v>
      </c>
      <c r="O640" s="304">
        <v>50.15</v>
      </c>
      <c r="P640" s="304">
        <v>42.78</v>
      </c>
      <c r="Q640" s="304">
        <v>34.56</v>
      </c>
      <c r="R640" s="304">
        <v>21.14</v>
      </c>
      <c r="U640" s="304">
        <v>26.5</v>
      </c>
      <c r="Y640" s="112"/>
      <c r="Z640" s="304">
        <v>1.091</v>
      </c>
      <c r="AA640" s="304">
        <v>0.10299999999999999</v>
      </c>
      <c r="AB640" s="112">
        <v>5.5785</v>
      </c>
      <c r="AC640" s="304">
        <v>0.39</v>
      </c>
      <c r="AD640" s="138">
        <f t="shared" si="66"/>
        <v>0.75</v>
      </c>
      <c r="AE640" s="116">
        <f t="shared" si="73"/>
        <v>0.57000000000000006</v>
      </c>
      <c r="AF640" s="117">
        <f t="shared" si="67"/>
        <v>28.452297795356841</v>
      </c>
      <c r="AG640" s="117">
        <f t="shared" si="68"/>
        <v>49.023522656014237</v>
      </c>
      <c r="AH640" s="118">
        <f t="shared" si="69"/>
        <v>0.12995518786625287</v>
      </c>
      <c r="AI640" s="118">
        <f t="shared" si="70"/>
        <v>1.259665164425098</v>
      </c>
      <c r="AJ640" s="119">
        <f>INDEX($AR$3:AS640,MATCH(COUNTA(N640:Y640),$AR$3:$AR$12,0),2)</f>
        <v>1.94</v>
      </c>
      <c r="AK640" s="139">
        <f t="shared" si="71"/>
        <v>36.918333333333329</v>
      </c>
      <c r="AL640" s="140">
        <f t="shared" si="72"/>
        <v>6.6179677930148477</v>
      </c>
      <c r="AP640" s="272" t="s">
        <v>337</v>
      </c>
    </row>
    <row r="641" spans="1:42">
      <c r="A641" s="197" t="s">
        <v>694</v>
      </c>
      <c r="B641">
        <v>71.08</v>
      </c>
      <c r="C641">
        <v>115</v>
      </c>
      <c r="D641">
        <v>41.72</v>
      </c>
      <c r="E641">
        <v>35.06</v>
      </c>
      <c r="F641">
        <v>31.36</v>
      </c>
      <c r="H641">
        <v>179.03</v>
      </c>
      <c r="I641">
        <v>36.520000000000003</v>
      </c>
      <c r="N641" s="22">
        <v>71.08</v>
      </c>
      <c r="O641">
        <v>115</v>
      </c>
      <c r="P641">
        <v>41.72</v>
      </c>
      <c r="Q641">
        <v>35.06</v>
      </c>
      <c r="R641">
        <v>31.36</v>
      </c>
      <c r="T641">
        <v>179.03</v>
      </c>
      <c r="U641">
        <v>36.520000000000003</v>
      </c>
      <c r="Z641">
        <v>0.51100000000000001</v>
      </c>
      <c r="AA641">
        <v>0.10299999999999999</v>
      </c>
      <c r="AB641" s="72">
        <v>9.1945100000000011</v>
      </c>
      <c r="AC641">
        <v>0.35</v>
      </c>
      <c r="AD641" s="292">
        <f t="shared" si="66"/>
        <v>0.29166666666666663</v>
      </c>
      <c r="AE641" s="258">
        <f t="shared" si="73"/>
        <v>0.3208333333333333</v>
      </c>
      <c r="AF641" s="293">
        <f t="shared" si="67"/>
        <v>70.578318236807377</v>
      </c>
      <c r="AG641" s="293">
        <f t="shared" si="68"/>
        <v>70.578318236807377</v>
      </c>
      <c r="AH641" s="294">
        <f t="shared" si="69"/>
        <v>0.43360195029457571</v>
      </c>
      <c r="AI641" s="294">
        <f t="shared" si="70"/>
        <v>2.0663331584735158</v>
      </c>
      <c r="AJ641" s="295">
        <f>INDEX($AR$3:AS641,MATCH(COUNTA(N641:Y641),$AR$3:$AR$12,0),2)</f>
        <v>2.1</v>
      </c>
      <c r="AK641" s="296">
        <f t="shared" si="71"/>
        <v>72.824285714285708</v>
      </c>
      <c r="AL641" s="297">
        <f t="shared" si="72"/>
        <v>7.9204096481798052</v>
      </c>
      <c r="AP641" s="298" t="s">
        <v>337</v>
      </c>
    </row>
    <row r="642" spans="1:42">
      <c r="A642" s="197" t="s">
        <v>695</v>
      </c>
      <c r="B642">
        <v>102.69</v>
      </c>
      <c r="C642">
        <v>170.64</v>
      </c>
      <c r="D642">
        <v>50.8</v>
      </c>
      <c r="E642">
        <v>60.13</v>
      </c>
      <c r="F642">
        <v>35.72</v>
      </c>
      <c r="H642">
        <v>169.72</v>
      </c>
      <c r="I642">
        <v>44.01</v>
      </c>
      <c r="J642">
        <v>68.3</v>
      </c>
      <c r="N642" s="22">
        <v>102.69</v>
      </c>
      <c r="O642">
        <v>170.64</v>
      </c>
      <c r="P642">
        <v>50.8</v>
      </c>
      <c r="Q642">
        <v>60.13</v>
      </c>
      <c r="R642">
        <v>35.72</v>
      </c>
      <c r="T642">
        <v>169.72</v>
      </c>
      <c r="U642">
        <v>44.01</v>
      </c>
      <c r="V642">
        <v>68.3</v>
      </c>
      <c r="Z642">
        <v>0.66100000000000003</v>
      </c>
      <c r="AA642">
        <v>0.10299999999999999</v>
      </c>
      <c r="AB642" s="72">
        <v>9.96387</v>
      </c>
      <c r="AC642">
        <v>0.37</v>
      </c>
      <c r="AD642" s="292">
        <f t="shared" ref="AD642:AD705" si="74">(COUNT(N642:Y642)*(1/(COUNT(N642:Y642)+COUNTBLANK(N642:Y642)))+(IF(AF642&lt;35,1,IF(AF642&lt;70,0.5,IF(AF642&gt;70,0)))))/2</f>
        <v>0.58333333333333326</v>
      </c>
      <c r="AE642" s="258">
        <f t="shared" si="73"/>
        <v>0.47666666666666663</v>
      </c>
      <c r="AF642" s="293">
        <f t="shared" ref="AF642:AF705" si="75">((_xlfn.STDEV.P(N642:Y642))/(AVERAGE(N642:Y642)))*100</f>
        <v>58.30262513933765</v>
      </c>
      <c r="AG642" s="293">
        <f t="shared" ref="AG642:AG705" si="76">((_xlfn.STDEV.P(B642:M642))/(AVERAGE(B642:M642)))*100</f>
        <v>58.30262513933765</v>
      </c>
      <c r="AH642" s="294">
        <f t="shared" ref="AH642:AH705" si="77">(ABS((LARGE(N642:Y642,2) -MAX(N642:Y642))))/(ABS(MIN(N642:Y642)-MAX(N642:Y642)))</f>
        <v>6.818855618143993E-3</v>
      </c>
      <c r="AI642" s="294">
        <f t="shared" ref="AI642:AI705" si="78">(ABS(MAX(N642:Y642)-AVERAGE(N642:Y642))/_xlfn.STDEV.P(N642:Y642))</f>
        <v>1.6201460597677253</v>
      </c>
      <c r="AJ642" s="295">
        <f>INDEX($AR$3:AS642,MATCH(COUNTA(N642:Y642),$AR$3:$AR$12,0),2)</f>
        <v>2.2200000000000002</v>
      </c>
      <c r="AK642" s="296">
        <f t="shared" ref="AK642:AK705" si="79">AVERAGE(N642:Y642)</f>
        <v>87.751249999999999</v>
      </c>
      <c r="AL642" s="297">
        <f t="shared" ref="AL642:AL705" si="80">IFERROR(AK642/AB642,0)</f>
        <v>8.8069444904439731</v>
      </c>
      <c r="AP642" s="298" t="s">
        <v>337</v>
      </c>
    </row>
    <row r="643" spans="1:42">
      <c r="A643" s="197" t="s">
        <v>696</v>
      </c>
      <c r="B643">
        <v>35.44</v>
      </c>
      <c r="C643">
        <v>85.83</v>
      </c>
      <c r="D643">
        <v>49.22</v>
      </c>
      <c r="E643">
        <v>38.22</v>
      </c>
      <c r="F643">
        <v>18.239999999999998</v>
      </c>
      <c r="G643">
        <v>19.100000000000001</v>
      </c>
      <c r="H643">
        <v>56.5</v>
      </c>
      <c r="I643">
        <v>45.89</v>
      </c>
      <c r="N643" s="22">
        <v>35.44</v>
      </c>
      <c r="O643">
        <v>85.83</v>
      </c>
      <c r="P643">
        <v>49.22</v>
      </c>
      <c r="Q643">
        <v>38.22</v>
      </c>
      <c r="R643">
        <v>18.239999999999998</v>
      </c>
      <c r="S643">
        <v>19.100000000000001</v>
      </c>
      <c r="T643">
        <v>56.5</v>
      </c>
      <c r="U643">
        <v>45.89</v>
      </c>
      <c r="Z643">
        <v>0.47499999999999998</v>
      </c>
      <c r="AA643">
        <v>0.192</v>
      </c>
      <c r="AB643" s="72">
        <v>7.4666899999999998</v>
      </c>
      <c r="AC643">
        <v>0.43</v>
      </c>
      <c r="AD643" s="292">
        <f t="shared" si="74"/>
        <v>0.58333333333333326</v>
      </c>
      <c r="AE643" s="258">
        <f t="shared" si="73"/>
        <v>0.5066666666666666</v>
      </c>
      <c r="AF643" s="293">
        <f t="shared" si="75"/>
        <v>46.810769240810053</v>
      </c>
      <c r="AG643" s="293">
        <f t="shared" si="76"/>
        <v>46.810769240810053</v>
      </c>
      <c r="AH643" s="294">
        <f t="shared" si="77"/>
        <v>0.433939931942595</v>
      </c>
      <c r="AI643" s="294">
        <f t="shared" si="78"/>
        <v>2.0734798547236317</v>
      </c>
      <c r="AJ643" s="295">
        <f>INDEX($AR$3:AS643,MATCH(COUNTA(N643:Y643),$AR$3:$AR$12,0),2)</f>
        <v>2.2200000000000002</v>
      </c>
      <c r="AK643" s="296">
        <f t="shared" si="79"/>
        <v>43.555</v>
      </c>
      <c r="AL643" s="297">
        <f t="shared" si="80"/>
        <v>5.8332406996942421</v>
      </c>
      <c r="AP643" s="298" t="s">
        <v>153</v>
      </c>
    </row>
    <row r="644" spans="1:42">
      <c r="A644" s="197" t="s">
        <v>697</v>
      </c>
      <c r="B644">
        <v>25.42</v>
      </c>
      <c r="C644">
        <v>70.03</v>
      </c>
      <c r="D644">
        <v>44</v>
      </c>
      <c r="E644">
        <v>35.74</v>
      </c>
      <c r="F644">
        <v>26.08</v>
      </c>
      <c r="G644">
        <v>23.03</v>
      </c>
      <c r="H644">
        <v>50.79</v>
      </c>
      <c r="I644">
        <v>39.49</v>
      </c>
      <c r="J644">
        <v>10.58</v>
      </c>
      <c r="N644" s="22">
        <v>25.42</v>
      </c>
      <c r="O644">
        <v>70.03</v>
      </c>
      <c r="P644">
        <v>44</v>
      </c>
      <c r="Q644">
        <v>35.74</v>
      </c>
      <c r="R644">
        <v>26.08</v>
      </c>
      <c r="S644">
        <v>23.03</v>
      </c>
      <c r="T644">
        <v>50.79</v>
      </c>
      <c r="U644">
        <v>39.49</v>
      </c>
      <c r="V644">
        <v>10.58</v>
      </c>
      <c r="Z644">
        <v>0.99299999999999999</v>
      </c>
      <c r="AA644">
        <v>0.192</v>
      </c>
      <c r="AB644" s="72">
        <v>6.9106949999999996</v>
      </c>
      <c r="AC644">
        <v>0.33</v>
      </c>
      <c r="AD644" s="292">
        <f t="shared" si="74"/>
        <v>0.625</v>
      </c>
      <c r="AE644" s="258">
        <f t="shared" si="73"/>
        <v>0.47750000000000004</v>
      </c>
      <c r="AF644" s="293">
        <f t="shared" si="75"/>
        <v>45.924218770629516</v>
      </c>
      <c r="AG644" s="293">
        <f t="shared" si="76"/>
        <v>45.924218770629516</v>
      </c>
      <c r="AH644" s="294">
        <f t="shared" si="77"/>
        <v>0.32363330529857026</v>
      </c>
      <c r="AI644" s="294">
        <f t="shared" si="78"/>
        <v>2.0432313800417194</v>
      </c>
      <c r="AJ644" s="295">
        <f>INDEX($AR$3:AS644,MATCH(COUNTA(N644:Y644),$AR$3:$AR$12,0),2)</f>
        <v>2.3199999999999998</v>
      </c>
      <c r="AK644" s="296">
        <f t="shared" si="79"/>
        <v>36.128888888888888</v>
      </c>
      <c r="AL644" s="297">
        <f t="shared" si="80"/>
        <v>5.2279675038312199</v>
      </c>
      <c r="AP644" s="298" t="s">
        <v>153</v>
      </c>
    </row>
    <row r="645" spans="1:42">
      <c r="A645" s="197" t="s">
        <v>698</v>
      </c>
      <c r="B645">
        <v>27.74</v>
      </c>
      <c r="C645">
        <v>47.73</v>
      </c>
      <c r="D645">
        <v>37.74</v>
      </c>
      <c r="E645">
        <v>27.02</v>
      </c>
      <c r="F645">
        <v>15.82</v>
      </c>
      <c r="G645">
        <v>13.46</v>
      </c>
      <c r="H645">
        <v>46.27</v>
      </c>
      <c r="I645">
        <v>28.27</v>
      </c>
      <c r="N645" s="22">
        <v>27.74</v>
      </c>
      <c r="O645">
        <v>47.73</v>
      </c>
      <c r="P645">
        <v>37.74</v>
      </c>
      <c r="Q645">
        <v>27.02</v>
      </c>
      <c r="R645">
        <v>15.82</v>
      </c>
      <c r="S645">
        <v>13.46</v>
      </c>
      <c r="T645">
        <v>46.27</v>
      </c>
      <c r="U645">
        <v>28.27</v>
      </c>
      <c r="Z645">
        <v>0.79400000000000004</v>
      </c>
      <c r="AA645">
        <v>0.192</v>
      </c>
      <c r="AB645" s="72">
        <v>6.5454150000000002</v>
      </c>
      <c r="AC645">
        <v>0.39</v>
      </c>
      <c r="AD645" s="292">
        <f t="shared" si="74"/>
        <v>0.58333333333333326</v>
      </c>
      <c r="AE645" s="258">
        <f t="shared" si="73"/>
        <v>0.48666666666666664</v>
      </c>
      <c r="AF645" s="293">
        <f t="shared" si="75"/>
        <v>38.933746499020536</v>
      </c>
      <c r="AG645" s="293">
        <f t="shared" si="76"/>
        <v>38.933746499020536</v>
      </c>
      <c r="AH645" s="294">
        <f t="shared" si="77"/>
        <v>4.2602859644003323E-2</v>
      </c>
      <c r="AI645" s="294">
        <f t="shared" si="78"/>
        <v>1.4501492132948814</v>
      </c>
      <c r="AJ645" s="295">
        <f>INDEX($AR$3:AS645,MATCH(COUNTA(N645:Y645),$AR$3:$AR$12,0),2)</f>
        <v>2.2200000000000002</v>
      </c>
      <c r="AK645" s="296">
        <f t="shared" si="79"/>
        <v>30.506250000000005</v>
      </c>
      <c r="AL645" s="297">
        <f t="shared" si="80"/>
        <v>4.6607052417608363</v>
      </c>
      <c r="AP645" s="298" t="s">
        <v>153</v>
      </c>
    </row>
    <row r="646" spans="1:42">
      <c r="A646" s="197" t="s">
        <v>699</v>
      </c>
      <c r="B646">
        <v>46.34</v>
      </c>
      <c r="C646">
        <v>114.63</v>
      </c>
      <c r="D646">
        <v>97.69</v>
      </c>
      <c r="E646">
        <v>64.73</v>
      </c>
      <c r="F646">
        <v>43.95</v>
      </c>
      <c r="G646">
        <v>26.02</v>
      </c>
      <c r="H646">
        <v>132.47</v>
      </c>
      <c r="I646">
        <v>42.26</v>
      </c>
      <c r="N646" s="22">
        <v>46.34</v>
      </c>
      <c r="O646">
        <v>114.63</v>
      </c>
      <c r="P646">
        <v>97.69</v>
      </c>
      <c r="Q646">
        <v>64.73</v>
      </c>
      <c r="R646">
        <v>43.95</v>
      </c>
      <c r="S646">
        <v>26.02</v>
      </c>
      <c r="T646">
        <v>132.47</v>
      </c>
      <c r="U646">
        <v>42.26</v>
      </c>
      <c r="Z646">
        <v>0.78</v>
      </c>
      <c r="AA646">
        <v>8.6999999999999994E-2</v>
      </c>
      <c r="AB646" s="72">
        <v>11.9077</v>
      </c>
      <c r="AC646">
        <v>0.37</v>
      </c>
      <c r="AD646" s="292">
        <f t="shared" si="74"/>
        <v>0.58333333333333326</v>
      </c>
      <c r="AE646" s="258">
        <f t="shared" si="73"/>
        <v>0.47666666666666663</v>
      </c>
      <c r="AF646" s="293">
        <f t="shared" si="75"/>
        <v>51.315385333426377</v>
      </c>
      <c r="AG646" s="293">
        <f t="shared" si="76"/>
        <v>51.315385333426377</v>
      </c>
      <c r="AH646" s="294">
        <f t="shared" si="77"/>
        <v>0.16759041803663693</v>
      </c>
      <c r="AI646" s="294">
        <f t="shared" si="78"/>
        <v>1.686587864034921</v>
      </c>
      <c r="AJ646" s="295">
        <f>INDEX($AR$3:AS646,MATCH(COUNTA(N646:Y646),$AR$3:$AR$12,0),2)</f>
        <v>2.2200000000000002</v>
      </c>
      <c r="AK646" s="296">
        <f t="shared" si="79"/>
        <v>71.01124999999999</v>
      </c>
      <c r="AL646" s="297">
        <f t="shared" si="80"/>
        <v>5.963473214810584</v>
      </c>
      <c r="AP646" s="298" t="s">
        <v>153</v>
      </c>
    </row>
    <row r="647" spans="1:42">
      <c r="A647" s="197" t="s">
        <v>700</v>
      </c>
      <c r="C647">
        <v>112.47</v>
      </c>
      <c r="D647">
        <v>103.44</v>
      </c>
      <c r="E647">
        <v>73.5</v>
      </c>
      <c r="F647">
        <v>33.909999999999997</v>
      </c>
      <c r="G647">
        <v>25.53</v>
      </c>
      <c r="H647">
        <v>151.34</v>
      </c>
      <c r="I647">
        <v>52.97</v>
      </c>
      <c r="O647">
        <v>112.47</v>
      </c>
      <c r="P647">
        <v>103.44</v>
      </c>
      <c r="Q647">
        <v>73.5</v>
      </c>
      <c r="R647">
        <v>33.909999999999997</v>
      </c>
      <c r="S647">
        <v>25.53</v>
      </c>
      <c r="T647">
        <v>151.34</v>
      </c>
      <c r="U647">
        <v>52.97</v>
      </c>
      <c r="Z647">
        <v>0.34399999999999997</v>
      </c>
      <c r="AA647">
        <v>8.6999999999999994E-2</v>
      </c>
      <c r="AB647" s="72">
        <v>8.1414500000000007</v>
      </c>
      <c r="AC647">
        <v>0.38</v>
      </c>
      <c r="AD647" s="292">
        <f t="shared" si="74"/>
        <v>0.54166666666666663</v>
      </c>
      <c r="AE647" s="258">
        <f t="shared" si="73"/>
        <v>0.46083333333333332</v>
      </c>
      <c r="AF647" s="293">
        <f t="shared" si="75"/>
        <v>53.583399105690688</v>
      </c>
      <c r="AG647" s="293">
        <f t="shared" si="76"/>
        <v>53.583399105690688</v>
      </c>
      <c r="AH647" s="294">
        <f t="shared" si="77"/>
        <v>0.30895795246800734</v>
      </c>
      <c r="AI647" s="294">
        <f t="shared" si="78"/>
        <v>1.7078836131665796</v>
      </c>
      <c r="AJ647" s="295">
        <f>INDEX($AR$3:AS647,MATCH(COUNTA(N647:Y647),$AR$3:$AR$12,0),2)</f>
        <v>2.1</v>
      </c>
      <c r="AK647" s="296">
        <f t="shared" si="79"/>
        <v>79.022857142857134</v>
      </c>
      <c r="AL647" s="297">
        <f t="shared" si="80"/>
        <v>9.7062387096717568</v>
      </c>
      <c r="AP647" s="298" t="s">
        <v>153</v>
      </c>
    </row>
    <row r="648" spans="1:42">
      <c r="A648" s="197" t="s">
        <v>701</v>
      </c>
      <c r="B648">
        <v>38.5</v>
      </c>
      <c r="C648">
        <v>113.78</v>
      </c>
      <c r="D648">
        <v>102.23</v>
      </c>
      <c r="E648">
        <v>70.680000000000007</v>
      </c>
      <c r="F648">
        <v>37.07</v>
      </c>
      <c r="G648">
        <v>28.1</v>
      </c>
      <c r="H648">
        <v>146.55000000000001</v>
      </c>
      <c r="I648">
        <v>44.45</v>
      </c>
      <c r="J648">
        <v>37.56</v>
      </c>
      <c r="N648" s="22">
        <v>38.5</v>
      </c>
      <c r="O648">
        <v>113.78</v>
      </c>
      <c r="P648">
        <v>102.23</v>
      </c>
      <c r="Q648">
        <v>70.680000000000007</v>
      </c>
      <c r="R648">
        <v>37.07</v>
      </c>
      <c r="S648">
        <v>28.1</v>
      </c>
      <c r="T648">
        <v>146.55000000000001</v>
      </c>
      <c r="U648">
        <v>44.45</v>
      </c>
      <c r="V648">
        <v>37.56</v>
      </c>
      <c r="Z648">
        <v>1.079</v>
      </c>
      <c r="AA648">
        <v>8.6999999999999994E-2</v>
      </c>
      <c r="AB648" s="72">
        <v>9.8009899999999988</v>
      </c>
      <c r="AC648">
        <v>0.33</v>
      </c>
      <c r="AD648" s="292">
        <f t="shared" si="74"/>
        <v>0.625</v>
      </c>
      <c r="AE648" s="258">
        <f t="shared" si="73"/>
        <v>0.47750000000000004</v>
      </c>
      <c r="AF648" s="293">
        <f t="shared" si="75"/>
        <v>58.043695047765034</v>
      </c>
      <c r="AG648" s="293">
        <f t="shared" si="76"/>
        <v>58.043695047765034</v>
      </c>
      <c r="AH648" s="294">
        <f t="shared" si="77"/>
        <v>0.27665681722245677</v>
      </c>
      <c r="AI648" s="294">
        <f t="shared" si="78"/>
        <v>1.9486196767150918</v>
      </c>
      <c r="AJ648" s="295">
        <f>INDEX($AR$3:AS648,MATCH(COUNTA(N648:Y648),$AR$3:$AR$12,0),2)</f>
        <v>2.3199999999999998</v>
      </c>
      <c r="AK648" s="296">
        <f t="shared" si="79"/>
        <v>68.768888888888895</v>
      </c>
      <c r="AL648" s="297">
        <f t="shared" si="80"/>
        <v>7.016524747896784</v>
      </c>
      <c r="AP648" s="298" t="s">
        <v>153</v>
      </c>
    </row>
    <row r="649" spans="1:42">
      <c r="A649" s="197" t="s">
        <v>702</v>
      </c>
      <c r="B649">
        <v>38.57</v>
      </c>
      <c r="C649">
        <v>92.21</v>
      </c>
      <c r="D649">
        <v>72.260000000000005</v>
      </c>
      <c r="E649">
        <v>50.52</v>
      </c>
      <c r="F649">
        <v>36.19</v>
      </c>
      <c r="G649">
        <v>20.64</v>
      </c>
      <c r="H649">
        <v>105.13</v>
      </c>
      <c r="I649">
        <v>43.95</v>
      </c>
      <c r="N649" s="22">
        <v>38.57</v>
      </c>
      <c r="O649">
        <v>92.21</v>
      </c>
      <c r="P649">
        <v>72.260000000000005</v>
      </c>
      <c r="Q649">
        <v>50.52</v>
      </c>
      <c r="R649">
        <v>36.19</v>
      </c>
      <c r="S649">
        <v>20.64</v>
      </c>
      <c r="T649">
        <v>105.13</v>
      </c>
      <c r="U649">
        <v>43.95</v>
      </c>
      <c r="Z649">
        <v>0.214</v>
      </c>
      <c r="AA649">
        <v>0.17599999999999999</v>
      </c>
      <c r="AB649" s="72">
        <v>8.4218100000000007</v>
      </c>
      <c r="AC649">
        <v>0.37</v>
      </c>
      <c r="AD649" s="292">
        <f t="shared" si="74"/>
        <v>0.58333333333333326</v>
      </c>
      <c r="AE649" s="258">
        <f t="shared" si="73"/>
        <v>0.47666666666666663</v>
      </c>
      <c r="AF649" s="293">
        <f t="shared" si="75"/>
        <v>48.057682454886951</v>
      </c>
      <c r="AG649" s="293">
        <f t="shared" si="76"/>
        <v>48.057682454886951</v>
      </c>
      <c r="AH649" s="294">
        <f t="shared" si="77"/>
        <v>0.15291750503018112</v>
      </c>
      <c r="AI649" s="294">
        <f t="shared" si="78"/>
        <v>1.7280417787016868</v>
      </c>
      <c r="AJ649" s="295">
        <f>INDEX($AR$3:AS649,MATCH(COUNTA(N649:Y649),$AR$3:$AR$12,0),2)</f>
        <v>2.2200000000000002</v>
      </c>
      <c r="AK649" s="296">
        <f t="shared" si="79"/>
        <v>57.433749999999996</v>
      </c>
      <c r="AL649" s="297">
        <f t="shared" si="80"/>
        <v>6.8196444707254136</v>
      </c>
      <c r="AP649" s="298" t="s">
        <v>156</v>
      </c>
    </row>
    <row r="650" spans="1:42">
      <c r="A650" s="197" t="s">
        <v>703</v>
      </c>
      <c r="D650">
        <v>24.78</v>
      </c>
      <c r="E650">
        <v>18.05</v>
      </c>
      <c r="H650">
        <v>19.05</v>
      </c>
      <c r="I650">
        <v>13.72</v>
      </c>
      <c r="P650">
        <v>24.78</v>
      </c>
      <c r="Q650">
        <v>18.05</v>
      </c>
      <c r="T650">
        <v>19.05</v>
      </c>
      <c r="U650">
        <v>13.72</v>
      </c>
      <c r="Z650">
        <v>0.95</v>
      </c>
      <c r="AA650">
        <v>0.17599999999999999</v>
      </c>
      <c r="AB650" s="72">
        <v>5.5262399999999996</v>
      </c>
      <c r="AC650">
        <v>0.42</v>
      </c>
      <c r="AD650" s="292">
        <f t="shared" si="74"/>
        <v>0.66666666666666663</v>
      </c>
      <c r="AE650" s="258">
        <f t="shared" si="73"/>
        <v>0.54333333333333333</v>
      </c>
      <c r="AF650" s="293">
        <f t="shared" si="75"/>
        <v>20.856193890668656</v>
      </c>
      <c r="AG650" s="293">
        <f t="shared" si="76"/>
        <v>20.856193890668656</v>
      </c>
      <c r="AH650" s="294">
        <f t="shared" si="77"/>
        <v>0.51808318264014463</v>
      </c>
      <c r="AI650" s="294">
        <f t="shared" si="78"/>
        <v>1.4916964847085863</v>
      </c>
      <c r="AJ650" s="295">
        <f>INDEX($AR$3:AS650,MATCH(COUNTA(N650:Y650),$AR$3:$AR$12,0),2)</f>
        <v>1.49</v>
      </c>
      <c r="AK650" s="296">
        <f t="shared" si="79"/>
        <v>18.899999999999999</v>
      </c>
      <c r="AL650" s="297">
        <f t="shared" si="80"/>
        <v>3.4200469035003906</v>
      </c>
      <c r="AP650" s="298" t="s">
        <v>156</v>
      </c>
    </row>
    <row r="651" spans="1:42">
      <c r="A651" s="197" t="s">
        <v>704</v>
      </c>
      <c r="B651">
        <v>35.21</v>
      </c>
      <c r="C651">
        <v>146.13</v>
      </c>
      <c r="D651">
        <v>69.55</v>
      </c>
      <c r="E651">
        <v>49.65</v>
      </c>
      <c r="F651">
        <v>25.38</v>
      </c>
      <c r="G651">
        <v>15.66</v>
      </c>
      <c r="H651">
        <v>91.82</v>
      </c>
      <c r="I651">
        <v>26.27</v>
      </c>
      <c r="N651" s="22">
        <v>35.21</v>
      </c>
      <c r="O651">
        <v>146.13</v>
      </c>
      <c r="P651">
        <v>69.55</v>
      </c>
      <c r="Q651">
        <v>49.65</v>
      </c>
      <c r="R651">
        <v>25.38</v>
      </c>
      <c r="S651">
        <v>15.66</v>
      </c>
      <c r="T651">
        <v>91.82</v>
      </c>
      <c r="U651">
        <v>26.27</v>
      </c>
      <c r="Z651">
        <v>0.97099999999999997</v>
      </c>
      <c r="AA651">
        <v>0.17599999999999999</v>
      </c>
      <c r="AB651" s="72">
        <v>12.77135</v>
      </c>
      <c r="AC651">
        <v>0.37</v>
      </c>
      <c r="AD651" s="292">
        <f t="shared" si="74"/>
        <v>0.33333333333333331</v>
      </c>
      <c r="AE651" s="258">
        <f t="shared" si="73"/>
        <v>0.35166666666666668</v>
      </c>
      <c r="AF651" s="293">
        <f t="shared" si="75"/>
        <v>71.478499034002567</v>
      </c>
      <c r="AG651" s="293">
        <f t="shared" si="76"/>
        <v>71.478499034002567</v>
      </c>
      <c r="AH651" s="294">
        <f t="shared" si="77"/>
        <v>0.41626427531233234</v>
      </c>
      <c r="AI651" s="294">
        <f t="shared" si="78"/>
        <v>2.158992992428566</v>
      </c>
      <c r="AJ651" s="295">
        <f>INDEX($AR$3:AS651,MATCH(COUNTA(N651:Y651),$AR$3:$AR$12,0),2)</f>
        <v>2.2200000000000002</v>
      </c>
      <c r="AK651" s="296">
        <f t="shared" si="79"/>
        <v>57.458749999999995</v>
      </c>
      <c r="AL651" s="297">
        <f t="shared" si="80"/>
        <v>4.4990349493201576</v>
      </c>
      <c r="AP651" s="298" t="s">
        <v>156</v>
      </c>
    </row>
    <row r="652" spans="1:42">
      <c r="A652" s="197" t="s">
        <v>705</v>
      </c>
      <c r="F652">
        <v>4.55</v>
      </c>
      <c r="H652">
        <v>7.74</v>
      </c>
      <c r="R652">
        <v>4.55</v>
      </c>
      <c r="T652">
        <v>7.74</v>
      </c>
      <c r="Z652">
        <v>0.35</v>
      </c>
      <c r="AA652">
        <v>2.3E-2</v>
      </c>
      <c r="AB652" s="72">
        <v>6.3907699999999998</v>
      </c>
      <c r="AC652">
        <v>0.38</v>
      </c>
      <c r="AD652" s="292">
        <f t="shared" si="74"/>
        <v>0.58333333333333337</v>
      </c>
      <c r="AE652" s="258">
        <f t="shared" ref="AE652:AE715" si="81">AVERAGE(AC652:AD652)</f>
        <v>0.48166666666666669</v>
      </c>
      <c r="AF652" s="293">
        <f t="shared" si="75"/>
        <v>25.956061838893437</v>
      </c>
      <c r="AG652" s="293">
        <f t="shared" si="76"/>
        <v>25.956061838893437</v>
      </c>
      <c r="AH652" s="294">
        <f t="shared" si="77"/>
        <v>1</v>
      </c>
      <c r="AI652" s="294">
        <f t="shared" si="78"/>
        <v>0.99999999999999944</v>
      </c>
      <c r="AJ652" s="295" t="e">
        <f>INDEX($AR$3:AS652,MATCH(COUNTA(N652:Y652),$AR$3:$AR$12,0),2)</f>
        <v>#N/A</v>
      </c>
      <c r="AK652" s="296">
        <f t="shared" si="79"/>
        <v>6.1449999999999996</v>
      </c>
      <c r="AL652" s="297">
        <f t="shared" si="80"/>
        <v>0.96154297525963217</v>
      </c>
      <c r="AP652" s="298" t="s">
        <v>625</v>
      </c>
    </row>
    <row r="653" spans="1:42">
      <c r="A653" s="197" t="s">
        <v>706</v>
      </c>
      <c r="C653">
        <v>7.78</v>
      </c>
      <c r="H653">
        <v>2.06</v>
      </c>
      <c r="O653">
        <v>7.78</v>
      </c>
      <c r="T653">
        <v>2.06</v>
      </c>
      <c r="Z653">
        <v>0.92900000000000005</v>
      </c>
      <c r="AA653">
        <v>2.3E-2</v>
      </c>
      <c r="AB653" s="72">
        <v>7.3047300000000002</v>
      </c>
      <c r="AC653">
        <v>0.38</v>
      </c>
      <c r="AD653" s="292">
        <f t="shared" si="74"/>
        <v>0.33333333333333331</v>
      </c>
      <c r="AE653" s="258">
        <f t="shared" si="81"/>
        <v>0.35666666666666669</v>
      </c>
      <c r="AF653" s="293">
        <f t="shared" si="75"/>
        <v>58.130081300813018</v>
      </c>
      <c r="AG653" s="293">
        <f t="shared" si="76"/>
        <v>58.130081300813018</v>
      </c>
      <c r="AH653" s="294">
        <f t="shared" si="77"/>
        <v>1</v>
      </c>
      <c r="AI653" s="294">
        <f t="shared" si="78"/>
        <v>0.99999999999999989</v>
      </c>
      <c r="AJ653" s="295" t="e">
        <f>INDEX($AR$3:AS653,MATCH(COUNTA(N653:Y653),$AR$3:$AR$12,0),2)</f>
        <v>#N/A</v>
      </c>
      <c r="AK653" s="296">
        <f t="shared" si="79"/>
        <v>4.92</v>
      </c>
      <c r="AL653" s="297">
        <f t="shared" si="80"/>
        <v>0.67353618819586758</v>
      </c>
      <c r="AP653" s="298" t="s">
        <v>625</v>
      </c>
    </row>
    <row r="654" spans="1:42">
      <c r="A654" s="197" t="s">
        <v>707</v>
      </c>
      <c r="F654">
        <v>5.98</v>
      </c>
      <c r="H654">
        <v>11.37</v>
      </c>
      <c r="R654">
        <v>5.98</v>
      </c>
      <c r="T654">
        <v>11.37</v>
      </c>
      <c r="Z654">
        <v>0.91900000000000004</v>
      </c>
      <c r="AA654">
        <v>2.3E-2</v>
      </c>
      <c r="AB654" s="72">
        <v>8.3325399999999998</v>
      </c>
      <c r="AC654">
        <v>0.42</v>
      </c>
      <c r="AD654" s="292">
        <f t="shared" si="74"/>
        <v>0.58333333333333337</v>
      </c>
      <c r="AE654" s="258">
        <f t="shared" si="81"/>
        <v>0.50166666666666671</v>
      </c>
      <c r="AF654" s="293">
        <f t="shared" si="75"/>
        <v>31.066282420749246</v>
      </c>
      <c r="AG654" s="293">
        <f t="shared" si="76"/>
        <v>31.066282420749246</v>
      </c>
      <c r="AH654" s="294">
        <f t="shared" si="77"/>
        <v>1</v>
      </c>
      <c r="AI654" s="294">
        <f t="shared" si="78"/>
        <v>1.0000000000000004</v>
      </c>
      <c r="AJ654" s="295" t="e">
        <f>INDEX($AR$3:AS654,MATCH(COUNTA(N654:Y654),$AR$3:$AR$12,0),2)</f>
        <v>#N/A</v>
      </c>
      <c r="AK654" s="296">
        <f t="shared" si="79"/>
        <v>8.6750000000000007</v>
      </c>
      <c r="AL654" s="297">
        <f t="shared" si="80"/>
        <v>1.0410991126355229</v>
      </c>
      <c r="AP654" s="298" t="s">
        <v>625</v>
      </c>
    </row>
    <row r="655" spans="1:42">
      <c r="A655" s="197" t="s">
        <v>708</v>
      </c>
      <c r="H655">
        <v>8.39</v>
      </c>
      <c r="T655">
        <v>8.39</v>
      </c>
      <c r="Z655">
        <v>0.434</v>
      </c>
      <c r="AA655">
        <v>5.8999999999999997E-2</v>
      </c>
      <c r="AB655" s="72">
        <v>5.7549900000000003</v>
      </c>
      <c r="AC655">
        <v>0.42</v>
      </c>
      <c r="AD655" s="292">
        <f t="shared" si="74"/>
        <v>0.54166666666666663</v>
      </c>
      <c r="AE655" s="258">
        <f t="shared" si="81"/>
        <v>0.48083333333333333</v>
      </c>
      <c r="AF655" s="293">
        <f t="shared" si="75"/>
        <v>0</v>
      </c>
      <c r="AG655" s="293">
        <f t="shared" si="76"/>
        <v>0</v>
      </c>
      <c r="AH655" s="294" t="e">
        <f t="shared" si="77"/>
        <v>#NUM!</v>
      </c>
      <c r="AI655" s="294" t="e">
        <f t="shared" si="78"/>
        <v>#DIV/0!</v>
      </c>
      <c r="AJ655" s="295" t="e">
        <f>INDEX($AR$3:AS655,MATCH(COUNTA(N655:Y655),$AR$3:$AR$12,0),2)</f>
        <v>#N/A</v>
      </c>
      <c r="AK655" s="296">
        <f t="shared" si="79"/>
        <v>8.39</v>
      </c>
      <c r="AL655" s="297">
        <f t="shared" si="80"/>
        <v>1.4578652612776044</v>
      </c>
      <c r="AP655" s="298" t="s">
        <v>625</v>
      </c>
    </row>
    <row r="656" spans="1:42">
      <c r="A656" s="197" t="s">
        <v>709</v>
      </c>
      <c r="D656">
        <v>57.61</v>
      </c>
      <c r="E656">
        <v>26.42</v>
      </c>
      <c r="F656">
        <v>29.98</v>
      </c>
      <c r="G656">
        <v>14.68</v>
      </c>
      <c r="H656">
        <v>20.53</v>
      </c>
      <c r="I656">
        <v>22.51</v>
      </c>
      <c r="Q656">
        <v>26.42</v>
      </c>
      <c r="R656">
        <v>29.98</v>
      </c>
      <c r="S656">
        <v>14.68</v>
      </c>
      <c r="T656">
        <v>20.53</v>
      </c>
      <c r="U656">
        <v>22.51</v>
      </c>
      <c r="Z656">
        <v>1.1020000000000001</v>
      </c>
      <c r="AA656">
        <v>5.8999999999999997E-2</v>
      </c>
      <c r="AB656" s="72">
        <v>9.8056399999999986</v>
      </c>
      <c r="AC656">
        <v>0.52</v>
      </c>
      <c r="AD656" s="292">
        <f t="shared" si="74"/>
        <v>0.70833333333333326</v>
      </c>
      <c r="AE656" s="258">
        <f t="shared" si="81"/>
        <v>0.61416666666666664</v>
      </c>
      <c r="AF656" s="293">
        <f t="shared" si="75"/>
        <v>22.835662074495716</v>
      </c>
      <c r="AG656" s="293">
        <f t="shared" si="76"/>
        <v>48.248407763681115</v>
      </c>
      <c r="AH656" s="294">
        <f t="shared" si="77"/>
        <v>0.2326797385620914</v>
      </c>
      <c r="AI656" s="294">
        <f t="shared" si="78"/>
        <v>1.3729823857228591</v>
      </c>
      <c r="AJ656" s="295">
        <f>INDEX($AR$3:AS656,MATCH(COUNTA(N656:Y656),$AR$3:$AR$12,0),2)</f>
        <v>1.75</v>
      </c>
      <c r="AK656" s="296">
        <f t="shared" si="79"/>
        <v>22.824000000000005</v>
      </c>
      <c r="AL656" s="297">
        <f t="shared" si="80"/>
        <v>2.3276400112588274</v>
      </c>
      <c r="AP656" s="298" t="s">
        <v>625</v>
      </c>
    </row>
    <row r="657" spans="1:42">
      <c r="A657" s="197" t="s">
        <v>710</v>
      </c>
      <c r="F657">
        <v>7.29</v>
      </c>
      <c r="H657">
        <v>5.6</v>
      </c>
      <c r="R657">
        <v>7.29</v>
      </c>
      <c r="T657">
        <v>5.6</v>
      </c>
      <c r="Z657">
        <v>0.72599999999999998</v>
      </c>
      <c r="AA657">
        <v>5.8999999999999997E-2</v>
      </c>
      <c r="AB657" s="72">
        <v>5.9144800000000002</v>
      </c>
      <c r="AC657">
        <v>0.42</v>
      </c>
      <c r="AD657" s="292">
        <f t="shared" si="74"/>
        <v>0.58333333333333337</v>
      </c>
      <c r="AE657" s="258">
        <f t="shared" si="81"/>
        <v>0.50166666666666671</v>
      </c>
      <c r="AF657" s="293">
        <f t="shared" si="75"/>
        <v>13.110938712179914</v>
      </c>
      <c r="AG657" s="293">
        <f t="shared" si="76"/>
        <v>13.110938712179914</v>
      </c>
      <c r="AH657" s="294">
        <f t="shared" si="77"/>
        <v>1</v>
      </c>
      <c r="AI657" s="294">
        <f t="shared" si="78"/>
        <v>1.0000000000000049</v>
      </c>
      <c r="AJ657" s="295" t="e">
        <f>INDEX($AR$3:AS657,MATCH(COUNTA(N657:Y657),$AR$3:$AR$12,0),2)</f>
        <v>#N/A</v>
      </c>
      <c r="AK657" s="296">
        <f t="shared" si="79"/>
        <v>6.4450000000000003</v>
      </c>
      <c r="AL657" s="297">
        <f t="shared" si="80"/>
        <v>1.0896985026578838</v>
      </c>
      <c r="AP657" s="298" t="s">
        <v>625</v>
      </c>
    </row>
    <row r="658" spans="1:42">
      <c r="A658" s="197" t="s">
        <v>711</v>
      </c>
      <c r="E658">
        <v>16.91</v>
      </c>
      <c r="F658">
        <v>15.65</v>
      </c>
      <c r="G658">
        <v>10.1</v>
      </c>
      <c r="H658">
        <v>14.85</v>
      </c>
      <c r="I658">
        <v>12.56</v>
      </c>
      <c r="Q658">
        <v>16.91</v>
      </c>
      <c r="R658">
        <v>15.65</v>
      </c>
      <c r="S658">
        <v>10.1</v>
      </c>
      <c r="T658">
        <v>14.85</v>
      </c>
      <c r="U658">
        <v>12.56</v>
      </c>
      <c r="Z658">
        <v>0.53100000000000003</v>
      </c>
      <c r="AA658">
        <v>6.2E-2</v>
      </c>
      <c r="AB658" s="72">
        <v>7.6568250000000004</v>
      </c>
      <c r="AC658">
        <v>0.48</v>
      </c>
      <c r="AD658" s="292">
        <f t="shared" si="74"/>
        <v>0.70833333333333326</v>
      </c>
      <c r="AE658" s="258">
        <f t="shared" si="81"/>
        <v>0.59416666666666662</v>
      </c>
      <c r="AF658" s="293">
        <f t="shared" si="75"/>
        <v>17.242986160756114</v>
      </c>
      <c r="AG658" s="293">
        <f t="shared" si="76"/>
        <v>17.242986160756114</v>
      </c>
      <c r="AH658" s="294">
        <f t="shared" si="77"/>
        <v>0.18502202643171803</v>
      </c>
      <c r="AI658" s="294">
        <f t="shared" si="78"/>
        <v>1.1984611623426382</v>
      </c>
      <c r="AJ658" s="295">
        <f>INDEX($AR$3:AS658,MATCH(COUNTA(N658:Y658),$AR$3:$AR$12,0),2)</f>
        <v>1.75</v>
      </c>
      <c r="AK658" s="296">
        <f t="shared" si="79"/>
        <v>14.014000000000001</v>
      </c>
      <c r="AL658" s="297">
        <f t="shared" si="80"/>
        <v>1.83026254354775</v>
      </c>
      <c r="AP658" s="298" t="s">
        <v>625</v>
      </c>
    </row>
    <row r="659" spans="1:42">
      <c r="A659" s="197" t="s">
        <v>712</v>
      </c>
      <c r="D659">
        <v>17.399999999999999</v>
      </c>
      <c r="E659">
        <v>14.31</v>
      </c>
      <c r="F659">
        <v>10.56</v>
      </c>
      <c r="G659">
        <v>7.72</v>
      </c>
      <c r="H659">
        <v>9.23</v>
      </c>
      <c r="I659">
        <v>5.89</v>
      </c>
      <c r="P659">
        <v>17.399999999999999</v>
      </c>
      <c r="Q659">
        <v>14.31</v>
      </c>
      <c r="R659">
        <v>10.56</v>
      </c>
      <c r="S659">
        <v>7.72</v>
      </c>
      <c r="T659">
        <v>9.23</v>
      </c>
      <c r="U659">
        <v>5.89</v>
      </c>
      <c r="Z659">
        <v>0.59599999999999997</v>
      </c>
      <c r="AA659">
        <v>6.2E-2</v>
      </c>
      <c r="AB659" s="72">
        <v>8.9805200000000003</v>
      </c>
      <c r="AC659">
        <v>0.42</v>
      </c>
      <c r="AD659" s="292">
        <f t="shared" si="74"/>
        <v>0.5</v>
      </c>
      <c r="AE659" s="258">
        <f t="shared" si="81"/>
        <v>0.45999999999999996</v>
      </c>
      <c r="AF659" s="293">
        <f t="shared" si="75"/>
        <v>36.080885707816613</v>
      </c>
      <c r="AG659" s="293">
        <f t="shared" si="76"/>
        <v>36.080885707816613</v>
      </c>
      <c r="AH659" s="294">
        <f t="shared" si="77"/>
        <v>0.26846220677671578</v>
      </c>
      <c r="AI659" s="294">
        <f t="shared" si="78"/>
        <v>1.672465406290027</v>
      </c>
      <c r="AJ659" s="295">
        <f>INDEX($AR$3:AS659,MATCH(COUNTA(N659:Y659),$AR$3:$AR$12,0),2)</f>
        <v>1.94</v>
      </c>
      <c r="AK659" s="296">
        <f t="shared" si="79"/>
        <v>10.851666666666667</v>
      </c>
      <c r="AL659" s="297">
        <f t="shared" si="80"/>
        <v>1.208356160519287</v>
      </c>
      <c r="AP659" s="298" t="s">
        <v>625</v>
      </c>
    </row>
    <row r="660" spans="1:42">
      <c r="A660" s="197" t="s">
        <v>713</v>
      </c>
      <c r="F660">
        <v>10.89</v>
      </c>
      <c r="H660">
        <v>6.27</v>
      </c>
      <c r="R660">
        <v>10.89</v>
      </c>
      <c r="T660">
        <v>6.27</v>
      </c>
      <c r="Z660">
        <v>1.119</v>
      </c>
      <c r="AA660">
        <v>6.2E-2</v>
      </c>
      <c r="AB660" s="72">
        <v>5.3087499999999999</v>
      </c>
      <c r="AC660">
        <v>0.42</v>
      </c>
      <c r="AD660" s="292">
        <f t="shared" si="74"/>
        <v>0.58333333333333337</v>
      </c>
      <c r="AE660" s="258">
        <f t="shared" si="81"/>
        <v>0.50166666666666671</v>
      </c>
      <c r="AF660" s="293">
        <f t="shared" si="75"/>
        <v>26.923076923076927</v>
      </c>
      <c r="AG660" s="293">
        <f t="shared" si="76"/>
        <v>26.923076923076927</v>
      </c>
      <c r="AH660" s="294">
        <f t="shared" si="77"/>
        <v>1</v>
      </c>
      <c r="AI660" s="294">
        <f t="shared" si="78"/>
        <v>1</v>
      </c>
      <c r="AJ660" s="295" t="e">
        <f>INDEX($AR$3:AS660,MATCH(COUNTA(N660:Y660),$AR$3:$AR$12,0),2)</f>
        <v>#N/A</v>
      </c>
      <c r="AK660" s="296">
        <f t="shared" si="79"/>
        <v>8.58</v>
      </c>
      <c r="AL660" s="297">
        <f t="shared" si="80"/>
        <v>1.6161996703555452</v>
      </c>
      <c r="AP660" s="298" t="s">
        <v>625</v>
      </c>
    </row>
    <row r="661" spans="1:42">
      <c r="A661" s="197" t="s">
        <v>714</v>
      </c>
      <c r="C661">
        <v>105.79</v>
      </c>
      <c r="H661">
        <v>396.47</v>
      </c>
      <c r="I661">
        <v>384.13</v>
      </c>
      <c r="J661">
        <v>447.45</v>
      </c>
      <c r="K661">
        <v>219.59</v>
      </c>
      <c r="L661">
        <v>78.59</v>
      </c>
      <c r="M661">
        <v>145.34</v>
      </c>
      <c r="O661">
        <v>105.79</v>
      </c>
      <c r="T661">
        <v>396.47</v>
      </c>
      <c r="U661">
        <v>384.13</v>
      </c>
      <c r="V661">
        <v>447.45</v>
      </c>
      <c r="W661">
        <v>219.59</v>
      </c>
      <c r="X661">
        <v>78.59</v>
      </c>
      <c r="Y661" s="72">
        <v>145.34</v>
      </c>
      <c r="Z661">
        <v>0.42499999999999999</v>
      </c>
      <c r="AA661">
        <v>0.17799999999999999</v>
      </c>
      <c r="AB661" s="72">
        <v>9.4334749999999996</v>
      </c>
      <c r="AC661">
        <v>0.38</v>
      </c>
      <c r="AD661" s="292">
        <f t="shared" si="74"/>
        <v>0.54166666666666663</v>
      </c>
      <c r="AE661" s="258">
        <f t="shared" si="81"/>
        <v>0.46083333333333332</v>
      </c>
      <c r="AF661" s="293">
        <f t="shared" si="75"/>
        <v>55.773341729024651</v>
      </c>
      <c r="AG661" s="293">
        <f t="shared" si="76"/>
        <v>55.773341729024651</v>
      </c>
      <c r="AH661" s="294">
        <f t="shared" si="77"/>
        <v>0.13820961882557056</v>
      </c>
      <c r="AI661" s="294">
        <f t="shared" si="78"/>
        <v>1.3666896760493408</v>
      </c>
      <c r="AJ661" s="295">
        <f>INDEX($AR$3:AS661,MATCH(COUNTA(N661:Y661),$AR$3:$AR$12,0),2)</f>
        <v>2.1</v>
      </c>
      <c r="AK661" s="296">
        <f t="shared" si="79"/>
        <v>253.90857142857141</v>
      </c>
      <c r="AL661" s="297">
        <f t="shared" si="80"/>
        <v>26.915698767269898</v>
      </c>
      <c r="AP661" s="298" t="s">
        <v>337</v>
      </c>
    </row>
    <row r="662" spans="1:42">
      <c r="A662" s="197" t="s">
        <v>715</v>
      </c>
      <c r="H662">
        <v>747.66</v>
      </c>
      <c r="I662">
        <v>714.82</v>
      </c>
      <c r="J662">
        <v>315.51</v>
      </c>
      <c r="K662">
        <v>187.15</v>
      </c>
      <c r="T662">
        <v>747.66</v>
      </c>
      <c r="U662">
        <v>714.82</v>
      </c>
      <c r="V662">
        <v>315.51</v>
      </c>
      <c r="W662">
        <v>187.15</v>
      </c>
      <c r="Z662">
        <v>1.02</v>
      </c>
      <c r="AA662">
        <v>0.17799999999999999</v>
      </c>
      <c r="AB662" s="72">
        <v>12.192</v>
      </c>
      <c r="AC662">
        <v>0.38</v>
      </c>
      <c r="AD662" s="292">
        <f t="shared" si="74"/>
        <v>0.41666666666666663</v>
      </c>
      <c r="AE662" s="258">
        <f t="shared" si="81"/>
        <v>0.39833333333333332</v>
      </c>
      <c r="AF662" s="293">
        <f t="shared" si="75"/>
        <v>49.764323108644327</v>
      </c>
      <c r="AG662" s="293">
        <f t="shared" si="76"/>
        <v>49.764323108644327</v>
      </c>
      <c r="AH662" s="294">
        <f t="shared" si="77"/>
        <v>5.8589498849262137E-2</v>
      </c>
      <c r="AI662" s="294">
        <f t="shared" si="78"/>
        <v>1.0486343211445597</v>
      </c>
      <c r="AJ662" s="295">
        <f>INDEX($AR$3:AS662,MATCH(COUNTA(N662:Y662),$AR$3:$AR$12,0),2)</f>
        <v>1.49</v>
      </c>
      <c r="AK662" s="296">
        <f t="shared" si="79"/>
        <v>491.28500000000003</v>
      </c>
      <c r="AL662" s="297">
        <f t="shared" si="80"/>
        <v>40.295685695538062</v>
      </c>
      <c r="AP662" s="298" t="s">
        <v>337</v>
      </c>
    </row>
    <row r="663" spans="1:42">
      <c r="A663" s="197" t="s">
        <v>716</v>
      </c>
      <c r="C663">
        <v>87.63</v>
      </c>
      <c r="H663">
        <v>317.86</v>
      </c>
      <c r="I663">
        <v>143.61000000000001</v>
      </c>
      <c r="J663">
        <v>718.92</v>
      </c>
      <c r="K663">
        <v>245.51</v>
      </c>
      <c r="O663">
        <v>87.63</v>
      </c>
      <c r="T663">
        <v>317.86</v>
      </c>
      <c r="U663">
        <v>143.61000000000001</v>
      </c>
      <c r="V663">
        <v>718.92</v>
      </c>
      <c r="W663">
        <v>245.51</v>
      </c>
      <c r="Z663">
        <v>0.74</v>
      </c>
      <c r="AA663">
        <v>0.17799999999999999</v>
      </c>
      <c r="AB663" s="72">
        <v>7.2363899999999992</v>
      </c>
      <c r="AC663">
        <v>0.3</v>
      </c>
      <c r="AD663" s="292">
        <f t="shared" si="74"/>
        <v>0.20833333333333331</v>
      </c>
      <c r="AE663" s="258">
        <f t="shared" si="81"/>
        <v>0.25416666666666665</v>
      </c>
      <c r="AF663" s="293">
        <f t="shared" si="75"/>
        <v>73.61835795094656</v>
      </c>
      <c r="AG663" s="293">
        <f t="shared" si="76"/>
        <v>73.61835795094656</v>
      </c>
      <c r="AH663" s="294">
        <f t="shared" si="77"/>
        <v>0.63530231747691235</v>
      </c>
      <c r="AI663" s="294">
        <f t="shared" si="78"/>
        <v>1.8677103638360575</v>
      </c>
      <c r="AJ663" s="295">
        <f>INDEX($AR$3:AS663,MATCH(COUNTA(N663:Y663),$AR$3:$AR$12,0),2)</f>
        <v>1.75</v>
      </c>
      <c r="AK663" s="296">
        <f t="shared" si="79"/>
        <v>302.70600000000002</v>
      </c>
      <c r="AL663" s="297">
        <f t="shared" si="80"/>
        <v>41.831078756120114</v>
      </c>
      <c r="AP663" s="298" t="s">
        <v>337</v>
      </c>
    </row>
    <row r="664" spans="1:42">
      <c r="A664" s="197" t="s">
        <v>717</v>
      </c>
      <c r="B664">
        <v>160.41</v>
      </c>
      <c r="C664">
        <v>160.65</v>
      </c>
      <c r="D664">
        <v>190.04</v>
      </c>
      <c r="E664">
        <v>169.5</v>
      </c>
      <c r="F664">
        <v>157.15</v>
      </c>
      <c r="G664">
        <v>157.35</v>
      </c>
      <c r="H664">
        <v>154.91999999999999</v>
      </c>
      <c r="I664">
        <v>146.28</v>
      </c>
      <c r="J664">
        <v>140.86000000000001</v>
      </c>
      <c r="K664">
        <v>106.6</v>
      </c>
      <c r="L664">
        <v>269.62</v>
      </c>
      <c r="M664">
        <v>265.39999999999998</v>
      </c>
      <c r="N664" s="22">
        <v>160.41</v>
      </c>
      <c r="O664">
        <v>160.65</v>
      </c>
      <c r="P664">
        <v>190.04</v>
      </c>
      <c r="Q664">
        <v>169.5</v>
      </c>
      <c r="R664">
        <v>157.15</v>
      </c>
      <c r="S664">
        <v>157.35</v>
      </c>
      <c r="T664">
        <v>154.91999999999999</v>
      </c>
      <c r="U664">
        <v>146.28</v>
      </c>
      <c r="V664">
        <v>140.86000000000001</v>
      </c>
      <c r="W664">
        <v>106.6</v>
      </c>
      <c r="X664">
        <v>269.62</v>
      </c>
      <c r="Y664" s="72">
        <v>265.39999999999998</v>
      </c>
      <c r="AB664" s="72">
        <v>0.28799999999999998</v>
      </c>
      <c r="AC664">
        <v>0.67</v>
      </c>
      <c r="AD664" s="292">
        <f t="shared" si="74"/>
        <v>1</v>
      </c>
      <c r="AE664" s="258">
        <f t="shared" si="81"/>
        <v>0.83499999999999996</v>
      </c>
      <c r="AF664" s="293">
        <f t="shared" si="75"/>
        <v>26.592237950350018</v>
      </c>
      <c r="AG664" s="293">
        <f t="shared" si="76"/>
        <v>26.592237950350018</v>
      </c>
      <c r="AH664" s="294">
        <f t="shared" si="77"/>
        <v>2.5886394307447106E-2</v>
      </c>
      <c r="AI664" s="294">
        <f t="shared" si="78"/>
        <v>2.0923883768805922</v>
      </c>
      <c r="AJ664" s="295">
        <f>INDEX($AR$3:AS664,MATCH(COUNTA(N664:Y664),$AR$3:$AR$12,0),2)</f>
        <v>2.5499999999999998</v>
      </c>
      <c r="AK664" s="296">
        <f t="shared" si="79"/>
        <v>173.23166666666665</v>
      </c>
      <c r="AL664" s="297">
        <f t="shared" si="80"/>
        <v>601.49884259259261</v>
      </c>
      <c r="AN664">
        <f>(AB664-0.0664978)*1000</f>
        <v>221.50219999999999</v>
      </c>
      <c r="AO664" s="256">
        <f>100*(AK664/AN664)</f>
        <v>78.207650608737367</v>
      </c>
      <c r="AP664" s="298" t="s">
        <v>81</v>
      </c>
    </row>
    <row r="665" spans="1:42">
      <c r="A665" s="197" t="s">
        <v>718</v>
      </c>
      <c r="AB665" s="72">
        <v>0.15596099999999999</v>
      </c>
      <c r="AD665" s="292" t="e">
        <f t="shared" si="74"/>
        <v>#DIV/0!</v>
      </c>
      <c r="AE665" s="258" t="e">
        <f t="shared" si="81"/>
        <v>#DIV/0!</v>
      </c>
      <c r="AF665" s="293" t="e">
        <f t="shared" si="75"/>
        <v>#DIV/0!</v>
      </c>
      <c r="AG665" s="293" t="e">
        <f t="shared" si="76"/>
        <v>#DIV/0!</v>
      </c>
      <c r="AH665" s="294" t="e">
        <f t="shared" si="77"/>
        <v>#NUM!</v>
      </c>
      <c r="AI665" s="294" t="e">
        <f t="shared" si="78"/>
        <v>#DIV/0!</v>
      </c>
      <c r="AJ665" s="295" t="e">
        <f>INDEX($AR$3:AS665,MATCH(COUNTA(N665:Y665),$AR$3:$AR$12,0),2)</f>
        <v>#N/A</v>
      </c>
      <c r="AK665" s="296" t="e">
        <f t="shared" si="79"/>
        <v>#DIV/0!</v>
      </c>
      <c r="AL665" s="297">
        <f t="shared" si="80"/>
        <v>0</v>
      </c>
      <c r="AP665" s="298" t="s">
        <v>81</v>
      </c>
    </row>
    <row r="666" spans="1:42">
      <c r="A666" s="197" t="s">
        <v>719</v>
      </c>
      <c r="AB666" s="72">
        <v>0.40368500000000002</v>
      </c>
      <c r="AD666" s="292" t="e">
        <f t="shared" si="74"/>
        <v>#DIV/0!</v>
      </c>
      <c r="AE666" s="258" t="e">
        <f t="shared" si="81"/>
        <v>#DIV/0!</v>
      </c>
      <c r="AF666" s="293" t="e">
        <f t="shared" si="75"/>
        <v>#DIV/0!</v>
      </c>
      <c r="AG666" s="293" t="e">
        <f t="shared" si="76"/>
        <v>#DIV/0!</v>
      </c>
      <c r="AH666" s="294" t="e">
        <f t="shared" si="77"/>
        <v>#NUM!</v>
      </c>
      <c r="AI666" s="294" t="e">
        <f t="shared" si="78"/>
        <v>#DIV/0!</v>
      </c>
      <c r="AJ666" s="295" t="e">
        <f>INDEX($AR$3:AS666,MATCH(COUNTA(N666:Y666),$AR$3:$AR$12,0),2)</f>
        <v>#N/A</v>
      </c>
      <c r="AK666" s="296" t="e">
        <f t="shared" si="79"/>
        <v>#DIV/0!</v>
      </c>
      <c r="AL666" s="297">
        <f t="shared" si="80"/>
        <v>0</v>
      </c>
      <c r="AP666" s="298" t="s">
        <v>81</v>
      </c>
    </row>
    <row r="667" spans="1:42">
      <c r="A667" s="214" t="s">
        <v>720</v>
      </c>
      <c r="B667">
        <v>67.73</v>
      </c>
      <c r="C667">
        <v>186.73</v>
      </c>
      <c r="D667">
        <v>58.45</v>
      </c>
      <c r="E667">
        <v>77.52</v>
      </c>
      <c r="F667">
        <v>31.44</v>
      </c>
      <c r="G667">
        <v>28.46</v>
      </c>
      <c r="H667">
        <v>113.53</v>
      </c>
      <c r="I667">
        <v>69.61</v>
      </c>
      <c r="J667">
        <v>58.1</v>
      </c>
      <c r="N667" s="22">
        <v>67.73</v>
      </c>
      <c r="P667">
        <v>58.45</v>
      </c>
      <c r="Q667">
        <v>77.52</v>
      </c>
      <c r="R667">
        <v>31.44</v>
      </c>
      <c r="S667">
        <v>28.46</v>
      </c>
      <c r="U667">
        <v>69.61</v>
      </c>
      <c r="V667">
        <v>58.1</v>
      </c>
      <c r="Z667">
        <v>0.93200000000000005</v>
      </c>
      <c r="AA667">
        <v>0.15</v>
      </c>
      <c r="AB667">
        <v>6.3958050000000002</v>
      </c>
      <c r="AC667">
        <v>0.33</v>
      </c>
      <c r="AD667" s="292">
        <f t="shared" si="74"/>
        <v>0.79166666666666663</v>
      </c>
      <c r="AE667" s="258">
        <f t="shared" si="81"/>
        <v>0.56083333333333329</v>
      </c>
      <c r="AF667" s="293">
        <f t="shared" si="75"/>
        <v>31.408431973483186</v>
      </c>
      <c r="AG667" s="293">
        <f t="shared" si="76"/>
        <v>59.23948167129177</v>
      </c>
      <c r="AH667" s="294">
        <f t="shared" si="77"/>
        <v>0.16123114553607823</v>
      </c>
      <c r="AI667" s="294">
        <f t="shared" si="78"/>
        <v>1.2312828494504522</v>
      </c>
      <c r="AJ667" s="295">
        <f>INDEX($AR$3:AS667,MATCH(COUNTA(N667:Y667),$AR$3:$AR$12,0),2)</f>
        <v>2.1</v>
      </c>
      <c r="AK667" s="296">
        <f t="shared" si="79"/>
        <v>55.901428571428575</v>
      </c>
      <c r="AL667" s="297">
        <f t="shared" si="80"/>
        <v>8.7403272256469009</v>
      </c>
      <c r="AP667" s="272" t="s">
        <v>337</v>
      </c>
    </row>
    <row r="668" spans="1:42">
      <c r="A668" s="214" t="s">
        <v>721</v>
      </c>
      <c r="B668">
        <v>306.63</v>
      </c>
      <c r="C668">
        <v>146.49</v>
      </c>
      <c r="D668">
        <v>111.05</v>
      </c>
      <c r="E668">
        <v>59.67</v>
      </c>
      <c r="F668">
        <v>62.71</v>
      </c>
      <c r="G668">
        <v>47.62</v>
      </c>
      <c r="H668">
        <v>355.52</v>
      </c>
      <c r="I668">
        <v>127.03</v>
      </c>
      <c r="J668">
        <v>183.83</v>
      </c>
      <c r="O668">
        <v>146.49</v>
      </c>
      <c r="P668">
        <v>111.05</v>
      </c>
      <c r="Q668">
        <v>59.67</v>
      </c>
      <c r="R668">
        <v>62.71</v>
      </c>
      <c r="S668">
        <v>47.62</v>
      </c>
      <c r="U668">
        <v>127.03</v>
      </c>
      <c r="V668">
        <v>183.83</v>
      </c>
      <c r="Z668">
        <v>0.98499999999999999</v>
      </c>
      <c r="AA668">
        <v>0.15</v>
      </c>
      <c r="AB668">
        <v>14.386200000000001</v>
      </c>
      <c r="AC668">
        <v>0.33</v>
      </c>
      <c r="AD668" s="292">
        <f t="shared" si="74"/>
        <v>0.54166666666666663</v>
      </c>
      <c r="AE668" s="258">
        <f t="shared" si="81"/>
        <v>0.43583333333333329</v>
      </c>
      <c r="AF668" s="293">
        <f t="shared" si="75"/>
        <v>44.740658622659254</v>
      </c>
      <c r="AG668" s="293">
        <f t="shared" si="76"/>
        <v>66.350549777313773</v>
      </c>
      <c r="AH668" s="294">
        <f t="shared" si="77"/>
        <v>0.27413552602598928</v>
      </c>
      <c r="AI668" s="294">
        <f t="shared" si="78"/>
        <v>1.6600122935903785</v>
      </c>
      <c r="AJ668" s="295">
        <f>INDEX($AR$3:AS668,MATCH(COUNTA(N668:Y668),$AR$3:$AR$12,0),2)</f>
        <v>2.1</v>
      </c>
      <c r="AK668" s="296">
        <f t="shared" si="79"/>
        <v>105.48571428571429</v>
      </c>
      <c r="AL668" s="297">
        <f t="shared" si="80"/>
        <v>7.3324237314728204</v>
      </c>
      <c r="AP668" s="298" t="s">
        <v>337</v>
      </c>
    </row>
    <row r="669" spans="1:42">
      <c r="A669" s="214" t="s">
        <v>722</v>
      </c>
      <c r="B669">
        <v>133.63999999999999</v>
      </c>
      <c r="C669">
        <v>188.91</v>
      </c>
      <c r="D669">
        <v>40.270000000000003</v>
      </c>
      <c r="E669">
        <v>65.03</v>
      </c>
      <c r="F669">
        <v>21.94</v>
      </c>
      <c r="G669">
        <v>22.27</v>
      </c>
      <c r="H669">
        <v>79.75</v>
      </c>
      <c r="I669">
        <v>49.73</v>
      </c>
      <c r="J669">
        <v>36.75</v>
      </c>
      <c r="P669">
        <v>40.270000000000003</v>
      </c>
      <c r="Q669">
        <v>65.03</v>
      </c>
      <c r="R669">
        <v>21.94</v>
      </c>
      <c r="S669">
        <v>22.27</v>
      </c>
      <c r="T669">
        <v>79.75</v>
      </c>
      <c r="U669">
        <v>49.73</v>
      </c>
      <c r="V669">
        <v>36.75</v>
      </c>
      <c r="Z669">
        <v>0.23799999999999999</v>
      </c>
      <c r="AA669">
        <v>0.15</v>
      </c>
      <c r="AB669">
        <v>9.6701750000000004</v>
      </c>
      <c r="AC669">
        <v>0.37</v>
      </c>
      <c r="AD669" s="292">
        <f t="shared" si="74"/>
        <v>0.54166666666666663</v>
      </c>
      <c r="AE669" s="258">
        <f t="shared" si="81"/>
        <v>0.45583333333333331</v>
      </c>
      <c r="AF669" s="293">
        <f t="shared" si="75"/>
        <v>44.101386377673066</v>
      </c>
      <c r="AG669" s="293">
        <f t="shared" si="76"/>
        <v>74.744207606929891</v>
      </c>
      <c r="AH669" s="294">
        <f t="shared" si="77"/>
        <v>0.25462722712333502</v>
      </c>
      <c r="AI669" s="294">
        <f t="shared" si="78"/>
        <v>1.7415975486873876</v>
      </c>
      <c r="AJ669" s="295">
        <f>INDEX($AR$3:AS669,MATCH(COUNTA(N669:Y669),$AR$3:$AR$12,0),2)</f>
        <v>2.1</v>
      </c>
      <c r="AK669" s="296">
        <f t="shared" si="79"/>
        <v>45.105714285714285</v>
      </c>
      <c r="AL669" s="297">
        <f t="shared" si="80"/>
        <v>4.6644155132367597</v>
      </c>
      <c r="AP669" s="298" t="s">
        <v>337</v>
      </c>
    </row>
    <row r="670" spans="1:42">
      <c r="A670" s="214" t="s">
        <v>723</v>
      </c>
      <c r="B670">
        <v>105.48</v>
      </c>
      <c r="C670">
        <v>257.26</v>
      </c>
      <c r="D670">
        <v>56.02</v>
      </c>
      <c r="E670">
        <v>89.16</v>
      </c>
      <c r="F670">
        <v>47.05</v>
      </c>
      <c r="G670">
        <v>55.71</v>
      </c>
      <c r="H670">
        <v>96.01</v>
      </c>
      <c r="I670">
        <v>73.89</v>
      </c>
      <c r="J670">
        <v>39.47</v>
      </c>
      <c r="K670">
        <v>13.35</v>
      </c>
      <c r="N670" s="22">
        <v>105.48</v>
      </c>
      <c r="O670">
        <v>257.26</v>
      </c>
      <c r="P670">
        <v>56.02</v>
      </c>
      <c r="Q670">
        <v>89.16</v>
      </c>
      <c r="R670">
        <v>47.05</v>
      </c>
      <c r="S670">
        <v>55.71</v>
      </c>
      <c r="T670">
        <v>96.01</v>
      </c>
      <c r="U670">
        <v>73.89</v>
      </c>
      <c r="V670">
        <v>39.47</v>
      </c>
      <c r="W670">
        <v>13.35</v>
      </c>
      <c r="AB670">
        <v>8.4091399999999989</v>
      </c>
      <c r="AC670">
        <v>0.43</v>
      </c>
      <c r="AD670" s="292">
        <f t="shared" si="74"/>
        <v>0.41666666666666663</v>
      </c>
      <c r="AE670" s="258">
        <f t="shared" si="81"/>
        <v>0.42333333333333334</v>
      </c>
      <c r="AF670" s="293">
        <f t="shared" si="75"/>
        <v>76.523392623326089</v>
      </c>
      <c r="AG670" s="293">
        <f t="shared" si="76"/>
        <v>76.523392623326089</v>
      </c>
      <c r="AH670" s="294">
        <f t="shared" si="77"/>
        <v>0.62227870936000973</v>
      </c>
      <c r="AI670" s="294">
        <f t="shared" si="78"/>
        <v>2.7271047174140319</v>
      </c>
      <c r="AJ670" s="295">
        <f>INDEX($AR$3:AS670,MATCH(COUNTA(N670:Y670),$AR$3:$AR$12,0),2)</f>
        <v>2.41</v>
      </c>
      <c r="AK670" s="296">
        <f t="shared" si="79"/>
        <v>83.34</v>
      </c>
      <c r="AL670" s="297">
        <f t="shared" si="80"/>
        <v>9.9106448459652245</v>
      </c>
      <c r="AN670" s="213">
        <v>6.6711400000000004E-2</v>
      </c>
      <c r="AO670" s="256">
        <f>100*((AK670-AVERAGE(AL667:AL669)*AB670)/(AN670*1000))</f>
        <v>37.793772352484737</v>
      </c>
      <c r="AP670" s="298" t="s">
        <v>724</v>
      </c>
    </row>
    <row r="671" spans="1:42">
      <c r="A671" s="214" t="s">
        <v>725</v>
      </c>
      <c r="B671">
        <v>218.94</v>
      </c>
      <c r="C671">
        <v>301.55</v>
      </c>
      <c r="F671">
        <v>53.26</v>
      </c>
      <c r="G671">
        <v>36.79</v>
      </c>
      <c r="H671">
        <v>208.3</v>
      </c>
      <c r="I671">
        <v>82.2</v>
      </c>
      <c r="J671">
        <v>63.95</v>
      </c>
      <c r="K671">
        <v>34.200000000000003</v>
      </c>
      <c r="R671">
        <v>53.26</v>
      </c>
      <c r="S671">
        <v>36.79</v>
      </c>
      <c r="U671">
        <v>82.2</v>
      </c>
      <c r="V671">
        <v>63.95</v>
      </c>
      <c r="W671">
        <v>34.200000000000003</v>
      </c>
      <c r="AB671">
        <v>11.4796</v>
      </c>
      <c r="AC671">
        <v>0.35</v>
      </c>
      <c r="AD671" s="292">
        <f t="shared" si="74"/>
        <v>0.70833333333333326</v>
      </c>
      <c r="AE671" s="258">
        <f t="shared" si="81"/>
        <v>0.52916666666666656</v>
      </c>
      <c r="AF671" s="293">
        <f t="shared" si="75"/>
        <v>32.901547913561238</v>
      </c>
      <c r="AG671" s="293">
        <f t="shared" si="76"/>
        <v>76.829228900779853</v>
      </c>
      <c r="AH671" s="294">
        <f t="shared" si="77"/>
        <v>0.38020833333333331</v>
      </c>
      <c r="AI671" s="294">
        <f t="shared" si="78"/>
        <v>1.5803828305198495</v>
      </c>
      <c r="AJ671" s="295">
        <f>INDEX($AR$3:AS671,MATCH(COUNTA(N671:Y671),$AR$3:$AR$12,0),2)</f>
        <v>1.75</v>
      </c>
      <c r="AK671" s="296">
        <f t="shared" si="79"/>
        <v>54.08</v>
      </c>
      <c r="AL671" s="297">
        <f t="shared" si="80"/>
        <v>4.7109655388689502</v>
      </c>
      <c r="AP671" s="298" t="s">
        <v>724</v>
      </c>
    </row>
    <row r="672" spans="1:42">
      <c r="A672" s="214" t="s">
        <v>726</v>
      </c>
      <c r="B672">
        <v>77.069999999999993</v>
      </c>
      <c r="C672">
        <v>251.37</v>
      </c>
      <c r="D672">
        <v>92.51</v>
      </c>
      <c r="E672">
        <v>79.430000000000007</v>
      </c>
      <c r="F672">
        <v>63.62</v>
      </c>
      <c r="G672">
        <v>32.29</v>
      </c>
      <c r="H672">
        <v>164.23</v>
      </c>
      <c r="I672">
        <v>71.040000000000006</v>
      </c>
      <c r="J672">
        <v>24.71</v>
      </c>
      <c r="N672" s="22">
        <v>77.069999999999993</v>
      </c>
      <c r="P672">
        <v>92.51</v>
      </c>
      <c r="Q672">
        <v>79.430000000000007</v>
      </c>
      <c r="R672">
        <v>63.62</v>
      </c>
      <c r="S672">
        <v>32.29</v>
      </c>
      <c r="U672">
        <v>71.040000000000006</v>
      </c>
      <c r="V672">
        <v>24.71</v>
      </c>
      <c r="AB672">
        <v>6.8967000000000001</v>
      </c>
      <c r="AC672">
        <v>0.42</v>
      </c>
      <c r="AD672" s="292">
        <f t="shared" si="74"/>
        <v>0.54166666666666663</v>
      </c>
      <c r="AE672" s="258">
        <f t="shared" si="81"/>
        <v>0.48083333333333333</v>
      </c>
      <c r="AF672" s="293">
        <f t="shared" si="75"/>
        <v>37.073900891871517</v>
      </c>
      <c r="AG672" s="293">
        <f t="shared" si="76"/>
        <v>70.28676993702787</v>
      </c>
      <c r="AH672" s="294">
        <f t="shared" si="77"/>
        <v>0.19292035398230084</v>
      </c>
      <c r="AI672" s="294">
        <f t="shared" si="78"/>
        <v>1.266422799320595</v>
      </c>
      <c r="AJ672" s="295">
        <f>INDEX($AR$3:AS672,MATCH(COUNTA(N672:Y672),$AR$3:$AR$12,0),2)</f>
        <v>2.1</v>
      </c>
      <c r="AK672" s="296">
        <f t="shared" si="79"/>
        <v>62.952857142857148</v>
      </c>
      <c r="AL672" s="297">
        <f t="shared" si="80"/>
        <v>9.1279680344015475</v>
      </c>
      <c r="AP672" s="298" t="s">
        <v>724</v>
      </c>
    </row>
    <row r="673" spans="1:42">
      <c r="A673" s="214" t="s">
        <v>727</v>
      </c>
      <c r="B673">
        <v>179.64</v>
      </c>
      <c r="C673">
        <v>261.55</v>
      </c>
      <c r="D673">
        <v>74.25</v>
      </c>
      <c r="E673">
        <v>84.78</v>
      </c>
      <c r="F673">
        <v>33.51</v>
      </c>
      <c r="G673">
        <v>28.51</v>
      </c>
      <c r="H673">
        <v>155.31</v>
      </c>
      <c r="I673">
        <v>86.58</v>
      </c>
      <c r="J673">
        <v>71.87</v>
      </c>
      <c r="K673">
        <v>17.559999999999999</v>
      </c>
      <c r="P673">
        <v>74.25</v>
      </c>
      <c r="Q673">
        <v>84.78</v>
      </c>
      <c r="R673">
        <v>33.51</v>
      </c>
      <c r="S673">
        <v>28.51</v>
      </c>
      <c r="T673">
        <v>155.31</v>
      </c>
      <c r="U673">
        <v>86.58</v>
      </c>
      <c r="V673">
        <v>71.87</v>
      </c>
      <c r="W673">
        <v>17.559999999999999</v>
      </c>
      <c r="Z673">
        <v>0.70699999999999996</v>
      </c>
      <c r="AA673">
        <v>0.122</v>
      </c>
      <c r="AB673">
        <v>8.6553899999999988</v>
      </c>
      <c r="AC673">
        <v>0.35</v>
      </c>
      <c r="AD673" s="292">
        <f t="shared" si="74"/>
        <v>0.58333333333333326</v>
      </c>
      <c r="AE673" s="258">
        <f t="shared" si="81"/>
        <v>0.46666666666666662</v>
      </c>
      <c r="AF673" s="293">
        <f t="shared" si="75"/>
        <v>59.689473047519606</v>
      </c>
      <c r="AG673" s="293">
        <f t="shared" si="76"/>
        <v>73.748522930459842</v>
      </c>
      <c r="AH673" s="294">
        <f t="shared" si="77"/>
        <v>0.49894736842105264</v>
      </c>
      <c r="AI673" s="294">
        <f t="shared" si="78"/>
        <v>2.0931024802321265</v>
      </c>
      <c r="AJ673" s="295">
        <f>INDEX($AR$3:AS673,MATCH(COUNTA(N673:Y673),$AR$3:$AR$12,0),2)</f>
        <v>2.2200000000000002</v>
      </c>
      <c r="AK673" s="296">
        <f t="shared" si="79"/>
        <v>69.046249999999986</v>
      </c>
      <c r="AL673" s="297">
        <f t="shared" si="80"/>
        <v>7.9772546355507954</v>
      </c>
      <c r="AP673" s="298" t="s">
        <v>337</v>
      </c>
    </row>
    <row r="674" spans="1:42">
      <c r="A674" s="214" t="s">
        <v>728</v>
      </c>
      <c r="B674">
        <v>53.82</v>
      </c>
      <c r="C674">
        <v>97.29</v>
      </c>
      <c r="D674">
        <v>63.93</v>
      </c>
      <c r="E674">
        <v>50.68</v>
      </c>
      <c r="F674">
        <v>15.76</v>
      </c>
      <c r="G674">
        <v>15.89</v>
      </c>
      <c r="H674">
        <v>66.459999999999994</v>
      </c>
      <c r="I674">
        <v>39.11</v>
      </c>
      <c r="J674">
        <v>21.35</v>
      </c>
      <c r="N674" s="22">
        <v>53.82</v>
      </c>
      <c r="O674">
        <v>97.29</v>
      </c>
      <c r="P674">
        <v>63.93</v>
      </c>
      <c r="Q674">
        <v>50.68</v>
      </c>
      <c r="R674">
        <v>15.76</v>
      </c>
      <c r="S674">
        <v>15.89</v>
      </c>
      <c r="T674">
        <v>66.459999999999994</v>
      </c>
      <c r="U674">
        <v>39.11</v>
      </c>
      <c r="V674">
        <v>21.35</v>
      </c>
      <c r="Z674">
        <v>0.70699999999999996</v>
      </c>
      <c r="AA674">
        <v>0.122</v>
      </c>
      <c r="AB674">
        <v>7.3886100000000008</v>
      </c>
      <c r="AC674">
        <v>0.35</v>
      </c>
      <c r="AD674" s="292">
        <f t="shared" si="74"/>
        <v>0.625</v>
      </c>
      <c r="AE674" s="258">
        <f t="shared" si="81"/>
        <v>0.48749999999999999</v>
      </c>
      <c r="AF674" s="293">
        <f t="shared" si="75"/>
        <v>54.39435364199953</v>
      </c>
      <c r="AG674" s="293">
        <f t="shared" si="76"/>
        <v>54.39435364199953</v>
      </c>
      <c r="AH674" s="294">
        <f t="shared" si="77"/>
        <v>0.37814301484116292</v>
      </c>
      <c r="AI674" s="294">
        <f t="shared" si="78"/>
        <v>1.9555456697006983</v>
      </c>
      <c r="AJ674" s="295">
        <f>INDEX($AR$3:AS674,MATCH(COUNTA(N674:Y674),$AR$3:$AR$12,0),2)</f>
        <v>2.3199999999999998</v>
      </c>
      <c r="AK674" s="296">
        <f t="shared" si="79"/>
        <v>47.143333333333338</v>
      </c>
      <c r="AL674" s="297">
        <f t="shared" si="80"/>
        <v>6.3805415813438975</v>
      </c>
      <c r="AP674" s="298" t="s">
        <v>337</v>
      </c>
    </row>
    <row r="675" spans="1:42">
      <c r="A675" s="214" t="s">
        <v>729</v>
      </c>
      <c r="F675">
        <v>12.52</v>
      </c>
      <c r="G675">
        <v>20.99</v>
      </c>
      <c r="R675">
        <v>12.52</v>
      </c>
      <c r="S675">
        <v>20.99</v>
      </c>
      <c r="Z675">
        <v>0.76400000000000001</v>
      </c>
      <c r="AA675">
        <v>0.04</v>
      </c>
      <c r="AB675">
        <v>7.5310050000000004</v>
      </c>
      <c r="AC675">
        <v>0.42</v>
      </c>
      <c r="AD675" s="292">
        <f t="shared" si="74"/>
        <v>0.58333333333333337</v>
      </c>
      <c r="AE675" s="258">
        <f t="shared" si="81"/>
        <v>0.50166666666666671</v>
      </c>
      <c r="AF675" s="293">
        <f t="shared" si="75"/>
        <v>25.276037003879441</v>
      </c>
      <c r="AG675" s="293">
        <f t="shared" si="76"/>
        <v>25.276037003879441</v>
      </c>
      <c r="AH675" s="294">
        <f t="shared" si="77"/>
        <v>1</v>
      </c>
      <c r="AI675" s="294">
        <f t="shared" si="78"/>
        <v>0.99999999999999978</v>
      </c>
      <c r="AJ675" s="295" t="e">
        <f>INDEX($AR$3:AS675,MATCH(COUNTA(N675:Y675),$AR$3:$AR$12,0),2)</f>
        <v>#N/A</v>
      </c>
      <c r="AK675" s="296">
        <f t="shared" si="79"/>
        <v>16.754999999999999</v>
      </c>
      <c r="AL675" s="297">
        <f t="shared" si="80"/>
        <v>2.2248026657796665</v>
      </c>
      <c r="AP675" s="298" t="s">
        <v>337</v>
      </c>
    </row>
    <row r="676" spans="1:42">
      <c r="A676" s="214" t="s">
        <v>730</v>
      </c>
      <c r="F676">
        <v>11.08</v>
      </c>
      <c r="G676">
        <v>24.26</v>
      </c>
      <c r="R676">
        <v>11.08</v>
      </c>
      <c r="S676">
        <v>24.26</v>
      </c>
      <c r="Z676">
        <v>0.38200000000000001</v>
      </c>
      <c r="AA676">
        <v>0.04</v>
      </c>
      <c r="AB676">
        <v>7.220839999999999</v>
      </c>
      <c r="AC676">
        <v>0.42</v>
      </c>
      <c r="AD676" s="292">
        <f t="shared" si="74"/>
        <v>0.33333333333333331</v>
      </c>
      <c r="AE676" s="258">
        <f t="shared" si="81"/>
        <v>0.37666666666666665</v>
      </c>
      <c r="AF676" s="293">
        <f t="shared" si="75"/>
        <v>37.294850028296537</v>
      </c>
      <c r="AG676" s="293">
        <f t="shared" si="76"/>
        <v>37.294850028296537</v>
      </c>
      <c r="AH676" s="294">
        <f t="shared" si="77"/>
        <v>1</v>
      </c>
      <c r="AI676" s="294">
        <f t="shared" si="78"/>
        <v>1.0000000000000002</v>
      </c>
      <c r="AJ676" s="295" t="e">
        <f>INDEX($AR$3:AS676,MATCH(COUNTA(N676:Y676),$AR$3:$AR$12,0),2)</f>
        <v>#N/A</v>
      </c>
      <c r="AK676" s="296">
        <f t="shared" si="79"/>
        <v>17.670000000000002</v>
      </c>
      <c r="AL676" s="297">
        <f t="shared" si="80"/>
        <v>2.44708371879172</v>
      </c>
      <c r="AP676" s="298" t="s">
        <v>337</v>
      </c>
    </row>
    <row r="677" spans="1:42">
      <c r="A677" s="214" t="s">
        <v>731</v>
      </c>
      <c r="F677">
        <v>7.88</v>
      </c>
      <c r="G677">
        <v>14.8</v>
      </c>
      <c r="R677">
        <v>7.88</v>
      </c>
      <c r="S677">
        <v>14.8</v>
      </c>
      <c r="Z677">
        <v>0.97599999999999998</v>
      </c>
      <c r="AA677">
        <v>0.04</v>
      </c>
      <c r="AB677">
        <v>6.5424199999999999</v>
      </c>
      <c r="AC677">
        <v>0.42</v>
      </c>
      <c r="AD677" s="292">
        <f t="shared" si="74"/>
        <v>0.58333333333333337</v>
      </c>
      <c r="AE677" s="258">
        <f t="shared" si="81"/>
        <v>0.50166666666666671</v>
      </c>
      <c r="AF677" s="293">
        <f t="shared" si="75"/>
        <v>30.511463844797209</v>
      </c>
      <c r="AG677" s="293">
        <f t="shared" si="76"/>
        <v>30.511463844797209</v>
      </c>
      <c r="AH677" s="294">
        <f t="shared" si="77"/>
        <v>1</v>
      </c>
      <c r="AI677" s="294">
        <f t="shared" si="78"/>
        <v>0.99999999999999922</v>
      </c>
      <c r="AJ677" s="295" t="e">
        <f>INDEX($AR$3:AS677,MATCH(COUNTA(N677:Y677),$AR$3:$AR$12,0),2)</f>
        <v>#N/A</v>
      </c>
      <c r="AK677" s="296">
        <f t="shared" si="79"/>
        <v>11.34</v>
      </c>
      <c r="AL677" s="297">
        <f t="shared" si="80"/>
        <v>1.7333035787980595</v>
      </c>
      <c r="AP677" s="298" t="s">
        <v>337</v>
      </c>
    </row>
    <row r="678" spans="1:42">
      <c r="A678" s="214" t="s">
        <v>732</v>
      </c>
      <c r="AB678">
        <v>6.5395599999999998</v>
      </c>
      <c r="AD678" s="292" t="e">
        <f t="shared" si="74"/>
        <v>#DIV/0!</v>
      </c>
      <c r="AE678" s="258" t="e">
        <f t="shared" si="81"/>
        <v>#DIV/0!</v>
      </c>
      <c r="AF678" s="293" t="e">
        <f t="shared" si="75"/>
        <v>#DIV/0!</v>
      </c>
      <c r="AG678" s="293" t="e">
        <f t="shared" si="76"/>
        <v>#DIV/0!</v>
      </c>
      <c r="AH678" s="294" t="e">
        <f t="shared" si="77"/>
        <v>#NUM!</v>
      </c>
      <c r="AI678" s="294" t="e">
        <f t="shared" si="78"/>
        <v>#DIV/0!</v>
      </c>
      <c r="AJ678" s="295" t="e">
        <f>INDEX($AR$3:AS678,MATCH(COUNTA(N678:Y678),$AR$3:$AR$12,0),2)</f>
        <v>#N/A</v>
      </c>
      <c r="AK678" s="296" t="e">
        <f t="shared" si="79"/>
        <v>#DIV/0!</v>
      </c>
      <c r="AL678" s="297">
        <f t="shared" si="80"/>
        <v>0</v>
      </c>
      <c r="AP678" s="298" t="s">
        <v>724</v>
      </c>
    </row>
    <row r="679" spans="1:42">
      <c r="A679" s="214" t="s">
        <v>733</v>
      </c>
      <c r="B679">
        <v>45.28</v>
      </c>
      <c r="C679">
        <v>139.36000000000001</v>
      </c>
      <c r="D679">
        <v>86.68</v>
      </c>
      <c r="E679">
        <v>78.56</v>
      </c>
      <c r="F679">
        <v>33.94</v>
      </c>
      <c r="H679">
        <v>98.69</v>
      </c>
      <c r="I679">
        <v>59.48</v>
      </c>
      <c r="J679">
        <v>71.400000000000006</v>
      </c>
      <c r="K679">
        <v>34.5</v>
      </c>
      <c r="N679" s="22">
        <v>45.28</v>
      </c>
      <c r="O679">
        <v>139.36000000000001</v>
      </c>
      <c r="P679">
        <v>86.68</v>
      </c>
      <c r="Q679">
        <v>78.56</v>
      </c>
      <c r="R679">
        <v>33.94</v>
      </c>
      <c r="T679">
        <v>98.69</v>
      </c>
      <c r="U679">
        <v>59.48</v>
      </c>
      <c r="V679">
        <v>71.400000000000006</v>
      </c>
      <c r="W679">
        <v>34.5</v>
      </c>
      <c r="Z679">
        <v>0.70699999999999996</v>
      </c>
      <c r="AA679">
        <v>0.14299999999999999</v>
      </c>
      <c r="AB679">
        <v>12.27675</v>
      </c>
      <c r="AC679">
        <v>0.37</v>
      </c>
      <c r="AD679" s="292">
        <f t="shared" si="74"/>
        <v>0.625</v>
      </c>
      <c r="AE679" s="258">
        <f t="shared" si="81"/>
        <v>0.4975</v>
      </c>
      <c r="AF679" s="293">
        <f t="shared" si="75"/>
        <v>44.495723221024761</v>
      </c>
      <c r="AG679" s="293">
        <f t="shared" si="76"/>
        <v>44.495723221024761</v>
      </c>
      <c r="AH679" s="294">
        <f t="shared" si="77"/>
        <v>0.38579017264276239</v>
      </c>
      <c r="AI679" s="294">
        <f t="shared" si="78"/>
        <v>2.1033126559621436</v>
      </c>
      <c r="AJ679" s="295">
        <f>INDEX($AR$3:AS679,MATCH(COUNTA(N679:Y679),$AR$3:$AR$12,0),2)</f>
        <v>2.3199999999999998</v>
      </c>
      <c r="AK679" s="296">
        <f t="shared" si="79"/>
        <v>71.987777777777779</v>
      </c>
      <c r="AL679" s="297">
        <f t="shared" si="80"/>
        <v>5.8637487753499729</v>
      </c>
      <c r="AP679" s="298" t="s">
        <v>337</v>
      </c>
    </row>
    <row r="680" spans="1:42">
      <c r="A680" s="214" t="s">
        <v>734</v>
      </c>
      <c r="B680">
        <v>56.07</v>
      </c>
      <c r="C680">
        <v>130.78</v>
      </c>
      <c r="D680">
        <v>51.02</v>
      </c>
      <c r="F680">
        <v>27.07</v>
      </c>
      <c r="H680">
        <v>112.85</v>
      </c>
      <c r="I680">
        <v>41.25</v>
      </c>
      <c r="J680">
        <v>63.84</v>
      </c>
      <c r="N680" s="22">
        <v>56.07</v>
      </c>
      <c r="O680">
        <v>130.78</v>
      </c>
      <c r="P680">
        <v>51.02</v>
      </c>
      <c r="R680">
        <v>27.07</v>
      </c>
      <c r="T680">
        <v>112.85</v>
      </c>
      <c r="U680">
        <v>41.25</v>
      </c>
      <c r="V680">
        <v>63.84</v>
      </c>
      <c r="Z680">
        <v>0.70699999999999996</v>
      </c>
      <c r="AA680">
        <v>0.14299999999999999</v>
      </c>
      <c r="AB680">
        <v>6.5776500000000002</v>
      </c>
      <c r="AC680">
        <v>0.43</v>
      </c>
      <c r="AD680" s="292">
        <f t="shared" si="74"/>
        <v>0.54166666666666663</v>
      </c>
      <c r="AE680" s="258">
        <f t="shared" si="81"/>
        <v>0.48583333333333334</v>
      </c>
      <c r="AF680" s="293">
        <f t="shared" si="75"/>
        <v>51.35436941487864</v>
      </c>
      <c r="AG680" s="293">
        <f t="shared" si="76"/>
        <v>51.35436941487864</v>
      </c>
      <c r="AH680" s="294">
        <f t="shared" si="77"/>
        <v>0.1728859319255617</v>
      </c>
      <c r="AI680" s="294">
        <f t="shared" si="78"/>
        <v>1.7444150196765693</v>
      </c>
      <c r="AJ680" s="295">
        <f>INDEX($AR$3:AS680,MATCH(COUNTA(N680:Y680),$AR$3:$AR$12,0),2)</f>
        <v>2.1</v>
      </c>
      <c r="AK680" s="296">
        <f t="shared" si="79"/>
        <v>68.982857142857142</v>
      </c>
      <c r="AL680" s="297">
        <f t="shared" si="80"/>
        <v>10.487462413302188</v>
      </c>
      <c r="AP680" s="298" t="s">
        <v>337</v>
      </c>
    </row>
    <row r="681" spans="1:42">
      <c r="A681" s="214" t="s">
        <v>735</v>
      </c>
      <c r="F681">
        <v>22.12</v>
      </c>
      <c r="H681">
        <v>36.46</v>
      </c>
      <c r="I681">
        <v>15.39</v>
      </c>
      <c r="R681">
        <v>22.12</v>
      </c>
      <c r="T681">
        <v>36.46</v>
      </c>
      <c r="U681">
        <v>15.39</v>
      </c>
      <c r="Z681">
        <v>0.70699999999999996</v>
      </c>
      <c r="AA681">
        <v>0.34599999999999997</v>
      </c>
      <c r="AB681">
        <v>4.105175</v>
      </c>
      <c r="AC681">
        <v>0.42</v>
      </c>
      <c r="AD681" s="292">
        <f t="shared" si="74"/>
        <v>0.375</v>
      </c>
      <c r="AE681" s="258">
        <f t="shared" si="81"/>
        <v>0.39749999999999996</v>
      </c>
      <c r="AF681" s="293">
        <f t="shared" si="75"/>
        <v>35.636678974871586</v>
      </c>
      <c r="AG681" s="293">
        <f t="shared" si="76"/>
        <v>35.636678974871586</v>
      </c>
      <c r="AH681" s="294">
        <f t="shared" si="77"/>
        <v>0.68058851447555768</v>
      </c>
      <c r="AI681" s="294">
        <f t="shared" si="78"/>
        <v>1.3433002118218955</v>
      </c>
      <c r="AJ681" s="295">
        <f>INDEX($AR$3:AS681,MATCH(COUNTA(N681:Y681),$AR$3:$AR$12,0),2)</f>
        <v>1.1499999999999999</v>
      </c>
      <c r="AK681" s="296">
        <f t="shared" si="79"/>
        <v>24.656666666666666</v>
      </c>
      <c r="AL681" s="297">
        <f t="shared" si="80"/>
        <v>6.0062400912669167</v>
      </c>
      <c r="AP681" s="298" t="s">
        <v>337</v>
      </c>
    </row>
    <row r="682" spans="1:42">
      <c r="A682" s="214" t="s">
        <v>736</v>
      </c>
      <c r="C682">
        <v>177.87</v>
      </c>
      <c r="D682">
        <v>80.16</v>
      </c>
      <c r="E682">
        <v>85.16</v>
      </c>
      <c r="F682">
        <v>54.88</v>
      </c>
      <c r="G682">
        <v>46.61</v>
      </c>
      <c r="H682">
        <v>109.53</v>
      </c>
      <c r="I682">
        <v>83.27</v>
      </c>
      <c r="J682">
        <v>80.88</v>
      </c>
      <c r="K682">
        <v>66.430000000000007</v>
      </c>
      <c r="P682">
        <v>80.16</v>
      </c>
      <c r="Q682">
        <v>85.16</v>
      </c>
      <c r="R682">
        <v>54.88</v>
      </c>
      <c r="S682">
        <v>46.61</v>
      </c>
      <c r="T682">
        <v>109.53</v>
      </c>
      <c r="U682">
        <v>83.27</v>
      </c>
      <c r="V682">
        <v>80.88</v>
      </c>
      <c r="W682">
        <v>66.430000000000007</v>
      </c>
      <c r="Z682">
        <v>0.70699999999999996</v>
      </c>
      <c r="AA682">
        <v>0.34599999999999997</v>
      </c>
      <c r="AB682">
        <v>7.0186699999999993</v>
      </c>
      <c r="AC682">
        <v>0.39</v>
      </c>
      <c r="AD682" s="292">
        <f t="shared" si="74"/>
        <v>0.83333333333333326</v>
      </c>
      <c r="AE682" s="258">
        <f t="shared" si="81"/>
        <v>0.61166666666666658</v>
      </c>
      <c r="AF682" s="293">
        <f t="shared" si="75"/>
        <v>24.230875194391054</v>
      </c>
      <c r="AG682" s="293">
        <f t="shared" si="76"/>
        <v>41.792057156544196</v>
      </c>
      <c r="AH682" s="294">
        <f t="shared" si="77"/>
        <v>0.3873172282263192</v>
      </c>
      <c r="AI682" s="294">
        <f t="shared" si="78"/>
        <v>1.8313360978187398</v>
      </c>
      <c r="AJ682" s="295">
        <f>INDEX($AR$3:AS682,MATCH(COUNTA(N682:Y682),$AR$3:$AR$12,0),2)</f>
        <v>2.2200000000000002</v>
      </c>
      <c r="AK682" s="296">
        <f t="shared" si="79"/>
        <v>75.865000000000009</v>
      </c>
      <c r="AL682" s="297">
        <f t="shared" si="80"/>
        <v>10.80902792124434</v>
      </c>
      <c r="AP682" s="298" t="s">
        <v>337</v>
      </c>
    </row>
    <row r="683" spans="1:42">
      <c r="A683" s="214" t="s">
        <v>737</v>
      </c>
      <c r="AB683">
        <v>7.177080000000001E-2</v>
      </c>
      <c r="AD683" s="292" t="e">
        <f t="shared" si="74"/>
        <v>#DIV/0!</v>
      </c>
      <c r="AE683" s="258" t="e">
        <f t="shared" si="81"/>
        <v>#DIV/0!</v>
      </c>
      <c r="AF683" s="293" t="e">
        <f t="shared" si="75"/>
        <v>#DIV/0!</v>
      </c>
      <c r="AG683" s="293" t="e">
        <f t="shared" si="76"/>
        <v>#DIV/0!</v>
      </c>
      <c r="AH683" s="294" t="e">
        <f t="shared" si="77"/>
        <v>#NUM!</v>
      </c>
      <c r="AI683" s="294" t="e">
        <f t="shared" si="78"/>
        <v>#DIV/0!</v>
      </c>
      <c r="AJ683" s="295" t="e">
        <f>INDEX($AR$3:AS683,MATCH(COUNTA(N683:Y683),$AR$3:$AR$12,0),2)</f>
        <v>#N/A</v>
      </c>
      <c r="AK683" s="296" t="e">
        <f t="shared" si="79"/>
        <v>#DIV/0!</v>
      </c>
      <c r="AL683" s="297">
        <f t="shared" si="80"/>
        <v>0</v>
      </c>
      <c r="AP683" s="298" t="s">
        <v>81</v>
      </c>
    </row>
    <row r="684" spans="1:42">
      <c r="A684" s="215" t="s">
        <v>738</v>
      </c>
      <c r="B684">
        <v>48.86</v>
      </c>
      <c r="C684">
        <v>124.67</v>
      </c>
      <c r="D684">
        <v>75.62</v>
      </c>
      <c r="E684">
        <v>51.87</v>
      </c>
      <c r="F684">
        <v>22.03</v>
      </c>
      <c r="G684">
        <v>27.59</v>
      </c>
      <c r="H684">
        <v>89.47</v>
      </c>
      <c r="I684">
        <v>68.739999999999995</v>
      </c>
      <c r="J684">
        <v>74.66</v>
      </c>
      <c r="K684">
        <v>31.58</v>
      </c>
      <c r="N684" s="22">
        <v>48.86</v>
      </c>
      <c r="O684">
        <v>124.67</v>
      </c>
      <c r="P684">
        <v>75.62</v>
      </c>
      <c r="Q684">
        <v>51.87</v>
      </c>
      <c r="R684">
        <v>22.03</v>
      </c>
      <c r="S684">
        <v>27.59</v>
      </c>
      <c r="T684">
        <v>89.47</v>
      </c>
      <c r="U684">
        <v>68.739999999999995</v>
      </c>
      <c r="V684">
        <v>74.66</v>
      </c>
      <c r="W684">
        <v>31.58</v>
      </c>
      <c r="Z684">
        <v>0.71899999999999997</v>
      </c>
      <c r="AA684">
        <v>0.308</v>
      </c>
      <c r="AB684">
        <v>5.51457</v>
      </c>
      <c r="AC684">
        <v>0.37</v>
      </c>
      <c r="AD684" s="292">
        <f t="shared" si="74"/>
        <v>0.66666666666666663</v>
      </c>
      <c r="AE684" s="258">
        <f t="shared" si="81"/>
        <v>0.51833333333333331</v>
      </c>
      <c r="AF684" s="293">
        <f t="shared" si="75"/>
        <v>48.917367160014209</v>
      </c>
      <c r="AG684" s="293">
        <f t="shared" si="76"/>
        <v>48.917367160014209</v>
      </c>
      <c r="AH684" s="294">
        <f t="shared" si="77"/>
        <v>0.34294621979734996</v>
      </c>
      <c r="AI684" s="294">
        <f t="shared" si="78"/>
        <v>2.099168286879884</v>
      </c>
      <c r="AJ684" s="295">
        <f>INDEX($AR$3:AS684,MATCH(COUNTA(N684:Y684),$AR$3:$AR$12,0),2)</f>
        <v>2.41</v>
      </c>
      <c r="AK684" s="296">
        <f t="shared" si="79"/>
        <v>61.508999999999993</v>
      </c>
      <c r="AL684" s="297">
        <f t="shared" si="80"/>
        <v>11.153906832264346</v>
      </c>
      <c r="AP684" s="298" t="s">
        <v>153</v>
      </c>
    </row>
    <row r="685" spans="1:42">
      <c r="A685" s="215" t="s">
        <v>739</v>
      </c>
      <c r="B685">
        <v>77.86</v>
      </c>
      <c r="C685">
        <v>93.21</v>
      </c>
      <c r="D685">
        <v>48.88</v>
      </c>
      <c r="E685">
        <v>80.349999999999994</v>
      </c>
      <c r="F685">
        <v>39.08</v>
      </c>
      <c r="G685">
        <v>36.86</v>
      </c>
      <c r="H685">
        <v>167.69</v>
      </c>
      <c r="I685">
        <v>93.24</v>
      </c>
      <c r="J685">
        <v>134.53</v>
      </c>
      <c r="K685">
        <v>57.96</v>
      </c>
      <c r="N685" s="22">
        <v>77.86</v>
      </c>
      <c r="O685">
        <v>93.21</v>
      </c>
      <c r="P685">
        <v>48.88</v>
      </c>
      <c r="Q685">
        <v>80.349999999999994</v>
      </c>
      <c r="R685">
        <v>39.08</v>
      </c>
      <c r="S685">
        <v>36.86</v>
      </c>
      <c r="T685">
        <v>167.69</v>
      </c>
      <c r="U685">
        <v>93.24</v>
      </c>
      <c r="V685">
        <v>134.53</v>
      </c>
      <c r="W685">
        <v>57.96</v>
      </c>
      <c r="Z685">
        <v>0.629</v>
      </c>
      <c r="AA685">
        <v>0.308</v>
      </c>
      <c r="AB685">
        <v>8.6345299999999998</v>
      </c>
      <c r="AC685">
        <v>0.41</v>
      </c>
      <c r="AD685" s="292">
        <f t="shared" si="74"/>
        <v>0.66666666666666663</v>
      </c>
      <c r="AE685" s="258">
        <f t="shared" si="81"/>
        <v>0.53833333333333333</v>
      </c>
      <c r="AF685" s="293">
        <f t="shared" si="75"/>
        <v>48.090798118149912</v>
      </c>
      <c r="AG685" s="293">
        <f t="shared" si="76"/>
        <v>48.090798118149912</v>
      </c>
      <c r="AH685" s="294">
        <f t="shared" si="77"/>
        <v>0.25345868684552475</v>
      </c>
      <c r="AI685" s="294">
        <f t="shared" si="78"/>
        <v>2.1234611253052251</v>
      </c>
      <c r="AJ685" s="295">
        <f>INDEX($AR$3:AS685,MATCH(COUNTA(N685:Y685),$AR$3:$AR$12,0),2)</f>
        <v>2.41</v>
      </c>
      <c r="AK685" s="296">
        <f t="shared" si="79"/>
        <v>82.965999999999994</v>
      </c>
      <c r="AL685" s="297">
        <f t="shared" si="80"/>
        <v>9.6086295374502146</v>
      </c>
      <c r="AP685" s="298" t="s">
        <v>153</v>
      </c>
    </row>
    <row r="686" spans="1:42">
      <c r="A686" s="215" t="s">
        <v>740</v>
      </c>
      <c r="C686">
        <v>142.65</v>
      </c>
      <c r="E686">
        <v>76.45</v>
      </c>
      <c r="F686">
        <v>47.47</v>
      </c>
      <c r="G686">
        <v>52.62</v>
      </c>
      <c r="H686">
        <v>276.98</v>
      </c>
      <c r="I686">
        <v>112</v>
      </c>
      <c r="J686">
        <v>178.05</v>
      </c>
      <c r="K686">
        <v>57.54</v>
      </c>
      <c r="O686">
        <v>142.65</v>
      </c>
      <c r="Q686">
        <v>76.45</v>
      </c>
      <c r="R686">
        <v>47.47</v>
      </c>
      <c r="S686">
        <v>52.62</v>
      </c>
      <c r="T686">
        <v>276.98</v>
      </c>
      <c r="U686">
        <v>112</v>
      </c>
      <c r="V686">
        <v>178.05</v>
      </c>
      <c r="W686">
        <v>57.54</v>
      </c>
      <c r="Z686">
        <v>0.872</v>
      </c>
      <c r="AA686">
        <v>0.308</v>
      </c>
      <c r="AB686">
        <v>9.2441649999999989</v>
      </c>
      <c r="AC686">
        <v>0.43</v>
      </c>
      <c r="AD686" s="292">
        <f t="shared" si="74"/>
        <v>0.58333333333333326</v>
      </c>
      <c r="AE686" s="258">
        <f t="shared" si="81"/>
        <v>0.5066666666666666</v>
      </c>
      <c r="AF686" s="293">
        <f t="shared" si="75"/>
        <v>62.975822975497721</v>
      </c>
      <c r="AG686" s="293">
        <f t="shared" si="76"/>
        <v>62.975822975497721</v>
      </c>
      <c r="AH686" s="294">
        <f t="shared" si="77"/>
        <v>0.4310487560454882</v>
      </c>
      <c r="AI686" s="294">
        <f t="shared" si="78"/>
        <v>2.1403214628048901</v>
      </c>
      <c r="AJ686" s="295">
        <f>INDEX($AR$3:AS686,MATCH(COUNTA(N686:Y686),$AR$3:$AR$12,0),2)</f>
        <v>2.2200000000000002</v>
      </c>
      <c r="AK686" s="296">
        <f t="shared" si="79"/>
        <v>117.97</v>
      </c>
      <c r="AL686" s="297">
        <f t="shared" si="80"/>
        <v>12.76156364582415</v>
      </c>
      <c r="AP686" s="298" t="s">
        <v>153</v>
      </c>
    </row>
    <row r="687" spans="1:42">
      <c r="A687" s="215" t="s">
        <v>741</v>
      </c>
      <c r="B687">
        <v>68.52</v>
      </c>
      <c r="E687">
        <v>42.27</v>
      </c>
      <c r="F687">
        <v>19.940000000000001</v>
      </c>
      <c r="H687">
        <v>95.37</v>
      </c>
      <c r="I687">
        <v>27.46</v>
      </c>
      <c r="J687">
        <v>38.72</v>
      </c>
      <c r="K687">
        <v>13.87</v>
      </c>
      <c r="N687" s="22">
        <v>68.52</v>
      </c>
      <c r="Q687">
        <v>42.27</v>
      </c>
      <c r="R687">
        <v>19.940000000000001</v>
      </c>
      <c r="T687">
        <v>95.37</v>
      </c>
      <c r="U687">
        <v>27.46</v>
      </c>
      <c r="V687">
        <v>38.72</v>
      </c>
      <c r="W687">
        <v>13.87</v>
      </c>
      <c r="Z687">
        <v>0.495</v>
      </c>
      <c r="AA687">
        <v>5.6000000000000001E-2</v>
      </c>
      <c r="AB687">
        <v>8.5542499999999997</v>
      </c>
      <c r="AC687">
        <v>0.35</v>
      </c>
      <c r="AD687" s="292">
        <f t="shared" si="74"/>
        <v>0.54166666666666663</v>
      </c>
      <c r="AE687" s="258">
        <f t="shared" si="81"/>
        <v>0.4458333333333333</v>
      </c>
      <c r="AF687" s="293">
        <f t="shared" si="75"/>
        <v>61.295929096079369</v>
      </c>
      <c r="AG687" s="293">
        <f t="shared" si="76"/>
        <v>61.295929096079369</v>
      </c>
      <c r="AH687" s="294">
        <f t="shared" si="77"/>
        <v>0.32944785276073629</v>
      </c>
      <c r="AI687" s="294">
        <f t="shared" si="78"/>
        <v>1.92606224200027</v>
      </c>
      <c r="AJ687" s="295">
        <f>INDEX($AR$3:AS687,MATCH(COUNTA(N687:Y687),$AR$3:$AR$12,0),2)</f>
        <v>2.1</v>
      </c>
      <c r="AK687" s="296">
        <f t="shared" si="79"/>
        <v>43.73571428571428</v>
      </c>
      <c r="AL687" s="297">
        <f t="shared" si="80"/>
        <v>5.1127467967050624</v>
      </c>
      <c r="AP687" s="298" t="s">
        <v>220</v>
      </c>
    </row>
    <row r="688" spans="1:42">
      <c r="A688" s="215" t="s">
        <v>742</v>
      </c>
      <c r="B688">
        <v>50.13</v>
      </c>
      <c r="C688">
        <v>160.54</v>
      </c>
      <c r="H688">
        <v>282.92</v>
      </c>
      <c r="I688">
        <v>71.209999999999994</v>
      </c>
      <c r="J688">
        <v>97.77</v>
      </c>
      <c r="N688" s="22">
        <v>50.13</v>
      </c>
      <c r="O688">
        <v>160.54</v>
      </c>
      <c r="T688">
        <v>282.92</v>
      </c>
      <c r="U688">
        <v>71.209999999999994</v>
      </c>
      <c r="V688">
        <v>97.77</v>
      </c>
      <c r="Z688">
        <v>0.79700000000000004</v>
      </c>
      <c r="AA688">
        <v>5.6000000000000001E-2</v>
      </c>
      <c r="AB688">
        <v>12.12825</v>
      </c>
      <c r="AC688">
        <v>0.33</v>
      </c>
      <c r="AD688" s="292">
        <f t="shared" si="74"/>
        <v>0.45833333333333331</v>
      </c>
      <c r="AE688" s="258">
        <f t="shared" si="81"/>
        <v>0.39416666666666667</v>
      </c>
      <c r="AF688" s="293">
        <f t="shared" si="75"/>
        <v>63.281515344893457</v>
      </c>
      <c r="AG688" s="293">
        <f t="shared" si="76"/>
        <v>63.281515344893457</v>
      </c>
      <c r="AH688" s="294">
        <f t="shared" si="77"/>
        <v>0.52570986726233948</v>
      </c>
      <c r="AI688" s="294">
        <f t="shared" si="78"/>
        <v>1.7936038507391852</v>
      </c>
      <c r="AJ688" s="295">
        <f>INDEX($AR$3:AS688,MATCH(COUNTA(N688:Y688),$AR$3:$AR$12,0),2)</f>
        <v>1.75</v>
      </c>
      <c r="AK688" s="296">
        <f t="shared" si="79"/>
        <v>132.51400000000001</v>
      </c>
      <c r="AL688" s="297">
        <f t="shared" si="80"/>
        <v>10.926061055799478</v>
      </c>
      <c r="AP688" s="298" t="s">
        <v>220</v>
      </c>
    </row>
    <row r="689" spans="1:42">
      <c r="A689" s="215" t="s">
        <v>743</v>
      </c>
      <c r="B689">
        <v>67.64</v>
      </c>
      <c r="C689">
        <v>124.89</v>
      </c>
      <c r="D689">
        <v>67.08</v>
      </c>
      <c r="E689">
        <v>53.86</v>
      </c>
      <c r="F689">
        <v>25.96</v>
      </c>
      <c r="H689">
        <v>215.42</v>
      </c>
      <c r="I689">
        <v>47.73</v>
      </c>
      <c r="J689">
        <v>85.34</v>
      </c>
      <c r="K689">
        <v>25.25</v>
      </c>
      <c r="N689" s="22">
        <v>67.64</v>
      </c>
      <c r="O689">
        <v>124.89</v>
      </c>
      <c r="P689">
        <v>67.08</v>
      </c>
      <c r="Q689">
        <v>53.86</v>
      </c>
      <c r="R689">
        <v>25.96</v>
      </c>
      <c r="T689">
        <v>215.42</v>
      </c>
      <c r="U689">
        <v>47.73</v>
      </c>
      <c r="V689">
        <v>85.34</v>
      </c>
      <c r="W689">
        <v>25.25</v>
      </c>
      <c r="Z689">
        <v>0.90800000000000003</v>
      </c>
      <c r="AA689">
        <v>5.6000000000000001E-2</v>
      </c>
      <c r="AB689">
        <v>7.9963800000000003</v>
      </c>
      <c r="AC689">
        <v>0.37</v>
      </c>
      <c r="AD689" s="292">
        <f t="shared" si="74"/>
        <v>0.375</v>
      </c>
      <c r="AE689" s="258">
        <f t="shared" si="81"/>
        <v>0.3725</v>
      </c>
      <c r="AF689" s="293">
        <f t="shared" si="75"/>
        <v>70.814532384966697</v>
      </c>
      <c r="AG689" s="293">
        <f t="shared" si="76"/>
        <v>70.814532384966697</v>
      </c>
      <c r="AH689" s="294">
        <f t="shared" si="77"/>
        <v>0.47604774675290523</v>
      </c>
      <c r="AI689" s="294">
        <f t="shared" si="78"/>
        <v>2.4268159359876376</v>
      </c>
      <c r="AJ689" s="295">
        <f>INDEX($AR$3:AS689,MATCH(COUNTA(N689:Y689),$AR$3:$AR$12,0),2)</f>
        <v>2.3199999999999998</v>
      </c>
      <c r="AK689" s="296">
        <f t="shared" si="79"/>
        <v>79.241111111111124</v>
      </c>
      <c r="AL689" s="297">
        <f t="shared" si="80"/>
        <v>9.9096229932933557</v>
      </c>
      <c r="AP689" s="298" t="s">
        <v>220</v>
      </c>
    </row>
    <row r="690" spans="1:42">
      <c r="A690" s="215" t="s">
        <v>744</v>
      </c>
      <c r="B690">
        <v>52.72</v>
      </c>
      <c r="C690">
        <v>128.74</v>
      </c>
      <c r="D690">
        <v>82.88</v>
      </c>
      <c r="E690">
        <v>34.85</v>
      </c>
      <c r="F690">
        <v>38.630000000000003</v>
      </c>
      <c r="H690">
        <v>156.91999999999999</v>
      </c>
      <c r="I690">
        <v>44.9</v>
      </c>
      <c r="J690">
        <v>67.959999999999994</v>
      </c>
      <c r="N690" s="22">
        <v>52.72</v>
      </c>
      <c r="O690">
        <v>128.74</v>
      </c>
      <c r="P690">
        <v>82.88</v>
      </c>
      <c r="Q690">
        <v>34.85</v>
      </c>
      <c r="R690">
        <v>38.630000000000003</v>
      </c>
      <c r="T690">
        <v>156.91999999999999</v>
      </c>
      <c r="U690">
        <v>44.9</v>
      </c>
      <c r="V690">
        <v>67.959999999999994</v>
      </c>
      <c r="Z690">
        <v>0.70699999999999996</v>
      </c>
      <c r="AA690">
        <v>4.3999999999999997E-2</v>
      </c>
      <c r="AB690">
        <v>9.1964899999999989</v>
      </c>
      <c r="AC690">
        <v>0.37</v>
      </c>
      <c r="AD690" s="292">
        <f t="shared" si="74"/>
        <v>0.58333333333333326</v>
      </c>
      <c r="AE690" s="258">
        <f t="shared" si="81"/>
        <v>0.47666666666666663</v>
      </c>
      <c r="AF690" s="293">
        <f t="shared" si="75"/>
        <v>55.159305639374224</v>
      </c>
      <c r="AG690" s="293">
        <f t="shared" si="76"/>
        <v>55.159305639374224</v>
      </c>
      <c r="AH690" s="294">
        <f t="shared" si="77"/>
        <v>0.23085115097894635</v>
      </c>
      <c r="AI690" s="294">
        <f t="shared" si="78"/>
        <v>1.9327584049656568</v>
      </c>
      <c r="AJ690" s="295">
        <f>INDEX($AR$3:AS690,MATCH(COUNTA(N690:Y690),$AR$3:$AR$12,0),2)</f>
        <v>2.2200000000000002</v>
      </c>
      <c r="AK690" s="296">
        <f t="shared" si="79"/>
        <v>75.95</v>
      </c>
      <c r="AL690" s="297">
        <f t="shared" si="80"/>
        <v>8.2585856125543557</v>
      </c>
      <c r="AP690" s="298" t="s">
        <v>220</v>
      </c>
    </row>
    <row r="691" spans="1:42">
      <c r="A691" s="215" t="s">
        <v>745</v>
      </c>
      <c r="B691">
        <v>58.42</v>
      </c>
      <c r="D691">
        <v>62.15</v>
      </c>
      <c r="E691">
        <v>27.58</v>
      </c>
      <c r="F691">
        <v>22</v>
      </c>
      <c r="H691">
        <v>64.44</v>
      </c>
      <c r="I691">
        <v>25.05</v>
      </c>
      <c r="J691">
        <v>33.409999999999997</v>
      </c>
      <c r="K691">
        <v>18.260000000000002</v>
      </c>
      <c r="N691" s="22">
        <v>58.42</v>
      </c>
      <c r="P691">
        <v>62.15</v>
      </c>
      <c r="Q691">
        <v>27.58</v>
      </c>
      <c r="R691">
        <v>22</v>
      </c>
      <c r="T691">
        <v>64.44</v>
      </c>
      <c r="U691">
        <v>25.05</v>
      </c>
      <c r="V691">
        <v>33.409999999999997</v>
      </c>
      <c r="W691">
        <v>18.260000000000002</v>
      </c>
      <c r="Z691">
        <v>0.70699999999999996</v>
      </c>
      <c r="AA691">
        <v>4.3999999999999997E-2</v>
      </c>
      <c r="AB691">
        <v>7.59185</v>
      </c>
      <c r="AC691">
        <v>0.35</v>
      </c>
      <c r="AD691" s="292">
        <f t="shared" si="74"/>
        <v>0.58333333333333326</v>
      </c>
      <c r="AE691" s="258">
        <f t="shared" si="81"/>
        <v>0.46666666666666662</v>
      </c>
      <c r="AF691" s="293">
        <f t="shared" si="75"/>
        <v>46.6436251622968</v>
      </c>
      <c r="AG691" s="293">
        <f t="shared" si="76"/>
        <v>46.6436251622968</v>
      </c>
      <c r="AH691" s="294">
        <f t="shared" si="77"/>
        <v>4.9588566478995226E-2</v>
      </c>
      <c r="AI691" s="294">
        <f t="shared" si="78"/>
        <v>1.4063442350896664</v>
      </c>
      <c r="AJ691" s="295">
        <f>INDEX($AR$3:AS691,MATCH(COUNTA(N691:Y691),$AR$3:$AR$12,0),2)</f>
        <v>2.2200000000000002</v>
      </c>
      <c r="AK691" s="296">
        <f t="shared" si="79"/>
        <v>38.913749999999993</v>
      </c>
      <c r="AL691" s="297">
        <f t="shared" si="80"/>
        <v>5.1257269308534799</v>
      </c>
      <c r="AP691" s="298" t="s">
        <v>220</v>
      </c>
    </row>
    <row r="692" spans="1:42">
      <c r="A692" s="215" t="s">
        <v>746</v>
      </c>
      <c r="B692">
        <v>91.61</v>
      </c>
      <c r="C692">
        <v>214.05</v>
      </c>
      <c r="D692">
        <v>66.36</v>
      </c>
      <c r="E692">
        <v>47.09</v>
      </c>
      <c r="F692">
        <v>22.28</v>
      </c>
      <c r="H692">
        <v>120.68</v>
      </c>
      <c r="I692">
        <v>45.94</v>
      </c>
      <c r="J692">
        <v>97.97</v>
      </c>
      <c r="K692">
        <v>43.89</v>
      </c>
      <c r="N692" s="22">
        <v>91.61</v>
      </c>
      <c r="O692">
        <v>214.05</v>
      </c>
      <c r="P692">
        <v>66.36</v>
      </c>
      <c r="Q692">
        <v>47.09</v>
      </c>
      <c r="R692">
        <v>22.28</v>
      </c>
      <c r="T692">
        <v>120.68</v>
      </c>
      <c r="U692">
        <v>45.94</v>
      </c>
      <c r="V692">
        <v>97.97</v>
      </c>
      <c r="W692">
        <v>43.89</v>
      </c>
      <c r="Z692">
        <v>0.70699999999999996</v>
      </c>
      <c r="AA692">
        <v>0.17599999999999999</v>
      </c>
      <c r="AB692">
        <v>9.1481399999999997</v>
      </c>
      <c r="AC692">
        <v>0.37</v>
      </c>
      <c r="AD692" s="292">
        <f t="shared" si="74"/>
        <v>0.625</v>
      </c>
      <c r="AE692" s="258">
        <f t="shared" si="81"/>
        <v>0.4975</v>
      </c>
      <c r="AF692" s="293">
        <f t="shared" si="75"/>
        <v>65.79599187771845</v>
      </c>
      <c r="AG692" s="293">
        <f t="shared" si="76"/>
        <v>65.79599187771845</v>
      </c>
      <c r="AH692" s="294">
        <f t="shared" si="77"/>
        <v>0.48688533138655682</v>
      </c>
      <c r="AI692" s="294">
        <f t="shared" si="78"/>
        <v>2.3847125887266847</v>
      </c>
      <c r="AJ692" s="295">
        <f>INDEX($AR$3:AS692,MATCH(COUNTA(N692:Y692),$AR$3:$AR$12,0),2)</f>
        <v>2.3199999999999998</v>
      </c>
      <c r="AK692" s="296">
        <f t="shared" si="79"/>
        <v>83.318888888888893</v>
      </c>
      <c r="AL692" s="297">
        <f t="shared" si="80"/>
        <v>9.1077409056801599</v>
      </c>
      <c r="AP692" s="298" t="s">
        <v>220</v>
      </c>
    </row>
    <row r="693" spans="1:42">
      <c r="A693" s="215" t="s">
        <v>747</v>
      </c>
      <c r="D693">
        <v>69.52</v>
      </c>
      <c r="E693">
        <v>40.4</v>
      </c>
      <c r="F693">
        <v>16.45</v>
      </c>
      <c r="H693">
        <v>63.26</v>
      </c>
      <c r="I693">
        <v>24.47</v>
      </c>
      <c r="J693">
        <v>39.29</v>
      </c>
      <c r="K693">
        <v>30.07</v>
      </c>
      <c r="P693">
        <v>69.52</v>
      </c>
      <c r="Q693">
        <v>40.4</v>
      </c>
      <c r="R693">
        <v>16.45</v>
      </c>
      <c r="T693">
        <v>63.26</v>
      </c>
      <c r="U693">
        <v>24.47</v>
      </c>
      <c r="V693">
        <v>39.29</v>
      </c>
      <c r="W693">
        <v>30.07</v>
      </c>
      <c r="Z693">
        <v>0.70699999999999996</v>
      </c>
      <c r="AA693">
        <v>0.17599999999999999</v>
      </c>
      <c r="AB693">
        <v>5.17957</v>
      </c>
      <c r="AC693">
        <v>0.38</v>
      </c>
      <c r="AD693" s="292">
        <f t="shared" si="74"/>
        <v>0.54166666666666663</v>
      </c>
      <c r="AE693" s="258">
        <f t="shared" si="81"/>
        <v>0.46083333333333332</v>
      </c>
      <c r="AF693" s="293">
        <f t="shared" si="75"/>
        <v>44.819609752926837</v>
      </c>
      <c r="AG693" s="293">
        <f t="shared" si="76"/>
        <v>44.819609752926837</v>
      </c>
      <c r="AH693" s="294">
        <f t="shared" si="77"/>
        <v>0.1179574147352553</v>
      </c>
      <c r="AI693" s="294">
        <f t="shared" si="78"/>
        <v>1.5992674658482517</v>
      </c>
      <c r="AJ693" s="295">
        <f>INDEX($AR$3:AS693,MATCH(COUNTA(N693:Y693),$AR$3:$AR$12,0),2)</f>
        <v>2.1</v>
      </c>
      <c r="AK693" s="296">
        <f t="shared" si="79"/>
        <v>40.494285714285709</v>
      </c>
      <c r="AL693" s="297">
        <f t="shared" si="80"/>
        <v>7.8180786656586765</v>
      </c>
      <c r="AP693" s="298" t="s">
        <v>220</v>
      </c>
    </row>
    <row r="694" spans="1:42">
      <c r="A694" s="215" t="s">
        <v>748</v>
      </c>
      <c r="B694">
        <v>63.09</v>
      </c>
      <c r="C694">
        <v>76.31</v>
      </c>
      <c r="D694">
        <v>29.17</v>
      </c>
      <c r="E694">
        <v>47.08</v>
      </c>
      <c r="F694">
        <v>43.68</v>
      </c>
      <c r="G694">
        <v>15.88</v>
      </c>
      <c r="H694">
        <v>67.989999999999995</v>
      </c>
      <c r="I694">
        <v>41.93</v>
      </c>
      <c r="J694">
        <v>28.49</v>
      </c>
      <c r="N694" s="22">
        <v>63.09</v>
      </c>
      <c r="O694">
        <v>76.31</v>
      </c>
      <c r="P694">
        <v>29.17</v>
      </c>
      <c r="Q694">
        <v>47.08</v>
      </c>
      <c r="R694">
        <v>43.68</v>
      </c>
      <c r="S694">
        <v>15.88</v>
      </c>
      <c r="T694">
        <v>67.989999999999995</v>
      </c>
      <c r="U694">
        <v>41.93</v>
      </c>
      <c r="V694">
        <v>28.49</v>
      </c>
      <c r="Z694">
        <v>0.70699999999999996</v>
      </c>
      <c r="AA694">
        <v>5.2999999999999999E-2</v>
      </c>
      <c r="AB694">
        <v>9.0249299999999995</v>
      </c>
      <c r="AC694">
        <v>0.35</v>
      </c>
      <c r="AD694" s="292">
        <f t="shared" si="74"/>
        <v>0.625</v>
      </c>
      <c r="AE694" s="258">
        <f t="shared" si="81"/>
        <v>0.48749999999999999</v>
      </c>
      <c r="AF694" s="293">
        <f t="shared" si="75"/>
        <v>41.12211565776601</v>
      </c>
      <c r="AG694" s="293">
        <f t="shared" si="76"/>
        <v>41.12211565776601</v>
      </c>
      <c r="AH694" s="294">
        <f t="shared" si="77"/>
        <v>0.13767996028462695</v>
      </c>
      <c r="AI694" s="294">
        <f t="shared" si="78"/>
        <v>1.6060387595084313</v>
      </c>
      <c r="AJ694" s="295">
        <f>INDEX($AR$3:AS694,MATCH(COUNTA(N694:Y694),$AR$3:$AR$12,0),2)</f>
        <v>2.3199999999999998</v>
      </c>
      <c r="AK694" s="296">
        <f t="shared" si="79"/>
        <v>45.957777777777778</v>
      </c>
      <c r="AL694" s="297">
        <f t="shared" si="80"/>
        <v>5.0923140431867928</v>
      </c>
      <c r="AP694" s="298" t="s">
        <v>220</v>
      </c>
    </row>
    <row r="695" spans="1:42">
      <c r="A695" s="215" t="s">
        <v>749</v>
      </c>
      <c r="B695">
        <v>54.16</v>
      </c>
      <c r="C695">
        <v>78.5</v>
      </c>
      <c r="D695">
        <v>57</v>
      </c>
      <c r="E695">
        <v>51.25</v>
      </c>
      <c r="F695">
        <v>31.72</v>
      </c>
      <c r="G695">
        <v>19.239999999999998</v>
      </c>
      <c r="H695">
        <v>59.57</v>
      </c>
      <c r="I695">
        <v>32.89</v>
      </c>
      <c r="J695">
        <v>24.01</v>
      </c>
      <c r="K695">
        <v>22.11</v>
      </c>
      <c r="N695" s="22">
        <v>54.16</v>
      </c>
      <c r="O695">
        <v>78.5</v>
      </c>
      <c r="P695">
        <v>57</v>
      </c>
      <c r="Q695">
        <v>51.25</v>
      </c>
      <c r="R695">
        <v>31.72</v>
      </c>
      <c r="S695">
        <v>19.239999999999998</v>
      </c>
      <c r="T695">
        <v>59.57</v>
      </c>
      <c r="U695">
        <v>32.89</v>
      </c>
      <c r="V695">
        <v>24.01</v>
      </c>
      <c r="W695">
        <v>22.11</v>
      </c>
      <c r="Z695">
        <v>0.70699999999999996</v>
      </c>
      <c r="AA695">
        <v>5.2999999999999999E-2</v>
      </c>
      <c r="AB695">
        <v>8.3660199999999989</v>
      </c>
      <c r="AC695">
        <v>0.39</v>
      </c>
      <c r="AD695" s="292">
        <f t="shared" si="74"/>
        <v>0.66666666666666663</v>
      </c>
      <c r="AE695" s="258">
        <f t="shared" si="81"/>
        <v>0.52833333333333332</v>
      </c>
      <c r="AF695" s="293">
        <f t="shared" si="75"/>
        <v>43.551495373376085</v>
      </c>
      <c r="AG695" s="293">
        <f t="shared" si="76"/>
        <v>43.551495373376085</v>
      </c>
      <c r="AH695" s="294">
        <f t="shared" si="77"/>
        <v>0.31943975700303745</v>
      </c>
      <c r="AI695" s="294">
        <f t="shared" si="78"/>
        <v>1.8912620413868553</v>
      </c>
      <c r="AJ695" s="295">
        <f>INDEX($AR$3:AS695,MATCH(COUNTA(N695:Y695),$AR$3:$AR$12,0),2)</f>
        <v>2.41</v>
      </c>
      <c r="AK695" s="296">
        <f t="shared" si="79"/>
        <v>43.045000000000002</v>
      </c>
      <c r="AL695" s="297">
        <f t="shared" si="80"/>
        <v>5.1452183953660171</v>
      </c>
      <c r="AP695" s="298" t="s">
        <v>220</v>
      </c>
    </row>
    <row r="696" spans="1:42">
      <c r="A696" s="215" t="s">
        <v>750</v>
      </c>
      <c r="B696">
        <v>48.56</v>
      </c>
      <c r="C696">
        <v>195.06</v>
      </c>
      <c r="D696">
        <v>80.09</v>
      </c>
      <c r="E696">
        <v>58.69</v>
      </c>
      <c r="F696">
        <v>27.21</v>
      </c>
      <c r="G696">
        <v>20.27</v>
      </c>
      <c r="H696">
        <v>73.77</v>
      </c>
      <c r="I696">
        <v>31.38</v>
      </c>
      <c r="J696">
        <v>62.3</v>
      </c>
      <c r="K696">
        <v>23.26</v>
      </c>
      <c r="N696" s="22">
        <v>48.56</v>
      </c>
      <c r="O696">
        <v>195.06</v>
      </c>
      <c r="P696">
        <v>80.09</v>
      </c>
      <c r="Q696">
        <v>58.69</v>
      </c>
      <c r="R696">
        <v>27.21</v>
      </c>
      <c r="S696">
        <v>20.27</v>
      </c>
      <c r="T696">
        <v>73.77</v>
      </c>
      <c r="U696">
        <v>31.38</v>
      </c>
      <c r="V696">
        <v>62.3</v>
      </c>
      <c r="W696">
        <v>23.26</v>
      </c>
      <c r="Z696">
        <v>0.66200000000000003</v>
      </c>
      <c r="AA696">
        <v>4.8000000000000001E-2</v>
      </c>
      <c r="AB696">
        <v>8.8741800000000008</v>
      </c>
      <c r="AC696">
        <v>0.37</v>
      </c>
      <c r="AD696" s="292">
        <f t="shared" si="74"/>
        <v>0.41666666666666663</v>
      </c>
      <c r="AE696" s="258">
        <f t="shared" si="81"/>
        <v>0.39333333333333331</v>
      </c>
      <c r="AF696" s="293">
        <f t="shared" si="75"/>
        <v>78.532581983731987</v>
      </c>
      <c r="AG696" s="293">
        <f t="shared" si="76"/>
        <v>78.532581983731987</v>
      </c>
      <c r="AH696" s="294">
        <f t="shared" si="77"/>
        <v>0.65776074146118202</v>
      </c>
      <c r="AI696" s="294">
        <f t="shared" si="78"/>
        <v>2.7289793961468218</v>
      </c>
      <c r="AJ696" s="295">
        <f>INDEX($AR$3:AS696,MATCH(COUNTA(N696:Y696),$AR$3:$AR$12,0),2)</f>
        <v>2.41</v>
      </c>
      <c r="AK696" s="296">
        <f t="shared" si="79"/>
        <v>62.05899999999999</v>
      </c>
      <c r="AL696" s="297">
        <f t="shared" si="80"/>
        <v>6.9932095134423671</v>
      </c>
      <c r="AP696" s="298" t="s">
        <v>220</v>
      </c>
    </row>
    <row r="697" spans="1:42">
      <c r="A697" s="215" t="s">
        <v>751</v>
      </c>
      <c r="B697">
        <v>57.38</v>
      </c>
      <c r="C697">
        <v>226.58</v>
      </c>
      <c r="D697">
        <v>25.12</v>
      </c>
      <c r="E697">
        <v>70.900000000000006</v>
      </c>
      <c r="F697">
        <v>57.02</v>
      </c>
      <c r="G697">
        <v>25.17</v>
      </c>
      <c r="H697">
        <v>96.18</v>
      </c>
      <c r="I697">
        <v>35.25</v>
      </c>
      <c r="J697">
        <v>76.47</v>
      </c>
      <c r="K697">
        <v>10.07</v>
      </c>
      <c r="N697" s="22">
        <v>57.38</v>
      </c>
      <c r="O697">
        <v>226.58</v>
      </c>
      <c r="P697">
        <v>25.12</v>
      </c>
      <c r="Q697">
        <v>70.900000000000006</v>
      </c>
      <c r="R697">
        <v>57.02</v>
      </c>
      <c r="S697">
        <v>25.17</v>
      </c>
      <c r="T697">
        <v>96.18</v>
      </c>
      <c r="U697">
        <v>35.25</v>
      </c>
      <c r="V697">
        <v>76.47</v>
      </c>
      <c r="W697">
        <v>10.07</v>
      </c>
      <c r="Z697">
        <v>0.87</v>
      </c>
      <c r="AA697">
        <v>4.8000000000000001E-2</v>
      </c>
      <c r="AB697">
        <v>10.6434</v>
      </c>
      <c r="AC697">
        <v>0.42</v>
      </c>
      <c r="AD697" s="292">
        <f t="shared" si="74"/>
        <v>0.41666666666666663</v>
      </c>
      <c r="AE697" s="258">
        <f t="shared" si="81"/>
        <v>0.41833333333333333</v>
      </c>
      <c r="AF697" s="293">
        <f t="shared" si="75"/>
        <v>86.180273331413588</v>
      </c>
      <c r="AG697" s="293">
        <f t="shared" si="76"/>
        <v>86.180273331413588</v>
      </c>
      <c r="AH697" s="294">
        <f t="shared" si="77"/>
        <v>0.60228164980832288</v>
      </c>
      <c r="AI697" s="294">
        <f t="shared" si="78"/>
        <v>2.7052280788921452</v>
      </c>
      <c r="AJ697" s="295">
        <f>INDEX($AR$3:AS697,MATCH(COUNTA(N697:Y697),$AR$3:$AR$12,0),2)</f>
        <v>2.41</v>
      </c>
      <c r="AK697" s="296">
        <f t="shared" si="79"/>
        <v>68.01400000000001</v>
      </c>
      <c r="AL697" s="297">
        <f t="shared" si="80"/>
        <v>6.3902512355074519</v>
      </c>
      <c r="AP697" s="298" t="s">
        <v>220</v>
      </c>
    </row>
    <row r="698" spans="1:42">
      <c r="A698" s="402" t="s">
        <v>752</v>
      </c>
      <c r="B698">
        <v>43.63</v>
      </c>
      <c r="C698">
        <v>118.97</v>
      </c>
      <c r="D698">
        <v>57.92</v>
      </c>
      <c r="E698">
        <v>57.49</v>
      </c>
      <c r="F698">
        <v>32.520000000000003</v>
      </c>
      <c r="G698">
        <v>25.33</v>
      </c>
      <c r="H698">
        <v>72.02</v>
      </c>
      <c r="I698">
        <v>25.66</v>
      </c>
      <c r="J698">
        <v>33.340000000000003</v>
      </c>
      <c r="K698">
        <v>10</v>
      </c>
      <c r="N698" s="22">
        <v>43.63</v>
      </c>
      <c r="O698">
        <v>118.97</v>
      </c>
      <c r="P698">
        <v>57.92</v>
      </c>
      <c r="Q698">
        <v>57.49</v>
      </c>
      <c r="R698">
        <v>32.520000000000003</v>
      </c>
      <c r="S698">
        <v>25.33</v>
      </c>
      <c r="T698">
        <v>72.02</v>
      </c>
      <c r="U698">
        <v>25.66</v>
      </c>
      <c r="V698">
        <v>33.340000000000003</v>
      </c>
      <c r="W698">
        <v>10</v>
      </c>
      <c r="Z698">
        <v>0.625</v>
      </c>
      <c r="AA698">
        <v>4.8000000000000001E-2</v>
      </c>
      <c r="AB698">
        <v>8.4132699999999989</v>
      </c>
      <c r="AC698">
        <v>0.4</v>
      </c>
      <c r="AD698" s="292">
        <f t="shared" si="74"/>
        <v>0.66666666666666663</v>
      </c>
      <c r="AE698" s="258">
        <f t="shared" si="81"/>
        <v>0.53333333333333333</v>
      </c>
      <c r="AF698" s="293">
        <f t="shared" si="75"/>
        <v>61.964624114267671</v>
      </c>
      <c r="AG698" s="293">
        <f t="shared" si="76"/>
        <v>61.964624114267671</v>
      </c>
      <c r="AH698" s="294">
        <f t="shared" si="77"/>
        <v>0.43085252821877584</v>
      </c>
      <c r="AI698" s="294">
        <f t="shared" si="78"/>
        <v>2.4122757337344103</v>
      </c>
      <c r="AJ698" s="295">
        <f>INDEX($AR$3:AS698,MATCH(COUNTA(N698:Y698),$AR$3:$AR$12,0),2)</f>
        <v>2.41</v>
      </c>
      <c r="AK698" s="296">
        <f t="shared" si="79"/>
        <v>47.688000000000002</v>
      </c>
      <c r="AL698" s="297">
        <f t="shared" si="80"/>
        <v>5.668188468930631</v>
      </c>
      <c r="AP698" s="298" t="s">
        <v>220</v>
      </c>
    </row>
    <row r="699" spans="1:42" s="304" customFormat="1">
      <c r="A699" s="223" t="s">
        <v>753</v>
      </c>
      <c r="B699" s="304">
        <v>74.069999999999993</v>
      </c>
      <c r="C699" s="304">
        <v>124.51</v>
      </c>
      <c r="D699" s="304">
        <v>94.92</v>
      </c>
      <c r="E699" s="304">
        <v>68.38</v>
      </c>
      <c r="H699" s="304">
        <v>129.19999999999999</v>
      </c>
      <c r="I699" s="304">
        <v>79.81</v>
      </c>
      <c r="J699" s="304">
        <v>120.9</v>
      </c>
      <c r="K699" s="304">
        <v>46.16</v>
      </c>
      <c r="N699" s="133">
        <v>74.069999999999993</v>
      </c>
      <c r="O699" s="304">
        <v>124.51</v>
      </c>
      <c r="P699" s="304">
        <v>94.92</v>
      </c>
      <c r="Q699" s="304">
        <v>68.38</v>
      </c>
      <c r="T699" s="304">
        <v>129.19999999999999</v>
      </c>
      <c r="U699" s="304">
        <v>79.81</v>
      </c>
      <c r="V699" s="304">
        <v>120.9</v>
      </c>
      <c r="W699" s="304">
        <v>46.16</v>
      </c>
      <c r="Y699" s="112"/>
      <c r="Z699" s="304">
        <v>0.70699999999999996</v>
      </c>
      <c r="AA699" s="304">
        <v>0.113</v>
      </c>
      <c r="AB699" s="304">
        <v>4.5994950000000001</v>
      </c>
      <c r="AC699" s="304">
        <v>0.37</v>
      </c>
      <c r="AD699" s="292">
        <f t="shared" si="74"/>
        <v>0.83333333333333326</v>
      </c>
      <c r="AE699" s="258">
        <f t="shared" si="81"/>
        <v>0.60166666666666657</v>
      </c>
      <c r="AF699" s="293">
        <f t="shared" si="75"/>
        <v>30.694359102796266</v>
      </c>
      <c r="AG699" s="293">
        <f t="shared" si="76"/>
        <v>30.694359102796266</v>
      </c>
      <c r="AH699" s="294">
        <f t="shared" si="77"/>
        <v>5.6478805394990172E-2</v>
      </c>
      <c r="AI699" s="294">
        <f t="shared" si="78"/>
        <v>1.3052460166286368</v>
      </c>
      <c r="AJ699" s="295">
        <f>INDEX($AR$3:AS699,MATCH(COUNTA(N699:Y699),$AR$3:$AR$12,0),2)</f>
        <v>2.2200000000000002</v>
      </c>
      <c r="AK699" s="296">
        <f t="shared" si="79"/>
        <v>92.243749999999991</v>
      </c>
      <c r="AL699" s="297">
        <f t="shared" si="80"/>
        <v>20.05519084160326</v>
      </c>
      <c r="AP699" s="272" t="s">
        <v>153</v>
      </c>
    </row>
    <row r="700" spans="1:42">
      <c r="A700" s="223" t="s">
        <v>754</v>
      </c>
      <c r="B700">
        <v>33.93</v>
      </c>
      <c r="C700">
        <v>161.31</v>
      </c>
      <c r="E700">
        <v>80.06</v>
      </c>
      <c r="F700">
        <v>111.71</v>
      </c>
      <c r="G700">
        <v>45.7</v>
      </c>
      <c r="J700">
        <v>160.36000000000001</v>
      </c>
      <c r="N700" s="22">
        <v>33.93</v>
      </c>
      <c r="O700">
        <v>161.31</v>
      </c>
      <c r="Q700">
        <v>80.06</v>
      </c>
      <c r="R700">
        <v>111.71</v>
      </c>
      <c r="S700">
        <v>45.7</v>
      </c>
      <c r="V700">
        <v>160.36000000000001</v>
      </c>
      <c r="Z700">
        <v>0.70699999999999996</v>
      </c>
      <c r="AA700">
        <v>0.113</v>
      </c>
      <c r="AB700">
        <v>6.1010650000000002</v>
      </c>
      <c r="AC700">
        <v>0.35</v>
      </c>
      <c r="AD700" s="292">
        <f t="shared" si="74"/>
        <v>0.5</v>
      </c>
      <c r="AE700" s="258">
        <f t="shared" si="81"/>
        <v>0.42499999999999999</v>
      </c>
      <c r="AF700" s="293">
        <f t="shared" si="75"/>
        <v>50.991839509736046</v>
      </c>
      <c r="AG700" s="293">
        <f t="shared" si="76"/>
        <v>50.991839509736046</v>
      </c>
      <c r="AH700" s="294">
        <f t="shared" si="77"/>
        <v>7.4579996859788717E-3</v>
      </c>
      <c r="AI700" s="294">
        <f t="shared" si="78"/>
        <v>1.2393140101511544</v>
      </c>
      <c r="AJ700" s="295">
        <f>INDEX($AR$3:AS700,MATCH(COUNTA(N700:Y700),$AR$3:$AR$12,0),2)</f>
        <v>1.94</v>
      </c>
      <c r="AK700" s="296">
        <f t="shared" si="79"/>
        <v>98.844999999999985</v>
      </c>
      <c r="AL700" s="297">
        <f t="shared" si="80"/>
        <v>16.201269778309193</v>
      </c>
      <c r="AP700" s="298" t="s">
        <v>153</v>
      </c>
    </row>
    <row r="701" spans="1:42">
      <c r="A701" s="223" t="s">
        <v>755</v>
      </c>
      <c r="B701">
        <v>38.880000000000003</v>
      </c>
      <c r="C701">
        <v>56.37</v>
      </c>
      <c r="D701">
        <v>57.86</v>
      </c>
      <c r="E701">
        <v>60.79</v>
      </c>
      <c r="F701">
        <v>43.97</v>
      </c>
      <c r="G701">
        <v>39.880000000000003</v>
      </c>
      <c r="H701">
        <v>92.6</v>
      </c>
      <c r="I701">
        <v>51.98</v>
      </c>
      <c r="J701">
        <v>56.91</v>
      </c>
      <c r="N701" s="22">
        <v>38.880000000000003</v>
      </c>
      <c r="O701">
        <v>56.37</v>
      </c>
      <c r="P701">
        <v>57.86</v>
      </c>
      <c r="Q701">
        <v>60.79</v>
      </c>
      <c r="R701">
        <v>43.97</v>
      </c>
      <c r="S701">
        <v>39.880000000000003</v>
      </c>
      <c r="U701">
        <v>51.98</v>
      </c>
      <c r="V701">
        <v>56.91</v>
      </c>
      <c r="Z701">
        <v>0.70699999999999996</v>
      </c>
      <c r="AA701">
        <v>9.7000000000000003E-2</v>
      </c>
      <c r="AB701">
        <v>4.843</v>
      </c>
      <c r="AC701">
        <v>0.45</v>
      </c>
      <c r="AD701" s="292">
        <f t="shared" si="74"/>
        <v>0.83333333333333326</v>
      </c>
      <c r="AE701" s="258">
        <f t="shared" si="81"/>
        <v>0.64166666666666661</v>
      </c>
      <c r="AF701" s="293">
        <f t="shared" si="75"/>
        <v>15.973188581131021</v>
      </c>
      <c r="AG701" s="293">
        <f t="shared" si="76"/>
        <v>27.394278371411861</v>
      </c>
      <c r="AH701" s="294">
        <f t="shared" si="77"/>
        <v>0.13372889091738932</v>
      </c>
      <c r="AI701" s="294">
        <f t="shared" si="78"/>
        <v>1.2267261119212818</v>
      </c>
      <c r="AJ701" s="295">
        <f>INDEX($AR$3:AS701,MATCH(COUNTA(N701:Y701),$AR$3:$AR$12,0),2)</f>
        <v>2.2200000000000002</v>
      </c>
      <c r="AK701" s="296">
        <f t="shared" si="79"/>
        <v>50.83</v>
      </c>
      <c r="AL701" s="297">
        <f t="shared" si="80"/>
        <v>10.495560602932066</v>
      </c>
      <c r="AP701" s="298" t="s">
        <v>153</v>
      </c>
    </row>
    <row r="702" spans="1:42">
      <c r="A702" s="223" t="s">
        <v>756</v>
      </c>
      <c r="B702">
        <v>103.49</v>
      </c>
      <c r="J702">
        <v>72.64</v>
      </c>
      <c r="N702" s="22">
        <v>103.49</v>
      </c>
      <c r="V702">
        <v>72.64</v>
      </c>
      <c r="Z702">
        <v>0.70699999999999996</v>
      </c>
      <c r="AA702">
        <v>9.7000000000000003E-2</v>
      </c>
      <c r="AB702">
        <v>6.6468399999999992</v>
      </c>
      <c r="AC702">
        <v>0.38</v>
      </c>
      <c r="AD702" s="292">
        <f t="shared" si="74"/>
        <v>0.58333333333333337</v>
      </c>
      <c r="AE702" s="258">
        <f t="shared" si="81"/>
        <v>0.48166666666666669</v>
      </c>
      <c r="AF702" s="293">
        <f t="shared" si="75"/>
        <v>17.515471526713256</v>
      </c>
      <c r="AG702" s="293">
        <f t="shared" si="76"/>
        <v>17.515471526713256</v>
      </c>
      <c r="AH702" s="294">
        <f t="shared" si="77"/>
        <v>1</v>
      </c>
      <c r="AI702" s="294">
        <f t="shared" si="78"/>
        <v>0.99999999999999789</v>
      </c>
      <c r="AJ702" s="295" t="e">
        <f>INDEX($AR$3:AS702,MATCH(COUNTA(N702:Y702),$AR$3:$AR$12,0),2)</f>
        <v>#N/A</v>
      </c>
      <c r="AK702" s="296">
        <f t="shared" si="79"/>
        <v>88.064999999999998</v>
      </c>
      <c r="AL702" s="297">
        <f t="shared" si="80"/>
        <v>13.249152980965393</v>
      </c>
      <c r="AP702" s="298" t="s">
        <v>153</v>
      </c>
    </row>
    <row r="703" spans="1:42">
      <c r="A703" s="403" t="s">
        <v>757</v>
      </c>
      <c r="B703">
        <v>343.53</v>
      </c>
      <c r="C703">
        <v>449.26</v>
      </c>
      <c r="D703">
        <v>478.88</v>
      </c>
      <c r="E703">
        <v>397.2</v>
      </c>
      <c r="F703">
        <v>421.23</v>
      </c>
      <c r="G703">
        <v>336.17</v>
      </c>
      <c r="H703">
        <v>398.97</v>
      </c>
      <c r="I703">
        <v>328.23</v>
      </c>
      <c r="J703">
        <v>315.83999999999997</v>
      </c>
      <c r="K703">
        <v>220.65</v>
      </c>
      <c r="L703">
        <v>227.38</v>
      </c>
      <c r="M703">
        <v>288.42</v>
      </c>
      <c r="N703" s="22">
        <v>343.53</v>
      </c>
      <c r="O703">
        <v>449.26</v>
      </c>
      <c r="P703">
        <v>478.88</v>
      </c>
      <c r="Q703">
        <v>397.2</v>
      </c>
      <c r="R703">
        <v>421.23</v>
      </c>
      <c r="S703">
        <v>336.17</v>
      </c>
      <c r="T703">
        <v>398.97</v>
      </c>
      <c r="U703">
        <v>328.23</v>
      </c>
      <c r="V703">
        <v>315.83999999999997</v>
      </c>
      <c r="W703">
        <v>220.65</v>
      </c>
      <c r="X703">
        <v>227.38</v>
      </c>
      <c r="Y703" s="72">
        <v>288.42</v>
      </c>
      <c r="AB703">
        <f>1000*0.5434</f>
        <v>543.4</v>
      </c>
      <c r="AC703">
        <v>0.5</v>
      </c>
      <c r="AD703" s="292">
        <f t="shared" si="74"/>
        <v>1</v>
      </c>
      <c r="AE703" s="258">
        <f t="shared" si="81"/>
        <v>0.75</v>
      </c>
      <c r="AF703" s="293">
        <f t="shared" si="75"/>
        <v>22.344118081700664</v>
      </c>
      <c r="AG703" s="293">
        <f t="shared" si="76"/>
        <v>22.344118081700664</v>
      </c>
      <c r="AH703" s="294">
        <f t="shared" si="77"/>
        <v>0.11470394609456687</v>
      </c>
      <c r="AI703" s="294">
        <f t="shared" si="78"/>
        <v>1.6396024770194824</v>
      </c>
      <c r="AJ703" s="295">
        <f>INDEX($AR$3:AS703,MATCH(COUNTA(N703:Y703),$AR$3:$AR$12,0),2)</f>
        <v>2.5499999999999998</v>
      </c>
      <c r="AK703" s="296">
        <f t="shared" si="79"/>
        <v>350.48000000000008</v>
      </c>
      <c r="AL703" s="297">
        <f t="shared" si="80"/>
        <v>0.64497607655502409</v>
      </c>
      <c r="AO703" s="258">
        <f>AL703*100</f>
        <v>64.497607655502406</v>
      </c>
      <c r="AP703" s="298" t="s">
        <v>81</v>
      </c>
    </row>
    <row r="704" spans="1:42" s="304" customFormat="1">
      <c r="A704" s="223" t="s">
        <v>758</v>
      </c>
      <c r="B704" s="304">
        <v>240</v>
      </c>
      <c r="C704" s="304">
        <v>358.38</v>
      </c>
      <c r="D704" s="304">
        <v>101.99</v>
      </c>
      <c r="E704" s="304">
        <v>81.63</v>
      </c>
      <c r="F704" s="304">
        <v>73.41</v>
      </c>
      <c r="G704" s="304">
        <v>89.55</v>
      </c>
      <c r="H704" s="304">
        <v>179.3</v>
      </c>
      <c r="I704" s="304">
        <v>56.06</v>
      </c>
      <c r="J704" s="304">
        <v>202.34</v>
      </c>
      <c r="K704" s="304">
        <v>112.86</v>
      </c>
      <c r="L704" s="304">
        <v>397.29</v>
      </c>
      <c r="M704" s="304">
        <v>601.19000000000005</v>
      </c>
      <c r="N704" s="133">
        <v>240</v>
      </c>
      <c r="O704" s="304">
        <v>358.38</v>
      </c>
      <c r="P704" s="304">
        <v>101.99</v>
      </c>
      <c r="Q704" s="304">
        <v>81.63</v>
      </c>
      <c r="R704" s="304">
        <v>73.41</v>
      </c>
      <c r="S704" s="304">
        <v>89.55</v>
      </c>
      <c r="T704" s="304">
        <v>179.3</v>
      </c>
      <c r="U704" s="304">
        <v>56.06</v>
      </c>
      <c r="V704" s="304">
        <v>202.34</v>
      </c>
      <c r="W704" s="304">
        <v>112.86</v>
      </c>
      <c r="X704" s="304">
        <v>397.29</v>
      </c>
      <c r="Y704" s="112">
        <v>601.19000000000005</v>
      </c>
      <c r="AB704" s="304">
        <v>5.4115699999999993</v>
      </c>
      <c r="AC704" s="304">
        <v>0.4</v>
      </c>
      <c r="AD704" s="292">
        <f t="shared" si="74"/>
        <v>0.5</v>
      </c>
      <c r="AE704" s="258">
        <f t="shared" si="81"/>
        <v>0.45</v>
      </c>
      <c r="AF704" s="293">
        <f t="shared" si="75"/>
        <v>76.886009192605869</v>
      </c>
      <c r="AG704" s="293">
        <f t="shared" si="76"/>
        <v>76.886009192605869</v>
      </c>
      <c r="AH704" s="294">
        <f t="shared" si="77"/>
        <v>0.37403922000256817</v>
      </c>
      <c r="AI704" s="294">
        <f t="shared" si="78"/>
        <v>2.4616368964448609</v>
      </c>
      <c r="AJ704" s="295">
        <f>INDEX($AR$3:AS704,MATCH(COUNTA(N704:Y704),$AR$3:$AR$12,0),2)</f>
        <v>2.5499999999999998</v>
      </c>
      <c r="AK704" s="296">
        <f t="shared" si="79"/>
        <v>207.83333333333334</v>
      </c>
      <c r="AL704" s="297">
        <f t="shared" si="80"/>
        <v>38.405367265568657</v>
      </c>
      <c r="AN704" s="180">
        <v>0.1615</v>
      </c>
      <c r="AO704" s="146">
        <f>100*((AK704-AVERAGE(AL701:AL702)*AB704)/(AN704*1000))</f>
        <v>88.907271510047906</v>
      </c>
      <c r="AP704" s="272" t="s">
        <v>511</v>
      </c>
    </row>
    <row r="705" spans="1:42">
      <c r="A705" s="223" t="s">
        <v>759</v>
      </c>
      <c r="C705">
        <v>143.47999999999999</v>
      </c>
      <c r="H705">
        <v>416.46</v>
      </c>
      <c r="I705">
        <v>100.09</v>
      </c>
      <c r="O705">
        <v>143.47999999999999</v>
      </c>
      <c r="U705">
        <v>100.09</v>
      </c>
      <c r="AB705">
        <v>5.4577400000000003</v>
      </c>
      <c r="AC705">
        <v>0.33</v>
      </c>
      <c r="AD705" s="292">
        <f t="shared" si="74"/>
        <v>0.58333333333333337</v>
      </c>
      <c r="AE705" s="258">
        <f t="shared" si="81"/>
        <v>0.45666666666666667</v>
      </c>
      <c r="AF705" s="293">
        <f t="shared" si="75"/>
        <v>17.814180728332719</v>
      </c>
      <c r="AG705" s="293">
        <f t="shared" si="76"/>
        <v>63.649837296616397</v>
      </c>
      <c r="AH705" s="294">
        <f t="shared" si="77"/>
        <v>1</v>
      </c>
      <c r="AI705" s="294">
        <f t="shared" si="78"/>
        <v>0.99999999999999967</v>
      </c>
      <c r="AJ705" s="295" t="e">
        <f>INDEX($AR$3:AS705,MATCH(COUNTA(N705:Y705),$AR$3:$AR$12,0),2)</f>
        <v>#N/A</v>
      </c>
      <c r="AK705" s="296">
        <f t="shared" si="79"/>
        <v>121.785</v>
      </c>
      <c r="AL705" s="297">
        <f t="shared" si="80"/>
        <v>22.314181327802348</v>
      </c>
      <c r="AP705" s="298" t="s">
        <v>511</v>
      </c>
    </row>
    <row r="706" spans="1:42">
      <c r="A706" s="223" t="s">
        <v>760</v>
      </c>
      <c r="AD706" s="292" t="e">
        <f t="shared" ref="AD706:AD769" si="82">(COUNT(N706:Y706)*(1/(COUNT(N706:Y706)+COUNTBLANK(N706:Y706)))+(IF(AF706&lt;35,1,IF(AF706&lt;70,0.5,IF(AF706&gt;70,0)))))/2</f>
        <v>#DIV/0!</v>
      </c>
      <c r="AE706" s="258" t="e">
        <f t="shared" si="81"/>
        <v>#DIV/0!</v>
      </c>
      <c r="AF706" s="293" t="e">
        <f t="shared" ref="AF706:AF769" si="83">((_xlfn.STDEV.P(N706:Y706))/(AVERAGE(N706:Y706)))*100</f>
        <v>#DIV/0!</v>
      </c>
      <c r="AG706" s="293" t="e">
        <f t="shared" ref="AG706:AG769" si="84">((_xlfn.STDEV.P(B706:M706))/(AVERAGE(B706:M706)))*100</f>
        <v>#DIV/0!</v>
      </c>
      <c r="AH706" s="294" t="e">
        <f t="shared" ref="AH706:AH769" si="85">(ABS((LARGE(N706:Y706,2) -MAX(N706:Y706))))/(ABS(MIN(N706:Y706)-MAX(N706:Y706)))</f>
        <v>#NUM!</v>
      </c>
      <c r="AI706" s="294" t="e">
        <f t="shared" ref="AI706:AI769" si="86">(ABS(MAX(N706:Y706)-AVERAGE(N706:Y706))/_xlfn.STDEV.P(N706:Y706))</f>
        <v>#DIV/0!</v>
      </c>
      <c r="AJ706" s="295" t="e">
        <f>INDEX($AR$3:AS706,MATCH(COUNTA(N706:Y706),$AR$3:$AR$12,0),2)</f>
        <v>#N/A</v>
      </c>
      <c r="AK706" s="296" t="e">
        <f t="shared" ref="AK706:AK769" si="87">AVERAGE(N706:Y706)</f>
        <v>#DIV/0!</v>
      </c>
      <c r="AL706" s="297">
        <f t="shared" ref="AL706:AL769" si="88">IFERROR(AK706/AB706,0)</f>
        <v>0</v>
      </c>
      <c r="AP706" s="298" t="s">
        <v>511</v>
      </c>
    </row>
    <row r="707" spans="1:42">
      <c r="A707" s="223" t="s">
        <v>761</v>
      </c>
      <c r="C707">
        <v>107.11</v>
      </c>
      <c r="D707">
        <v>48.18</v>
      </c>
      <c r="E707">
        <v>47.84</v>
      </c>
      <c r="J707">
        <v>505.68</v>
      </c>
      <c r="K707">
        <v>200.14</v>
      </c>
      <c r="O707">
        <v>107.11</v>
      </c>
      <c r="P707">
        <v>48.18</v>
      </c>
      <c r="Q707">
        <v>47.84</v>
      </c>
      <c r="W707">
        <v>200.14</v>
      </c>
      <c r="Z707">
        <v>0.70699999999999996</v>
      </c>
      <c r="AA707">
        <v>0.10199999999999999</v>
      </c>
      <c r="AB707">
        <v>10.2348</v>
      </c>
      <c r="AC707">
        <v>0.48</v>
      </c>
      <c r="AD707" s="292">
        <f t="shared" si="82"/>
        <v>0.41666666666666663</v>
      </c>
      <c r="AE707" s="258">
        <f t="shared" si="81"/>
        <v>0.44833333333333331</v>
      </c>
      <c r="AF707" s="293">
        <f t="shared" si="83"/>
        <v>61.708626410651291</v>
      </c>
      <c r="AG707" s="293">
        <f t="shared" si="84"/>
        <v>94.195670039281438</v>
      </c>
      <c r="AH707" s="294">
        <f t="shared" si="85"/>
        <v>0.6108338804990151</v>
      </c>
      <c r="AI707" s="294">
        <f t="shared" si="86"/>
        <v>1.5964886638015778</v>
      </c>
      <c r="AJ707" s="295">
        <f>INDEX($AR$3:AS707,MATCH(COUNTA(N707:Y707),$AR$3:$AR$12,0),2)</f>
        <v>1.49</v>
      </c>
      <c r="AK707" s="296">
        <f t="shared" si="87"/>
        <v>100.8175</v>
      </c>
      <c r="AL707" s="297">
        <f t="shared" si="88"/>
        <v>9.8504611716887478</v>
      </c>
      <c r="AP707" s="298" t="s">
        <v>220</v>
      </c>
    </row>
    <row r="708" spans="1:42">
      <c r="A708" s="223" t="s">
        <v>762</v>
      </c>
      <c r="C708">
        <v>121.64</v>
      </c>
      <c r="O708">
        <v>121.64</v>
      </c>
      <c r="Z708">
        <v>0.70699999999999996</v>
      </c>
      <c r="AA708">
        <v>0.10199999999999999</v>
      </c>
      <c r="AB708">
        <v>8.9482900000000001</v>
      </c>
      <c r="AC708">
        <v>0.33</v>
      </c>
      <c r="AD708" s="292">
        <f t="shared" si="82"/>
        <v>0.54166666666666663</v>
      </c>
      <c r="AE708" s="258">
        <f t="shared" si="81"/>
        <v>0.43583333333333329</v>
      </c>
      <c r="AF708" s="293">
        <f t="shared" si="83"/>
        <v>0</v>
      </c>
      <c r="AG708" s="293">
        <f t="shared" si="84"/>
        <v>0</v>
      </c>
      <c r="AH708" s="294" t="e">
        <f t="shared" si="85"/>
        <v>#NUM!</v>
      </c>
      <c r="AI708" s="294" t="e">
        <f t="shared" si="86"/>
        <v>#DIV/0!</v>
      </c>
      <c r="AJ708" s="295" t="e">
        <f>INDEX($AR$3:AS708,MATCH(COUNTA(N708:Y708),$AR$3:$AR$12,0),2)</f>
        <v>#N/A</v>
      </c>
      <c r="AK708" s="296">
        <f t="shared" si="87"/>
        <v>121.64</v>
      </c>
      <c r="AL708" s="297">
        <f t="shared" si="88"/>
        <v>13.593658676685713</v>
      </c>
      <c r="AP708" s="298" t="s">
        <v>220</v>
      </c>
    </row>
    <row r="709" spans="1:42">
      <c r="A709" s="223" t="s">
        <v>763</v>
      </c>
      <c r="Z709">
        <v>0.70699999999999996</v>
      </c>
      <c r="AA709">
        <v>0.96699999999999997</v>
      </c>
      <c r="AB709">
        <v>10.384600000000001</v>
      </c>
      <c r="AD709" s="292" t="e">
        <f t="shared" si="82"/>
        <v>#DIV/0!</v>
      </c>
      <c r="AE709" s="258" t="e">
        <f t="shared" si="81"/>
        <v>#DIV/0!</v>
      </c>
      <c r="AF709" s="293" t="e">
        <f t="shared" si="83"/>
        <v>#DIV/0!</v>
      </c>
      <c r="AG709" s="293" t="e">
        <f t="shared" si="84"/>
        <v>#DIV/0!</v>
      </c>
      <c r="AH709" s="294" t="e">
        <f t="shared" si="85"/>
        <v>#NUM!</v>
      </c>
      <c r="AI709" s="294" t="e">
        <f t="shared" si="86"/>
        <v>#DIV/0!</v>
      </c>
      <c r="AJ709" s="295" t="e">
        <f>INDEX($AR$3:AS709,MATCH(COUNTA(N709:Y709),$AR$3:$AR$12,0),2)</f>
        <v>#N/A</v>
      </c>
      <c r="AK709" s="296" t="e">
        <f t="shared" si="87"/>
        <v>#DIV/0!</v>
      </c>
      <c r="AL709" s="297">
        <f t="shared" si="88"/>
        <v>0</v>
      </c>
      <c r="AP709" s="298" t="s">
        <v>220</v>
      </c>
    </row>
    <row r="710" spans="1:42">
      <c r="A710" s="223" t="s">
        <v>764</v>
      </c>
      <c r="Z710">
        <v>0.70699999999999996</v>
      </c>
      <c r="AA710">
        <v>0.96699999999999997</v>
      </c>
      <c r="AB710">
        <v>9.8760100000000008</v>
      </c>
      <c r="AD710" s="292" t="e">
        <f t="shared" si="82"/>
        <v>#DIV/0!</v>
      </c>
      <c r="AE710" s="258" t="e">
        <f t="shared" si="81"/>
        <v>#DIV/0!</v>
      </c>
      <c r="AF710" s="293" t="e">
        <f t="shared" si="83"/>
        <v>#DIV/0!</v>
      </c>
      <c r="AG710" s="293" t="e">
        <f t="shared" si="84"/>
        <v>#DIV/0!</v>
      </c>
      <c r="AH710" s="294" t="e">
        <f t="shared" si="85"/>
        <v>#NUM!</v>
      </c>
      <c r="AI710" s="294" t="e">
        <f t="shared" si="86"/>
        <v>#DIV/0!</v>
      </c>
      <c r="AJ710" s="295" t="e">
        <f>INDEX($AR$3:AS710,MATCH(COUNTA(N710:Y710),$AR$3:$AR$12,0),2)</f>
        <v>#N/A</v>
      </c>
      <c r="AK710" s="296" t="e">
        <f t="shared" si="87"/>
        <v>#DIV/0!</v>
      </c>
      <c r="AL710" s="297">
        <f t="shared" si="88"/>
        <v>0</v>
      </c>
      <c r="AP710" s="298" t="s">
        <v>220</v>
      </c>
    </row>
    <row r="711" spans="1:42">
      <c r="A711" s="223" t="s">
        <v>765</v>
      </c>
      <c r="B711">
        <v>54.9</v>
      </c>
      <c r="C711">
        <v>148.77000000000001</v>
      </c>
      <c r="F711">
        <v>9.3000000000000007</v>
      </c>
      <c r="G711">
        <v>21.06</v>
      </c>
      <c r="H711">
        <v>63.16</v>
      </c>
      <c r="I711">
        <v>39.35</v>
      </c>
      <c r="J711">
        <v>73.58</v>
      </c>
      <c r="K711">
        <v>21.78</v>
      </c>
      <c r="N711" s="22">
        <v>54.9</v>
      </c>
      <c r="O711">
        <v>148.77000000000001</v>
      </c>
      <c r="R711">
        <v>9.3000000000000007</v>
      </c>
      <c r="S711">
        <v>21.06</v>
      </c>
      <c r="T711">
        <v>63.16</v>
      </c>
      <c r="U711">
        <v>39.35</v>
      </c>
      <c r="V711">
        <v>73.58</v>
      </c>
      <c r="W711">
        <v>21.78</v>
      </c>
      <c r="AB711">
        <v>6.4336500000000001</v>
      </c>
      <c r="AC711">
        <v>0.37</v>
      </c>
      <c r="AD711" s="292">
        <f t="shared" si="82"/>
        <v>0.33333333333333331</v>
      </c>
      <c r="AE711" s="258">
        <f t="shared" si="81"/>
        <v>0.35166666666666668</v>
      </c>
      <c r="AF711" s="293">
        <f t="shared" si="83"/>
        <v>76.890085489019498</v>
      </c>
      <c r="AG711" s="293">
        <f t="shared" si="84"/>
        <v>76.890085489019498</v>
      </c>
      <c r="AH711" s="294">
        <f t="shared" si="85"/>
        <v>0.53911235391123546</v>
      </c>
      <c r="AI711" s="294">
        <f t="shared" si="86"/>
        <v>2.2833085279758309</v>
      </c>
      <c r="AJ711" s="295">
        <f>INDEX($AR$3:AS711,MATCH(COUNTA(N711:Y711),$AR$3:$AR$12,0),2)</f>
        <v>2.2200000000000002</v>
      </c>
      <c r="AK711" s="296">
        <f t="shared" si="87"/>
        <v>53.987500000000011</v>
      </c>
      <c r="AL711" s="297">
        <f t="shared" si="88"/>
        <v>8.3914263287558395</v>
      </c>
      <c r="AP711" s="298" t="s">
        <v>766</v>
      </c>
    </row>
    <row r="712" spans="1:42">
      <c r="A712" s="223" t="s">
        <v>767</v>
      </c>
      <c r="B712">
        <v>34.85</v>
      </c>
      <c r="C712">
        <v>33.5</v>
      </c>
      <c r="F712">
        <v>28.37</v>
      </c>
      <c r="G712">
        <v>26.97</v>
      </c>
      <c r="H712">
        <v>30.92</v>
      </c>
      <c r="I712">
        <v>24.72</v>
      </c>
      <c r="K712">
        <v>13.45</v>
      </c>
      <c r="N712" s="22">
        <v>34.85</v>
      </c>
      <c r="O712">
        <v>33.5</v>
      </c>
      <c r="R712">
        <v>28.37</v>
      </c>
      <c r="S712">
        <v>26.97</v>
      </c>
      <c r="T712">
        <v>30.92</v>
      </c>
      <c r="U712">
        <v>24.72</v>
      </c>
      <c r="W712">
        <v>13.45</v>
      </c>
      <c r="AB712">
        <v>0.232761</v>
      </c>
      <c r="AC712">
        <v>0.52</v>
      </c>
      <c r="AD712" s="292">
        <f t="shared" si="82"/>
        <v>0.79166666666666663</v>
      </c>
      <c r="AE712" s="258">
        <f t="shared" si="81"/>
        <v>0.65583333333333327</v>
      </c>
      <c r="AF712" s="293">
        <f t="shared" si="83"/>
        <v>24.08104026846436</v>
      </c>
      <c r="AG712" s="293">
        <f t="shared" si="84"/>
        <v>24.08104026846436</v>
      </c>
      <c r="AH712" s="294">
        <f t="shared" si="85"/>
        <v>6.3084112149532773E-2</v>
      </c>
      <c r="AI712" s="294">
        <f t="shared" si="86"/>
        <v>1.1022451513983482</v>
      </c>
      <c r="AJ712" s="295">
        <f>INDEX($AR$3:AS712,MATCH(COUNTA(N712:Y712),$AR$3:$AR$12,0),2)</f>
        <v>2.1</v>
      </c>
      <c r="AK712" s="296">
        <f t="shared" si="87"/>
        <v>27.54</v>
      </c>
      <c r="AL712" s="297">
        <f t="shared" si="88"/>
        <v>118.31879051903024</v>
      </c>
      <c r="AN712" s="220">
        <v>5.2699999999999997E-2</v>
      </c>
      <c r="AO712" s="256">
        <f>100*(AK712/(AN712*1000))</f>
        <v>52.258064516129032</v>
      </c>
      <c r="AP712" s="298" t="s">
        <v>81</v>
      </c>
    </row>
    <row r="713" spans="1:42">
      <c r="A713" s="223" t="s">
        <v>768</v>
      </c>
      <c r="AC713">
        <v>0.52</v>
      </c>
      <c r="AD713" s="292" t="e">
        <f t="shared" si="82"/>
        <v>#DIV/0!</v>
      </c>
      <c r="AE713" s="258" t="e">
        <f t="shared" si="81"/>
        <v>#DIV/0!</v>
      </c>
      <c r="AF713" s="293" t="e">
        <f t="shared" si="83"/>
        <v>#DIV/0!</v>
      </c>
      <c r="AG713" s="293" t="e">
        <f t="shared" si="84"/>
        <v>#DIV/0!</v>
      </c>
      <c r="AH713" s="294" t="e">
        <f t="shared" si="85"/>
        <v>#NUM!</v>
      </c>
      <c r="AI713" s="294" t="e">
        <f t="shared" si="86"/>
        <v>#DIV/0!</v>
      </c>
      <c r="AJ713" s="295" t="e">
        <f>INDEX($AR$3:AS713,MATCH(COUNTA(N713:Y713),$AR$3:$AR$12,0),2)</f>
        <v>#N/A</v>
      </c>
      <c r="AK713" s="296" t="e">
        <f t="shared" si="87"/>
        <v>#DIV/0!</v>
      </c>
      <c r="AL713" s="297">
        <f t="shared" si="88"/>
        <v>0</v>
      </c>
      <c r="AP713" s="298" t="s">
        <v>81</v>
      </c>
    </row>
    <row r="714" spans="1:42">
      <c r="A714" s="223" t="s">
        <v>769</v>
      </c>
      <c r="AB714">
        <v>0.18177399999999999</v>
      </c>
      <c r="AD714" s="292" t="e">
        <f t="shared" si="82"/>
        <v>#DIV/0!</v>
      </c>
      <c r="AE714" s="258" t="e">
        <f t="shared" si="81"/>
        <v>#DIV/0!</v>
      </c>
      <c r="AF714" s="293" t="e">
        <f t="shared" si="83"/>
        <v>#DIV/0!</v>
      </c>
      <c r="AG714" s="293" t="e">
        <f t="shared" si="84"/>
        <v>#DIV/0!</v>
      </c>
      <c r="AH714" s="294" t="e">
        <f t="shared" si="85"/>
        <v>#NUM!</v>
      </c>
      <c r="AI714" s="294" t="e">
        <f t="shared" si="86"/>
        <v>#DIV/0!</v>
      </c>
      <c r="AJ714" s="295" t="e">
        <f>INDEX($AR$3:AS714,MATCH(COUNTA(N714:Y714),$AR$3:$AR$12,0),2)</f>
        <v>#N/A</v>
      </c>
      <c r="AK714" s="296" t="e">
        <f t="shared" si="87"/>
        <v>#DIV/0!</v>
      </c>
      <c r="AL714" s="297">
        <f t="shared" si="88"/>
        <v>0</v>
      </c>
      <c r="AP714" s="298" t="s">
        <v>81</v>
      </c>
    </row>
    <row r="715" spans="1:42">
      <c r="A715" s="243" t="s">
        <v>770</v>
      </c>
      <c r="B715">
        <v>760.5</v>
      </c>
      <c r="C715">
        <v>141.51</v>
      </c>
      <c r="D715">
        <v>54.63</v>
      </c>
      <c r="E715">
        <v>73.08</v>
      </c>
      <c r="F715">
        <v>287.04000000000002</v>
      </c>
      <c r="G715">
        <v>296.45999999999998</v>
      </c>
      <c r="O715">
        <v>141.51</v>
      </c>
      <c r="P715">
        <v>54.63</v>
      </c>
      <c r="Q715">
        <v>73.08</v>
      </c>
      <c r="R715">
        <v>287.04000000000002</v>
      </c>
      <c r="S715">
        <v>296.45999999999998</v>
      </c>
      <c r="Z715">
        <v>1.143</v>
      </c>
      <c r="AA715">
        <v>0.12</v>
      </c>
      <c r="AB715">
        <v>11.5961</v>
      </c>
      <c r="AC715">
        <v>0.57999999999999996</v>
      </c>
      <c r="AD715" s="292">
        <f t="shared" si="82"/>
        <v>0.45833333333333331</v>
      </c>
      <c r="AE715" s="258">
        <f t="shared" si="81"/>
        <v>0.51916666666666667</v>
      </c>
      <c r="AF715" s="293">
        <f t="shared" si="83"/>
        <v>60.485656251302558</v>
      </c>
      <c r="AG715" s="293">
        <f t="shared" si="84"/>
        <v>88.957754499780023</v>
      </c>
      <c r="AH715" s="294">
        <f t="shared" si="85"/>
        <v>3.8952983500806185E-2</v>
      </c>
      <c r="AI715" s="294">
        <f t="shared" si="86"/>
        <v>1.2206525903236736</v>
      </c>
      <c r="AJ715" s="295">
        <f>INDEX($AR$3:AS715,MATCH(COUNTA(N715:Y715),$AR$3:$AR$12,0),2)</f>
        <v>1.75</v>
      </c>
      <c r="AK715" s="296">
        <f t="shared" si="87"/>
        <v>170.54400000000001</v>
      </c>
      <c r="AL715" s="297">
        <f t="shared" si="88"/>
        <v>14.707013564905443</v>
      </c>
      <c r="AP715" s="298" t="s">
        <v>411</v>
      </c>
    </row>
    <row r="716" spans="1:42">
      <c r="A716" s="243" t="s">
        <v>771</v>
      </c>
      <c r="B716">
        <v>454.88</v>
      </c>
      <c r="C716">
        <v>89.51</v>
      </c>
      <c r="D716">
        <v>37.94</v>
      </c>
      <c r="E716">
        <v>96.83</v>
      </c>
      <c r="F716">
        <v>165.69</v>
      </c>
      <c r="G716">
        <v>147.5</v>
      </c>
      <c r="O716">
        <v>89.51</v>
      </c>
      <c r="P716">
        <v>37.94</v>
      </c>
      <c r="Q716">
        <v>96.83</v>
      </c>
      <c r="R716">
        <v>165.69</v>
      </c>
      <c r="S716">
        <v>147.5</v>
      </c>
      <c r="Z716">
        <v>0.61699999999999999</v>
      </c>
      <c r="AA716">
        <v>0.12</v>
      </c>
      <c r="AB716">
        <v>7.643675</v>
      </c>
      <c r="AC716">
        <v>0.56999999999999995</v>
      </c>
      <c r="AD716" s="292">
        <f t="shared" si="82"/>
        <v>0.45833333333333331</v>
      </c>
      <c r="AE716" s="258">
        <f t="shared" ref="AE716:AE779" si="89">AVERAGE(AC716:AD716)</f>
        <v>0.51416666666666666</v>
      </c>
      <c r="AF716" s="293">
        <f t="shared" si="83"/>
        <v>42.145395473548518</v>
      </c>
      <c r="AG716" s="293">
        <f t="shared" si="84"/>
        <v>82.173592023363483</v>
      </c>
      <c r="AH716" s="294">
        <f t="shared" si="85"/>
        <v>0.14238747553816045</v>
      </c>
      <c r="AI716" s="294">
        <f t="shared" si="86"/>
        <v>1.2845729657447975</v>
      </c>
      <c r="AJ716" s="295">
        <f>INDEX($AR$3:AS716,MATCH(COUNTA(N716:Y716),$AR$3:$AR$12,0),2)</f>
        <v>1.75</v>
      </c>
      <c r="AK716" s="296">
        <f t="shared" si="87"/>
        <v>107.494</v>
      </c>
      <c r="AL716" s="297">
        <f t="shared" si="88"/>
        <v>14.063130627610409</v>
      </c>
      <c r="AP716" s="298" t="s">
        <v>411</v>
      </c>
    </row>
    <row r="717" spans="1:42">
      <c r="A717" s="243" t="s">
        <v>772</v>
      </c>
      <c r="B717">
        <v>410.58</v>
      </c>
      <c r="C717">
        <v>103.58</v>
      </c>
      <c r="E717">
        <v>96.55</v>
      </c>
      <c r="F717">
        <v>104.95</v>
      </c>
      <c r="G717">
        <v>103.85</v>
      </c>
      <c r="O717">
        <v>103.58</v>
      </c>
      <c r="Q717">
        <v>96.55</v>
      </c>
      <c r="R717">
        <v>104.95</v>
      </c>
      <c r="S717">
        <v>103.85</v>
      </c>
      <c r="Z717">
        <v>0.53700000000000003</v>
      </c>
      <c r="AA717">
        <v>0.12</v>
      </c>
      <c r="AB717">
        <v>7.9011150000000008</v>
      </c>
      <c r="AC717">
        <v>0.45</v>
      </c>
      <c r="AD717" s="292">
        <f t="shared" si="82"/>
        <v>0.66666666666666663</v>
      </c>
      <c r="AE717" s="258">
        <f t="shared" si="89"/>
        <v>0.55833333333333335</v>
      </c>
      <c r="AF717" s="293">
        <f t="shared" si="83"/>
        <v>3.2481651773210549</v>
      </c>
      <c r="AG717" s="293">
        <f t="shared" si="84"/>
        <v>75.273490350185511</v>
      </c>
      <c r="AH717" s="294">
        <f t="shared" si="85"/>
        <v>0.13095238095238187</v>
      </c>
      <c r="AI717" s="294">
        <f t="shared" si="86"/>
        <v>0.81835636663040578</v>
      </c>
      <c r="AJ717" s="295">
        <f>INDEX($AR$3:AS717,MATCH(COUNTA(N717:Y717),$AR$3:$AR$12,0),2)</f>
        <v>1.49</v>
      </c>
      <c r="AK717" s="296">
        <f t="shared" si="87"/>
        <v>102.23249999999999</v>
      </c>
      <c r="AL717" s="297">
        <f t="shared" si="88"/>
        <v>12.93899658465925</v>
      </c>
      <c r="AP717" s="298" t="s">
        <v>411</v>
      </c>
    </row>
    <row r="718" spans="1:42">
      <c r="A718" s="243" t="s">
        <v>773</v>
      </c>
      <c r="AC718">
        <v>0.42</v>
      </c>
      <c r="AD718" s="292" t="e">
        <f t="shared" si="82"/>
        <v>#DIV/0!</v>
      </c>
      <c r="AE718" s="258" t="e">
        <f t="shared" si="89"/>
        <v>#DIV/0!</v>
      </c>
      <c r="AF718" s="293" t="e">
        <f t="shared" si="83"/>
        <v>#DIV/0!</v>
      </c>
      <c r="AG718" s="293" t="e">
        <f t="shared" si="84"/>
        <v>#DIV/0!</v>
      </c>
      <c r="AH718" s="294" t="e">
        <f t="shared" si="85"/>
        <v>#NUM!</v>
      </c>
      <c r="AI718" s="294" t="e">
        <f t="shared" si="86"/>
        <v>#DIV/0!</v>
      </c>
      <c r="AJ718" s="295" t="e">
        <f>INDEX($AR$3:AS718,MATCH(COUNTA(N718:Y718),$AR$3:$AR$12,0),2)</f>
        <v>#N/A</v>
      </c>
      <c r="AK718" s="296" t="e">
        <f t="shared" si="87"/>
        <v>#DIV/0!</v>
      </c>
      <c r="AL718" s="297">
        <f t="shared" si="88"/>
        <v>0</v>
      </c>
      <c r="AP718" s="298" t="s">
        <v>81</v>
      </c>
    </row>
    <row r="719" spans="1:42">
      <c r="A719" s="243" t="s">
        <v>774</v>
      </c>
      <c r="B719">
        <v>116.21</v>
      </c>
      <c r="C719">
        <v>177.01</v>
      </c>
      <c r="F719">
        <v>25.5</v>
      </c>
      <c r="G719">
        <v>37.619999999999997</v>
      </c>
      <c r="R719">
        <v>25.5</v>
      </c>
      <c r="S719">
        <v>37.619999999999997</v>
      </c>
      <c r="Z719">
        <v>0.82299999999999995</v>
      </c>
      <c r="AA719">
        <v>9.9000000000000005E-2</v>
      </c>
      <c r="AB719">
        <v>11.2964</v>
      </c>
      <c r="AC719">
        <v>0.35</v>
      </c>
      <c r="AD719" s="292">
        <f t="shared" si="82"/>
        <v>0.58333333333333337</v>
      </c>
      <c r="AE719" s="258">
        <f t="shared" si="89"/>
        <v>0.46666666666666667</v>
      </c>
      <c r="AF719" s="293">
        <f t="shared" si="83"/>
        <v>19.201520912547569</v>
      </c>
      <c r="AG719" s="293">
        <f t="shared" si="84"/>
        <v>69.101939174830676</v>
      </c>
      <c r="AH719" s="294">
        <f t="shared" si="85"/>
        <v>1</v>
      </c>
      <c r="AI719" s="294">
        <f t="shared" si="86"/>
        <v>0.99999999999999778</v>
      </c>
      <c r="AJ719" s="295" t="e">
        <f>INDEX($AR$3:AS719,MATCH(COUNTA(N719:Y719),$AR$3:$AR$12,0),2)</f>
        <v>#N/A</v>
      </c>
      <c r="AK719" s="296">
        <f t="shared" si="87"/>
        <v>31.56</v>
      </c>
      <c r="AL719" s="297">
        <f t="shared" si="88"/>
        <v>2.7938104174781344</v>
      </c>
      <c r="AP719" s="298" t="s">
        <v>220</v>
      </c>
    </row>
    <row r="720" spans="1:42">
      <c r="A720" s="243" t="s">
        <v>775</v>
      </c>
      <c r="B720">
        <v>182.74</v>
      </c>
      <c r="C720">
        <v>199.58</v>
      </c>
      <c r="D720">
        <v>99.1</v>
      </c>
      <c r="E720">
        <v>65.09</v>
      </c>
      <c r="F720">
        <v>29.59</v>
      </c>
      <c r="G720">
        <v>36.26</v>
      </c>
      <c r="P720">
        <v>99.1</v>
      </c>
      <c r="Q720">
        <v>65.09</v>
      </c>
      <c r="R720">
        <v>29.59</v>
      </c>
      <c r="S720">
        <v>36.26</v>
      </c>
      <c r="Z720">
        <v>1</v>
      </c>
      <c r="AA720">
        <v>9.9000000000000005E-2</v>
      </c>
      <c r="AB720">
        <v>14.132300000000001</v>
      </c>
      <c r="AC720">
        <v>0.47</v>
      </c>
      <c r="AD720" s="292">
        <f t="shared" si="82"/>
        <v>0.41666666666666663</v>
      </c>
      <c r="AE720" s="258">
        <f t="shared" si="89"/>
        <v>0.4433333333333333</v>
      </c>
      <c r="AF720" s="293">
        <f t="shared" si="83"/>
        <v>47.76457577656771</v>
      </c>
      <c r="AG720" s="293">
        <f t="shared" si="84"/>
        <v>65.699426942654611</v>
      </c>
      <c r="AH720" s="294">
        <f t="shared" si="85"/>
        <v>0.48928211768090918</v>
      </c>
      <c r="AI720" s="294">
        <f t="shared" si="86"/>
        <v>1.5140479442789223</v>
      </c>
      <c r="AJ720" s="295">
        <f>INDEX($AR$3:AS720,MATCH(COUNTA(N720:Y720),$AR$3:$AR$12,0),2)</f>
        <v>1.49</v>
      </c>
      <c r="AK720" s="296">
        <f t="shared" si="87"/>
        <v>57.51</v>
      </c>
      <c r="AL720" s="297">
        <f t="shared" si="88"/>
        <v>4.0694013005667866</v>
      </c>
      <c r="AP720" s="298" t="s">
        <v>220</v>
      </c>
    </row>
    <row r="721" spans="1:42">
      <c r="A721" s="243" t="s">
        <v>776</v>
      </c>
      <c r="B721">
        <v>92.11</v>
      </c>
      <c r="C721">
        <v>140.06</v>
      </c>
      <c r="F721">
        <v>26.99</v>
      </c>
      <c r="G721">
        <v>21.71</v>
      </c>
      <c r="R721">
        <v>26.99</v>
      </c>
      <c r="S721">
        <v>21.71</v>
      </c>
      <c r="Z721">
        <v>0.38100000000000001</v>
      </c>
      <c r="AA721">
        <v>9.9000000000000005E-2</v>
      </c>
      <c r="AB721">
        <v>11.626950000000001</v>
      </c>
      <c r="AC721">
        <v>0.35</v>
      </c>
      <c r="AD721" s="292">
        <f t="shared" si="82"/>
        <v>0.58333333333333337</v>
      </c>
      <c r="AE721" s="258">
        <f t="shared" si="89"/>
        <v>0.46666666666666667</v>
      </c>
      <c r="AF721" s="293">
        <f t="shared" si="83"/>
        <v>10.841889117043133</v>
      </c>
      <c r="AG721" s="293">
        <f t="shared" si="84"/>
        <v>69.691745651855697</v>
      </c>
      <c r="AH721" s="294">
        <f t="shared" si="85"/>
        <v>1</v>
      </c>
      <c r="AI721" s="294">
        <f t="shared" si="86"/>
        <v>0.99999999999999778</v>
      </c>
      <c r="AJ721" s="295" t="e">
        <f>INDEX($AR$3:AS721,MATCH(COUNTA(N721:Y721),$AR$3:$AR$12,0),2)</f>
        <v>#N/A</v>
      </c>
      <c r="AK721" s="296">
        <f t="shared" si="87"/>
        <v>24.35</v>
      </c>
      <c r="AL721" s="297">
        <f t="shared" si="88"/>
        <v>2.0942723586151142</v>
      </c>
      <c r="AP721" s="298" t="s">
        <v>220</v>
      </c>
    </row>
    <row r="722" spans="1:42">
      <c r="A722" s="243" t="s">
        <v>777</v>
      </c>
      <c r="B722">
        <v>191.04</v>
      </c>
      <c r="C722">
        <v>115.9</v>
      </c>
      <c r="F722">
        <v>53.87</v>
      </c>
      <c r="G722">
        <v>37</v>
      </c>
      <c r="R722">
        <v>53.87</v>
      </c>
      <c r="S722">
        <v>37</v>
      </c>
      <c r="Z722">
        <v>1.069</v>
      </c>
      <c r="AA722">
        <v>6.2E-2</v>
      </c>
      <c r="AB722">
        <v>7.5627750000000002</v>
      </c>
      <c r="AC722">
        <v>0.35</v>
      </c>
      <c r="AD722" s="292">
        <f t="shared" si="82"/>
        <v>0.58333333333333337</v>
      </c>
      <c r="AE722" s="258">
        <f t="shared" si="89"/>
        <v>0.46666666666666667</v>
      </c>
      <c r="AF722" s="293">
        <f t="shared" si="83"/>
        <v>18.564982942665299</v>
      </c>
      <c r="AG722" s="293">
        <f t="shared" si="84"/>
        <v>60.824479279494362</v>
      </c>
      <c r="AH722" s="294">
        <f t="shared" si="85"/>
        <v>1</v>
      </c>
      <c r="AI722" s="294">
        <f t="shared" si="86"/>
        <v>1.000000000000002</v>
      </c>
      <c r="AJ722" s="295" t="e">
        <f>INDEX($AR$3:AS722,MATCH(COUNTA(N722:Y722),$AR$3:$AR$12,0),2)</f>
        <v>#N/A</v>
      </c>
      <c r="AK722" s="296">
        <f t="shared" si="87"/>
        <v>45.435000000000002</v>
      </c>
      <c r="AL722" s="297">
        <f t="shared" si="88"/>
        <v>6.007715421918542</v>
      </c>
      <c r="AP722" s="298" t="s">
        <v>220</v>
      </c>
    </row>
    <row r="723" spans="1:42">
      <c r="A723" s="243" t="s">
        <v>778</v>
      </c>
      <c r="B723">
        <v>157.47999999999999</v>
      </c>
      <c r="C723">
        <v>106.43</v>
      </c>
      <c r="I723">
        <v>10.78</v>
      </c>
      <c r="U723">
        <v>10.78</v>
      </c>
      <c r="Z723">
        <v>0.54</v>
      </c>
      <c r="AA723">
        <v>6.2E-2</v>
      </c>
      <c r="AB723">
        <v>9.8942800000000002</v>
      </c>
      <c r="AC723">
        <v>0.45</v>
      </c>
      <c r="AD723" s="292">
        <f t="shared" si="82"/>
        <v>0.54166666666666663</v>
      </c>
      <c r="AE723" s="258">
        <f t="shared" si="89"/>
        <v>0.49583333333333335</v>
      </c>
      <c r="AF723" s="293">
        <f t="shared" si="83"/>
        <v>0</v>
      </c>
      <c r="AG723" s="293">
        <f t="shared" si="84"/>
        <v>66.408268039786776</v>
      </c>
      <c r="AH723" s="294" t="e">
        <f t="shared" si="85"/>
        <v>#NUM!</v>
      </c>
      <c r="AI723" s="294" t="e">
        <f t="shared" si="86"/>
        <v>#DIV/0!</v>
      </c>
      <c r="AJ723" s="295" t="e">
        <f>INDEX($AR$3:AS723,MATCH(COUNTA(N723:Y723),$AR$3:$AR$12,0),2)</f>
        <v>#N/A</v>
      </c>
      <c r="AK723" s="296">
        <f t="shared" si="87"/>
        <v>10.78</v>
      </c>
      <c r="AL723" s="297">
        <f t="shared" si="88"/>
        <v>1.089518388402188</v>
      </c>
      <c r="AP723" s="298" t="s">
        <v>220</v>
      </c>
    </row>
    <row r="724" spans="1:42">
      <c r="A724" s="243" t="s">
        <v>779</v>
      </c>
      <c r="B724">
        <v>297.58999999999997</v>
      </c>
      <c r="C724">
        <v>135.93</v>
      </c>
      <c r="F724">
        <v>53.82</v>
      </c>
      <c r="G724">
        <v>40.65</v>
      </c>
      <c r="R724">
        <v>53.82</v>
      </c>
      <c r="S724">
        <v>40.65</v>
      </c>
      <c r="Z724">
        <v>0.64600000000000002</v>
      </c>
      <c r="AA724">
        <v>6.2E-2</v>
      </c>
      <c r="AB724">
        <v>10.4732</v>
      </c>
      <c r="AC724">
        <v>0.39</v>
      </c>
      <c r="AD724" s="292">
        <f t="shared" si="82"/>
        <v>0.58333333333333337</v>
      </c>
      <c r="AE724" s="258">
        <f t="shared" si="89"/>
        <v>0.48666666666666669</v>
      </c>
      <c r="AF724" s="293">
        <f t="shared" si="83"/>
        <v>13.940933629723769</v>
      </c>
      <c r="AG724" s="293">
        <f t="shared" si="84"/>
        <v>77.53040699376588</v>
      </c>
      <c r="AH724" s="294">
        <f t="shared" si="85"/>
        <v>1</v>
      </c>
      <c r="AI724" s="294">
        <f t="shared" si="86"/>
        <v>0.99999999999999667</v>
      </c>
      <c r="AJ724" s="295" t="e">
        <f>INDEX($AR$3:AS724,MATCH(COUNTA(N724:Y724),$AR$3:$AR$12,0),2)</f>
        <v>#N/A</v>
      </c>
      <c r="AK724" s="296">
        <f t="shared" si="87"/>
        <v>47.234999999999999</v>
      </c>
      <c r="AL724" s="297">
        <f t="shared" si="88"/>
        <v>4.5100828782034146</v>
      </c>
      <c r="AP724" s="298" t="s">
        <v>220</v>
      </c>
    </row>
    <row r="725" spans="1:42">
      <c r="A725" s="243" t="s">
        <v>780</v>
      </c>
      <c r="AB725">
        <v>2.2444700000000002</v>
      </c>
      <c r="AD725" s="292" t="e">
        <f t="shared" si="82"/>
        <v>#DIV/0!</v>
      </c>
      <c r="AE725" s="258" t="e">
        <f t="shared" si="89"/>
        <v>#DIV/0!</v>
      </c>
      <c r="AF725" s="293" t="e">
        <f t="shared" si="83"/>
        <v>#DIV/0!</v>
      </c>
      <c r="AG725" s="293" t="e">
        <f t="shared" si="84"/>
        <v>#DIV/0!</v>
      </c>
      <c r="AH725" s="294" t="e">
        <f t="shared" si="85"/>
        <v>#NUM!</v>
      </c>
      <c r="AI725" s="294" t="e">
        <f t="shared" si="86"/>
        <v>#DIV/0!</v>
      </c>
      <c r="AJ725" s="295" t="e">
        <f>INDEX($AR$3:AS725,MATCH(COUNTA(N725:Y725),$AR$3:$AR$12,0),2)</f>
        <v>#N/A</v>
      </c>
      <c r="AK725" s="296" t="e">
        <f t="shared" si="87"/>
        <v>#DIV/0!</v>
      </c>
      <c r="AL725" s="297">
        <f t="shared" si="88"/>
        <v>0</v>
      </c>
      <c r="AP725" s="298" t="s">
        <v>81</v>
      </c>
    </row>
    <row r="726" spans="1:42">
      <c r="A726" s="244" t="s">
        <v>781</v>
      </c>
      <c r="B726">
        <v>61.98</v>
      </c>
      <c r="C726">
        <v>95.94</v>
      </c>
      <c r="D726">
        <v>63.15</v>
      </c>
      <c r="E726">
        <v>55.73</v>
      </c>
      <c r="F726">
        <v>17.13</v>
      </c>
      <c r="G726">
        <v>7.82</v>
      </c>
      <c r="J726">
        <v>39.97</v>
      </c>
      <c r="K726">
        <v>43.64</v>
      </c>
      <c r="L726">
        <v>51.44</v>
      </c>
      <c r="N726" s="22">
        <v>61.98</v>
      </c>
      <c r="O726">
        <v>95.94</v>
      </c>
      <c r="P726">
        <v>63.15</v>
      </c>
      <c r="Q726">
        <v>55.73</v>
      </c>
      <c r="R726">
        <v>17.13</v>
      </c>
      <c r="V726">
        <v>39.97</v>
      </c>
      <c r="W726">
        <v>43.64</v>
      </c>
      <c r="X726">
        <v>51.44</v>
      </c>
      <c r="Z726">
        <v>0.69099999999999995</v>
      </c>
      <c r="AA726">
        <v>1.9E-2</v>
      </c>
      <c r="AB726">
        <v>9.4745749999999997</v>
      </c>
      <c r="AC726">
        <v>0.35</v>
      </c>
      <c r="AD726" s="292">
        <f t="shared" si="82"/>
        <v>0.58333333333333326</v>
      </c>
      <c r="AE726" s="258">
        <f t="shared" si="89"/>
        <v>0.46666666666666662</v>
      </c>
      <c r="AF726" s="293">
        <f t="shared" si="83"/>
        <v>39.441077537533666</v>
      </c>
      <c r="AG726" s="293">
        <f t="shared" si="84"/>
        <v>50.671328675021563</v>
      </c>
      <c r="AH726" s="294">
        <f t="shared" si="85"/>
        <v>0.41606395127521884</v>
      </c>
      <c r="AI726" s="294">
        <f t="shared" si="86"/>
        <v>2.0008944221418203</v>
      </c>
      <c r="AJ726" s="295">
        <f>INDEX($AR$3:AS726,MATCH(COUNTA(N726:Y726),$AR$3:$AR$12,0),2)</f>
        <v>2.2200000000000002</v>
      </c>
      <c r="AK726" s="296">
        <f t="shared" si="87"/>
        <v>53.622499999999995</v>
      </c>
      <c r="AL726" s="297">
        <f t="shared" si="88"/>
        <v>5.6596206162281684</v>
      </c>
      <c r="AP726" s="298" t="s">
        <v>220</v>
      </c>
    </row>
    <row r="727" spans="1:42">
      <c r="A727" s="244" t="s">
        <v>782</v>
      </c>
      <c r="B727">
        <v>66.959999999999994</v>
      </c>
      <c r="C727">
        <v>108.26</v>
      </c>
      <c r="F727">
        <v>18.07</v>
      </c>
      <c r="G727">
        <v>10.88</v>
      </c>
      <c r="J727">
        <v>76.64</v>
      </c>
      <c r="K727">
        <v>59.6</v>
      </c>
      <c r="N727" s="22">
        <v>66.959999999999994</v>
      </c>
      <c r="R727">
        <v>18.07</v>
      </c>
      <c r="S727">
        <v>10.88</v>
      </c>
      <c r="V727">
        <v>76.64</v>
      </c>
      <c r="W727">
        <v>59.6</v>
      </c>
      <c r="Z727">
        <v>0.71699999999999997</v>
      </c>
      <c r="AA727">
        <v>1.9E-2</v>
      </c>
      <c r="AB727">
        <v>8.9332399999999996</v>
      </c>
      <c r="AC727">
        <v>0.33</v>
      </c>
      <c r="AD727" s="292">
        <f t="shared" si="82"/>
        <v>0.45833333333333331</v>
      </c>
      <c r="AE727" s="258">
        <f t="shared" si="89"/>
        <v>0.39416666666666667</v>
      </c>
      <c r="AF727" s="293">
        <f t="shared" si="83"/>
        <v>57.596326722019533</v>
      </c>
      <c r="AG727" s="293">
        <f t="shared" si="84"/>
        <v>59.168894190141543</v>
      </c>
      <c r="AH727" s="294">
        <f t="shared" si="85"/>
        <v>0.14720194647201956</v>
      </c>
      <c r="AI727" s="294">
        <f t="shared" si="86"/>
        <v>1.1296847210497123</v>
      </c>
      <c r="AJ727" s="295">
        <f>INDEX($AR$3:AS727,MATCH(COUNTA(N727:Y727),$AR$3:$AR$12,0),2)</f>
        <v>1.75</v>
      </c>
      <c r="AK727" s="296">
        <f t="shared" si="87"/>
        <v>46.43</v>
      </c>
      <c r="AL727" s="297">
        <f t="shared" si="88"/>
        <v>5.197442361338104</v>
      </c>
      <c r="AP727" s="298" t="s">
        <v>220</v>
      </c>
    </row>
    <row r="728" spans="1:42">
      <c r="A728" s="244" t="s">
        <v>783</v>
      </c>
      <c r="B728">
        <v>55.94</v>
      </c>
      <c r="C728">
        <v>101.99</v>
      </c>
      <c r="D728">
        <v>64.61</v>
      </c>
      <c r="E728">
        <v>53.82</v>
      </c>
      <c r="F728">
        <v>30.39</v>
      </c>
      <c r="G728">
        <v>9.4600000000000009</v>
      </c>
      <c r="J728">
        <v>63.04</v>
      </c>
      <c r="K728">
        <v>47.49</v>
      </c>
      <c r="L728">
        <v>56.85</v>
      </c>
      <c r="N728" s="22">
        <v>55.94</v>
      </c>
      <c r="P728">
        <v>64.61</v>
      </c>
      <c r="Q728">
        <v>53.82</v>
      </c>
      <c r="R728">
        <v>30.39</v>
      </c>
      <c r="V728">
        <v>63.04</v>
      </c>
      <c r="W728">
        <v>47.49</v>
      </c>
      <c r="X728">
        <v>56.85</v>
      </c>
      <c r="Z728">
        <v>0.82399999999999995</v>
      </c>
      <c r="AA728">
        <v>1.9E-2</v>
      </c>
      <c r="AB728">
        <v>10.469950000000001</v>
      </c>
      <c r="AC728">
        <v>0.35</v>
      </c>
      <c r="AD728" s="292">
        <f t="shared" si="82"/>
        <v>0.79166666666666663</v>
      </c>
      <c r="AE728" s="258">
        <f t="shared" si="89"/>
        <v>0.5708333333333333</v>
      </c>
      <c r="AF728" s="293">
        <f t="shared" si="83"/>
        <v>20.122925205893971</v>
      </c>
      <c r="AG728" s="293">
        <f t="shared" si="84"/>
        <v>44.268823566664146</v>
      </c>
      <c r="AH728" s="294">
        <f t="shared" si="85"/>
        <v>4.5879602571595568E-2</v>
      </c>
      <c r="AI728" s="294">
        <f t="shared" si="86"/>
        <v>1.0700342438800718</v>
      </c>
      <c r="AJ728" s="295">
        <f>INDEX($AR$3:AS728,MATCH(COUNTA(N728:Y728),$AR$3:$AR$12,0),2)</f>
        <v>2.1</v>
      </c>
      <c r="AK728" s="296">
        <f t="shared" si="87"/>
        <v>53.162857142857149</v>
      </c>
      <c r="AL728" s="297">
        <f t="shared" si="88"/>
        <v>5.0776610339932038</v>
      </c>
      <c r="AP728" s="298" t="s">
        <v>220</v>
      </c>
    </row>
    <row r="729" spans="1:42">
      <c r="A729" s="244" t="s">
        <v>784</v>
      </c>
      <c r="I729">
        <v>702.37</v>
      </c>
      <c r="J729">
        <v>386.69</v>
      </c>
      <c r="K729">
        <v>214.04</v>
      </c>
      <c r="V729">
        <v>386.69</v>
      </c>
      <c r="W729">
        <v>214.04</v>
      </c>
      <c r="Z729">
        <v>0.82299999999999995</v>
      </c>
      <c r="AA729">
        <v>0.13500000000000001</v>
      </c>
      <c r="AB729">
        <v>8.8538300000000003</v>
      </c>
      <c r="AC729">
        <v>0.47</v>
      </c>
      <c r="AD729" s="292">
        <f t="shared" si="82"/>
        <v>0.58333333333333337</v>
      </c>
      <c r="AE729" s="258">
        <f t="shared" si="89"/>
        <v>0.52666666666666662</v>
      </c>
      <c r="AF729" s="293">
        <f t="shared" si="83"/>
        <v>28.740032959898741</v>
      </c>
      <c r="AG729" s="293">
        <f t="shared" si="84"/>
        <v>46.548288635739702</v>
      </c>
      <c r="AH729" s="294">
        <f t="shared" si="85"/>
        <v>1</v>
      </c>
      <c r="AI729" s="294">
        <f t="shared" si="86"/>
        <v>1.0000000000000016</v>
      </c>
      <c r="AJ729" s="295" t="e">
        <f>INDEX($AR$3:AS729,MATCH(COUNTA(N729:Y729),$AR$3:$AR$12,0),2)</f>
        <v>#N/A</v>
      </c>
      <c r="AK729" s="296">
        <f t="shared" si="87"/>
        <v>300.36500000000001</v>
      </c>
      <c r="AL729" s="297">
        <f t="shared" si="88"/>
        <v>33.924866413744105</v>
      </c>
      <c r="AP729" s="298" t="s">
        <v>220</v>
      </c>
    </row>
    <row r="730" spans="1:42">
      <c r="A730" s="244" t="s">
        <v>785</v>
      </c>
      <c r="I730">
        <v>294.57</v>
      </c>
      <c r="J730">
        <v>199.29</v>
      </c>
      <c r="K730">
        <v>158.63</v>
      </c>
      <c r="U730">
        <v>294.57</v>
      </c>
      <c r="V730">
        <v>199.29</v>
      </c>
      <c r="W730">
        <v>158.63</v>
      </c>
      <c r="Z730">
        <v>0.29899999999999999</v>
      </c>
      <c r="AA730">
        <v>0.13500000000000001</v>
      </c>
      <c r="AB730">
        <v>8.9192199999999993</v>
      </c>
      <c r="AC730">
        <v>0.5</v>
      </c>
      <c r="AD730" s="292">
        <f t="shared" si="82"/>
        <v>0.625</v>
      </c>
      <c r="AE730" s="258">
        <f t="shared" si="89"/>
        <v>0.5625</v>
      </c>
      <c r="AF730" s="293">
        <f t="shared" si="83"/>
        <v>26.193939564525259</v>
      </c>
      <c r="AG730" s="293">
        <f t="shared" si="84"/>
        <v>26.193939564525259</v>
      </c>
      <c r="AH730" s="294">
        <f t="shared" si="85"/>
        <v>0.70089745475945275</v>
      </c>
      <c r="AI730" s="294">
        <f t="shared" si="86"/>
        <v>1.3528533318707225</v>
      </c>
      <c r="AJ730" s="295">
        <f>INDEX($AR$3:AS730,MATCH(COUNTA(N730:Y730),$AR$3:$AR$12,0),2)</f>
        <v>1.1499999999999999</v>
      </c>
      <c r="AK730" s="296">
        <f t="shared" si="87"/>
        <v>217.49666666666667</v>
      </c>
      <c r="AL730" s="297">
        <f t="shared" si="88"/>
        <v>24.385166714877162</v>
      </c>
      <c r="AP730" s="298" t="s">
        <v>220</v>
      </c>
    </row>
    <row r="731" spans="1:42">
      <c r="A731" s="244" t="s">
        <v>786</v>
      </c>
      <c r="I731">
        <v>308.10000000000002</v>
      </c>
      <c r="J731">
        <v>195.06</v>
      </c>
      <c r="K731">
        <v>134.08000000000001</v>
      </c>
      <c r="U731">
        <v>308.10000000000002</v>
      </c>
      <c r="V731">
        <v>195.06</v>
      </c>
      <c r="W731">
        <v>134.08000000000001</v>
      </c>
      <c r="Z731">
        <v>1.0409999999999999</v>
      </c>
      <c r="AA731">
        <v>0.13500000000000001</v>
      </c>
      <c r="AB731">
        <v>9.8315149999999996</v>
      </c>
      <c r="AC731">
        <v>0.31</v>
      </c>
      <c r="AD731" s="292">
        <f t="shared" si="82"/>
        <v>0.625</v>
      </c>
      <c r="AE731" s="258">
        <f t="shared" si="89"/>
        <v>0.46750000000000003</v>
      </c>
      <c r="AF731" s="293">
        <f t="shared" si="83"/>
        <v>33.941032413212767</v>
      </c>
      <c r="AG731" s="293">
        <f t="shared" si="84"/>
        <v>33.941032413212767</v>
      </c>
      <c r="AH731" s="294">
        <f t="shared" si="85"/>
        <v>0.64958050798758771</v>
      </c>
      <c r="AI731" s="294">
        <f t="shared" si="86"/>
        <v>1.3272251512283197</v>
      </c>
      <c r="AJ731" s="295">
        <f>INDEX($AR$3:AS731,MATCH(COUNTA(N731:Y731),$AR$3:$AR$12,0),2)</f>
        <v>1.1499999999999999</v>
      </c>
      <c r="AK731" s="296">
        <f t="shared" si="87"/>
        <v>212.41333333333333</v>
      </c>
      <c r="AL731" s="297">
        <f t="shared" si="88"/>
        <v>21.605351091193302</v>
      </c>
      <c r="AP731" s="298" t="s">
        <v>220</v>
      </c>
    </row>
    <row r="732" spans="1:42">
      <c r="A732" s="244" t="s">
        <v>787</v>
      </c>
      <c r="C732">
        <v>270.89999999999998</v>
      </c>
      <c r="D732">
        <v>70.73</v>
      </c>
      <c r="E732">
        <v>82.47</v>
      </c>
      <c r="F732">
        <v>102.33</v>
      </c>
      <c r="G732">
        <v>54.43</v>
      </c>
      <c r="H732">
        <v>261.5</v>
      </c>
      <c r="I732">
        <v>105.88</v>
      </c>
      <c r="J732">
        <v>117.09</v>
      </c>
      <c r="K732">
        <v>97.92</v>
      </c>
      <c r="O732">
        <v>270.89999999999998</v>
      </c>
      <c r="P732">
        <v>70.73</v>
      </c>
      <c r="Q732">
        <v>82.47</v>
      </c>
      <c r="R732">
        <v>102.33</v>
      </c>
      <c r="S732">
        <v>54.43</v>
      </c>
      <c r="T732">
        <v>261.5</v>
      </c>
      <c r="U732">
        <v>105.88</v>
      </c>
      <c r="V732">
        <v>117.09</v>
      </c>
      <c r="W732">
        <v>97.92</v>
      </c>
      <c r="Z732">
        <v>0.92300000000000004</v>
      </c>
      <c r="AA732">
        <v>0.113</v>
      </c>
      <c r="AB732">
        <v>8.50929</v>
      </c>
      <c r="AC732">
        <v>0.39</v>
      </c>
      <c r="AD732" s="292">
        <f t="shared" si="82"/>
        <v>0.625</v>
      </c>
      <c r="AE732" s="258">
        <f t="shared" si="89"/>
        <v>0.50750000000000006</v>
      </c>
      <c r="AF732" s="293">
        <f t="shared" si="83"/>
        <v>58.33633701383836</v>
      </c>
      <c r="AG732" s="293">
        <f t="shared" si="84"/>
        <v>58.33633701383836</v>
      </c>
      <c r="AH732" s="294">
        <f t="shared" si="85"/>
        <v>4.3424031043562517E-2</v>
      </c>
      <c r="AI732" s="294">
        <f t="shared" si="86"/>
        <v>1.8786543011584145</v>
      </c>
      <c r="AJ732" s="295">
        <f>INDEX($AR$3:AS732,MATCH(COUNTA(N732:Y732),$AR$3:$AR$12,0),2)</f>
        <v>2.3199999999999998</v>
      </c>
      <c r="AK732" s="296">
        <f t="shared" si="87"/>
        <v>129.25</v>
      </c>
      <c r="AL732" s="297">
        <f t="shared" si="88"/>
        <v>15.189281361899759</v>
      </c>
      <c r="AP732" s="298" t="s">
        <v>220</v>
      </c>
    </row>
    <row r="733" spans="1:42">
      <c r="A733" s="244" t="s">
        <v>788</v>
      </c>
      <c r="C733">
        <v>268.57</v>
      </c>
      <c r="F733">
        <v>75.180000000000007</v>
      </c>
      <c r="G733">
        <v>46.11</v>
      </c>
      <c r="H733">
        <v>195.54</v>
      </c>
      <c r="I733">
        <v>83.4</v>
      </c>
      <c r="J733">
        <v>119.14</v>
      </c>
      <c r="K733">
        <v>84.71</v>
      </c>
      <c r="R733">
        <v>75.180000000000007</v>
      </c>
      <c r="S733">
        <v>46.11</v>
      </c>
      <c r="T733">
        <v>195.54</v>
      </c>
      <c r="U733">
        <v>83.4</v>
      </c>
      <c r="V733">
        <v>119.14</v>
      </c>
      <c r="W733">
        <v>84.71</v>
      </c>
      <c r="Z733">
        <v>0.73699999999999999</v>
      </c>
      <c r="AA733">
        <v>0.113</v>
      </c>
      <c r="AB733">
        <v>8.9350749999999994</v>
      </c>
      <c r="AC733">
        <v>0.33</v>
      </c>
      <c r="AD733" s="292">
        <f t="shared" si="82"/>
        <v>0.5</v>
      </c>
      <c r="AE733" s="258">
        <f t="shared" si="89"/>
        <v>0.41500000000000004</v>
      </c>
      <c r="AF733" s="293">
        <f t="shared" si="83"/>
        <v>47.150360614672053</v>
      </c>
      <c r="AG733" s="293">
        <f t="shared" si="84"/>
        <v>58.853438482747009</v>
      </c>
      <c r="AH733" s="294">
        <f t="shared" si="85"/>
        <v>0.51127618282807996</v>
      </c>
      <c r="AI733" s="294">
        <f t="shared" si="86"/>
        <v>1.998273342399751</v>
      </c>
      <c r="AJ733" s="295">
        <f>INDEX($AR$3:AS733,MATCH(COUNTA(N733:Y733),$AR$3:$AR$12,0),2)</f>
        <v>1.94</v>
      </c>
      <c r="AK733" s="296">
        <f t="shared" si="87"/>
        <v>100.68</v>
      </c>
      <c r="AL733" s="297">
        <f t="shared" si="88"/>
        <v>11.267952423454757</v>
      </c>
      <c r="AP733" s="298" t="s">
        <v>220</v>
      </c>
    </row>
    <row r="734" spans="1:42">
      <c r="A734" s="244" t="s">
        <v>789</v>
      </c>
      <c r="B734">
        <v>88.05</v>
      </c>
      <c r="C734">
        <v>182.22</v>
      </c>
      <c r="F734">
        <v>68.87</v>
      </c>
      <c r="G734">
        <v>47.93</v>
      </c>
      <c r="H734">
        <v>148.26</v>
      </c>
      <c r="I734">
        <v>60.85</v>
      </c>
      <c r="J734">
        <v>138.84</v>
      </c>
      <c r="K734">
        <v>83.08</v>
      </c>
      <c r="N734" s="22">
        <v>88.05</v>
      </c>
      <c r="O734">
        <v>182.22</v>
      </c>
      <c r="R734">
        <v>68.87</v>
      </c>
      <c r="S734">
        <v>47.93</v>
      </c>
      <c r="T734">
        <v>148.26</v>
      </c>
      <c r="U734">
        <v>60.85</v>
      </c>
      <c r="V734">
        <v>138.84</v>
      </c>
      <c r="W734">
        <v>83.08</v>
      </c>
      <c r="Z734">
        <v>0.52500000000000002</v>
      </c>
      <c r="AA734">
        <v>0.113</v>
      </c>
      <c r="AB734">
        <v>8.0005349999999993</v>
      </c>
      <c r="AC734">
        <v>0.38</v>
      </c>
      <c r="AD734" s="292">
        <f t="shared" si="82"/>
        <v>0.58333333333333326</v>
      </c>
      <c r="AE734" s="258">
        <f t="shared" si="89"/>
        <v>0.48166666666666663</v>
      </c>
      <c r="AF734" s="293">
        <f t="shared" si="83"/>
        <v>44.002938423878554</v>
      </c>
      <c r="AG734" s="293">
        <f t="shared" si="84"/>
        <v>44.002938423878554</v>
      </c>
      <c r="AH734" s="294">
        <f t="shared" si="85"/>
        <v>0.2528855462059722</v>
      </c>
      <c r="AI734" s="294">
        <f t="shared" si="86"/>
        <v>1.7768923693693275</v>
      </c>
      <c r="AJ734" s="295">
        <f>INDEX($AR$3:AS734,MATCH(COUNTA(N734:Y734),$AR$3:$AR$12,0),2)</f>
        <v>2.2200000000000002</v>
      </c>
      <c r="AK734" s="296">
        <f t="shared" si="87"/>
        <v>102.2625</v>
      </c>
      <c r="AL734" s="297">
        <f t="shared" si="88"/>
        <v>12.781957706578375</v>
      </c>
      <c r="AP734" s="298" t="s">
        <v>220</v>
      </c>
    </row>
    <row r="735" spans="1:42">
      <c r="A735" s="244" t="s">
        <v>790</v>
      </c>
      <c r="H735">
        <v>127.33</v>
      </c>
      <c r="I735">
        <v>73.37</v>
      </c>
      <c r="J735">
        <v>82.99</v>
      </c>
      <c r="K735">
        <v>67.73</v>
      </c>
      <c r="T735">
        <v>127.33</v>
      </c>
      <c r="U735">
        <v>73.37</v>
      </c>
      <c r="V735">
        <v>82.99</v>
      </c>
      <c r="W735">
        <v>67.73</v>
      </c>
      <c r="Z735">
        <v>0.70699999999999996</v>
      </c>
      <c r="AA735">
        <v>3.5999999999999997E-2</v>
      </c>
      <c r="AB735">
        <v>9.4548300000000012</v>
      </c>
      <c r="AC735">
        <v>0.38</v>
      </c>
      <c r="AD735" s="292">
        <f t="shared" si="82"/>
        <v>0.66666666666666663</v>
      </c>
      <c r="AE735" s="258">
        <f t="shared" si="89"/>
        <v>0.52333333333333332</v>
      </c>
      <c r="AF735" s="293">
        <f t="shared" si="83"/>
        <v>26.674499558443053</v>
      </c>
      <c r="AG735" s="293">
        <f t="shared" si="84"/>
        <v>26.674499558443053</v>
      </c>
      <c r="AH735" s="294">
        <f t="shared" si="85"/>
        <v>0.74395973154362427</v>
      </c>
      <c r="AI735" s="294">
        <f t="shared" si="86"/>
        <v>1.6844548521968956</v>
      </c>
      <c r="AJ735" s="295">
        <f>INDEX($AR$3:AS735,MATCH(COUNTA(N735:Y735),$AR$3:$AR$12,0),2)</f>
        <v>1.49</v>
      </c>
      <c r="AK735" s="296">
        <f t="shared" si="87"/>
        <v>87.855000000000004</v>
      </c>
      <c r="AL735" s="297">
        <f t="shared" si="88"/>
        <v>9.2920761134785064</v>
      </c>
      <c r="AP735" s="298" t="s">
        <v>220</v>
      </c>
    </row>
    <row r="736" spans="1:42">
      <c r="A736" s="244" t="s">
        <v>791</v>
      </c>
      <c r="I736">
        <v>163.6</v>
      </c>
      <c r="U736">
        <v>163.6</v>
      </c>
      <c r="Z736">
        <v>0.70699999999999996</v>
      </c>
      <c r="AA736">
        <v>3.5999999999999997E-2</v>
      </c>
      <c r="AB736">
        <v>9.7213200000000004</v>
      </c>
      <c r="AC736">
        <v>0.35</v>
      </c>
      <c r="AD736" s="292">
        <f t="shared" si="82"/>
        <v>0.54166666666666663</v>
      </c>
      <c r="AE736" s="258">
        <f t="shared" si="89"/>
        <v>0.4458333333333333</v>
      </c>
      <c r="AF736" s="293">
        <f t="shared" si="83"/>
        <v>0</v>
      </c>
      <c r="AG736" s="293">
        <f t="shared" si="84"/>
        <v>0</v>
      </c>
      <c r="AH736" s="294" t="e">
        <f t="shared" si="85"/>
        <v>#NUM!</v>
      </c>
      <c r="AI736" s="294" t="e">
        <f t="shared" si="86"/>
        <v>#DIV/0!</v>
      </c>
      <c r="AJ736" s="295" t="e">
        <f>INDEX($AR$3:AS736,MATCH(COUNTA(N736:Y736),$AR$3:$AR$12,0),2)</f>
        <v>#N/A</v>
      </c>
      <c r="AK736" s="296">
        <f t="shared" si="87"/>
        <v>163.6</v>
      </c>
      <c r="AL736" s="297">
        <f t="shared" si="88"/>
        <v>16.82899030172857</v>
      </c>
      <c r="AP736" s="298" t="s">
        <v>220</v>
      </c>
    </row>
    <row r="737" spans="1:42">
      <c r="A737" s="245" t="s">
        <v>792</v>
      </c>
      <c r="B737">
        <v>68.819999999999993</v>
      </c>
      <c r="C737">
        <v>75.349999999999994</v>
      </c>
      <c r="D737">
        <v>57.89</v>
      </c>
      <c r="E737">
        <v>49.34</v>
      </c>
      <c r="F737">
        <v>20.27</v>
      </c>
      <c r="G737">
        <v>14.73</v>
      </c>
      <c r="H737">
        <v>73.88</v>
      </c>
      <c r="I737">
        <v>22.7</v>
      </c>
      <c r="J737">
        <v>47.21</v>
      </c>
      <c r="K737">
        <v>45.82</v>
      </c>
      <c r="N737" s="22">
        <v>68.819999999999993</v>
      </c>
      <c r="O737">
        <v>75.349999999999994</v>
      </c>
      <c r="P737">
        <v>57.89</v>
      </c>
      <c r="Q737">
        <v>49.34</v>
      </c>
      <c r="R737">
        <v>20.27</v>
      </c>
      <c r="S737">
        <v>14.73</v>
      </c>
      <c r="T737">
        <v>73.88</v>
      </c>
      <c r="U737">
        <v>22.7</v>
      </c>
      <c r="V737">
        <v>47.21</v>
      </c>
      <c r="W737">
        <v>45.82</v>
      </c>
      <c r="Z737">
        <v>1.1160000000000001</v>
      </c>
      <c r="AA737">
        <v>5.3999999999999999E-2</v>
      </c>
      <c r="AB737">
        <v>6.54345</v>
      </c>
      <c r="AC737">
        <v>0.45</v>
      </c>
      <c r="AD737" s="292">
        <f t="shared" si="82"/>
        <v>0.66666666666666663</v>
      </c>
      <c r="AE737" s="258">
        <f t="shared" si="89"/>
        <v>0.55833333333333335</v>
      </c>
      <c r="AF737" s="293">
        <f t="shared" si="83"/>
        <v>44.418787435267966</v>
      </c>
      <c r="AG737" s="293">
        <f t="shared" si="84"/>
        <v>44.418787435267966</v>
      </c>
      <c r="AH737" s="294">
        <f t="shared" si="85"/>
        <v>2.4249422632794441E-2</v>
      </c>
      <c r="AI737" s="294">
        <f t="shared" si="86"/>
        <v>1.3123949834876785</v>
      </c>
      <c r="AJ737" s="295">
        <f>INDEX($AR$3:AS737,MATCH(COUNTA(N737:Y737),$AR$3:$AR$12,0),2)</f>
        <v>2.41</v>
      </c>
      <c r="AK737" s="296">
        <f t="shared" si="87"/>
        <v>47.600999999999999</v>
      </c>
      <c r="AL737" s="297">
        <f t="shared" si="88"/>
        <v>7.2746028471219306</v>
      </c>
      <c r="AP737" s="298" t="s">
        <v>220</v>
      </c>
    </row>
    <row r="738" spans="1:42">
      <c r="A738" s="245" t="s">
        <v>793</v>
      </c>
      <c r="B738">
        <v>124.38</v>
      </c>
      <c r="C738">
        <v>138.37</v>
      </c>
      <c r="D738">
        <v>64.36</v>
      </c>
      <c r="F738">
        <v>65.06</v>
      </c>
      <c r="G738">
        <v>53.16</v>
      </c>
      <c r="H738">
        <v>188.06</v>
      </c>
      <c r="I738">
        <v>45.91</v>
      </c>
      <c r="J738">
        <v>115.48</v>
      </c>
      <c r="K738">
        <v>74.510000000000005</v>
      </c>
      <c r="N738" s="22">
        <v>124.38</v>
      </c>
      <c r="O738">
        <v>138.37</v>
      </c>
      <c r="P738">
        <v>64.36</v>
      </c>
      <c r="R738">
        <v>65.06</v>
      </c>
      <c r="S738">
        <v>53.16</v>
      </c>
      <c r="T738">
        <v>188.06</v>
      </c>
      <c r="U738">
        <v>45.91</v>
      </c>
      <c r="V738">
        <v>115.48</v>
      </c>
      <c r="W738">
        <v>74.510000000000005</v>
      </c>
      <c r="Z738">
        <v>0.42499999999999999</v>
      </c>
      <c r="AA738">
        <v>5.3999999999999999E-2</v>
      </c>
      <c r="AB738">
        <v>9.3765300000000007</v>
      </c>
      <c r="AC738">
        <v>0.49</v>
      </c>
      <c r="AD738" s="292">
        <f t="shared" si="82"/>
        <v>0.625</v>
      </c>
      <c r="AE738" s="258">
        <f t="shared" si="89"/>
        <v>0.5575</v>
      </c>
      <c r="AF738" s="293">
        <f t="shared" si="83"/>
        <v>46.57889640109952</v>
      </c>
      <c r="AG738" s="293">
        <f t="shared" si="84"/>
        <v>46.57889640109952</v>
      </c>
      <c r="AH738" s="294">
        <f t="shared" si="85"/>
        <v>0.34956032360182904</v>
      </c>
      <c r="AI738" s="294">
        <f t="shared" si="86"/>
        <v>2.0331895138315157</v>
      </c>
      <c r="AJ738" s="295">
        <f>INDEX($AR$3:AS738,MATCH(COUNTA(N738:Y738),$AR$3:$AR$12,0),2)</f>
        <v>2.3199999999999998</v>
      </c>
      <c r="AK738" s="296">
        <f t="shared" si="87"/>
        <v>96.587777777777788</v>
      </c>
      <c r="AL738" s="297">
        <f t="shared" si="88"/>
        <v>10.301015170620451</v>
      </c>
      <c r="AP738" s="298" t="s">
        <v>220</v>
      </c>
    </row>
    <row r="739" spans="1:42">
      <c r="A739" s="245" t="s">
        <v>794</v>
      </c>
      <c r="B739">
        <v>69.11</v>
      </c>
      <c r="D739">
        <v>58.71</v>
      </c>
      <c r="E739">
        <v>65.08</v>
      </c>
      <c r="F739">
        <v>43.63</v>
      </c>
      <c r="G739">
        <v>22.32</v>
      </c>
      <c r="H739">
        <v>94.59</v>
      </c>
      <c r="I739">
        <v>28.37</v>
      </c>
      <c r="J739">
        <v>52.77</v>
      </c>
      <c r="K739">
        <v>49.99</v>
      </c>
      <c r="N739" s="22">
        <v>69.11</v>
      </c>
      <c r="P739">
        <v>58.71</v>
      </c>
      <c r="Q739">
        <v>65.08</v>
      </c>
      <c r="R739">
        <v>43.63</v>
      </c>
      <c r="S739">
        <v>22.32</v>
      </c>
      <c r="T739">
        <v>94.59</v>
      </c>
      <c r="U739">
        <v>28.37</v>
      </c>
      <c r="V739">
        <v>52.77</v>
      </c>
      <c r="W739">
        <v>49.99</v>
      </c>
      <c r="Z739">
        <v>0.70799999999999996</v>
      </c>
      <c r="AA739">
        <v>5.3999999999999999E-2</v>
      </c>
      <c r="AB739">
        <v>9.4155300000000004</v>
      </c>
      <c r="AC739">
        <v>0.39</v>
      </c>
      <c r="AD739" s="292">
        <f t="shared" si="82"/>
        <v>0.625</v>
      </c>
      <c r="AE739" s="258">
        <f t="shared" si="89"/>
        <v>0.50750000000000006</v>
      </c>
      <c r="AF739" s="293">
        <f t="shared" si="83"/>
        <v>38.195517530871584</v>
      </c>
      <c r="AG739" s="293">
        <f t="shared" si="84"/>
        <v>38.195517530871584</v>
      </c>
      <c r="AH739" s="294">
        <f t="shared" si="85"/>
        <v>0.35256676352566763</v>
      </c>
      <c r="AI739" s="294">
        <f t="shared" si="86"/>
        <v>1.9814784733351594</v>
      </c>
      <c r="AJ739" s="295">
        <f>INDEX($AR$3:AS739,MATCH(COUNTA(N739:Y739),$AR$3:$AR$12,0),2)</f>
        <v>2.3199999999999998</v>
      </c>
      <c r="AK739" s="296">
        <f t="shared" si="87"/>
        <v>53.841111111111104</v>
      </c>
      <c r="AL739" s="297">
        <f t="shared" si="88"/>
        <v>5.7183303660135012</v>
      </c>
      <c r="AP739" s="298" t="s">
        <v>220</v>
      </c>
    </row>
    <row r="740" spans="1:42">
      <c r="A740" s="245" t="s">
        <v>795</v>
      </c>
      <c r="B740">
        <v>60.66</v>
      </c>
      <c r="C740">
        <v>128.82</v>
      </c>
      <c r="D740">
        <v>75.05</v>
      </c>
      <c r="E740">
        <v>86.91</v>
      </c>
      <c r="F740">
        <v>31.05</v>
      </c>
      <c r="G740">
        <v>45.5</v>
      </c>
      <c r="H740">
        <v>216.46</v>
      </c>
      <c r="I740">
        <v>75.84</v>
      </c>
      <c r="J740">
        <v>127.01</v>
      </c>
      <c r="K740">
        <v>81.06</v>
      </c>
      <c r="N740" s="22">
        <v>60.66</v>
      </c>
      <c r="O740">
        <v>128.82</v>
      </c>
      <c r="P740">
        <v>75.05</v>
      </c>
      <c r="Q740">
        <v>86.91</v>
      </c>
      <c r="R740">
        <v>31.05</v>
      </c>
      <c r="S740">
        <v>45.5</v>
      </c>
      <c r="T740">
        <v>216.46</v>
      </c>
      <c r="U740">
        <v>75.84</v>
      </c>
      <c r="V740">
        <v>127.01</v>
      </c>
      <c r="W740">
        <v>81.06</v>
      </c>
      <c r="Z740">
        <v>0.54300000000000004</v>
      </c>
      <c r="AA740">
        <v>0.16400000000000001</v>
      </c>
      <c r="AB740">
        <v>4.9485800000000006</v>
      </c>
      <c r="AC740">
        <v>0.32</v>
      </c>
      <c r="AD740" s="292">
        <f t="shared" si="82"/>
        <v>0.66666666666666663</v>
      </c>
      <c r="AE740" s="258">
        <f t="shared" si="89"/>
        <v>0.49333333333333329</v>
      </c>
      <c r="AF740" s="293">
        <f t="shared" si="83"/>
        <v>54.520152783754902</v>
      </c>
      <c r="AG740" s="293">
        <f t="shared" si="84"/>
        <v>54.520152783754902</v>
      </c>
      <c r="AH740" s="294">
        <f t="shared" si="85"/>
        <v>0.47268216385308243</v>
      </c>
      <c r="AI740" s="294">
        <f t="shared" si="86"/>
        <v>2.4424703902799583</v>
      </c>
      <c r="AJ740" s="295">
        <f>INDEX($AR$3:AS740,MATCH(COUNTA(N740:Y740),$AR$3:$AR$12,0),2)</f>
        <v>2.41</v>
      </c>
      <c r="AK740" s="296">
        <f t="shared" si="87"/>
        <v>92.835999999999984</v>
      </c>
      <c r="AL740" s="297">
        <f t="shared" si="88"/>
        <v>18.760129168367484</v>
      </c>
      <c r="AP740" s="298" t="s">
        <v>220</v>
      </c>
    </row>
    <row r="741" spans="1:42">
      <c r="A741" s="245" t="s">
        <v>796</v>
      </c>
      <c r="C741">
        <v>144.53</v>
      </c>
      <c r="D741">
        <v>82.06</v>
      </c>
      <c r="E741">
        <v>89.97</v>
      </c>
      <c r="F741">
        <v>25.65</v>
      </c>
      <c r="G741">
        <v>41.53</v>
      </c>
      <c r="H741">
        <v>166.02</v>
      </c>
      <c r="I741">
        <v>67.94</v>
      </c>
      <c r="J741">
        <v>102.35</v>
      </c>
      <c r="K741">
        <v>77.59</v>
      </c>
      <c r="O741">
        <v>144.53</v>
      </c>
      <c r="P741">
        <v>82.06</v>
      </c>
      <c r="Q741">
        <v>89.97</v>
      </c>
      <c r="R741">
        <v>25.65</v>
      </c>
      <c r="S741">
        <v>41.53</v>
      </c>
      <c r="T741">
        <v>166.02</v>
      </c>
      <c r="U741">
        <v>67.94</v>
      </c>
      <c r="V741">
        <v>102.35</v>
      </c>
      <c r="W741">
        <v>77.59</v>
      </c>
      <c r="Z741">
        <v>0.81899999999999995</v>
      </c>
      <c r="AA741">
        <v>0.16400000000000001</v>
      </c>
      <c r="AB741">
        <v>5.7705900000000003</v>
      </c>
      <c r="AC741">
        <v>0.3</v>
      </c>
      <c r="AD741" s="292">
        <f t="shared" si="82"/>
        <v>0.625</v>
      </c>
      <c r="AE741" s="258">
        <f t="shared" si="89"/>
        <v>0.46250000000000002</v>
      </c>
      <c r="AF741" s="293">
        <f t="shared" si="83"/>
        <v>47.696365910043838</v>
      </c>
      <c r="AG741" s="293">
        <f t="shared" si="84"/>
        <v>47.696365910043838</v>
      </c>
      <c r="AH741" s="294">
        <f t="shared" si="85"/>
        <v>0.15309539075300996</v>
      </c>
      <c r="AI741" s="294">
        <f t="shared" si="86"/>
        <v>1.8308545610468172</v>
      </c>
      <c r="AJ741" s="295">
        <f>INDEX($AR$3:AS741,MATCH(COUNTA(N741:Y741),$AR$3:$AR$12,0),2)</f>
        <v>2.3199999999999998</v>
      </c>
      <c r="AK741" s="296">
        <f t="shared" si="87"/>
        <v>88.626666666666679</v>
      </c>
      <c r="AL741" s="297">
        <f t="shared" si="88"/>
        <v>15.358337131327415</v>
      </c>
      <c r="AP741" s="298" t="s">
        <v>220</v>
      </c>
    </row>
    <row r="742" spans="1:42">
      <c r="A742" s="245" t="s">
        <v>797</v>
      </c>
      <c r="C742">
        <v>258.18</v>
      </c>
      <c r="D742">
        <v>58.65</v>
      </c>
      <c r="E742">
        <v>81.3</v>
      </c>
      <c r="H742">
        <v>246.46</v>
      </c>
      <c r="I742">
        <v>123.62</v>
      </c>
      <c r="J742">
        <v>142.25</v>
      </c>
      <c r="K742">
        <v>113.01</v>
      </c>
      <c r="O742">
        <v>258.18</v>
      </c>
      <c r="P742">
        <v>58.65</v>
      </c>
      <c r="Q742">
        <v>81.3</v>
      </c>
      <c r="T742">
        <v>246.46</v>
      </c>
      <c r="U742">
        <v>123.62</v>
      </c>
      <c r="V742">
        <v>142.25</v>
      </c>
      <c r="W742">
        <v>113.01</v>
      </c>
      <c r="Z742">
        <v>0.79800000000000004</v>
      </c>
      <c r="AA742">
        <v>0.16400000000000001</v>
      </c>
      <c r="AB742">
        <v>7.5740399999999992</v>
      </c>
      <c r="AC742">
        <v>0.35</v>
      </c>
      <c r="AD742" s="292">
        <f t="shared" si="82"/>
        <v>0.54166666666666663</v>
      </c>
      <c r="AE742" s="258">
        <f t="shared" si="89"/>
        <v>0.4458333333333333</v>
      </c>
      <c r="AF742" s="293">
        <f t="shared" si="83"/>
        <v>49.113540745052276</v>
      </c>
      <c r="AG742" s="293">
        <f t="shared" si="84"/>
        <v>49.113540745052276</v>
      </c>
      <c r="AH742" s="294">
        <f t="shared" si="85"/>
        <v>5.8738034380794862E-2</v>
      </c>
      <c r="AI742" s="294">
        <f t="shared" si="86"/>
        <v>1.5592772991274666</v>
      </c>
      <c r="AJ742" s="295">
        <f>INDEX($AR$3:AS742,MATCH(COUNTA(N742:Y742),$AR$3:$AR$12,0),2)</f>
        <v>2.1</v>
      </c>
      <c r="AK742" s="296">
        <f t="shared" si="87"/>
        <v>146.21</v>
      </c>
      <c r="AL742" s="297">
        <f t="shared" si="88"/>
        <v>19.304096624786776</v>
      </c>
      <c r="AP742" s="298" t="s">
        <v>220</v>
      </c>
    </row>
    <row r="743" spans="1:42">
      <c r="A743" s="245" t="s">
        <v>798</v>
      </c>
      <c r="B743">
        <v>70.39</v>
      </c>
      <c r="D743">
        <v>74.52</v>
      </c>
      <c r="F743">
        <v>14.03</v>
      </c>
      <c r="G743">
        <v>10.45</v>
      </c>
      <c r="H743">
        <v>38.32</v>
      </c>
      <c r="I743">
        <v>16.86</v>
      </c>
      <c r="J743">
        <v>42.03</v>
      </c>
      <c r="K743">
        <v>46.89</v>
      </c>
      <c r="N743" s="22">
        <v>70.39</v>
      </c>
      <c r="P743">
        <v>74.52</v>
      </c>
      <c r="R743">
        <v>14.03</v>
      </c>
      <c r="S743">
        <v>10.45</v>
      </c>
      <c r="T743">
        <v>38.32</v>
      </c>
      <c r="U743">
        <v>16.86</v>
      </c>
      <c r="V743">
        <v>42.03</v>
      </c>
      <c r="W743">
        <v>46.89</v>
      </c>
      <c r="Z743">
        <v>0.90900000000000003</v>
      </c>
      <c r="AA743">
        <v>0.13900000000000001</v>
      </c>
      <c r="AB743">
        <v>8.5882699999999996</v>
      </c>
      <c r="AC743">
        <v>0.35</v>
      </c>
      <c r="AD743" s="292">
        <f t="shared" si="82"/>
        <v>0.58333333333333326</v>
      </c>
      <c r="AE743" s="258">
        <f t="shared" si="89"/>
        <v>0.46666666666666662</v>
      </c>
      <c r="AF743" s="293">
        <f t="shared" si="83"/>
        <v>58.800775816030956</v>
      </c>
      <c r="AG743" s="293">
        <f t="shared" si="84"/>
        <v>58.800775816030956</v>
      </c>
      <c r="AH743" s="294">
        <f t="shared" si="85"/>
        <v>6.4460746058997903E-2</v>
      </c>
      <c r="AI743" s="294">
        <f t="shared" si="86"/>
        <v>1.5334618321471858</v>
      </c>
      <c r="AJ743" s="295">
        <f>INDEX($AR$3:AS743,MATCH(COUNTA(N743:Y743),$AR$3:$AR$12,0),2)</f>
        <v>2.2200000000000002</v>
      </c>
      <c r="AK743" s="296">
        <f t="shared" si="87"/>
        <v>39.186250000000001</v>
      </c>
      <c r="AL743" s="297">
        <f t="shared" si="88"/>
        <v>4.5627640956793396</v>
      </c>
      <c r="AP743" s="298" t="s">
        <v>220</v>
      </c>
    </row>
    <row r="744" spans="1:42">
      <c r="A744" s="245" t="s">
        <v>799</v>
      </c>
      <c r="B744">
        <v>89.73</v>
      </c>
      <c r="C744">
        <v>191.23</v>
      </c>
      <c r="F744">
        <v>27.49</v>
      </c>
      <c r="G744">
        <v>17.82</v>
      </c>
      <c r="H744">
        <v>85.7</v>
      </c>
      <c r="I744">
        <v>36.15</v>
      </c>
      <c r="J744">
        <v>73.08</v>
      </c>
      <c r="K744">
        <v>45.02</v>
      </c>
      <c r="N744" s="22">
        <v>89.73</v>
      </c>
      <c r="R744">
        <v>27.49</v>
      </c>
      <c r="S744">
        <v>17.82</v>
      </c>
      <c r="T744">
        <v>85.7</v>
      </c>
      <c r="U744">
        <v>36.15</v>
      </c>
      <c r="V744">
        <v>73.08</v>
      </c>
      <c r="W744">
        <v>45.02</v>
      </c>
      <c r="Z744">
        <v>0.64800000000000002</v>
      </c>
      <c r="AA744">
        <v>0.13900000000000001</v>
      </c>
      <c r="AB744">
        <v>8.6637399999999989</v>
      </c>
      <c r="AC744">
        <v>0.35</v>
      </c>
      <c r="AD744" s="292">
        <f t="shared" si="82"/>
        <v>0.54166666666666663</v>
      </c>
      <c r="AE744" s="258">
        <f t="shared" si="89"/>
        <v>0.4458333333333333</v>
      </c>
      <c r="AF744" s="293">
        <f t="shared" si="83"/>
        <v>50.16528073664972</v>
      </c>
      <c r="AG744" s="293">
        <f t="shared" si="84"/>
        <v>73.477829498838105</v>
      </c>
      <c r="AH744" s="294">
        <f t="shared" si="85"/>
        <v>5.604227506605481E-2</v>
      </c>
      <c r="AI744" s="294">
        <f t="shared" si="86"/>
        <v>1.3455614259085968</v>
      </c>
      <c r="AJ744" s="295">
        <f>INDEX($AR$3:AS744,MATCH(COUNTA(N744:Y744),$AR$3:$AR$12,0),2)</f>
        <v>2.1</v>
      </c>
      <c r="AK744" s="296">
        <f t="shared" si="87"/>
        <v>53.569999999999993</v>
      </c>
      <c r="AL744" s="297">
        <f t="shared" si="88"/>
        <v>6.183241879373111</v>
      </c>
      <c r="AP744" s="298" t="s">
        <v>220</v>
      </c>
    </row>
    <row r="745" spans="1:42">
      <c r="A745" s="245" t="s">
        <v>800</v>
      </c>
      <c r="B745">
        <v>130.94999999999999</v>
      </c>
      <c r="C745">
        <v>227.52</v>
      </c>
      <c r="F745">
        <v>41.81</v>
      </c>
      <c r="G745">
        <v>30.04</v>
      </c>
      <c r="H745">
        <v>117.02</v>
      </c>
      <c r="I745">
        <v>45.1</v>
      </c>
      <c r="J745">
        <v>82.43</v>
      </c>
      <c r="K745">
        <v>77.92</v>
      </c>
      <c r="R745">
        <v>41.81</v>
      </c>
      <c r="S745">
        <v>30.04</v>
      </c>
      <c r="T745">
        <v>117.02</v>
      </c>
      <c r="U745">
        <v>45.1</v>
      </c>
      <c r="V745">
        <v>82.43</v>
      </c>
      <c r="W745">
        <v>77.92</v>
      </c>
      <c r="Z745">
        <v>0.67400000000000004</v>
      </c>
      <c r="AA745">
        <v>0.13900000000000001</v>
      </c>
      <c r="AB745">
        <v>9.0110200000000003</v>
      </c>
      <c r="AC745">
        <v>0.42</v>
      </c>
      <c r="AD745" s="292">
        <f t="shared" si="82"/>
        <v>0.5</v>
      </c>
      <c r="AE745" s="258">
        <f t="shared" si="89"/>
        <v>0.45999999999999996</v>
      </c>
      <c r="AF745" s="293">
        <f t="shared" si="83"/>
        <v>45.350048292721915</v>
      </c>
      <c r="AG745" s="293">
        <f t="shared" si="84"/>
        <v>64.337020305626737</v>
      </c>
      <c r="AH745" s="294">
        <f t="shared" si="85"/>
        <v>0.39767762704069892</v>
      </c>
      <c r="AI745" s="294">
        <f t="shared" si="86"/>
        <v>1.721242482431764</v>
      </c>
      <c r="AJ745" s="295">
        <f>INDEX($AR$3:AS745,MATCH(COUNTA(N745:Y745),$AR$3:$AR$12,0),2)</f>
        <v>1.94</v>
      </c>
      <c r="AK745" s="296">
        <f t="shared" si="87"/>
        <v>65.72</v>
      </c>
      <c r="AL745" s="297">
        <f t="shared" si="88"/>
        <v>7.2932919913616878</v>
      </c>
      <c r="AP745" s="298" t="s">
        <v>220</v>
      </c>
    </row>
    <row r="746" spans="1:42">
      <c r="A746" s="245" t="s">
        <v>801</v>
      </c>
      <c r="AB746">
        <v>-84.778599999999997</v>
      </c>
      <c r="AD746" s="292" t="e">
        <f t="shared" si="82"/>
        <v>#DIV/0!</v>
      </c>
      <c r="AE746" s="258" t="e">
        <f t="shared" si="89"/>
        <v>#DIV/0!</v>
      </c>
      <c r="AF746" s="293" t="e">
        <f t="shared" si="83"/>
        <v>#DIV/0!</v>
      </c>
      <c r="AG746" s="293" t="e">
        <f t="shared" si="84"/>
        <v>#DIV/0!</v>
      </c>
      <c r="AH746" s="294" t="e">
        <f t="shared" si="85"/>
        <v>#NUM!</v>
      </c>
      <c r="AI746" s="294" t="e">
        <f t="shared" si="86"/>
        <v>#DIV/0!</v>
      </c>
      <c r="AJ746" s="295" t="e">
        <f>INDEX($AR$3:AS746,MATCH(COUNTA(N746:Y746),$AR$3:$AR$12,0),2)</f>
        <v>#N/A</v>
      </c>
      <c r="AK746" s="296" t="e">
        <f t="shared" si="87"/>
        <v>#DIV/0!</v>
      </c>
      <c r="AL746" s="297">
        <f t="shared" si="88"/>
        <v>0</v>
      </c>
      <c r="AP746" s="298" t="s">
        <v>81</v>
      </c>
    </row>
    <row r="747" spans="1:42">
      <c r="A747" s="245" t="s">
        <v>802</v>
      </c>
      <c r="B747">
        <v>42.21</v>
      </c>
      <c r="C747">
        <v>41.4</v>
      </c>
      <c r="F747">
        <v>19.84</v>
      </c>
      <c r="G747">
        <v>12.15</v>
      </c>
      <c r="H747">
        <v>10.49</v>
      </c>
      <c r="I747">
        <v>18.59</v>
      </c>
      <c r="J747">
        <v>37.299999999999997</v>
      </c>
      <c r="K747">
        <v>40.81</v>
      </c>
      <c r="N747" s="22">
        <v>42.21</v>
      </c>
      <c r="O747">
        <v>41.4</v>
      </c>
      <c r="R747">
        <v>19.84</v>
      </c>
      <c r="S747">
        <v>12.15</v>
      </c>
      <c r="T747">
        <v>10.49</v>
      </c>
      <c r="U747">
        <v>18.59</v>
      </c>
      <c r="V747">
        <v>37.299999999999997</v>
      </c>
      <c r="W747">
        <v>40.81</v>
      </c>
      <c r="AB747">
        <v>-83.471699999999998</v>
      </c>
      <c r="AC747">
        <v>0.38</v>
      </c>
      <c r="AD747" s="292">
        <f t="shared" si="82"/>
        <v>0.58333333333333326</v>
      </c>
      <c r="AE747" s="258">
        <f t="shared" si="89"/>
        <v>0.48166666666666663</v>
      </c>
      <c r="AF747" s="293">
        <f t="shared" si="83"/>
        <v>46.557019752971307</v>
      </c>
      <c r="AG747" s="293">
        <f t="shared" si="84"/>
        <v>46.557019752971307</v>
      </c>
      <c r="AH747" s="294">
        <f t="shared" si="85"/>
        <v>2.5535939470365771E-2</v>
      </c>
      <c r="AI747" s="294">
        <f t="shared" si="86"/>
        <v>1.1076469700628753</v>
      </c>
      <c r="AJ747" s="295">
        <f>INDEX($AR$3:AS747,MATCH(COUNTA(N747:Y747),$AR$3:$AR$12,0),2)</f>
        <v>2.2200000000000002</v>
      </c>
      <c r="AK747" s="296">
        <f t="shared" si="87"/>
        <v>27.848750000000003</v>
      </c>
      <c r="AL747" s="297">
        <f t="shared" si="88"/>
        <v>-0.33363103902280655</v>
      </c>
      <c r="AP747" s="298" t="s">
        <v>81</v>
      </c>
    </row>
    <row r="748" spans="1:42">
      <c r="A748" s="245" t="s">
        <v>803</v>
      </c>
      <c r="AD748" s="292" t="e">
        <f t="shared" si="82"/>
        <v>#DIV/0!</v>
      </c>
      <c r="AE748" s="258" t="e">
        <f t="shared" si="89"/>
        <v>#DIV/0!</v>
      </c>
      <c r="AF748" s="293" t="e">
        <f t="shared" si="83"/>
        <v>#DIV/0!</v>
      </c>
      <c r="AG748" s="293" t="e">
        <f t="shared" si="84"/>
        <v>#DIV/0!</v>
      </c>
      <c r="AH748" s="294" t="e">
        <f t="shared" si="85"/>
        <v>#NUM!</v>
      </c>
      <c r="AI748" s="294" t="e">
        <f t="shared" si="86"/>
        <v>#DIV/0!</v>
      </c>
      <c r="AJ748" s="295" t="e">
        <f>INDEX($AR$3:AS748,MATCH(COUNTA(N748:Y748),$AR$3:$AR$12,0),2)</f>
        <v>#N/A</v>
      </c>
      <c r="AK748" s="296" t="e">
        <f t="shared" si="87"/>
        <v>#DIV/0!</v>
      </c>
      <c r="AL748" s="297">
        <f t="shared" si="88"/>
        <v>0</v>
      </c>
      <c r="AP748" s="298" t="s">
        <v>220</v>
      </c>
    </row>
    <row r="749" spans="1:42">
      <c r="A749" s="245" t="s">
        <v>804</v>
      </c>
      <c r="AD749" s="292" t="e">
        <f t="shared" si="82"/>
        <v>#DIV/0!</v>
      </c>
      <c r="AE749" s="258" t="e">
        <f t="shared" si="89"/>
        <v>#DIV/0!</v>
      </c>
      <c r="AF749" s="293" t="e">
        <f t="shared" si="83"/>
        <v>#DIV/0!</v>
      </c>
      <c r="AG749" s="293" t="e">
        <f t="shared" si="84"/>
        <v>#DIV/0!</v>
      </c>
      <c r="AH749" s="294" t="e">
        <f t="shared" si="85"/>
        <v>#NUM!</v>
      </c>
      <c r="AI749" s="294" t="e">
        <f t="shared" si="86"/>
        <v>#DIV/0!</v>
      </c>
      <c r="AJ749" s="295" t="e">
        <f>INDEX($AR$3:AS749,MATCH(COUNTA(N749:Y749),$AR$3:$AR$12,0),2)</f>
        <v>#N/A</v>
      </c>
      <c r="AK749" s="296" t="e">
        <f t="shared" si="87"/>
        <v>#DIV/0!</v>
      </c>
      <c r="AL749" s="297">
        <f t="shared" si="88"/>
        <v>0</v>
      </c>
      <c r="AP749" s="298" t="s">
        <v>220</v>
      </c>
    </row>
    <row r="750" spans="1:42">
      <c r="A750" s="245" t="s">
        <v>805</v>
      </c>
      <c r="AD750" s="292" t="e">
        <f t="shared" si="82"/>
        <v>#DIV/0!</v>
      </c>
      <c r="AE750" s="258" t="e">
        <f t="shared" si="89"/>
        <v>#DIV/0!</v>
      </c>
      <c r="AF750" s="293" t="e">
        <f t="shared" si="83"/>
        <v>#DIV/0!</v>
      </c>
      <c r="AG750" s="293" t="e">
        <f t="shared" si="84"/>
        <v>#DIV/0!</v>
      </c>
      <c r="AH750" s="294" t="e">
        <f t="shared" si="85"/>
        <v>#NUM!</v>
      </c>
      <c r="AI750" s="294" t="e">
        <f t="shared" si="86"/>
        <v>#DIV/0!</v>
      </c>
      <c r="AJ750" s="295" t="e">
        <f>INDEX($AR$3:AS750,MATCH(COUNTA(N750:Y750),$AR$3:$AR$12,0),2)</f>
        <v>#N/A</v>
      </c>
      <c r="AK750" s="296" t="e">
        <f t="shared" si="87"/>
        <v>#DIV/0!</v>
      </c>
      <c r="AL750" s="297">
        <f t="shared" si="88"/>
        <v>0</v>
      </c>
      <c r="AP750" s="298" t="s">
        <v>220</v>
      </c>
    </row>
    <row r="751" spans="1:42">
      <c r="A751" s="245" t="s">
        <v>806</v>
      </c>
      <c r="J751">
        <v>33.630000000000003</v>
      </c>
      <c r="K751">
        <v>34.130000000000003</v>
      </c>
      <c r="V751">
        <v>33.630000000000003</v>
      </c>
      <c r="W751">
        <v>34.130000000000003</v>
      </c>
      <c r="AB751">
        <v>6.02935</v>
      </c>
      <c r="AC751">
        <v>0.42</v>
      </c>
      <c r="AD751" s="292">
        <f t="shared" si="82"/>
        <v>0.58333333333333337</v>
      </c>
      <c r="AE751" s="258">
        <f t="shared" si="89"/>
        <v>0.50166666666666671</v>
      </c>
      <c r="AF751" s="293">
        <f t="shared" si="83"/>
        <v>0.7378984651711924</v>
      </c>
      <c r="AG751" s="293">
        <f t="shared" si="84"/>
        <v>0.7378984651711924</v>
      </c>
      <c r="AH751" s="294">
        <f t="shared" si="85"/>
        <v>1</v>
      </c>
      <c r="AI751" s="294">
        <f t="shared" si="86"/>
        <v>1</v>
      </c>
      <c r="AJ751" s="295" t="e">
        <f>INDEX($AR$3:AS751,MATCH(COUNTA(N751:Y751),$AR$3:$AR$12,0),2)</f>
        <v>#N/A</v>
      </c>
      <c r="AK751" s="296">
        <f t="shared" si="87"/>
        <v>33.880000000000003</v>
      </c>
      <c r="AL751" s="297">
        <f t="shared" si="88"/>
        <v>5.6191795135462366</v>
      </c>
      <c r="AP751" s="298" t="s">
        <v>724</v>
      </c>
    </row>
    <row r="752" spans="1:42">
      <c r="A752" s="245" t="s">
        <v>807</v>
      </c>
      <c r="H752">
        <v>176.56</v>
      </c>
      <c r="I752">
        <v>141</v>
      </c>
      <c r="T752">
        <v>176.56</v>
      </c>
      <c r="U752">
        <v>141</v>
      </c>
      <c r="Z752">
        <v>0.79800000000000004</v>
      </c>
      <c r="AA752">
        <v>0.19</v>
      </c>
      <c r="AB752">
        <v>8.4083800000000011</v>
      </c>
      <c r="AC752">
        <v>0.35</v>
      </c>
      <c r="AD752" s="292">
        <f t="shared" si="82"/>
        <v>0.58333333333333337</v>
      </c>
      <c r="AE752" s="258">
        <f t="shared" si="89"/>
        <v>0.46666666666666667</v>
      </c>
      <c r="AF752" s="293">
        <f t="shared" si="83"/>
        <v>11.197883864466583</v>
      </c>
      <c r="AG752" s="293">
        <f t="shared" si="84"/>
        <v>11.197883864466583</v>
      </c>
      <c r="AH752" s="294">
        <f t="shared" si="85"/>
        <v>1</v>
      </c>
      <c r="AI752" s="294">
        <f t="shared" si="86"/>
        <v>0.99999999999999778</v>
      </c>
      <c r="AJ752" s="295" t="e">
        <f>INDEX($AR$3:AS752,MATCH(COUNTA(N752:Y752),$AR$3:$AR$12,0),2)</f>
        <v>#N/A</v>
      </c>
      <c r="AK752" s="296">
        <f t="shared" si="87"/>
        <v>158.78</v>
      </c>
      <c r="AL752" s="297">
        <f t="shared" si="88"/>
        <v>18.883542370825293</v>
      </c>
      <c r="AP752" s="298" t="s">
        <v>220</v>
      </c>
    </row>
    <row r="753" spans="1:42">
      <c r="A753" s="245" t="s">
        <v>808</v>
      </c>
      <c r="Z753">
        <v>0.82099999999999995</v>
      </c>
      <c r="AA753">
        <v>0.19</v>
      </c>
      <c r="AB753">
        <v>6.7405999999999997</v>
      </c>
      <c r="AD753" s="292" t="e">
        <f t="shared" si="82"/>
        <v>#DIV/0!</v>
      </c>
      <c r="AE753" s="258" t="e">
        <f t="shared" si="89"/>
        <v>#DIV/0!</v>
      </c>
      <c r="AF753" s="293" t="e">
        <f t="shared" si="83"/>
        <v>#DIV/0!</v>
      </c>
      <c r="AG753" s="293" t="e">
        <f t="shared" si="84"/>
        <v>#DIV/0!</v>
      </c>
      <c r="AH753" s="294" t="e">
        <f t="shared" si="85"/>
        <v>#NUM!</v>
      </c>
      <c r="AI753" s="294" t="e">
        <f t="shared" si="86"/>
        <v>#DIV/0!</v>
      </c>
      <c r="AJ753" s="295" t="e">
        <f>INDEX($AR$3:AS753,MATCH(COUNTA(N753:Y753),$AR$3:$AR$12,0),2)</f>
        <v>#N/A</v>
      </c>
      <c r="AK753" s="296" t="e">
        <f t="shared" si="87"/>
        <v>#DIV/0!</v>
      </c>
      <c r="AL753" s="297">
        <f t="shared" si="88"/>
        <v>0</v>
      </c>
      <c r="AP753" s="298" t="s">
        <v>220</v>
      </c>
    </row>
    <row r="754" spans="1:42">
      <c r="A754" s="245" t="s">
        <v>809</v>
      </c>
      <c r="J754">
        <v>112.26</v>
      </c>
      <c r="V754">
        <v>112.26</v>
      </c>
      <c r="Z754">
        <v>0.63600000000000001</v>
      </c>
      <c r="AA754">
        <v>0.19</v>
      </c>
      <c r="AB754">
        <v>7.8807499999999999</v>
      </c>
      <c r="AC754">
        <v>0.25</v>
      </c>
      <c r="AD754" s="292">
        <f t="shared" si="82"/>
        <v>0.54166666666666663</v>
      </c>
      <c r="AE754" s="258">
        <f t="shared" si="89"/>
        <v>0.39583333333333331</v>
      </c>
      <c r="AF754" s="293">
        <f t="shared" si="83"/>
        <v>0</v>
      </c>
      <c r="AG754" s="293">
        <f t="shared" si="84"/>
        <v>0</v>
      </c>
      <c r="AH754" s="294" t="e">
        <f t="shared" si="85"/>
        <v>#NUM!</v>
      </c>
      <c r="AI754" s="294" t="e">
        <f t="shared" si="86"/>
        <v>#DIV/0!</v>
      </c>
      <c r="AJ754" s="295" t="e">
        <f>INDEX($AR$3:AS754,MATCH(COUNTA(N754:Y754),$AR$3:$AR$12,0),2)</f>
        <v>#N/A</v>
      </c>
      <c r="AK754" s="296">
        <f t="shared" si="87"/>
        <v>112.26</v>
      </c>
      <c r="AL754" s="297">
        <f t="shared" si="88"/>
        <v>14.244837103067603</v>
      </c>
      <c r="AP754" s="298" t="s">
        <v>220</v>
      </c>
    </row>
    <row r="755" spans="1:42">
      <c r="A755" s="245" t="s">
        <v>810</v>
      </c>
      <c r="Z755">
        <v>0.78800000000000003</v>
      </c>
      <c r="AA755">
        <v>7.9000000000000001E-2</v>
      </c>
      <c r="AB755">
        <v>7.9408200000000004</v>
      </c>
      <c r="AD755" s="292" t="e">
        <f t="shared" si="82"/>
        <v>#DIV/0!</v>
      </c>
      <c r="AE755" s="258" t="e">
        <f t="shared" si="89"/>
        <v>#DIV/0!</v>
      </c>
      <c r="AF755" s="293" t="e">
        <f t="shared" si="83"/>
        <v>#DIV/0!</v>
      </c>
      <c r="AG755" s="293" t="e">
        <f t="shared" si="84"/>
        <v>#DIV/0!</v>
      </c>
      <c r="AH755" s="294" t="e">
        <f t="shared" si="85"/>
        <v>#NUM!</v>
      </c>
      <c r="AI755" s="294" t="e">
        <f t="shared" si="86"/>
        <v>#DIV/0!</v>
      </c>
      <c r="AJ755" s="295" t="e">
        <f>INDEX($AR$3:AS755,MATCH(COUNTA(N755:Y755),$AR$3:$AR$12,0),2)</f>
        <v>#N/A</v>
      </c>
      <c r="AK755" s="296" t="e">
        <f t="shared" si="87"/>
        <v>#DIV/0!</v>
      </c>
      <c r="AL755" s="297">
        <f t="shared" si="88"/>
        <v>0</v>
      </c>
      <c r="AP755" s="298" t="s">
        <v>220</v>
      </c>
    </row>
    <row r="756" spans="1:42">
      <c r="A756" s="245" t="s">
        <v>811</v>
      </c>
      <c r="Z756">
        <v>0.61399999999999999</v>
      </c>
      <c r="AA756">
        <v>7.9000000000000001E-2</v>
      </c>
      <c r="AB756">
        <v>8.8335100000000004</v>
      </c>
      <c r="AD756" s="292" t="e">
        <f t="shared" si="82"/>
        <v>#DIV/0!</v>
      </c>
      <c r="AE756" s="258" t="e">
        <f t="shared" si="89"/>
        <v>#DIV/0!</v>
      </c>
      <c r="AF756" s="293" t="e">
        <f t="shared" si="83"/>
        <v>#DIV/0!</v>
      </c>
      <c r="AG756" s="293" t="e">
        <f t="shared" si="84"/>
        <v>#DIV/0!</v>
      </c>
      <c r="AH756" s="294" t="e">
        <f t="shared" si="85"/>
        <v>#NUM!</v>
      </c>
      <c r="AI756" s="294" t="e">
        <f t="shared" si="86"/>
        <v>#DIV/0!</v>
      </c>
      <c r="AJ756" s="295" t="e">
        <f>INDEX($AR$3:AS756,MATCH(COUNTA(N756:Y756),$AR$3:$AR$12,0),2)</f>
        <v>#N/A</v>
      </c>
      <c r="AK756" s="296" t="e">
        <f t="shared" si="87"/>
        <v>#DIV/0!</v>
      </c>
      <c r="AL756" s="297">
        <f t="shared" si="88"/>
        <v>0</v>
      </c>
      <c r="AP756" s="298" t="s">
        <v>220</v>
      </c>
    </row>
    <row r="757" spans="1:42">
      <c r="A757" s="245" t="s">
        <v>812</v>
      </c>
      <c r="Z757">
        <v>0.82399999999999995</v>
      </c>
      <c r="AA757">
        <v>7.9000000000000001E-2</v>
      </c>
      <c r="AB757">
        <v>5.070665</v>
      </c>
      <c r="AD757" s="292" t="e">
        <f t="shared" si="82"/>
        <v>#DIV/0!</v>
      </c>
      <c r="AE757" s="258" t="e">
        <f t="shared" si="89"/>
        <v>#DIV/0!</v>
      </c>
      <c r="AF757" s="293" t="e">
        <f t="shared" si="83"/>
        <v>#DIV/0!</v>
      </c>
      <c r="AG757" s="293" t="e">
        <f t="shared" si="84"/>
        <v>#DIV/0!</v>
      </c>
      <c r="AH757" s="294" t="e">
        <f t="shared" si="85"/>
        <v>#NUM!</v>
      </c>
      <c r="AI757" s="294" t="e">
        <f t="shared" si="86"/>
        <v>#DIV/0!</v>
      </c>
      <c r="AJ757" s="295" t="e">
        <f>INDEX($AR$3:AS757,MATCH(COUNTA(N757:Y757),$AR$3:$AR$12,0),2)</f>
        <v>#N/A</v>
      </c>
      <c r="AK757" s="296" t="e">
        <f t="shared" si="87"/>
        <v>#DIV/0!</v>
      </c>
      <c r="AL757" s="297">
        <f t="shared" si="88"/>
        <v>0</v>
      </c>
      <c r="AP757" s="298" t="s">
        <v>220</v>
      </c>
    </row>
    <row r="758" spans="1:42">
      <c r="A758" s="245" t="s">
        <v>813</v>
      </c>
      <c r="Z758">
        <v>0.27</v>
      </c>
      <c r="AA758">
        <v>2.7E-2</v>
      </c>
      <c r="AB758">
        <v>8.5876000000000001</v>
      </c>
      <c r="AD758" s="292" t="e">
        <f t="shared" si="82"/>
        <v>#DIV/0!</v>
      </c>
      <c r="AE758" s="258" t="e">
        <f t="shared" si="89"/>
        <v>#DIV/0!</v>
      </c>
      <c r="AF758" s="293" t="e">
        <f t="shared" si="83"/>
        <v>#DIV/0!</v>
      </c>
      <c r="AG758" s="293" t="e">
        <f t="shared" si="84"/>
        <v>#DIV/0!</v>
      </c>
      <c r="AH758" s="294" t="e">
        <f t="shared" si="85"/>
        <v>#NUM!</v>
      </c>
      <c r="AI758" s="294" t="e">
        <f t="shared" si="86"/>
        <v>#DIV/0!</v>
      </c>
      <c r="AJ758" s="295" t="e">
        <f>INDEX($AR$3:AS758,MATCH(COUNTA(N758:Y758),$AR$3:$AR$12,0),2)</f>
        <v>#N/A</v>
      </c>
      <c r="AK758" s="296" t="e">
        <f t="shared" si="87"/>
        <v>#DIV/0!</v>
      </c>
      <c r="AL758" s="297">
        <f t="shared" si="88"/>
        <v>0</v>
      </c>
      <c r="AP758" s="298" t="s">
        <v>220</v>
      </c>
    </row>
    <row r="759" spans="1:42">
      <c r="A759" s="245" t="s">
        <v>814</v>
      </c>
      <c r="Z759">
        <v>0.98399999999999999</v>
      </c>
      <c r="AA759">
        <v>2.7E-2</v>
      </c>
      <c r="AB759">
        <v>11.02365</v>
      </c>
      <c r="AD759" s="292" t="e">
        <f t="shared" si="82"/>
        <v>#DIV/0!</v>
      </c>
      <c r="AE759" s="258" t="e">
        <f t="shared" si="89"/>
        <v>#DIV/0!</v>
      </c>
      <c r="AF759" s="293" t="e">
        <f t="shared" si="83"/>
        <v>#DIV/0!</v>
      </c>
      <c r="AG759" s="293" t="e">
        <f t="shared" si="84"/>
        <v>#DIV/0!</v>
      </c>
      <c r="AH759" s="294" t="e">
        <f t="shared" si="85"/>
        <v>#NUM!</v>
      </c>
      <c r="AI759" s="294" t="e">
        <f t="shared" si="86"/>
        <v>#DIV/0!</v>
      </c>
      <c r="AJ759" s="295" t="e">
        <f>INDEX($AR$3:AS759,MATCH(COUNTA(N759:Y759),$AR$3:$AR$12,0),2)</f>
        <v>#N/A</v>
      </c>
      <c r="AK759" s="296" t="e">
        <f t="shared" si="87"/>
        <v>#DIV/0!</v>
      </c>
      <c r="AL759" s="297">
        <f t="shared" si="88"/>
        <v>0</v>
      </c>
      <c r="AP759" s="298" t="s">
        <v>220</v>
      </c>
    </row>
    <row r="760" spans="1:42">
      <c r="A760" s="245" t="s">
        <v>815</v>
      </c>
      <c r="Z760">
        <v>0.89400000000000002</v>
      </c>
      <c r="AA760">
        <v>2.7E-2</v>
      </c>
      <c r="AB760">
        <v>7.3289749999999998</v>
      </c>
      <c r="AD760" s="292" t="e">
        <f t="shared" si="82"/>
        <v>#DIV/0!</v>
      </c>
      <c r="AE760" s="258" t="e">
        <f t="shared" si="89"/>
        <v>#DIV/0!</v>
      </c>
      <c r="AF760" s="293" t="e">
        <f t="shared" si="83"/>
        <v>#DIV/0!</v>
      </c>
      <c r="AG760" s="293" t="e">
        <f t="shared" si="84"/>
        <v>#DIV/0!</v>
      </c>
      <c r="AH760" s="294" t="e">
        <f t="shared" si="85"/>
        <v>#NUM!</v>
      </c>
      <c r="AI760" s="294" t="e">
        <f t="shared" si="86"/>
        <v>#DIV/0!</v>
      </c>
      <c r="AJ760" s="295" t="e">
        <f>INDEX($AR$3:AS760,MATCH(COUNTA(N760:Y760),$AR$3:$AR$12,0),2)</f>
        <v>#N/A</v>
      </c>
      <c r="AK760" s="296" t="e">
        <f t="shared" si="87"/>
        <v>#DIV/0!</v>
      </c>
      <c r="AL760" s="297">
        <f t="shared" si="88"/>
        <v>0</v>
      </c>
      <c r="AP760" s="298" t="s">
        <v>220</v>
      </c>
    </row>
    <row r="761" spans="1:42">
      <c r="A761" s="246" t="s">
        <v>816</v>
      </c>
      <c r="AB761" s="72">
        <v>0.663636</v>
      </c>
      <c r="AD761" s="292" t="e">
        <f t="shared" si="82"/>
        <v>#DIV/0!</v>
      </c>
      <c r="AE761" s="258" t="e">
        <f t="shared" si="89"/>
        <v>#DIV/0!</v>
      </c>
      <c r="AF761" s="293" t="e">
        <f t="shared" si="83"/>
        <v>#DIV/0!</v>
      </c>
      <c r="AG761" s="293" t="e">
        <f t="shared" si="84"/>
        <v>#DIV/0!</v>
      </c>
      <c r="AH761" s="294" t="e">
        <f t="shared" si="85"/>
        <v>#NUM!</v>
      </c>
      <c r="AI761" s="294" t="e">
        <f t="shared" si="86"/>
        <v>#DIV/0!</v>
      </c>
      <c r="AJ761" s="295" t="e">
        <f>INDEX($AR$3:AS761,MATCH(COUNTA(N761:Y761),$AR$3:$AR$12,0),2)</f>
        <v>#N/A</v>
      </c>
      <c r="AK761" s="296" t="e">
        <f t="shared" si="87"/>
        <v>#DIV/0!</v>
      </c>
      <c r="AL761" s="297">
        <f t="shared" si="88"/>
        <v>0</v>
      </c>
      <c r="AP761" s="298" t="s">
        <v>686</v>
      </c>
    </row>
    <row r="762" spans="1:42">
      <c r="A762" s="246" t="s">
        <v>817</v>
      </c>
      <c r="AB762" s="72">
        <v>0.59525800000000006</v>
      </c>
      <c r="AD762" s="292" t="e">
        <f t="shared" si="82"/>
        <v>#DIV/0!</v>
      </c>
      <c r="AE762" s="258" t="e">
        <f t="shared" si="89"/>
        <v>#DIV/0!</v>
      </c>
      <c r="AF762" s="293" t="e">
        <f t="shared" si="83"/>
        <v>#DIV/0!</v>
      </c>
      <c r="AG762" s="293" t="e">
        <f t="shared" si="84"/>
        <v>#DIV/0!</v>
      </c>
      <c r="AH762" s="294" t="e">
        <f t="shared" si="85"/>
        <v>#NUM!</v>
      </c>
      <c r="AI762" s="294" t="e">
        <f t="shared" si="86"/>
        <v>#DIV/0!</v>
      </c>
      <c r="AJ762" s="295" t="e">
        <f>INDEX($AR$3:AS762,MATCH(COUNTA(N762:Y762),$AR$3:$AR$12,0),2)</f>
        <v>#N/A</v>
      </c>
      <c r="AK762" s="296" t="e">
        <f t="shared" si="87"/>
        <v>#DIV/0!</v>
      </c>
      <c r="AL762" s="297">
        <f t="shared" si="88"/>
        <v>0</v>
      </c>
      <c r="AP762" s="298" t="s">
        <v>686</v>
      </c>
    </row>
    <row r="763" spans="1:42">
      <c r="A763" s="246" t="s">
        <v>818</v>
      </c>
      <c r="C763">
        <v>66.290000000000006</v>
      </c>
      <c r="D763">
        <v>56.25</v>
      </c>
      <c r="E763">
        <v>53.6</v>
      </c>
      <c r="F763">
        <v>17.399999999999999</v>
      </c>
      <c r="G763">
        <v>15.94</v>
      </c>
      <c r="H763">
        <v>29.71</v>
      </c>
      <c r="I763">
        <v>28.66</v>
      </c>
      <c r="J763">
        <v>62.99</v>
      </c>
      <c r="K763">
        <v>58.15</v>
      </c>
      <c r="L763">
        <v>167.47</v>
      </c>
      <c r="M763">
        <v>72.400000000000006</v>
      </c>
      <c r="O763">
        <v>66.290000000000006</v>
      </c>
      <c r="P763">
        <v>56.25</v>
      </c>
      <c r="Q763">
        <v>53.6</v>
      </c>
      <c r="R763">
        <v>17.399999999999999</v>
      </c>
      <c r="S763">
        <v>15.94</v>
      </c>
      <c r="T763">
        <v>29.71</v>
      </c>
      <c r="U763">
        <v>28.66</v>
      </c>
      <c r="V763">
        <v>62.99</v>
      </c>
      <c r="W763">
        <v>58.15</v>
      </c>
      <c r="Y763">
        <v>72.400000000000006</v>
      </c>
      <c r="AB763" s="72">
        <v>1.8567100000000001</v>
      </c>
      <c r="AC763">
        <v>0.57999999999999996</v>
      </c>
      <c r="AD763" s="292">
        <f t="shared" si="82"/>
        <v>0.66666666666666663</v>
      </c>
      <c r="AE763" s="258">
        <f t="shared" si="89"/>
        <v>0.62333333333333329</v>
      </c>
      <c r="AF763" s="293">
        <f t="shared" si="83"/>
        <v>43.321039817635757</v>
      </c>
      <c r="AG763" s="293">
        <f t="shared" si="84"/>
        <v>69.52536114170934</v>
      </c>
      <c r="AH763" s="294">
        <f t="shared" si="85"/>
        <v>0.10821820758058801</v>
      </c>
      <c r="AI763" s="294">
        <f t="shared" si="86"/>
        <v>1.3138452336364115</v>
      </c>
      <c r="AJ763" s="295">
        <f>INDEX($AR$3:AS763,MATCH(COUNTA(N763:Y763),$AR$3:$AR$12,0),2)</f>
        <v>2.41</v>
      </c>
      <c r="AK763" s="296">
        <f t="shared" si="87"/>
        <v>46.138999999999996</v>
      </c>
      <c r="AL763" s="297">
        <f t="shared" si="88"/>
        <v>24.849868854048285</v>
      </c>
      <c r="AP763" s="298" t="s">
        <v>686</v>
      </c>
    </row>
    <row r="764" spans="1:42">
      <c r="A764" s="246" t="s">
        <v>819</v>
      </c>
      <c r="H764">
        <v>44.99</v>
      </c>
      <c r="I764">
        <v>65.930000000000007</v>
      </c>
      <c r="J764">
        <v>86.06</v>
      </c>
      <c r="K764">
        <v>56.31</v>
      </c>
      <c r="T764">
        <v>44.99</v>
      </c>
      <c r="U764">
        <v>65.930000000000007</v>
      </c>
      <c r="V764">
        <v>86.06</v>
      </c>
      <c r="W764">
        <v>56.31</v>
      </c>
      <c r="AB764" s="72">
        <v>2.0060099999999998</v>
      </c>
      <c r="AC764">
        <v>0.42</v>
      </c>
      <c r="AD764" s="292">
        <f t="shared" si="82"/>
        <v>0.66666666666666663</v>
      </c>
      <c r="AE764" s="258">
        <f t="shared" si="89"/>
        <v>0.54333333333333333</v>
      </c>
      <c r="AF764" s="293">
        <f t="shared" si="83"/>
        <v>23.807046528861946</v>
      </c>
      <c r="AG764" s="293">
        <f t="shared" si="84"/>
        <v>23.807046528861946</v>
      </c>
      <c r="AH764" s="294">
        <f t="shared" si="85"/>
        <v>0.49013878743608463</v>
      </c>
      <c r="AI764" s="294">
        <f t="shared" si="86"/>
        <v>1.5082701590514982</v>
      </c>
      <c r="AJ764" s="295">
        <f>INDEX($AR$3:AS764,MATCH(COUNTA(N764:Y764),$AR$3:$AR$12,0),2)</f>
        <v>1.49</v>
      </c>
      <c r="AK764" s="296">
        <f t="shared" si="87"/>
        <v>63.322500000000005</v>
      </c>
      <c r="AL764" s="297">
        <f t="shared" si="88"/>
        <v>31.566392989067857</v>
      </c>
      <c r="AP764" s="298" t="s">
        <v>686</v>
      </c>
    </row>
    <row r="765" spans="1:42">
      <c r="A765" s="246" t="s">
        <v>820</v>
      </c>
      <c r="D765">
        <v>41.4</v>
      </c>
      <c r="E765">
        <v>40.56</v>
      </c>
      <c r="J765">
        <v>40.74</v>
      </c>
      <c r="K765">
        <v>37.26</v>
      </c>
      <c r="P765">
        <v>41.4</v>
      </c>
      <c r="Q765">
        <v>40.56</v>
      </c>
      <c r="V765">
        <v>40.74</v>
      </c>
      <c r="W765">
        <v>37.26</v>
      </c>
      <c r="Z765">
        <v>1.0489999999999999</v>
      </c>
      <c r="AA765">
        <v>1.6E-2</v>
      </c>
      <c r="AB765">
        <v>10.911899999999999</v>
      </c>
      <c r="AC765">
        <v>0.42</v>
      </c>
      <c r="AD765" s="292">
        <f t="shared" si="82"/>
        <v>0.66666666666666663</v>
      </c>
      <c r="AE765" s="258">
        <f t="shared" si="89"/>
        <v>0.54333333333333333</v>
      </c>
      <c r="AF765" s="293">
        <f t="shared" si="83"/>
        <v>4.0182330805227569</v>
      </c>
      <c r="AG765" s="293">
        <f t="shared" si="84"/>
        <v>4.0182330805227569</v>
      </c>
      <c r="AH765" s="294">
        <f t="shared" si="85"/>
        <v>0.15942028985507162</v>
      </c>
      <c r="AI765" s="294">
        <f t="shared" si="86"/>
        <v>0.87747061947657845</v>
      </c>
      <c r="AJ765" s="295">
        <f>INDEX($AR$3:AS765,MATCH(COUNTA(N765:Y765),$AR$3:$AR$12,0),2)</f>
        <v>1.49</v>
      </c>
      <c r="AK765" s="296">
        <f t="shared" si="87"/>
        <v>39.99</v>
      </c>
      <c r="AL765" s="297">
        <f t="shared" si="88"/>
        <v>3.664806312374564</v>
      </c>
      <c r="AP765" s="298" t="s">
        <v>220</v>
      </c>
    </row>
    <row r="766" spans="1:42">
      <c r="A766" s="246" t="s">
        <v>821</v>
      </c>
      <c r="D766">
        <v>50.89</v>
      </c>
      <c r="E766">
        <v>45.67</v>
      </c>
      <c r="G766">
        <v>12.26</v>
      </c>
      <c r="J766">
        <v>44.4</v>
      </c>
      <c r="K766">
        <v>35.79</v>
      </c>
      <c r="P766">
        <v>50.89</v>
      </c>
      <c r="Q766">
        <v>45.67</v>
      </c>
      <c r="S766">
        <v>12.26</v>
      </c>
      <c r="V766">
        <v>44.4</v>
      </c>
      <c r="W766">
        <v>35.79</v>
      </c>
      <c r="Z766">
        <v>0.80200000000000005</v>
      </c>
      <c r="AA766">
        <v>1.6E-2</v>
      </c>
      <c r="AB766">
        <v>13.8399</v>
      </c>
      <c r="AC766">
        <v>0.42</v>
      </c>
      <c r="AD766" s="292">
        <f t="shared" si="82"/>
        <v>0.45833333333333331</v>
      </c>
      <c r="AE766" s="258">
        <f t="shared" si="89"/>
        <v>0.43916666666666665</v>
      </c>
      <c r="AF766" s="293">
        <f t="shared" si="83"/>
        <v>36.139501582371842</v>
      </c>
      <c r="AG766" s="293">
        <f t="shared" si="84"/>
        <v>36.139501582371842</v>
      </c>
      <c r="AH766" s="294">
        <f t="shared" si="85"/>
        <v>0.13512813875226504</v>
      </c>
      <c r="AI766" s="294">
        <f t="shared" si="86"/>
        <v>0.9580239137155957</v>
      </c>
      <c r="AJ766" s="295">
        <f>INDEX($AR$3:AS766,MATCH(COUNTA(N766:Y766),$AR$3:$AR$12,0),2)</f>
        <v>1.75</v>
      </c>
      <c r="AK766" s="296">
        <f t="shared" si="87"/>
        <v>37.802</v>
      </c>
      <c r="AL766" s="297">
        <f t="shared" si="88"/>
        <v>2.7313781168939082</v>
      </c>
      <c r="AP766" s="298" t="s">
        <v>220</v>
      </c>
    </row>
    <row r="767" spans="1:42">
      <c r="A767" s="246" t="s">
        <v>822</v>
      </c>
      <c r="D767">
        <v>48.72</v>
      </c>
      <c r="E767">
        <v>41.7</v>
      </c>
      <c r="G767">
        <v>9.35</v>
      </c>
      <c r="J767">
        <v>44.39</v>
      </c>
      <c r="K767">
        <v>36.770000000000003</v>
      </c>
      <c r="P767">
        <v>48.72</v>
      </c>
      <c r="Q767">
        <v>41.7</v>
      </c>
      <c r="S767">
        <v>9.35</v>
      </c>
      <c r="V767">
        <v>44.39</v>
      </c>
      <c r="W767">
        <v>36.770000000000003</v>
      </c>
      <c r="Z767">
        <v>0.38100000000000001</v>
      </c>
      <c r="AA767">
        <v>1.6E-2</v>
      </c>
      <c r="AB767">
        <v>13.145899999999999</v>
      </c>
      <c r="AC767">
        <v>0.42</v>
      </c>
      <c r="AD767" s="292">
        <f t="shared" si="82"/>
        <v>0.45833333333333331</v>
      </c>
      <c r="AE767" s="258">
        <f t="shared" si="89"/>
        <v>0.43916666666666665</v>
      </c>
      <c r="AF767" s="293">
        <f t="shared" si="83"/>
        <v>38.596563119655919</v>
      </c>
      <c r="AG767" s="293">
        <f t="shared" si="84"/>
        <v>38.596563119655919</v>
      </c>
      <c r="AH767" s="294">
        <f t="shared" si="85"/>
        <v>0.1099822199644399</v>
      </c>
      <c r="AI767" s="294">
        <f t="shared" si="86"/>
        <v>0.89742978105251614</v>
      </c>
      <c r="AJ767" s="295">
        <f>INDEX($AR$3:AS767,MATCH(COUNTA(N767:Y767),$AR$3:$AR$12,0),2)</f>
        <v>1.75</v>
      </c>
      <c r="AK767" s="296">
        <f t="shared" si="87"/>
        <v>36.186</v>
      </c>
      <c r="AL767" s="297">
        <f t="shared" si="88"/>
        <v>2.7526453114659324</v>
      </c>
      <c r="AP767" s="298" t="s">
        <v>220</v>
      </c>
    </row>
    <row r="768" spans="1:42">
      <c r="A768" s="246" t="s">
        <v>823</v>
      </c>
      <c r="B768">
        <v>60.43</v>
      </c>
      <c r="C768">
        <v>79.540000000000006</v>
      </c>
      <c r="D768">
        <v>52.11</v>
      </c>
      <c r="E768">
        <v>53.98</v>
      </c>
      <c r="F768">
        <v>12.49</v>
      </c>
      <c r="G768">
        <v>9.9499999999999993</v>
      </c>
      <c r="H768">
        <v>59.4</v>
      </c>
      <c r="J768">
        <v>50.4</v>
      </c>
      <c r="K768">
        <v>43.72</v>
      </c>
      <c r="N768" s="22">
        <v>60.43</v>
      </c>
      <c r="O768">
        <v>79.540000000000006</v>
      </c>
      <c r="P768">
        <v>52.11</v>
      </c>
      <c r="Q768">
        <v>53.98</v>
      </c>
      <c r="R768">
        <v>12.49</v>
      </c>
      <c r="S768">
        <v>9.9499999999999993</v>
      </c>
      <c r="T768">
        <v>59.4</v>
      </c>
      <c r="V768">
        <v>50.4</v>
      </c>
      <c r="W768">
        <v>43.72</v>
      </c>
      <c r="Z768">
        <v>1.0189999999999999</v>
      </c>
      <c r="AA768">
        <v>7.6999999999999999E-2</v>
      </c>
      <c r="AB768">
        <v>4.4084400000000006</v>
      </c>
      <c r="AC768">
        <v>0.48</v>
      </c>
      <c r="AD768" s="292">
        <f t="shared" si="82"/>
        <v>0.625</v>
      </c>
      <c r="AE768" s="258">
        <f t="shared" si="89"/>
        <v>0.55249999999999999</v>
      </c>
      <c r="AF768" s="293">
        <f t="shared" si="83"/>
        <v>45.259740285140886</v>
      </c>
      <c r="AG768" s="293">
        <f t="shared" si="84"/>
        <v>45.259740285140886</v>
      </c>
      <c r="AH768" s="294">
        <f t="shared" si="85"/>
        <v>0.27460842075010783</v>
      </c>
      <c r="AI768" s="294">
        <f t="shared" si="86"/>
        <v>1.5383877913475827</v>
      </c>
      <c r="AJ768" s="295">
        <f>INDEX($AR$3:AS768,MATCH(COUNTA(N768:Y768),$AR$3:$AR$12,0),2)</f>
        <v>2.3199999999999998</v>
      </c>
      <c r="AK768" s="296">
        <f t="shared" si="87"/>
        <v>46.891111111111094</v>
      </c>
      <c r="AL768" s="297">
        <f t="shared" si="88"/>
        <v>10.636667644588808</v>
      </c>
      <c r="AP768" s="298" t="s">
        <v>220</v>
      </c>
    </row>
    <row r="769" spans="1:42">
      <c r="A769" s="246" t="s">
        <v>824</v>
      </c>
      <c r="B769">
        <v>66.099999999999994</v>
      </c>
      <c r="C769">
        <v>71.290000000000006</v>
      </c>
      <c r="D769">
        <v>52.85</v>
      </c>
      <c r="E769">
        <v>59.42</v>
      </c>
      <c r="F769">
        <v>13.97</v>
      </c>
      <c r="G769">
        <v>9.8800000000000008</v>
      </c>
      <c r="H769">
        <v>43.05</v>
      </c>
      <c r="J769">
        <v>50.57</v>
      </c>
      <c r="K769">
        <v>45.77</v>
      </c>
      <c r="N769" s="22">
        <v>66.099999999999994</v>
      </c>
      <c r="O769">
        <v>71.290000000000006</v>
      </c>
      <c r="P769">
        <v>52.85</v>
      </c>
      <c r="Q769">
        <v>59.42</v>
      </c>
      <c r="R769">
        <v>13.97</v>
      </c>
      <c r="S769">
        <v>9.8800000000000008</v>
      </c>
      <c r="T769">
        <v>43.05</v>
      </c>
      <c r="V769">
        <v>50.57</v>
      </c>
      <c r="W769">
        <v>45.77</v>
      </c>
      <c r="Z769">
        <v>0.20899999999999999</v>
      </c>
      <c r="AA769">
        <v>7.6999999999999999E-2</v>
      </c>
      <c r="AB769">
        <v>5.8289400000000002</v>
      </c>
      <c r="AC769">
        <v>0.45</v>
      </c>
      <c r="AD769" s="292">
        <f t="shared" si="82"/>
        <v>0.625</v>
      </c>
      <c r="AE769" s="258">
        <f t="shared" si="89"/>
        <v>0.53749999999999998</v>
      </c>
      <c r="AF769" s="293">
        <f t="shared" si="83"/>
        <v>43.779541094795668</v>
      </c>
      <c r="AG769" s="293">
        <f t="shared" si="84"/>
        <v>43.779541094795668</v>
      </c>
      <c r="AH769" s="294">
        <f t="shared" si="85"/>
        <v>8.4513922813874154E-2</v>
      </c>
      <c r="AI769" s="294">
        <f t="shared" si="86"/>
        <v>1.265228791419051</v>
      </c>
      <c r="AJ769" s="295">
        <f>INDEX($AR$3:AS769,MATCH(COUNTA(N769:Y769),$AR$3:$AR$12,0),2)</f>
        <v>2.3199999999999998</v>
      </c>
      <c r="AK769" s="296">
        <f t="shared" si="87"/>
        <v>45.877777777777773</v>
      </c>
      <c r="AL769" s="297">
        <f t="shared" si="88"/>
        <v>7.8706896584589598</v>
      </c>
      <c r="AP769" s="298" t="s">
        <v>220</v>
      </c>
    </row>
    <row r="770" spans="1:42">
      <c r="A770" s="246" t="s">
        <v>825</v>
      </c>
      <c r="D770">
        <v>47.74</v>
      </c>
      <c r="E770">
        <v>50.65</v>
      </c>
      <c r="F770">
        <v>14.39</v>
      </c>
      <c r="G770">
        <v>13.94</v>
      </c>
      <c r="H770">
        <v>25.97</v>
      </c>
      <c r="J770">
        <v>46.02</v>
      </c>
      <c r="P770">
        <v>47.74</v>
      </c>
      <c r="Q770">
        <v>50.65</v>
      </c>
      <c r="R770">
        <v>14.39</v>
      </c>
      <c r="S770">
        <v>13.94</v>
      </c>
      <c r="T770">
        <v>25.97</v>
      </c>
      <c r="V770">
        <v>46.02</v>
      </c>
      <c r="Z770">
        <v>0.91900000000000004</v>
      </c>
      <c r="AA770">
        <v>7.6999999999999999E-2</v>
      </c>
      <c r="AB770">
        <v>7.2386850000000003</v>
      </c>
      <c r="AC770">
        <v>0.55000000000000004</v>
      </c>
      <c r="AD770" s="292">
        <f t="shared" ref="AD770:AD833" si="90">(COUNT(N770:Y770)*(1/(COUNT(N770:Y770)+COUNTBLANK(N770:Y770)))+(IF(AF770&lt;35,1,IF(AF770&lt;70,0.5,IF(AF770&gt;70,0)))))/2</f>
        <v>0.5</v>
      </c>
      <c r="AE770" s="258">
        <f t="shared" si="89"/>
        <v>0.52500000000000002</v>
      </c>
      <c r="AF770" s="293">
        <f t="shared" ref="AF770:AF833" si="91">((_xlfn.STDEV.P(N770:Y770))/(AVERAGE(N770:Y770)))*100</f>
        <v>47.057070106284641</v>
      </c>
      <c r="AG770" s="293">
        <f t="shared" ref="AG770:AG833" si="92">((_xlfn.STDEV.P(B770:M770))/(AVERAGE(B770:M770)))*100</f>
        <v>47.057070106284641</v>
      </c>
      <c r="AH770" s="294">
        <f t="shared" ref="AH770:AH833" si="93">(ABS((LARGE(N770:Y770,2) -MAX(N770:Y770))))/(ABS(MIN(N770:Y770)-MAX(N770:Y770)))</f>
        <v>7.9269953691092257E-2</v>
      </c>
      <c r="AI770" s="294">
        <f t="shared" ref="AI770:AI833" si="94">(ABS(MAX(N770:Y770)-AVERAGE(N770:Y770))/_xlfn.STDEV.P(N770:Y770))</f>
        <v>1.1249412663959468</v>
      </c>
      <c r="AJ770" s="295">
        <f>INDEX($AR$3:AS770,MATCH(COUNTA(N770:Y770),$AR$3:$AR$12,0),2)</f>
        <v>1.94</v>
      </c>
      <c r="AK770" s="296">
        <f t="shared" ref="AK770:AK833" si="95">AVERAGE(N770:Y770)</f>
        <v>33.118333333333332</v>
      </c>
      <c r="AL770" s="297">
        <f t="shared" ref="AL770:AL833" si="96">IFERROR(AK770/AB770,0)</f>
        <v>4.5751864231325623</v>
      </c>
      <c r="AP770" s="298" t="s">
        <v>220</v>
      </c>
    </row>
    <row r="771" spans="1:42">
      <c r="A771" s="246" t="s">
        <v>826</v>
      </c>
      <c r="D771">
        <v>65.17</v>
      </c>
      <c r="E771">
        <v>57.67</v>
      </c>
      <c r="F771">
        <v>24.27</v>
      </c>
      <c r="G771">
        <v>18.98</v>
      </c>
      <c r="H771">
        <v>73.55</v>
      </c>
      <c r="I771">
        <v>34.94</v>
      </c>
      <c r="J771">
        <v>70.2</v>
      </c>
      <c r="K771">
        <v>48.82</v>
      </c>
      <c r="P771">
        <v>65.17</v>
      </c>
      <c r="Q771">
        <v>57.67</v>
      </c>
      <c r="R771">
        <v>24.27</v>
      </c>
      <c r="S771">
        <v>18.98</v>
      </c>
      <c r="T771">
        <v>73.55</v>
      </c>
      <c r="U771">
        <v>34.94</v>
      </c>
      <c r="V771">
        <v>70.2</v>
      </c>
      <c r="W771">
        <v>48.82</v>
      </c>
      <c r="Z771">
        <v>0.70699999999999996</v>
      </c>
      <c r="AA771">
        <v>7.5999999999999998E-2</v>
      </c>
      <c r="AB771">
        <v>8.7423999999999999</v>
      </c>
      <c r="AC771">
        <v>0.48</v>
      </c>
      <c r="AD771" s="292">
        <f t="shared" si="90"/>
        <v>0.58333333333333326</v>
      </c>
      <c r="AE771" s="258">
        <f t="shared" si="89"/>
        <v>0.53166666666666662</v>
      </c>
      <c r="AF771" s="293">
        <f t="shared" si="91"/>
        <v>40.003423534833139</v>
      </c>
      <c r="AG771" s="293">
        <f t="shared" si="92"/>
        <v>40.003423534833139</v>
      </c>
      <c r="AH771" s="294">
        <f t="shared" si="93"/>
        <v>6.1389041597947495E-2</v>
      </c>
      <c r="AI771" s="294">
        <f t="shared" si="94"/>
        <v>1.2371908588174698</v>
      </c>
      <c r="AJ771" s="295">
        <f>INDEX($AR$3:AS771,MATCH(COUNTA(N771:Y771),$AR$3:$AR$12,0),2)</f>
        <v>2.2200000000000002</v>
      </c>
      <c r="AK771" s="296">
        <f t="shared" si="95"/>
        <v>49.199999999999996</v>
      </c>
      <c r="AL771" s="297">
        <f t="shared" si="96"/>
        <v>5.627745241581259</v>
      </c>
      <c r="AP771" s="298" t="s">
        <v>220</v>
      </c>
    </row>
    <row r="772" spans="1:42" s="334" customFormat="1">
      <c r="A772" s="404" t="s">
        <v>827</v>
      </c>
      <c r="D772" s="334">
        <v>67.52</v>
      </c>
      <c r="E772" s="334">
        <v>64.83</v>
      </c>
      <c r="F772" s="334">
        <v>30.69</v>
      </c>
      <c r="G772" s="334">
        <v>19.059999999999999</v>
      </c>
      <c r="H772" s="334">
        <v>80.13</v>
      </c>
      <c r="I772" s="334">
        <v>42.59</v>
      </c>
      <c r="J772" s="334">
        <v>71.56</v>
      </c>
      <c r="N772" s="9"/>
      <c r="P772" s="334">
        <v>67.52</v>
      </c>
      <c r="Q772" s="334">
        <v>64.83</v>
      </c>
      <c r="R772" s="334">
        <v>30.69</v>
      </c>
      <c r="S772" s="334">
        <v>19.059999999999999</v>
      </c>
      <c r="T772" s="334">
        <v>80.13</v>
      </c>
      <c r="U772" s="334">
        <v>42.59</v>
      </c>
      <c r="V772" s="334">
        <v>71.56</v>
      </c>
      <c r="Y772" s="249"/>
      <c r="Z772" s="334">
        <v>0.70699999999999996</v>
      </c>
      <c r="AA772" s="334">
        <v>7.5999999999999998E-2</v>
      </c>
      <c r="AB772" s="334">
        <v>9.5285200000000003</v>
      </c>
      <c r="AC772" s="334">
        <v>0.38</v>
      </c>
      <c r="AD772" s="250">
        <f t="shared" si="90"/>
        <v>0.54166666666666663</v>
      </c>
      <c r="AE772" s="251">
        <f t="shared" si="89"/>
        <v>0.46083333333333332</v>
      </c>
      <c r="AF772" s="252">
        <f t="shared" si="91"/>
        <v>39.672507894069746</v>
      </c>
      <c r="AG772" s="252">
        <f t="shared" si="92"/>
        <v>39.672507894069746</v>
      </c>
      <c r="AH772" s="253">
        <f t="shared" si="93"/>
        <v>0.14033076797118052</v>
      </c>
      <c r="AI772" s="253">
        <f t="shared" si="94"/>
        <v>1.2358073919094954</v>
      </c>
      <c r="AJ772" s="254">
        <f>INDEX($AR$3:AS772,MATCH(COUNTA(N772:Y772),$AR$3:$AR$12,0),2)</f>
        <v>2.1</v>
      </c>
      <c r="AK772" s="255">
        <f t="shared" si="95"/>
        <v>53.768571428571434</v>
      </c>
      <c r="AL772" s="141">
        <f t="shared" si="96"/>
        <v>5.6429090172000933</v>
      </c>
      <c r="AP772" s="298" t="s">
        <v>220</v>
      </c>
    </row>
    <row r="773" spans="1:42">
      <c r="A773" s="405" t="s">
        <v>828</v>
      </c>
      <c r="B773">
        <v>47.84</v>
      </c>
      <c r="C773">
        <v>81.19</v>
      </c>
      <c r="D773">
        <v>51.46</v>
      </c>
      <c r="E773">
        <v>48.42</v>
      </c>
      <c r="F773">
        <v>25.45</v>
      </c>
      <c r="G773">
        <v>13.51</v>
      </c>
      <c r="H773">
        <v>38.25</v>
      </c>
      <c r="I773">
        <v>18.170000000000002</v>
      </c>
      <c r="J773">
        <v>56.52</v>
      </c>
      <c r="N773" s="22">
        <v>47.84</v>
      </c>
      <c r="O773">
        <v>81.19</v>
      </c>
      <c r="P773">
        <v>51.46</v>
      </c>
      <c r="Q773">
        <v>48.42</v>
      </c>
      <c r="R773">
        <v>25.45</v>
      </c>
      <c r="S773">
        <v>13.51</v>
      </c>
      <c r="T773">
        <v>38.25</v>
      </c>
      <c r="U773">
        <v>18.170000000000002</v>
      </c>
      <c r="V773">
        <v>56.52</v>
      </c>
      <c r="Z773">
        <v>0.70699999999999996</v>
      </c>
      <c r="AA773">
        <v>0.124</v>
      </c>
      <c r="AB773">
        <v>8.6800599999999992</v>
      </c>
      <c r="AC773">
        <v>0.5</v>
      </c>
      <c r="AD773" s="292">
        <f t="shared" si="90"/>
        <v>0.625</v>
      </c>
      <c r="AE773" s="258">
        <f t="shared" si="89"/>
        <v>0.5625</v>
      </c>
      <c r="AF773" s="293">
        <f t="shared" si="91"/>
        <v>47.123916518922613</v>
      </c>
      <c r="AG773" s="293">
        <f t="shared" si="92"/>
        <v>47.123916518922613</v>
      </c>
      <c r="AH773" s="294">
        <f t="shared" si="93"/>
        <v>0.36450945626477538</v>
      </c>
      <c r="AI773" s="294">
        <f t="shared" si="94"/>
        <v>1.949818650333949</v>
      </c>
      <c r="AJ773" s="295">
        <f>INDEX($AR$3:AS773,MATCH(COUNTA(N773:Y773),$AR$3:$AR$12,0),2)</f>
        <v>2.3199999999999998</v>
      </c>
      <c r="AK773" s="296">
        <f t="shared" si="95"/>
        <v>42.312222222222225</v>
      </c>
      <c r="AL773" s="297">
        <f t="shared" si="96"/>
        <v>4.874646283807051</v>
      </c>
      <c r="AP773" s="298" t="s">
        <v>829</v>
      </c>
    </row>
    <row r="774" spans="1:42">
      <c r="A774" s="263" t="s">
        <v>830</v>
      </c>
      <c r="B774">
        <v>47.69</v>
      </c>
      <c r="D774">
        <v>51.58</v>
      </c>
      <c r="E774">
        <v>47</v>
      </c>
      <c r="F774">
        <v>15.32</v>
      </c>
      <c r="G774">
        <v>9.5399999999999991</v>
      </c>
      <c r="H774">
        <v>20.88</v>
      </c>
      <c r="J774">
        <v>42.28</v>
      </c>
      <c r="K774">
        <v>38.659999999999997</v>
      </c>
      <c r="N774" s="22">
        <v>47.69</v>
      </c>
      <c r="P774">
        <v>51.58</v>
      </c>
      <c r="Q774">
        <v>47</v>
      </c>
      <c r="R774">
        <v>15.32</v>
      </c>
      <c r="T774">
        <v>20.88</v>
      </c>
      <c r="V774">
        <v>42.28</v>
      </c>
      <c r="W774">
        <v>38.659999999999997</v>
      </c>
      <c r="Z774">
        <v>0.70699999999999996</v>
      </c>
      <c r="AA774">
        <v>0.124</v>
      </c>
      <c r="AB774">
        <v>7.4999899999999986</v>
      </c>
      <c r="AC774">
        <v>0.38</v>
      </c>
      <c r="AD774" s="292">
        <f t="shared" si="90"/>
        <v>0.79166666666666663</v>
      </c>
      <c r="AE774" s="258">
        <f t="shared" si="89"/>
        <v>0.58583333333333332</v>
      </c>
      <c r="AF774" s="293">
        <f t="shared" si="91"/>
        <v>34.570039532610046</v>
      </c>
      <c r="AG774" s="293">
        <f t="shared" si="92"/>
        <v>44.870692550505439</v>
      </c>
      <c r="AH774" s="294">
        <f t="shared" si="93"/>
        <v>0.10728075013789301</v>
      </c>
      <c r="AI774" s="294">
        <f t="shared" si="94"/>
        <v>1.0723587828676093</v>
      </c>
      <c r="AJ774" s="295">
        <f>INDEX($AR$3:AS774,MATCH(COUNTA(N774:Y774),$AR$3:$AR$12,0),2)</f>
        <v>2.1</v>
      </c>
      <c r="AK774" s="296">
        <f t="shared" si="95"/>
        <v>37.629999999999995</v>
      </c>
      <c r="AL774" s="297">
        <f t="shared" si="96"/>
        <v>5.0173400231200311</v>
      </c>
      <c r="AP774" s="298" t="s">
        <v>829</v>
      </c>
    </row>
    <row r="775" spans="1:42">
      <c r="A775" s="263" t="s">
        <v>831</v>
      </c>
      <c r="B775">
        <v>59.14</v>
      </c>
      <c r="C775">
        <v>48.9</v>
      </c>
      <c r="D775">
        <v>42.27</v>
      </c>
      <c r="E775">
        <v>50.49</v>
      </c>
      <c r="F775">
        <v>16.920000000000002</v>
      </c>
      <c r="G775">
        <v>15.43</v>
      </c>
      <c r="H775">
        <v>30.06</v>
      </c>
      <c r="J775">
        <v>43.14</v>
      </c>
      <c r="K775">
        <v>38.03</v>
      </c>
      <c r="M775">
        <v>1289.47</v>
      </c>
      <c r="N775" s="22">
        <v>59.14</v>
      </c>
      <c r="O775">
        <v>48.9</v>
      </c>
      <c r="P775">
        <v>42.27</v>
      </c>
      <c r="Q775">
        <v>50.49</v>
      </c>
      <c r="R775">
        <v>16.920000000000002</v>
      </c>
      <c r="S775">
        <v>15.43</v>
      </c>
      <c r="T775">
        <v>30.06</v>
      </c>
      <c r="V775">
        <v>43.14</v>
      </c>
      <c r="W775">
        <v>38.03</v>
      </c>
      <c r="Z775">
        <v>0.70699999999999996</v>
      </c>
      <c r="AA775">
        <v>0.14499999999999999</v>
      </c>
      <c r="AB775">
        <v>5.2228399999999997</v>
      </c>
      <c r="AC775">
        <v>0.37</v>
      </c>
      <c r="AD775" s="292">
        <f t="shared" si="90"/>
        <v>0.625</v>
      </c>
      <c r="AE775" s="258">
        <f t="shared" si="89"/>
        <v>0.4975</v>
      </c>
      <c r="AF775" s="293">
        <f t="shared" si="91"/>
        <v>36.779347946114385</v>
      </c>
      <c r="AG775" s="293">
        <f t="shared" si="92"/>
        <v>229.8858743223318</v>
      </c>
      <c r="AH775" s="294">
        <f t="shared" si="93"/>
        <v>0.1978952184854724</v>
      </c>
      <c r="AI775" s="294">
        <f t="shared" si="94"/>
        <v>1.4833328145382136</v>
      </c>
      <c r="AJ775" s="295">
        <f>INDEX($AR$3:AS775,MATCH(COUNTA(N775:Y775),$AR$3:$AR$12,0),2)</f>
        <v>2.3199999999999998</v>
      </c>
      <c r="AK775" s="296">
        <f t="shared" si="95"/>
        <v>38.264444444444443</v>
      </c>
      <c r="AL775" s="297">
        <f t="shared" si="96"/>
        <v>7.3263673488838341</v>
      </c>
      <c r="AP775" s="298" t="s">
        <v>829</v>
      </c>
    </row>
    <row r="776" spans="1:42">
      <c r="A776" s="263" t="s">
        <v>832</v>
      </c>
      <c r="C776">
        <v>75.73</v>
      </c>
      <c r="D776">
        <v>49.89</v>
      </c>
      <c r="E776">
        <v>48.04</v>
      </c>
      <c r="F776">
        <v>19.149999999999999</v>
      </c>
      <c r="G776">
        <v>12.77</v>
      </c>
      <c r="H776">
        <v>28.82</v>
      </c>
      <c r="I776">
        <v>17.62</v>
      </c>
      <c r="J776">
        <v>45.75</v>
      </c>
      <c r="K776">
        <v>39.380000000000003</v>
      </c>
      <c r="O776">
        <v>75.73</v>
      </c>
      <c r="P776">
        <v>49.89</v>
      </c>
      <c r="Q776">
        <v>48.04</v>
      </c>
      <c r="R776">
        <v>19.149999999999999</v>
      </c>
      <c r="S776">
        <v>12.77</v>
      </c>
      <c r="T776">
        <v>28.82</v>
      </c>
      <c r="U776">
        <v>17.62</v>
      </c>
      <c r="V776">
        <v>45.75</v>
      </c>
      <c r="W776">
        <v>39.380000000000003</v>
      </c>
      <c r="Z776">
        <v>0.70699999999999996</v>
      </c>
      <c r="AA776">
        <v>0.441</v>
      </c>
      <c r="AB776">
        <v>6.5493899999999998</v>
      </c>
      <c r="AC776">
        <v>0.42</v>
      </c>
      <c r="AD776" s="292">
        <f t="shared" si="90"/>
        <v>0.625</v>
      </c>
      <c r="AE776" s="258">
        <f t="shared" si="89"/>
        <v>0.52249999999999996</v>
      </c>
      <c r="AF776" s="293">
        <f t="shared" si="91"/>
        <v>50.465517985114573</v>
      </c>
      <c r="AG776" s="293">
        <f t="shared" si="92"/>
        <v>50.465517985114573</v>
      </c>
      <c r="AH776" s="294">
        <f t="shared" si="93"/>
        <v>0.41041931385006353</v>
      </c>
      <c r="AI776" s="294">
        <f t="shared" si="94"/>
        <v>2.024279435272943</v>
      </c>
      <c r="AJ776" s="295">
        <f>INDEX($AR$3:AS776,MATCH(COUNTA(N776:Y776),$AR$3:$AR$12,0),2)</f>
        <v>2.3199999999999998</v>
      </c>
      <c r="AK776" s="296">
        <f t="shared" si="95"/>
        <v>37.461111111111109</v>
      </c>
      <c r="AL776" s="297">
        <f t="shared" si="96"/>
        <v>5.7197862871368343</v>
      </c>
      <c r="AP776" s="298" t="s">
        <v>829</v>
      </c>
    </row>
    <row r="777" spans="1:42">
      <c r="A777" s="263" t="s">
        <v>833</v>
      </c>
      <c r="C777">
        <v>70.819999999999993</v>
      </c>
      <c r="D777">
        <v>68.260000000000005</v>
      </c>
      <c r="E777">
        <v>54.26</v>
      </c>
      <c r="F777">
        <v>21.16</v>
      </c>
      <c r="G777">
        <v>12.07</v>
      </c>
      <c r="H777">
        <v>37.71</v>
      </c>
      <c r="J777">
        <v>49.8</v>
      </c>
      <c r="K777">
        <v>38.51</v>
      </c>
      <c r="O777">
        <v>70.819999999999993</v>
      </c>
      <c r="P777">
        <v>68.260000000000005</v>
      </c>
      <c r="Q777">
        <v>54.26</v>
      </c>
      <c r="R777">
        <v>21.16</v>
      </c>
      <c r="S777">
        <v>12.07</v>
      </c>
      <c r="T777">
        <v>37.71</v>
      </c>
      <c r="V777">
        <v>49.8</v>
      </c>
      <c r="W777">
        <v>38.51</v>
      </c>
      <c r="Z777">
        <v>0.70699999999999996</v>
      </c>
      <c r="AA777">
        <v>0.441</v>
      </c>
      <c r="AB777">
        <v>6.3233449999999998</v>
      </c>
      <c r="AC777">
        <v>0.42</v>
      </c>
      <c r="AD777" s="292">
        <f t="shared" si="90"/>
        <v>0.58333333333333326</v>
      </c>
      <c r="AE777" s="258">
        <f t="shared" si="89"/>
        <v>0.50166666666666659</v>
      </c>
      <c r="AF777" s="293">
        <f t="shared" si="91"/>
        <v>44.357460220019526</v>
      </c>
      <c r="AG777" s="293">
        <f t="shared" si="92"/>
        <v>44.357460220019526</v>
      </c>
      <c r="AH777" s="294">
        <f t="shared" si="93"/>
        <v>4.3574468085106184E-2</v>
      </c>
      <c r="AI777" s="294">
        <f t="shared" si="94"/>
        <v>1.3680949004152292</v>
      </c>
      <c r="AJ777" s="295">
        <f>INDEX($AR$3:AS777,MATCH(COUNTA(N777:Y777),$AR$3:$AR$12,0),2)</f>
        <v>2.2200000000000002</v>
      </c>
      <c r="AK777" s="296">
        <f t="shared" si="95"/>
        <v>44.073749999999997</v>
      </c>
      <c r="AL777" s="297">
        <f t="shared" si="96"/>
        <v>6.9700055903955898</v>
      </c>
      <c r="AP777" s="298" t="s">
        <v>829</v>
      </c>
    </row>
    <row r="778" spans="1:42">
      <c r="A778" s="263" t="s">
        <v>834</v>
      </c>
      <c r="B778">
        <v>94.29</v>
      </c>
      <c r="C778">
        <v>104.32</v>
      </c>
      <c r="D778">
        <v>71.64</v>
      </c>
      <c r="E778">
        <v>69.08</v>
      </c>
      <c r="F778">
        <v>45.84</v>
      </c>
      <c r="G778">
        <v>30.32</v>
      </c>
      <c r="H778">
        <v>79.239999999999995</v>
      </c>
      <c r="I778">
        <v>29.36</v>
      </c>
      <c r="J778">
        <v>68.290000000000006</v>
      </c>
      <c r="K778">
        <v>50.95</v>
      </c>
      <c r="L778">
        <v>344.46</v>
      </c>
      <c r="P778">
        <v>71.64</v>
      </c>
      <c r="Q778">
        <v>69.08</v>
      </c>
      <c r="R778">
        <v>45.84</v>
      </c>
      <c r="S778">
        <v>30.32</v>
      </c>
      <c r="T778">
        <v>79.239999999999995</v>
      </c>
      <c r="U778">
        <v>29.36</v>
      </c>
      <c r="V778">
        <v>68.290000000000006</v>
      </c>
      <c r="W778">
        <v>50.95</v>
      </c>
      <c r="Z778">
        <v>0.70699999999999996</v>
      </c>
      <c r="AA778">
        <v>0.15</v>
      </c>
      <c r="AB778">
        <v>8.8096600000000009</v>
      </c>
      <c r="AC778">
        <v>0.42</v>
      </c>
      <c r="AD778" s="292">
        <f t="shared" si="90"/>
        <v>0.83333333333333326</v>
      </c>
      <c r="AE778" s="258">
        <f t="shared" si="89"/>
        <v>0.62666666666666659</v>
      </c>
      <c r="AF778" s="293">
        <f t="shared" si="91"/>
        <v>32.450883901212684</v>
      </c>
      <c r="AG778" s="293">
        <f t="shared" si="92"/>
        <v>93.199653106377724</v>
      </c>
      <c r="AH778" s="294">
        <f t="shared" si="93"/>
        <v>0.15236567762630301</v>
      </c>
      <c r="AI778" s="294">
        <f t="shared" si="94"/>
        <v>1.3110158442303261</v>
      </c>
      <c r="AJ778" s="295">
        <f>INDEX($AR$3:AS778,MATCH(COUNTA(N778:Y778),$AR$3:$AR$12,0),2)</f>
        <v>2.2200000000000002</v>
      </c>
      <c r="AK778" s="296">
        <f t="shared" si="95"/>
        <v>55.59</v>
      </c>
      <c r="AL778" s="297">
        <f t="shared" si="96"/>
        <v>6.310118665192527</v>
      </c>
      <c r="AP778" s="298" t="s">
        <v>220</v>
      </c>
    </row>
    <row r="779" spans="1:42">
      <c r="A779" s="263" t="s">
        <v>835</v>
      </c>
      <c r="B779">
        <v>39.049999999999997</v>
      </c>
      <c r="D779">
        <v>55.92</v>
      </c>
      <c r="E779">
        <v>59.39</v>
      </c>
      <c r="F779">
        <v>35.29</v>
      </c>
      <c r="G779">
        <v>17.32</v>
      </c>
      <c r="H779">
        <v>60.37</v>
      </c>
      <c r="I779">
        <v>22.61</v>
      </c>
      <c r="J779">
        <v>59.44</v>
      </c>
      <c r="K779">
        <v>53.07</v>
      </c>
      <c r="N779" s="22">
        <v>39.049999999999997</v>
      </c>
      <c r="P779">
        <v>55.92</v>
      </c>
      <c r="Q779">
        <v>59.39</v>
      </c>
      <c r="R779">
        <v>35.29</v>
      </c>
      <c r="S779">
        <v>17.32</v>
      </c>
      <c r="T779">
        <v>60.37</v>
      </c>
      <c r="U779">
        <v>22.61</v>
      </c>
      <c r="V779">
        <v>59.44</v>
      </c>
      <c r="W779">
        <v>53.07</v>
      </c>
      <c r="Z779">
        <v>0.70699999999999996</v>
      </c>
      <c r="AA779">
        <v>0.15</v>
      </c>
      <c r="AB779">
        <v>4.2671099999999997</v>
      </c>
      <c r="AC779">
        <v>0.45</v>
      </c>
      <c r="AD779" s="292">
        <f t="shared" si="90"/>
        <v>0.625</v>
      </c>
      <c r="AE779" s="258">
        <f t="shared" si="89"/>
        <v>0.53749999999999998</v>
      </c>
      <c r="AF779" s="293">
        <f t="shared" si="91"/>
        <v>35.221646039799481</v>
      </c>
      <c r="AG779" s="293">
        <f t="shared" si="92"/>
        <v>35.221646039799481</v>
      </c>
      <c r="AH779" s="294">
        <f t="shared" si="93"/>
        <v>2.1602787456445987E-2</v>
      </c>
      <c r="AI779" s="294">
        <f t="shared" si="94"/>
        <v>0.99377059798763812</v>
      </c>
      <c r="AJ779" s="295">
        <f>INDEX($AR$3:AS779,MATCH(COUNTA(N779:Y779),$AR$3:$AR$12,0),2)</f>
        <v>2.3199999999999998</v>
      </c>
      <c r="AK779" s="296">
        <f t="shared" si="95"/>
        <v>44.717777777777776</v>
      </c>
      <c r="AL779" s="297">
        <f t="shared" si="96"/>
        <v>10.479640266545221</v>
      </c>
      <c r="AP779" s="298" t="s">
        <v>220</v>
      </c>
    </row>
    <row r="780" spans="1:42">
      <c r="A780" s="263" t="s">
        <v>836</v>
      </c>
      <c r="B780">
        <v>118.99</v>
      </c>
      <c r="C780">
        <v>145.22999999999999</v>
      </c>
      <c r="D780">
        <v>70.150000000000006</v>
      </c>
      <c r="E780">
        <v>72.83</v>
      </c>
      <c r="F780">
        <v>35.6</v>
      </c>
      <c r="H780">
        <v>135.08000000000001</v>
      </c>
      <c r="I780">
        <v>82.99</v>
      </c>
      <c r="J780">
        <v>102.85</v>
      </c>
      <c r="N780" s="22">
        <v>118.99</v>
      </c>
      <c r="P780">
        <v>70.150000000000006</v>
      </c>
      <c r="Q780">
        <v>72.83</v>
      </c>
      <c r="R780">
        <v>35.6</v>
      </c>
      <c r="T780">
        <v>135.08000000000001</v>
      </c>
      <c r="U780">
        <v>82.99</v>
      </c>
      <c r="V780">
        <v>102.85</v>
      </c>
      <c r="Z780">
        <v>1.0149999999999999</v>
      </c>
      <c r="AA780">
        <v>0.124</v>
      </c>
      <c r="AB780">
        <v>16.703499999999998</v>
      </c>
      <c r="AC780">
        <v>0.3</v>
      </c>
      <c r="AD780" s="292">
        <f t="shared" si="90"/>
        <v>0.54166666666666663</v>
      </c>
      <c r="AE780" s="258">
        <f t="shared" ref="AE780:AE843" si="97">AVERAGE(AC780:AD780)</f>
        <v>0.42083333333333328</v>
      </c>
      <c r="AF780" s="293">
        <f t="shared" si="91"/>
        <v>35.05715636456042</v>
      </c>
      <c r="AG780" s="293">
        <f t="shared" si="92"/>
        <v>36.185368520488197</v>
      </c>
      <c r="AH780" s="294">
        <f t="shared" si="93"/>
        <v>0.16174105347808621</v>
      </c>
      <c r="AI780" s="294">
        <f t="shared" si="94"/>
        <v>1.5084514716806783</v>
      </c>
      <c r="AJ780" s="295">
        <f>INDEX($AR$3:AS780,MATCH(COUNTA(N780:Y780),$AR$3:$AR$12,0),2)</f>
        <v>2.1</v>
      </c>
      <c r="AK780" s="296">
        <f t="shared" si="95"/>
        <v>88.355714285714285</v>
      </c>
      <c r="AL780" s="297">
        <f t="shared" si="96"/>
        <v>5.289652724621444</v>
      </c>
      <c r="AP780" s="298" t="s">
        <v>220</v>
      </c>
    </row>
    <row r="781" spans="1:42">
      <c r="A781" s="263" t="s">
        <v>837</v>
      </c>
      <c r="B781">
        <v>141.19999999999999</v>
      </c>
      <c r="C781">
        <v>227.52</v>
      </c>
      <c r="D781">
        <v>53.79</v>
      </c>
      <c r="E781">
        <v>66.64</v>
      </c>
      <c r="F781">
        <v>18.28</v>
      </c>
      <c r="G781">
        <v>19.16</v>
      </c>
      <c r="H781">
        <v>119.88</v>
      </c>
      <c r="I781">
        <v>60.59</v>
      </c>
      <c r="J781">
        <v>91.07</v>
      </c>
      <c r="K781">
        <v>67.95</v>
      </c>
      <c r="N781" s="22">
        <v>141.19999999999999</v>
      </c>
      <c r="P781">
        <v>53.79</v>
      </c>
      <c r="Q781">
        <v>66.64</v>
      </c>
      <c r="R781">
        <v>18.28</v>
      </c>
      <c r="S781">
        <v>19.16</v>
      </c>
      <c r="T781">
        <v>119.88</v>
      </c>
      <c r="U781">
        <v>60.59</v>
      </c>
      <c r="V781">
        <v>91.07</v>
      </c>
      <c r="W781">
        <v>67.95</v>
      </c>
      <c r="Z781">
        <v>0.222</v>
      </c>
      <c r="AA781">
        <v>0.124</v>
      </c>
      <c r="AB781">
        <v>10.55025</v>
      </c>
      <c r="AC781">
        <v>0.37</v>
      </c>
      <c r="AD781" s="292">
        <f t="shared" si="90"/>
        <v>0.625</v>
      </c>
      <c r="AE781" s="258">
        <f t="shared" si="97"/>
        <v>0.4975</v>
      </c>
      <c r="AF781" s="293">
        <f t="shared" si="91"/>
        <v>54.828167514232348</v>
      </c>
      <c r="AG781" s="293">
        <f t="shared" si="92"/>
        <v>68.971165778000056</v>
      </c>
      <c r="AH781" s="294">
        <f t="shared" si="93"/>
        <v>0.17344614383338752</v>
      </c>
      <c r="AI781" s="294">
        <f t="shared" si="94"/>
        <v>1.8058286024023411</v>
      </c>
      <c r="AJ781" s="295">
        <f>INDEX($AR$3:AS781,MATCH(COUNTA(N781:Y781),$AR$3:$AR$12,0),2)</f>
        <v>2.3199999999999998</v>
      </c>
      <c r="AK781" s="296">
        <f t="shared" si="95"/>
        <v>70.951111111111103</v>
      </c>
      <c r="AL781" s="297">
        <f t="shared" si="96"/>
        <v>6.7250644402844584</v>
      </c>
      <c r="AP781" s="298" t="s">
        <v>220</v>
      </c>
    </row>
    <row r="782" spans="1:42">
      <c r="A782" s="263" t="s">
        <v>838</v>
      </c>
      <c r="B782">
        <v>66.42</v>
      </c>
      <c r="C782">
        <v>103.14</v>
      </c>
      <c r="D782">
        <v>94.13</v>
      </c>
      <c r="E782">
        <v>61.65</v>
      </c>
      <c r="F782">
        <v>21.29</v>
      </c>
      <c r="G782">
        <v>17.62</v>
      </c>
      <c r="H782">
        <v>113.5</v>
      </c>
      <c r="I782">
        <v>40.07</v>
      </c>
      <c r="J782">
        <v>77.16</v>
      </c>
      <c r="K782">
        <v>61.7</v>
      </c>
      <c r="N782" s="22">
        <v>66.42</v>
      </c>
      <c r="P782">
        <v>94.13</v>
      </c>
      <c r="Q782">
        <v>61.65</v>
      </c>
      <c r="R782">
        <v>21.29</v>
      </c>
      <c r="S782">
        <v>17.62</v>
      </c>
      <c r="T782">
        <v>113.5</v>
      </c>
      <c r="U782">
        <v>40.07</v>
      </c>
      <c r="V782">
        <v>77.16</v>
      </c>
      <c r="W782">
        <v>61.7</v>
      </c>
      <c r="Z782">
        <v>0.90400000000000003</v>
      </c>
      <c r="AA782">
        <v>0.124</v>
      </c>
      <c r="AB782">
        <v>8.4931399999999986</v>
      </c>
      <c r="AC782">
        <v>0.39</v>
      </c>
      <c r="AD782" s="292">
        <f t="shared" si="90"/>
        <v>0.625</v>
      </c>
      <c r="AE782" s="258">
        <f t="shared" si="97"/>
        <v>0.50750000000000006</v>
      </c>
      <c r="AF782" s="293">
        <f t="shared" si="91"/>
        <v>48.595260262135106</v>
      </c>
      <c r="AG782" s="293">
        <f t="shared" si="92"/>
        <v>47.182428721959944</v>
      </c>
      <c r="AH782" s="294">
        <f t="shared" si="93"/>
        <v>0.20202336253650402</v>
      </c>
      <c r="AI782" s="294">
        <f t="shared" si="94"/>
        <v>1.739665738671994</v>
      </c>
      <c r="AJ782" s="295">
        <f>INDEX($AR$3:AS782,MATCH(COUNTA(N782:Y782),$AR$3:$AR$12,0),2)</f>
        <v>2.3199999999999998</v>
      </c>
      <c r="AK782" s="296">
        <f t="shared" si="95"/>
        <v>61.504444444444452</v>
      </c>
      <c r="AL782" s="297">
        <f t="shared" si="96"/>
        <v>7.2416614402264017</v>
      </c>
      <c r="AP782" s="298" t="s">
        <v>220</v>
      </c>
    </row>
    <row r="783" spans="1:42">
      <c r="A783" s="263" t="s">
        <v>839</v>
      </c>
      <c r="H783">
        <v>12.55</v>
      </c>
      <c r="I783">
        <v>9.59</v>
      </c>
      <c r="J783">
        <v>37.28</v>
      </c>
      <c r="T783">
        <v>12.55</v>
      </c>
      <c r="U783">
        <v>9.59</v>
      </c>
      <c r="V783">
        <v>37.28</v>
      </c>
      <c r="Z783">
        <v>0.96899999999999997</v>
      </c>
      <c r="AA783">
        <v>9.7000000000000003E-2</v>
      </c>
      <c r="AB783">
        <v>8.8780900000000003</v>
      </c>
      <c r="AC783">
        <v>0.42</v>
      </c>
      <c r="AD783" s="292">
        <f t="shared" si="90"/>
        <v>0.375</v>
      </c>
      <c r="AE783" s="258">
        <f t="shared" si="97"/>
        <v>0.39749999999999996</v>
      </c>
      <c r="AF783" s="293">
        <f t="shared" si="91"/>
        <v>62.678217317668725</v>
      </c>
      <c r="AG783" s="293">
        <f t="shared" si="92"/>
        <v>62.678217317668725</v>
      </c>
      <c r="AH783" s="294">
        <f t="shared" si="93"/>
        <v>0.89310220296135789</v>
      </c>
      <c r="AI783" s="294">
        <f t="shared" si="94"/>
        <v>1.4074978278646535</v>
      </c>
      <c r="AJ783" s="295">
        <f>INDEX($AR$3:AS783,MATCH(COUNTA(N783:Y783),$AR$3:$AR$12,0),2)</f>
        <v>1.1499999999999999</v>
      </c>
      <c r="AK783" s="296">
        <f t="shared" si="95"/>
        <v>19.806666666666668</v>
      </c>
      <c r="AL783" s="297">
        <f t="shared" si="96"/>
        <v>2.2309603379405556</v>
      </c>
      <c r="AP783" s="298" t="s">
        <v>156</v>
      </c>
    </row>
    <row r="784" spans="1:42">
      <c r="A784" s="263" t="s">
        <v>840</v>
      </c>
      <c r="B784">
        <v>80.540000000000006</v>
      </c>
      <c r="C784">
        <v>59.89</v>
      </c>
      <c r="D784">
        <v>59.41</v>
      </c>
      <c r="F784">
        <v>16.02</v>
      </c>
      <c r="G784">
        <v>9.3800000000000008</v>
      </c>
      <c r="H784">
        <v>28.61</v>
      </c>
      <c r="I784">
        <v>17.72</v>
      </c>
      <c r="J784">
        <v>42.29</v>
      </c>
      <c r="O784">
        <v>59.89</v>
      </c>
      <c r="P784">
        <v>59.41</v>
      </c>
      <c r="R784">
        <v>16.02</v>
      </c>
      <c r="S784">
        <v>9.3800000000000008</v>
      </c>
      <c r="T784">
        <v>28.61</v>
      </c>
      <c r="U784">
        <v>17.72</v>
      </c>
      <c r="V784">
        <v>42.29</v>
      </c>
      <c r="Z784">
        <v>0.55400000000000005</v>
      </c>
      <c r="AA784">
        <v>9.7000000000000003E-2</v>
      </c>
      <c r="AB784">
        <v>13.416</v>
      </c>
      <c r="AC784">
        <v>0.38</v>
      </c>
      <c r="AD784" s="292">
        <f t="shared" si="90"/>
        <v>0.54166666666666663</v>
      </c>
      <c r="AE784" s="258">
        <f t="shared" si="97"/>
        <v>0.46083333333333332</v>
      </c>
      <c r="AF784" s="293">
        <f t="shared" si="91"/>
        <v>57.877106135567672</v>
      </c>
      <c r="AG784" s="293">
        <f t="shared" si="92"/>
        <v>60.821878339097488</v>
      </c>
      <c r="AH784" s="294">
        <f t="shared" si="93"/>
        <v>9.5030686992675518E-3</v>
      </c>
      <c r="AI784" s="294">
        <f t="shared" si="94"/>
        <v>1.3767147800585597</v>
      </c>
      <c r="AJ784" s="295">
        <f>INDEX($AR$3:AS784,MATCH(COUNTA(N784:Y784),$AR$3:$AR$12,0),2)</f>
        <v>2.1</v>
      </c>
      <c r="AK784" s="296">
        <f t="shared" si="95"/>
        <v>33.331428571428567</v>
      </c>
      <c r="AL784" s="297">
        <f t="shared" si="96"/>
        <v>2.4844535309651583</v>
      </c>
      <c r="AP784" s="298" t="s">
        <v>156</v>
      </c>
    </row>
    <row r="785" spans="1:42">
      <c r="A785" s="263" t="s">
        <v>841</v>
      </c>
      <c r="B785">
        <v>97.15</v>
      </c>
      <c r="C785">
        <v>64.69</v>
      </c>
      <c r="F785">
        <v>8.52</v>
      </c>
      <c r="G785">
        <v>11.54</v>
      </c>
      <c r="H785">
        <v>28.61</v>
      </c>
      <c r="I785">
        <v>18.16</v>
      </c>
      <c r="J785">
        <v>42.82</v>
      </c>
      <c r="O785">
        <v>64.69</v>
      </c>
      <c r="R785">
        <v>8.52</v>
      </c>
      <c r="S785">
        <v>11.54</v>
      </c>
      <c r="T785">
        <v>28.61</v>
      </c>
      <c r="U785">
        <v>18.16</v>
      </c>
      <c r="V785">
        <v>42.82</v>
      </c>
      <c r="Z785">
        <v>0.66200000000000003</v>
      </c>
      <c r="AA785">
        <v>9.7000000000000003E-2</v>
      </c>
      <c r="AB785">
        <v>12.52145</v>
      </c>
      <c r="AC785">
        <v>0.39</v>
      </c>
      <c r="AD785" s="292">
        <f t="shared" si="90"/>
        <v>0.5</v>
      </c>
      <c r="AE785" s="258">
        <f t="shared" si="97"/>
        <v>0.44500000000000001</v>
      </c>
      <c r="AF785" s="293">
        <f t="shared" si="91"/>
        <v>67.479693228453812</v>
      </c>
      <c r="AG785" s="293">
        <f t="shared" si="92"/>
        <v>77.234217539637825</v>
      </c>
      <c r="AH785" s="294">
        <f t="shared" si="93"/>
        <v>0.38935374755207403</v>
      </c>
      <c r="AI785" s="294">
        <f t="shared" si="94"/>
        <v>1.817345749892558</v>
      </c>
      <c r="AJ785" s="295">
        <f>INDEX($AR$3:AS785,MATCH(COUNTA(N785:Y785),$AR$3:$AR$12,0),2)</f>
        <v>1.94</v>
      </c>
      <c r="AK785" s="296">
        <f t="shared" si="95"/>
        <v>29.056666666666668</v>
      </c>
      <c r="AL785" s="297">
        <f t="shared" si="96"/>
        <v>2.3205512673585464</v>
      </c>
      <c r="AP785" s="298" t="s">
        <v>156</v>
      </c>
    </row>
    <row r="786" spans="1:42">
      <c r="A786" s="263" t="s">
        <v>842</v>
      </c>
      <c r="B786">
        <v>80.13</v>
      </c>
      <c r="C786">
        <v>149.85</v>
      </c>
      <c r="D786">
        <v>76.930000000000007</v>
      </c>
      <c r="F786">
        <v>20.059999999999999</v>
      </c>
      <c r="G786">
        <v>21.35</v>
      </c>
      <c r="H786">
        <v>74.63</v>
      </c>
      <c r="I786">
        <v>40.44</v>
      </c>
      <c r="J786">
        <v>62</v>
      </c>
      <c r="K786">
        <v>45.62</v>
      </c>
      <c r="N786" s="22">
        <v>80.13</v>
      </c>
      <c r="P786">
        <v>76.930000000000007</v>
      </c>
      <c r="R786">
        <v>20.059999999999999</v>
      </c>
      <c r="S786">
        <v>21.35</v>
      </c>
      <c r="T786">
        <v>74.63</v>
      </c>
      <c r="U786">
        <v>40.44</v>
      </c>
      <c r="V786">
        <v>62</v>
      </c>
      <c r="W786">
        <v>45.62</v>
      </c>
      <c r="Z786">
        <v>0.70399999999999996</v>
      </c>
      <c r="AA786">
        <v>0.105</v>
      </c>
      <c r="AB786">
        <v>6.3610100000000003</v>
      </c>
      <c r="AC786">
        <v>0.33</v>
      </c>
      <c r="AD786" s="292">
        <f t="shared" si="90"/>
        <v>0.58333333333333326</v>
      </c>
      <c r="AE786" s="258">
        <f t="shared" si="97"/>
        <v>0.45666666666666667</v>
      </c>
      <c r="AF786" s="293">
        <f t="shared" si="91"/>
        <v>43.292262463220347</v>
      </c>
      <c r="AG786" s="293">
        <f t="shared" si="92"/>
        <v>58.867627826011834</v>
      </c>
      <c r="AH786" s="294">
        <f t="shared" si="93"/>
        <v>5.3271183619110853E-2</v>
      </c>
      <c r="AI786" s="294">
        <f t="shared" si="94"/>
        <v>1.2059472973188146</v>
      </c>
      <c r="AJ786" s="295">
        <f>INDEX($AR$3:AS786,MATCH(COUNTA(N786:Y786),$AR$3:$AR$12,0),2)</f>
        <v>2.2200000000000002</v>
      </c>
      <c r="AK786" s="296">
        <f t="shared" si="95"/>
        <v>52.645000000000003</v>
      </c>
      <c r="AL786" s="297">
        <f t="shared" si="96"/>
        <v>8.2762014208435453</v>
      </c>
      <c r="AP786" s="298" t="s">
        <v>220</v>
      </c>
    </row>
    <row r="787" spans="1:42">
      <c r="A787" s="263" t="s">
        <v>843</v>
      </c>
      <c r="B787">
        <v>100.03</v>
      </c>
      <c r="C787">
        <v>153.47999999999999</v>
      </c>
      <c r="D787">
        <v>83.53</v>
      </c>
      <c r="F787">
        <v>20.32</v>
      </c>
      <c r="G787">
        <v>15.48</v>
      </c>
      <c r="H787">
        <v>68.84</v>
      </c>
      <c r="I787">
        <v>33.76</v>
      </c>
      <c r="J787">
        <v>50.48</v>
      </c>
      <c r="K787">
        <v>44.43</v>
      </c>
      <c r="N787" s="22">
        <v>100.03</v>
      </c>
      <c r="P787">
        <v>83.53</v>
      </c>
      <c r="R787">
        <v>20.32</v>
      </c>
      <c r="S787">
        <v>15.48</v>
      </c>
      <c r="T787">
        <v>68.84</v>
      </c>
      <c r="U787">
        <v>33.76</v>
      </c>
      <c r="V787">
        <v>50.48</v>
      </c>
      <c r="W787">
        <v>44.43</v>
      </c>
      <c r="Z787">
        <v>0.51200000000000001</v>
      </c>
      <c r="AA787">
        <v>0.105</v>
      </c>
      <c r="AB787">
        <v>6.8368600000000006</v>
      </c>
      <c r="AC787">
        <v>0.37</v>
      </c>
      <c r="AD787" s="292">
        <f t="shared" si="90"/>
        <v>0.58333333333333326</v>
      </c>
      <c r="AE787" s="258">
        <f t="shared" si="97"/>
        <v>0.47666666666666663</v>
      </c>
      <c r="AF787" s="293">
        <f t="shared" si="91"/>
        <v>53.914066566014021</v>
      </c>
      <c r="AG787" s="293">
        <f t="shared" si="92"/>
        <v>65.376688555591471</v>
      </c>
      <c r="AH787" s="294">
        <f t="shared" si="93"/>
        <v>0.19515079834417506</v>
      </c>
      <c r="AI787" s="294">
        <f t="shared" si="94"/>
        <v>1.7057500475066694</v>
      </c>
      <c r="AJ787" s="295">
        <f>INDEX($AR$3:AS787,MATCH(COUNTA(N787:Y787),$AR$3:$AR$12,0),2)</f>
        <v>2.2200000000000002</v>
      </c>
      <c r="AK787" s="296">
        <f t="shared" si="95"/>
        <v>52.108750000000001</v>
      </c>
      <c r="AL787" s="297">
        <f t="shared" si="96"/>
        <v>7.6217371717425833</v>
      </c>
      <c r="AP787" s="298" t="s">
        <v>220</v>
      </c>
    </row>
    <row r="788" spans="1:42">
      <c r="A788" s="263" t="s">
        <v>844</v>
      </c>
      <c r="B788">
        <v>83.86</v>
      </c>
      <c r="C788">
        <v>165.92</v>
      </c>
      <c r="D788">
        <v>67.03</v>
      </c>
      <c r="F788">
        <v>19.59</v>
      </c>
      <c r="G788">
        <v>21.43</v>
      </c>
      <c r="H788">
        <v>98.8</v>
      </c>
      <c r="I788">
        <v>38.1</v>
      </c>
      <c r="J788">
        <v>56.36</v>
      </c>
      <c r="N788" s="22">
        <v>83.86</v>
      </c>
      <c r="P788">
        <v>67.03</v>
      </c>
      <c r="R788">
        <v>19.59</v>
      </c>
      <c r="S788">
        <v>21.43</v>
      </c>
      <c r="T788">
        <v>98.8</v>
      </c>
      <c r="U788">
        <v>38.1</v>
      </c>
      <c r="V788">
        <v>56.36</v>
      </c>
      <c r="Z788">
        <v>1.012</v>
      </c>
      <c r="AA788">
        <v>0.105</v>
      </c>
      <c r="AB788">
        <v>9.6653200000000012</v>
      </c>
      <c r="AC788">
        <v>0.35</v>
      </c>
      <c r="AD788" s="292">
        <f t="shared" si="90"/>
        <v>0.54166666666666663</v>
      </c>
      <c r="AE788" s="258">
        <f t="shared" si="97"/>
        <v>0.4458333333333333</v>
      </c>
      <c r="AF788" s="293">
        <f t="shared" si="91"/>
        <v>51.239273747702775</v>
      </c>
      <c r="AG788" s="293">
        <f t="shared" si="92"/>
        <v>65.576536108363371</v>
      </c>
      <c r="AH788" s="294">
        <f t="shared" si="93"/>
        <v>0.18861254892059082</v>
      </c>
      <c r="AI788" s="294">
        <f t="shared" si="94"/>
        <v>1.5526582028515221</v>
      </c>
      <c r="AJ788" s="295">
        <f>INDEX($AR$3:AS788,MATCH(COUNTA(N788:Y788),$AR$3:$AR$12,0),2)</f>
        <v>2.1</v>
      </c>
      <c r="AK788" s="296">
        <f t="shared" si="95"/>
        <v>55.024285714285718</v>
      </c>
      <c r="AL788" s="297">
        <f t="shared" si="96"/>
        <v>5.6929605759856594</v>
      </c>
      <c r="AP788" s="298" t="s">
        <v>220</v>
      </c>
    </row>
    <row r="789" spans="1:42">
      <c r="A789" s="263" t="s">
        <v>845</v>
      </c>
      <c r="B789">
        <v>56.95</v>
      </c>
      <c r="C789">
        <v>58.09</v>
      </c>
      <c r="D789">
        <v>58.09</v>
      </c>
      <c r="E789">
        <v>49.61</v>
      </c>
      <c r="F789">
        <v>28.14</v>
      </c>
      <c r="G789">
        <v>17.55</v>
      </c>
      <c r="H789">
        <v>38</v>
      </c>
      <c r="I789">
        <v>24.32</v>
      </c>
      <c r="J789">
        <v>45.06</v>
      </c>
      <c r="K789">
        <v>40.74</v>
      </c>
      <c r="N789" s="22">
        <v>56.95</v>
      </c>
      <c r="O789">
        <v>58.09</v>
      </c>
      <c r="P789">
        <v>58.09</v>
      </c>
      <c r="Q789">
        <v>49.61</v>
      </c>
      <c r="R789">
        <v>28.14</v>
      </c>
      <c r="S789">
        <v>17.55</v>
      </c>
      <c r="T789">
        <v>38</v>
      </c>
      <c r="U789">
        <v>24.32</v>
      </c>
      <c r="V789">
        <v>45.06</v>
      </c>
      <c r="W789">
        <v>40.74</v>
      </c>
      <c r="Z789">
        <v>0.70699999999999996</v>
      </c>
      <c r="AA789">
        <v>3.5999999999999997E-2</v>
      </c>
      <c r="AB789">
        <v>7.4095949999999986</v>
      </c>
      <c r="AC789">
        <v>0.48</v>
      </c>
      <c r="AD789" s="292">
        <f t="shared" si="90"/>
        <v>0.91666666666666663</v>
      </c>
      <c r="AE789" s="258">
        <f t="shared" si="97"/>
        <v>0.69833333333333325</v>
      </c>
      <c r="AF789" s="293">
        <f t="shared" si="91"/>
        <v>33.329045216659445</v>
      </c>
      <c r="AG789" s="293">
        <f t="shared" si="92"/>
        <v>33.329045216659445</v>
      </c>
      <c r="AH789" s="294">
        <f t="shared" si="93"/>
        <v>0</v>
      </c>
      <c r="AI789" s="294">
        <f t="shared" si="94"/>
        <v>1.1838037110512309</v>
      </c>
      <c r="AJ789" s="295">
        <f>INDEX($AR$3:AS789,MATCH(COUNTA(N789:Y789),$AR$3:$AR$12,0),2)</f>
        <v>2.41</v>
      </c>
      <c r="AK789" s="296">
        <f t="shared" si="95"/>
        <v>41.655000000000001</v>
      </c>
      <c r="AL789" s="297">
        <f t="shared" si="96"/>
        <v>5.6217647523245207</v>
      </c>
      <c r="AP789" s="298" t="s">
        <v>220</v>
      </c>
    </row>
    <row r="790" spans="1:42">
      <c r="A790" s="263" t="s">
        <v>846</v>
      </c>
      <c r="B790">
        <v>53.87</v>
      </c>
      <c r="C790">
        <v>63.77</v>
      </c>
      <c r="D790">
        <v>55.71</v>
      </c>
      <c r="E790">
        <v>50.5</v>
      </c>
      <c r="F790">
        <v>23.51</v>
      </c>
      <c r="G790">
        <v>13.61</v>
      </c>
      <c r="H790">
        <v>31.54</v>
      </c>
      <c r="I790">
        <v>17.96</v>
      </c>
      <c r="J790">
        <v>45</v>
      </c>
      <c r="K790">
        <v>39.200000000000003</v>
      </c>
      <c r="L790">
        <v>155.25</v>
      </c>
      <c r="N790" s="22">
        <v>53.87</v>
      </c>
      <c r="O790">
        <v>63.77</v>
      </c>
      <c r="P790">
        <v>55.71</v>
      </c>
      <c r="Q790">
        <v>50.5</v>
      </c>
      <c r="R790">
        <v>23.51</v>
      </c>
      <c r="S790">
        <v>13.61</v>
      </c>
      <c r="T790">
        <v>31.54</v>
      </c>
      <c r="U790">
        <v>17.96</v>
      </c>
      <c r="V790">
        <v>45</v>
      </c>
      <c r="W790">
        <v>39.200000000000003</v>
      </c>
      <c r="Z790">
        <v>0.70699999999999996</v>
      </c>
      <c r="AA790">
        <v>3.5999999999999997E-2</v>
      </c>
      <c r="AB790">
        <v>8.2220100000000009</v>
      </c>
      <c r="AC790">
        <v>0.45</v>
      </c>
      <c r="AD790" s="292">
        <f t="shared" si="90"/>
        <v>0.66666666666666663</v>
      </c>
      <c r="AE790" s="258">
        <f t="shared" si="97"/>
        <v>0.55833333333333335</v>
      </c>
      <c r="AF790" s="293">
        <f t="shared" si="91"/>
        <v>41.347154781581722</v>
      </c>
      <c r="AG790" s="293">
        <f t="shared" si="92"/>
        <v>73.495212313818541</v>
      </c>
      <c r="AH790" s="294">
        <f t="shared" si="93"/>
        <v>0.16068580542264757</v>
      </c>
      <c r="AI790" s="294">
        <f t="shared" si="94"/>
        <v>1.4892929764550142</v>
      </c>
      <c r="AJ790" s="295">
        <f>INDEX($AR$3:AS790,MATCH(COUNTA(N790:Y790),$AR$3:$AR$12,0),2)</f>
        <v>2.41</v>
      </c>
      <c r="AK790" s="296">
        <f t="shared" si="95"/>
        <v>39.466999999999999</v>
      </c>
      <c r="AL790" s="297">
        <f t="shared" si="96"/>
        <v>4.8001644366766758</v>
      </c>
      <c r="AP790" s="298" t="s">
        <v>220</v>
      </c>
    </row>
    <row r="791" spans="1:42">
      <c r="A791" s="406" t="s">
        <v>847</v>
      </c>
      <c r="J791">
        <v>176.55</v>
      </c>
      <c r="K791">
        <v>148.93</v>
      </c>
      <c r="V791">
        <v>176.55</v>
      </c>
      <c r="W791">
        <v>148.93</v>
      </c>
      <c r="Z791">
        <v>0.64600000000000002</v>
      </c>
      <c r="AA791">
        <v>5.3999999999999999E-2</v>
      </c>
      <c r="AB791">
        <v>12.948399999999999</v>
      </c>
      <c r="AC791">
        <v>0.45</v>
      </c>
      <c r="AD791" s="292">
        <f t="shared" si="90"/>
        <v>0.58333333333333337</v>
      </c>
      <c r="AE791" s="258">
        <f t="shared" si="97"/>
        <v>0.51666666666666672</v>
      </c>
      <c r="AF791" s="293">
        <f t="shared" si="91"/>
        <v>8.4859284748678885</v>
      </c>
      <c r="AG791" s="293">
        <f t="shared" si="92"/>
        <v>8.4859284748678885</v>
      </c>
      <c r="AH791" s="294">
        <f t="shared" si="93"/>
        <v>1</v>
      </c>
      <c r="AI791" s="294">
        <f t="shared" si="94"/>
        <v>1</v>
      </c>
      <c r="AJ791" s="295" t="e">
        <f>INDEX($AR$3:AS791,MATCH(COUNTA(N791:Y791),$AR$3:$AR$12,0),2)</f>
        <v>#N/A</v>
      </c>
      <c r="AK791" s="296">
        <f t="shared" si="95"/>
        <v>162.74</v>
      </c>
      <c r="AL791" s="297">
        <f t="shared" si="96"/>
        <v>12.568348212906615</v>
      </c>
      <c r="AP791" s="298" t="s">
        <v>428</v>
      </c>
    </row>
    <row r="792" spans="1:42">
      <c r="A792" s="406" t="s">
        <v>848</v>
      </c>
      <c r="B792">
        <v>208.42</v>
      </c>
      <c r="C792">
        <v>175.34</v>
      </c>
      <c r="H792">
        <v>210.12</v>
      </c>
      <c r="I792">
        <v>215.67</v>
      </c>
      <c r="J792">
        <v>280.66000000000003</v>
      </c>
      <c r="K792">
        <v>140.63999999999999</v>
      </c>
      <c r="N792" s="22">
        <v>208.42</v>
      </c>
      <c r="O792">
        <v>175.34</v>
      </c>
      <c r="T792">
        <v>210.12</v>
      </c>
      <c r="U792">
        <v>215.67</v>
      </c>
      <c r="V792">
        <v>280.66000000000003</v>
      </c>
      <c r="W792">
        <v>140.63999999999999</v>
      </c>
      <c r="Z792">
        <v>0.55100000000000005</v>
      </c>
      <c r="AA792">
        <v>5.3999999999999999E-2</v>
      </c>
      <c r="AB792">
        <v>12.1568</v>
      </c>
      <c r="AC792">
        <v>0.33</v>
      </c>
      <c r="AD792" s="292">
        <f t="shared" si="90"/>
        <v>0.75</v>
      </c>
      <c r="AE792" s="258">
        <f t="shared" si="97"/>
        <v>0.54</v>
      </c>
      <c r="AF792" s="293">
        <f t="shared" si="91"/>
        <v>20.77513710814598</v>
      </c>
      <c r="AG792" s="293">
        <f t="shared" si="92"/>
        <v>20.77513710814598</v>
      </c>
      <c r="AH792" s="294">
        <f t="shared" si="93"/>
        <v>0.46414797886016296</v>
      </c>
      <c r="AI792" s="294">
        <f t="shared" si="94"/>
        <v>1.7719628741908682</v>
      </c>
      <c r="AJ792" s="295">
        <f>INDEX($AR$3:AS792,MATCH(COUNTA(N792:Y792),$AR$3:$AR$12,0),2)</f>
        <v>1.94</v>
      </c>
      <c r="AK792" s="296">
        <f t="shared" si="95"/>
        <v>205.14166666666665</v>
      </c>
      <c r="AL792" s="297">
        <f t="shared" si="96"/>
        <v>16.874643546547336</v>
      </c>
      <c r="AP792" s="298" t="s">
        <v>428</v>
      </c>
    </row>
    <row r="793" spans="1:42">
      <c r="A793" s="406" t="s">
        <v>849</v>
      </c>
      <c r="B793">
        <v>82.63</v>
      </c>
      <c r="C793">
        <v>182.89</v>
      </c>
      <c r="H793">
        <v>178.63</v>
      </c>
      <c r="I793">
        <v>189.02</v>
      </c>
      <c r="J793">
        <v>214.83</v>
      </c>
      <c r="K793">
        <v>107.74</v>
      </c>
      <c r="N793" s="22">
        <v>82.63</v>
      </c>
      <c r="O793">
        <v>182.89</v>
      </c>
      <c r="T793">
        <v>178.63</v>
      </c>
      <c r="U793">
        <v>189.02</v>
      </c>
      <c r="W793">
        <v>107.74</v>
      </c>
      <c r="Z793">
        <v>1.006</v>
      </c>
      <c r="AA793">
        <v>5.3999999999999999E-2</v>
      </c>
      <c r="AB793">
        <v>10.7052</v>
      </c>
      <c r="AC793">
        <v>0.39</v>
      </c>
      <c r="AD793" s="292">
        <f t="shared" si="90"/>
        <v>0.70833333333333326</v>
      </c>
      <c r="AE793" s="258">
        <f t="shared" si="97"/>
        <v>0.54916666666666658</v>
      </c>
      <c r="AF793" s="293">
        <f t="shared" si="91"/>
        <v>29.772997818208392</v>
      </c>
      <c r="AG793" s="293">
        <f t="shared" si="92"/>
        <v>29.705302509833377</v>
      </c>
      <c r="AH793" s="294">
        <f t="shared" si="93"/>
        <v>5.7618197198985081E-2</v>
      </c>
      <c r="AI793" s="294">
        <f t="shared" si="94"/>
        <v>0.92564923613624983</v>
      </c>
      <c r="AJ793" s="295">
        <f>INDEX($AR$3:AS793,MATCH(COUNTA(N793:Y793),$AR$3:$AR$12,0),2)</f>
        <v>1.75</v>
      </c>
      <c r="AK793" s="296">
        <f t="shared" si="95"/>
        <v>148.18199999999999</v>
      </c>
      <c r="AL793" s="297">
        <f t="shared" si="96"/>
        <v>13.842058065239323</v>
      </c>
      <c r="AP793" s="298" t="s">
        <v>428</v>
      </c>
    </row>
    <row r="794" spans="1:42">
      <c r="A794" s="406" t="s">
        <v>850</v>
      </c>
      <c r="B794">
        <v>107.5</v>
      </c>
      <c r="C794">
        <v>127.11</v>
      </c>
      <c r="D794">
        <v>63.73</v>
      </c>
      <c r="E794">
        <v>69.14</v>
      </c>
      <c r="F794">
        <v>20.67</v>
      </c>
      <c r="H794">
        <v>178.62</v>
      </c>
      <c r="I794">
        <v>80.89</v>
      </c>
      <c r="J794">
        <v>102.73</v>
      </c>
      <c r="K794">
        <v>79.7</v>
      </c>
      <c r="N794" s="22">
        <v>107.5</v>
      </c>
      <c r="O794">
        <v>127.11</v>
      </c>
      <c r="P794">
        <v>63.73</v>
      </c>
      <c r="Q794">
        <v>69.14</v>
      </c>
      <c r="R794">
        <v>20.67</v>
      </c>
      <c r="U794">
        <v>80.89</v>
      </c>
      <c r="V794">
        <v>102.73</v>
      </c>
      <c r="W794">
        <v>79.7</v>
      </c>
      <c r="AB794">
        <v>3.8606199999999991</v>
      </c>
      <c r="AC794">
        <v>0.32</v>
      </c>
      <c r="AD794" s="292">
        <f t="shared" si="90"/>
        <v>0.58333333333333326</v>
      </c>
      <c r="AE794" s="258">
        <f t="shared" si="97"/>
        <v>0.45166666666666666</v>
      </c>
      <c r="AF794" s="293">
        <f t="shared" si="91"/>
        <v>37.295883834801892</v>
      </c>
      <c r="AG794" s="293">
        <f t="shared" si="92"/>
        <v>45.392290679109117</v>
      </c>
      <c r="AH794" s="294">
        <f t="shared" si="93"/>
        <v>0.18423524990605036</v>
      </c>
      <c r="AI794" s="294">
        <f t="shared" si="94"/>
        <v>1.5039212763390373</v>
      </c>
      <c r="AJ794" s="295">
        <f>INDEX($AR$3:AS794,MATCH(COUNTA(N794:Y794),$AR$3:$AR$12,0),2)</f>
        <v>2.2200000000000002</v>
      </c>
      <c r="AK794" s="296">
        <f t="shared" si="95"/>
        <v>81.433750000000003</v>
      </c>
      <c r="AL794" s="297">
        <f t="shared" si="96"/>
        <v>21.09343835964172</v>
      </c>
      <c r="AN794" s="157">
        <v>1.1000000000000001E-3</v>
      </c>
      <c r="AO794" s="258">
        <f>((AK794-AVERAGE(AL791:AL793)*AB794)/(AN794*1000))</f>
        <v>23.392157862361422</v>
      </c>
      <c r="AP794" s="298" t="s">
        <v>428</v>
      </c>
    </row>
    <row r="795" spans="1:42">
      <c r="A795" s="406" t="s">
        <v>851</v>
      </c>
      <c r="B795">
        <v>102.54</v>
      </c>
      <c r="C795">
        <v>107.25</v>
      </c>
      <c r="D795">
        <v>47.98</v>
      </c>
      <c r="H795">
        <v>97.87</v>
      </c>
      <c r="I795">
        <v>50.52</v>
      </c>
      <c r="J795">
        <v>112.46</v>
      </c>
      <c r="N795" s="22">
        <v>102.54</v>
      </c>
      <c r="O795">
        <v>107.25</v>
      </c>
      <c r="P795">
        <v>47.98</v>
      </c>
      <c r="T795">
        <v>97.87</v>
      </c>
      <c r="U795">
        <v>50.52</v>
      </c>
      <c r="V795">
        <v>112.46</v>
      </c>
      <c r="AB795">
        <v>4.9999699999999994</v>
      </c>
      <c r="AC795">
        <v>0.41</v>
      </c>
      <c r="AD795" s="292">
        <f t="shared" si="90"/>
        <v>0.75</v>
      </c>
      <c r="AE795" s="258">
        <f t="shared" si="97"/>
        <v>0.57999999999999996</v>
      </c>
      <c r="AF795" s="293">
        <f t="shared" si="91"/>
        <v>30.860874431699347</v>
      </c>
      <c r="AG795" s="293">
        <f t="shared" si="92"/>
        <v>30.860874431699347</v>
      </c>
      <c r="AH795" s="294">
        <f t="shared" si="93"/>
        <v>8.0800248138957725E-2</v>
      </c>
      <c r="AI795" s="294">
        <f t="shared" si="94"/>
        <v>0.9755660688485317</v>
      </c>
      <c r="AJ795" s="295">
        <f>INDEX($AR$3:AS795,MATCH(COUNTA(N795:Y795),$AR$3:$AR$12,0),2)</f>
        <v>1.94</v>
      </c>
      <c r="AK795" s="296">
        <f t="shared" si="95"/>
        <v>86.436666666666667</v>
      </c>
      <c r="AL795" s="297">
        <f t="shared" si="96"/>
        <v>17.287437057955682</v>
      </c>
      <c r="AP795" s="298" t="s">
        <v>428</v>
      </c>
    </row>
    <row r="796" spans="1:42">
      <c r="A796" s="406" t="s">
        <v>852</v>
      </c>
      <c r="B796">
        <v>56.37</v>
      </c>
      <c r="C796">
        <v>95.74</v>
      </c>
      <c r="D796">
        <v>46.06</v>
      </c>
      <c r="F796">
        <v>12.69</v>
      </c>
      <c r="G796">
        <v>22.93</v>
      </c>
      <c r="H796">
        <v>135.05000000000001</v>
      </c>
      <c r="I796">
        <v>41.38</v>
      </c>
      <c r="J796">
        <v>61.49</v>
      </c>
      <c r="K796">
        <v>47.3</v>
      </c>
      <c r="N796" s="22">
        <v>56.37</v>
      </c>
      <c r="O796">
        <v>95.74</v>
      </c>
      <c r="P796">
        <v>46.06</v>
      </c>
      <c r="R796">
        <v>12.69</v>
      </c>
      <c r="S796">
        <v>22.93</v>
      </c>
      <c r="T796">
        <v>135.05000000000001</v>
      </c>
      <c r="U796">
        <v>41.38</v>
      </c>
      <c r="V796">
        <v>61.49</v>
      </c>
      <c r="W796">
        <v>47.3</v>
      </c>
      <c r="AB796">
        <v>2.4472399999999999</v>
      </c>
      <c r="AC796">
        <v>0.32</v>
      </c>
      <c r="AD796" s="292">
        <f t="shared" si="90"/>
        <v>0.625</v>
      </c>
      <c r="AE796" s="258">
        <f t="shared" si="97"/>
        <v>0.47250000000000003</v>
      </c>
      <c r="AF796" s="293">
        <f t="shared" si="91"/>
        <v>61.147768469582587</v>
      </c>
      <c r="AG796" s="293">
        <f t="shared" si="92"/>
        <v>61.147768469582587</v>
      </c>
      <c r="AH796" s="294">
        <f t="shared" si="93"/>
        <v>0.32126511932003932</v>
      </c>
      <c r="AI796" s="294">
        <f t="shared" si="94"/>
        <v>2.1944584822076152</v>
      </c>
      <c r="AJ796" s="295">
        <f>INDEX($AR$3:AS796,MATCH(COUNTA(N796:Y796),$AR$3:$AR$12,0),2)</f>
        <v>2.3199999999999998</v>
      </c>
      <c r="AK796" s="296">
        <f t="shared" si="95"/>
        <v>57.667777777777779</v>
      </c>
      <c r="AL796" s="297">
        <f t="shared" si="96"/>
        <v>23.564414515036443</v>
      </c>
      <c r="AP796" s="298" t="s">
        <v>428</v>
      </c>
    </row>
    <row r="797" spans="1:42">
      <c r="A797" s="406" t="s">
        <v>853</v>
      </c>
      <c r="B797">
        <v>79.92</v>
      </c>
      <c r="C797">
        <v>90.63</v>
      </c>
      <c r="D797">
        <v>48.37</v>
      </c>
      <c r="E797">
        <v>64.94</v>
      </c>
      <c r="F797">
        <v>18.73</v>
      </c>
      <c r="H797">
        <v>91.78</v>
      </c>
      <c r="I797">
        <v>54.01</v>
      </c>
      <c r="J797">
        <v>73.73</v>
      </c>
      <c r="N797" s="22">
        <v>79.92</v>
      </c>
      <c r="O797">
        <v>90.63</v>
      </c>
      <c r="P797">
        <v>48.37</v>
      </c>
      <c r="Q797">
        <v>64.94</v>
      </c>
      <c r="R797">
        <v>18.73</v>
      </c>
      <c r="T797">
        <v>91.78</v>
      </c>
      <c r="U797">
        <v>54.01</v>
      </c>
      <c r="V797">
        <v>73.73</v>
      </c>
      <c r="AB797">
        <v>5.4399699999999998</v>
      </c>
      <c r="AC797">
        <v>0.33</v>
      </c>
      <c r="AD797" s="292">
        <f t="shared" si="90"/>
        <v>0.58333333333333326</v>
      </c>
      <c r="AE797" s="258">
        <f t="shared" si="97"/>
        <v>0.45666666666666667</v>
      </c>
      <c r="AF797" s="293">
        <f t="shared" si="91"/>
        <v>35.152322635364044</v>
      </c>
      <c r="AG797" s="293">
        <f t="shared" si="92"/>
        <v>35.152322635364044</v>
      </c>
      <c r="AH797" s="294">
        <f t="shared" si="93"/>
        <v>1.5742642026009661E-2</v>
      </c>
      <c r="AI797" s="294">
        <f t="shared" si="94"/>
        <v>1.1558089549713646</v>
      </c>
      <c r="AJ797" s="295">
        <f>INDEX($AR$3:AS797,MATCH(COUNTA(N797:Y797),$AR$3:$AR$12,0),2)</f>
        <v>2.2200000000000002</v>
      </c>
      <c r="AK797" s="296">
        <f t="shared" si="95"/>
        <v>65.263750000000002</v>
      </c>
      <c r="AL797" s="297">
        <f t="shared" si="96"/>
        <v>11.997079028009347</v>
      </c>
      <c r="AP797" s="298" t="s">
        <v>428</v>
      </c>
    </row>
    <row r="798" spans="1:42">
      <c r="A798" s="406" t="s">
        <v>854</v>
      </c>
      <c r="B798">
        <v>77.790000000000006</v>
      </c>
      <c r="C798">
        <v>106.57</v>
      </c>
      <c r="D798">
        <v>79.36</v>
      </c>
      <c r="E798">
        <v>63.68</v>
      </c>
      <c r="F798">
        <v>21.79</v>
      </c>
      <c r="H798">
        <v>93.69</v>
      </c>
      <c r="I798">
        <v>49.91</v>
      </c>
      <c r="J798">
        <v>67.58</v>
      </c>
      <c r="N798" s="22">
        <v>77.790000000000006</v>
      </c>
      <c r="O798">
        <v>106.57</v>
      </c>
      <c r="P798">
        <v>79.36</v>
      </c>
      <c r="Q798">
        <v>63.68</v>
      </c>
      <c r="R798">
        <v>21.79</v>
      </c>
      <c r="T798">
        <v>93.69</v>
      </c>
      <c r="U798">
        <v>49.91</v>
      </c>
      <c r="V798">
        <v>67.58</v>
      </c>
      <c r="AB798">
        <v>3.875</v>
      </c>
      <c r="AC798">
        <v>0.33</v>
      </c>
      <c r="AD798" s="292">
        <f t="shared" si="90"/>
        <v>0.58333333333333326</v>
      </c>
      <c r="AE798" s="258">
        <f t="shared" si="97"/>
        <v>0.45666666666666667</v>
      </c>
      <c r="AF798" s="293">
        <f t="shared" si="91"/>
        <v>35.044086629087744</v>
      </c>
      <c r="AG798" s="293">
        <f t="shared" si="92"/>
        <v>35.044086629087744</v>
      </c>
      <c r="AH798" s="294">
        <f t="shared" si="93"/>
        <v>0.15192262326020281</v>
      </c>
      <c r="AI798" s="294">
        <f t="shared" si="94"/>
        <v>1.4879067924028027</v>
      </c>
      <c r="AJ798" s="295">
        <f>INDEX($AR$3:AS798,MATCH(COUNTA(N798:Y798),$AR$3:$AR$12,0),2)</f>
        <v>2.2200000000000002</v>
      </c>
      <c r="AK798" s="296">
        <f t="shared" si="95"/>
        <v>70.046250000000015</v>
      </c>
      <c r="AL798" s="297">
        <f t="shared" si="96"/>
        <v>18.076451612903231</v>
      </c>
      <c r="AP798" s="298" t="s">
        <v>428</v>
      </c>
    </row>
    <row r="799" spans="1:42">
      <c r="A799" s="264" t="s">
        <v>855</v>
      </c>
      <c r="B799">
        <v>172.77</v>
      </c>
      <c r="C799">
        <v>132</v>
      </c>
      <c r="D799">
        <v>130.02000000000001</v>
      </c>
      <c r="E799">
        <v>123.14</v>
      </c>
      <c r="F799">
        <v>86.64</v>
      </c>
      <c r="G799">
        <v>75.31</v>
      </c>
      <c r="H799">
        <v>64.75</v>
      </c>
      <c r="I799">
        <v>95.88</v>
      </c>
      <c r="J799">
        <v>102.22</v>
      </c>
      <c r="K799">
        <v>98.01</v>
      </c>
      <c r="O799">
        <v>132</v>
      </c>
      <c r="P799">
        <v>130.02000000000001</v>
      </c>
      <c r="Q799">
        <v>123.14</v>
      </c>
      <c r="R799">
        <v>86.64</v>
      </c>
      <c r="S799">
        <v>75.31</v>
      </c>
      <c r="T799">
        <v>64.75</v>
      </c>
      <c r="U799">
        <v>95.88</v>
      </c>
      <c r="V799">
        <v>102.22</v>
      </c>
      <c r="W799">
        <v>98.01</v>
      </c>
      <c r="AB799">
        <v>4.3691700000000004</v>
      </c>
      <c r="AC799">
        <v>0.63</v>
      </c>
      <c r="AD799" s="292">
        <f t="shared" si="90"/>
        <v>0.875</v>
      </c>
      <c r="AE799" s="258">
        <f t="shared" si="97"/>
        <v>0.75249999999999995</v>
      </c>
      <c r="AF799" s="293">
        <f t="shared" si="91"/>
        <v>22.189293653557286</v>
      </c>
      <c r="AG799" s="293">
        <f t="shared" si="92"/>
        <v>28.005560685135812</v>
      </c>
      <c r="AH799" s="294">
        <f t="shared" si="93"/>
        <v>2.9442379182155982E-2</v>
      </c>
      <c r="AI799" s="294">
        <f t="shared" si="94"/>
        <v>1.3899192934285407</v>
      </c>
      <c r="AJ799" s="295">
        <f>INDEX($AR$3:AS799,MATCH(COUNTA(N799:Y799),$AR$3:$AR$12,0),2)</f>
        <v>2.3199999999999998</v>
      </c>
      <c r="AK799" s="296">
        <f t="shared" si="95"/>
        <v>100.88555555555554</v>
      </c>
      <c r="AL799" s="297">
        <f t="shared" si="96"/>
        <v>23.090325063010944</v>
      </c>
      <c r="AN799" s="265">
        <v>7.8799999999999995E-2</v>
      </c>
      <c r="AO799" s="258">
        <f>((AK799-AVERAGE(AL758:AL760)*AB799)/(AN794*1000))</f>
        <v>91.714141414141395</v>
      </c>
      <c r="AP799" s="298" t="s">
        <v>766</v>
      </c>
    </row>
    <row r="800" spans="1:42">
      <c r="A800" s="264" t="s">
        <v>856</v>
      </c>
      <c r="B800">
        <v>52.73</v>
      </c>
      <c r="C800">
        <v>51.12</v>
      </c>
      <c r="D800">
        <v>46.21</v>
      </c>
      <c r="E800">
        <v>52.88</v>
      </c>
      <c r="F800">
        <v>10.35</v>
      </c>
      <c r="G800">
        <v>11.42</v>
      </c>
      <c r="H800">
        <v>16.68</v>
      </c>
      <c r="I800">
        <v>10.83</v>
      </c>
      <c r="J800">
        <v>37.29</v>
      </c>
      <c r="N800" s="22">
        <v>52.73</v>
      </c>
      <c r="O800">
        <v>51.12</v>
      </c>
      <c r="P800">
        <v>46.21</v>
      </c>
      <c r="Q800">
        <v>52.88</v>
      </c>
      <c r="R800">
        <v>10.35</v>
      </c>
      <c r="S800">
        <v>11.42</v>
      </c>
      <c r="T800">
        <v>16.68</v>
      </c>
      <c r="U800">
        <v>10.83</v>
      </c>
      <c r="V800">
        <v>37.29</v>
      </c>
      <c r="Z800">
        <v>0.70699999999999996</v>
      </c>
      <c r="AA800">
        <v>4.1000000000000002E-2</v>
      </c>
      <c r="AB800">
        <v>3.7162099999999998</v>
      </c>
      <c r="AC800">
        <v>0.42</v>
      </c>
      <c r="AD800" s="292">
        <f t="shared" si="90"/>
        <v>0.625</v>
      </c>
      <c r="AE800" s="258">
        <f t="shared" si="97"/>
        <v>0.52249999999999996</v>
      </c>
      <c r="AF800" s="293">
        <f t="shared" si="91"/>
        <v>57.097007033383861</v>
      </c>
      <c r="AG800" s="293">
        <f t="shared" si="92"/>
        <v>57.097007033383861</v>
      </c>
      <c r="AH800" s="294">
        <f t="shared" si="93"/>
        <v>3.5269221725841918E-3</v>
      </c>
      <c r="AI800" s="294">
        <f t="shared" si="94"/>
        <v>1.1276966584292274</v>
      </c>
      <c r="AJ800" s="295">
        <f>INDEX($AR$3:AS800,MATCH(COUNTA(N800:Y800),$AR$3:$AR$12,0),2)</f>
        <v>2.3199999999999998</v>
      </c>
      <c r="AK800" s="296">
        <f t="shared" si="95"/>
        <v>32.167777777777779</v>
      </c>
      <c r="AL800" s="297">
        <f t="shared" si="96"/>
        <v>8.6560710449026779</v>
      </c>
      <c r="AP800" s="298" t="s">
        <v>829</v>
      </c>
    </row>
    <row r="801" spans="1:42">
      <c r="A801" s="264" t="s">
        <v>857</v>
      </c>
      <c r="B801">
        <v>47.12</v>
      </c>
      <c r="C801">
        <v>47.53</v>
      </c>
      <c r="D801">
        <v>54.84</v>
      </c>
      <c r="E801">
        <v>45.22</v>
      </c>
      <c r="F801">
        <v>11.36</v>
      </c>
      <c r="G801">
        <v>11.91</v>
      </c>
      <c r="H801">
        <v>19.190000000000001</v>
      </c>
      <c r="I801">
        <v>17.82</v>
      </c>
      <c r="J801">
        <v>35.08</v>
      </c>
      <c r="N801" s="22">
        <v>47.12</v>
      </c>
      <c r="O801">
        <v>47.53</v>
      </c>
      <c r="P801">
        <v>54.84</v>
      </c>
      <c r="Q801">
        <v>45.22</v>
      </c>
      <c r="R801">
        <v>11.36</v>
      </c>
      <c r="S801">
        <v>11.91</v>
      </c>
      <c r="T801">
        <v>19.190000000000001</v>
      </c>
      <c r="U801">
        <v>17.82</v>
      </c>
      <c r="V801">
        <v>35.08</v>
      </c>
      <c r="Z801">
        <v>0.70699999999999996</v>
      </c>
      <c r="AA801">
        <v>4.1000000000000002E-2</v>
      </c>
      <c r="AB801">
        <v>3.9679250000000001</v>
      </c>
      <c r="AC801">
        <v>0.55000000000000004</v>
      </c>
      <c r="AD801" s="292">
        <f t="shared" si="90"/>
        <v>0.625</v>
      </c>
      <c r="AE801" s="258">
        <f t="shared" si="97"/>
        <v>0.58750000000000002</v>
      </c>
      <c r="AF801" s="293">
        <f t="shared" si="91"/>
        <v>50.349478497591171</v>
      </c>
      <c r="AG801" s="293">
        <f t="shared" si="92"/>
        <v>50.349478497591171</v>
      </c>
      <c r="AH801" s="294">
        <f t="shared" si="93"/>
        <v>0.16812327506899727</v>
      </c>
      <c r="AI801" s="294">
        <f t="shared" si="94"/>
        <v>1.3933020631272173</v>
      </c>
      <c r="AJ801" s="295">
        <f>INDEX($AR$3:AS801,MATCH(COUNTA(N801:Y801),$AR$3:$AR$12,0),2)</f>
        <v>2.3199999999999998</v>
      </c>
      <c r="AK801" s="296">
        <f t="shared" si="95"/>
        <v>32.229999999999997</v>
      </c>
      <c r="AL801" s="297">
        <f t="shared" si="96"/>
        <v>8.122633366306065</v>
      </c>
      <c r="AP801" s="298" t="s">
        <v>829</v>
      </c>
    </row>
    <row r="802" spans="1:42">
      <c r="A802" s="264" t="s">
        <v>858</v>
      </c>
      <c r="Z802">
        <v>0.70699999999999996</v>
      </c>
      <c r="AA802">
        <v>2.492</v>
      </c>
      <c r="AB802">
        <v>1.542055</v>
      </c>
      <c r="AD802" s="292" t="e">
        <f t="shared" si="90"/>
        <v>#DIV/0!</v>
      </c>
      <c r="AE802" s="258" t="e">
        <f t="shared" si="97"/>
        <v>#DIV/0!</v>
      </c>
      <c r="AF802" s="293" t="e">
        <f t="shared" si="91"/>
        <v>#DIV/0!</v>
      </c>
      <c r="AG802" s="293" t="e">
        <f t="shared" si="92"/>
        <v>#DIV/0!</v>
      </c>
      <c r="AH802" s="294" t="e">
        <f t="shared" si="93"/>
        <v>#NUM!</v>
      </c>
      <c r="AI802" s="294" t="e">
        <f t="shared" si="94"/>
        <v>#DIV/0!</v>
      </c>
      <c r="AJ802" s="295" t="e">
        <f>INDEX($AR$3:AS802,MATCH(COUNTA(N802:Y802),$AR$3:$AR$12,0),2)</f>
        <v>#N/A</v>
      </c>
      <c r="AK802" s="296" t="e">
        <f t="shared" si="95"/>
        <v>#DIV/0!</v>
      </c>
      <c r="AL802" s="297">
        <f t="shared" si="96"/>
        <v>0</v>
      </c>
      <c r="AP802" s="298" t="s">
        <v>859</v>
      </c>
    </row>
    <row r="803" spans="1:42">
      <c r="A803" s="264" t="s">
        <v>860</v>
      </c>
      <c r="Z803">
        <v>0.70699999999999996</v>
      </c>
      <c r="AA803">
        <v>2.492</v>
      </c>
      <c r="AB803">
        <v>0.66958400000000007</v>
      </c>
      <c r="AD803" s="292" t="e">
        <f t="shared" si="90"/>
        <v>#DIV/0!</v>
      </c>
      <c r="AE803" s="258" t="e">
        <f t="shared" si="97"/>
        <v>#DIV/0!</v>
      </c>
      <c r="AF803" s="293" t="e">
        <f t="shared" si="91"/>
        <v>#DIV/0!</v>
      </c>
      <c r="AG803" s="293" t="e">
        <f t="shared" si="92"/>
        <v>#DIV/0!</v>
      </c>
      <c r="AH803" s="294" t="e">
        <f t="shared" si="93"/>
        <v>#NUM!</v>
      </c>
      <c r="AI803" s="294" t="e">
        <f t="shared" si="94"/>
        <v>#DIV/0!</v>
      </c>
      <c r="AJ803" s="295" t="e">
        <f>INDEX($AR$3:AS803,MATCH(COUNTA(N803:Y803),$AR$3:$AR$12,0),2)</f>
        <v>#N/A</v>
      </c>
      <c r="AK803" s="296" t="e">
        <f t="shared" si="95"/>
        <v>#DIV/0!</v>
      </c>
      <c r="AL803" s="297">
        <f t="shared" si="96"/>
        <v>0</v>
      </c>
      <c r="AP803" s="298" t="s">
        <v>859</v>
      </c>
    </row>
    <row r="804" spans="1:42">
      <c r="A804" s="264" t="s">
        <v>861</v>
      </c>
      <c r="B804">
        <v>152.97999999999999</v>
      </c>
      <c r="C804">
        <v>172.94</v>
      </c>
      <c r="H804">
        <v>292.47000000000003</v>
      </c>
      <c r="I804">
        <v>131.88999999999999</v>
      </c>
      <c r="J804">
        <v>120.64</v>
      </c>
      <c r="N804" s="22">
        <v>152.97999999999999</v>
      </c>
      <c r="O804">
        <v>172.94</v>
      </c>
      <c r="U804">
        <v>131.88999999999999</v>
      </c>
      <c r="V804">
        <v>120.64</v>
      </c>
      <c r="Z804">
        <v>0.69899999999999995</v>
      </c>
      <c r="AA804">
        <v>2.9000000000000001E-2</v>
      </c>
      <c r="AB804">
        <v>6.98522</v>
      </c>
      <c r="AC804">
        <v>0.43</v>
      </c>
      <c r="AD804" s="292">
        <f t="shared" si="90"/>
        <v>0.66666666666666663</v>
      </c>
      <c r="AE804" s="258">
        <f t="shared" si="97"/>
        <v>0.54833333333333334</v>
      </c>
      <c r="AF804" s="293">
        <f t="shared" si="91"/>
        <v>13.868927478622107</v>
      </c>
      <c r="AG804" s="293">
        <f t="shared" si="92"/>
        <v>35.481838098770261</v>
      </c>
      <c r="AH804" s="294">
        <f t="shared" si="93"/>
        <v>0.38164435946462733</v>
      </c>
      <c r="AI804" s="294">
        <f t="shared" si="94"/>
        <v>1.412405945086908</v>
      </c>
      <c r="AJ804" s="295">
        <f>INDEX($AR$3:AS804,MATCH(COUNTA(N804:Y804),$AR$3:$AR$12,0),2)</f>
        <v>1.49</v>
      </c>
      <c r="AK804" s="296">
        <f t="shared" si="95"/>
        <v>144.61249999999998</v>
      </c>
      <c r="AL804" s="297">
        <f t="shared" si="96"/>
        <v>20.702640718545727</v>
      </c>
      <c r="AP804" s="298" t="s">
        <v>220</v>
      </c>
    </row>
    <row r="805" spans="1:42">
      <c r="A805" s="264" t="s">
        <v>862</v>
      </c>
      <c r="B805">
        <v>93.54</v>
      </c>
      <c r="C805">
        <v>104.9</v>
      </c>
      <c r="D805">
        <v>62</v>
      </c>
      <c r="E805">
        <v>66.41</v>
      </c>
      <c r="H805">
        <v>108.25</v>
      </c>
      <c r="I805">
        <v>53.52</v>
      </c>
      <c r="J805">
        <v>74.180000000000007</v>
      </c>
      <c r="N805" s="22">
        <v>93.54</v>
      </c>
      <c r="O805">
        <v>104.9</v>
      </c>
      <c r="P805">
        <v>62</v>
      </c>
      <c r="Q805">
        <v>66.41</v>
      </c>
      <c r="T805">
        <v>108.25</v>
      </c>
      <c r="U805">
        <v>53.52</v>
      </c>
      <c r="V805">
        <v>74.180000000000007</v>
      </c>
      <c r="Z805">
        <v>0.65200000000000002</v>
      </c>
      <c r="AA805">
        <v>2.9000000000000001E-2</v>
      </c>
      <c r="AB805">
        <v>7.3602299999999996</v>
      </c>
      <c r="AC805">
        <v>0.33</v>
      </c>
      <c r="AD805" s="292">
        <f t="shared" si="90"/>
        <v>0.79166666666666663</v>
      </c>
      <c r="AE805" s="258">
        <f t="shared" si="97"/>
        <v>0.56083333333333329</v>
      </c>
      <c r="AF805" s="293">
        <f t="shared" si="91"/>
        <v>25.07046560020741</v>
      </c>
      <c r="AG805" s="293">
        <f t="shared" si="92"/>
        <v>25.07046560020741</v>
      </c>
      <c r="AH805" s="294">
        <f t="shared" si="93"/>
        <v>6.1209574273707192E-2</v>
      </c>
      <c r="AI805" s="294">
        <f t="shared" si="94"/>
        <v>1.3816777093402088</v>
      </c>
      <c r="AJ805" s="295">
        <f>INDEX($AR$3:AS805,MATCH(COUNTA(N805:Y805),$AR$3:$AR$12,0),2)</f>
        <v>2.1</v>
      </c>
      <c r="AK805" s="296">
        <f t="shared" si="95"/>
        <v>80.399999999999991</v>
      </c>
      <c r="AL805" s="297">
        <f t="shared" si="96"/>
        <v>10.923571681863201</v>
      </c>
      <c r="AP805" s="298" t="s">
        <v>220</v>
      </c>
    </row>
    <row r="806" spans="1:42">
      <c r="A806" s="264" t="s">
        <v>863</v>
      </c>
      <c r="B806">
        <v>169.35</v>
      </c>
      <c r="C806">
        <v>130.33000000000001</v>
      </c>
      <c r="H806">
        <v>80.7</v>
      </c>
      <c r="I806">
        <v>67.37</v>
      </c>
      <c r="J806">
        <v>106.46</v>
      </c>
      <c r="O806">
        <v>130.33000000000001</v>
      </c>
      <c r="T806">
        <v>80.7</v>
      </c>
      <c r="U806">
        <v>67.37</v>
      </c>
      <c r="V806">
        <v>106.46</v>
      </c>
      <c r="Z806">
        <v>0.873</v>
      </c>
      <c r="AA806">
        <v>2.9000000000000001E-2</v>
      </c>
      <c r="AB806">
        <v>7.2579799999999999</v>
      </c>
      <c r="AC806">
        <v>0.28000000000000003</v>
      </c>
      <c r="AD806" s="292">
        <f t="shared" si="90"/>
        <v>0.66666666666666663</v>
      </c>
      <c r="AE806" s="258">
        <f t="shared" si="97"/>
        <v>0.47333333333333333</v>
      </c>
      <c r="AF806" s="293">
        <f t="shared" si="91"/>
        <v>25.146540297616156</v>
      </c>
      <c r="AG806" s="293">
        <f t="shared" si="92"/>
        <v>32.828940130144993</v>
      </c>
      <c r="AH806" s="294">
        <f t="shared" si="93"/>
        <v>0.37912960609911078</v>
      </c>
      <c r="AI806" s="294">
        <f t="shared" si="94"/>
        <v>1.410017000231077</v>
      </c>
      <c r="AJ806" s="295">
        <f>INDEX($AR$3:AS806,MATCH(COUNTA(N806:Y806),$AR$3:$AR$12,0),2)</f>
        <v>1.49</v>
      </c>
      <c r="AK806" s="296">
        <f t="shared" si="95"/>
        <v>96.215000000000003</v>
      </c>
      <c r="AL806" s="297">
        <f t="shared" si="96"/>
        <v>13.256443252805878</v>
      </c>
      <c r="AP806" s="298" t="s">
        <v>220</v>
      </c>
    </row>
    <row r="807" spans="1:42">
      <c r="A807" s="264" t="s">
        <v>864</v>
      </c>
      <c r="B807">
        <v>48.11</v>
      </c>
      <c r="C807">
        <v>86.06</v>
      </c>
      <c r="D807">
        <v>50.33</v>
      </c>
      <c r="E807">
        <v>51.62</v>
      </c>
      <c r="F807">
        <v>11.58</v>
      </c>
      <c r="G807">
        <v>7.74</v>
      </c>
      <c r="H807">
        <v>27.9</v>
      </c>
      <c r="I807">
        <v>17.13</v>
      </c>
      <c r="J807">
        <v>40.090000000000003</v>
      </c>
      <c r="N807" s="22">
        <v>48.11</v>
      </c>
      <c r="P807">
        <v>50.33</v>
      </c>
      <c r="Q807">
        <v>51.62</v>
      </c>
      <c r="R807">
        <v>11.58</v>
      </c>
      <c r="T807">
        <v>27.9</v>
      </c>
      <c r="U807">
        <v>17.13</v>
      </c>
      <c r="V807">
        <v>40.090000000000003</v>
      </c>
      <c r="AB807">
        <v>7.8634899999999996</v>
      </c>
      <c r="AC807">
        <v>0.48</v>
      </c>
      <c r="AD807" s="292">
        <f t="shared" si="90"/>
        <v>0.54166666666666663</v>
      </c>
      <c r="AE807" s="258">
        <f t="shared" si="97"/>
        <v>0.51083333333333325</v>
      </c>
      <c r="AF807" s="293">
        <f t="shared" si="91"/>
        <v>43.245731458771232</v>
      </c>
      <c r="AG807" s="293">
        <f t="shared" si="92"/>
        <v>61.693951832344965</v>
      </c>
      <c r="AH807" s="294">
        <f t="shared" si="93"/>
        <v>3.2217782217782195E-2</v>
      </c>
      <c r="AI807" s="294">
        <f t="shared" si="94"/>
        <v>1.0737194226106535</v>
      </c>
      <c r="AJ807" s="295">
        <f>INDEX($AR$3:AS807,MATCH(COUNTA(N807:Y807),$AR$3:$AR$12,0),2)</f>
        <v>2.1</v>
      </c>
      <c r="AK807" s="296">
        <f t="shared" si="95"/>
        <v>35.251428571428576</v>
      </c>
      <c r="AL807" s="297">
        <f t="shared" si="96"/>
        <v>4.4829240669764419</v>
      </c>
      <c r="AP807" s="298" t="s">
        <v>766</v>
      </c>
    </row>
    <row r="808" spans="1:42">
      <c r="A808" s="281" t="s">
        <v>865</v>
      </c>
      <c r="B808">
        <v>107.61</v>
      </c>
      <c r="C808">
        <v>186.26</v>
      </c>
      <c r="D808">
        <v>135.22999999999999</v>
      </c>
      <c r="F808">
        <v>186.95</v>
      </c>
      <c r="G808">
        <v>156.6</v>
      </c>
      <c r="H808">
        <v>382.4</v>
      </c>
      <c r="I808">
        <v>360.52</v>
      </c>
      <c r="J808">
        <v>547.59</v>
      </c>
      <c r="K808">
        <v>803.73</v>
      </c>
      <c r="N808" s="22">
        <v>107.61</v>
      </c>
      <c r="O808">
        <v>186.26</v>
      </c>
      <c r="P808">
        <v>135.22999999999999</v>
      </c>
      <c r="R808">
        <v>186.95</v>
      </c>
      <c r="S808">
        <v>156.6</v>
      </c>
      <c r="T808">
        <v>382.4</v>
      </c>
      <c r="U808">
        <v>360.52</v>
      </c>
      <c r="Z808">
        <v>0.54</v>
      </c>
      <c r="AA808">
        <v>5.3999999999999999E-2</v>
      </c>
      <c r="AB808">
        <v>12.1568</v>
      </c>
      <c r="AC808">
        <v>0.38</v>
      </c>
      <c r="AD808" s="292">
        <f t="shared" si="90"/>
        <v>0.54166666666666663</v>
      </c>
      <c r="AE808" s="258">
        <f t="shared" si="97"/>
        <v>0.46083333333333332</v>
      </c>
      <c r="AF808" s="293">
        <f t="shared" si="91"/>
        <v>46.87560987315689</v>
      </c>
      <c r="AG808" s="293">
        <f t="shared" si="92"/>
        <v>68.845730787986554</v>
      </c>
      <c r="AH808" s="294">
        <f t="shared" si="93"/>
        <v>7.9624440481822475E-2</v>
      </c>
      <c r="AI808" s="294">
        <f t="shared" si="94"/>
        <v>1.6345391080453651</v>
      </c>
      <c r="AJ808" s="295">
        <f>INDEX($AR$3:AS808,MATCH(COUNTA(N808:Y808),$AR$3:$AR$12,0),2)</f>
        <v>2.1</v>
      </c>
      <c r="AK808" s="296">
        <f t="shared" si="95"/>
        <v>216.51</v>
      </c>
      <c r="AL808" s="297">
        <f t="shared" si="96"/>
        <v>17.80978546986049</v>
      </c>
      <c r="AP808" s="298" t="s">
        <v>428</v>
      </c>
    </row>
    <row r="809" spans="1:42">
      <c r="A809" s="281" t="s">
        <v>866</v>
      </c>
      <c r="B809">
        <v>105.8</v>
      </c>
      <c r="C809">
        <v>137.25</v>
      </c>
      <c r="D809">
        <v>83.25</v>
      </c>
      <c r="F809">
        <v>71.52</v>
      </c>
      <c r="G809">
        <v>65.97</v>
      </c>
      <c r="H809">
        <v>133.21</v>
      </c>
      <c r="I809">
        <v>137.4</v>
      </c>
      <c r="J809">
        <v>143.87</v>
      </c>
      <c r="K809">
        <v>158.69</v>
      </c>
      <c r="N809" s="22">
        <v>105.8</v>
      </c>
      <c r="O809">
        <v>137.25</v>
      </c>
      <c r="P809">
        <v>83.25</v>
      </c>
      <c r="R809">
        <v>71.52</v>
      </c>
      <c r="S809">
        <v>65.97</v>
      </c>
      <c r="T809">
        <v>133.21</v>
      </c>
      <c r="U809">
        <v>137.4</v>
      </c>
      <c r="V809">
        <v>143.87</v>
      </c>
      <c r="W809">
        <v>158.69</v>
      </c>
      <c r="Z809">
        <v>1.002</v>
      </c>
      <c r="AA809">
        <v>5.3999999999999999E-2</v>
      </c>
      <c r="AB809">
        <v>10.7057</v>
      </c>
      <c r="AC809">
        <v>0.35</v>
      </c>
      <c r="AD809" s="292">
        <f t="shared" si="90"/>
        <v>0.875</v>
      </c>
      <c r="AE809" s="258">
        <f t="shared" si="97"/>
        <v>0.61250000000000004</v>
      </c>
      <c r="AF809" s="293">
        <f t="shared" si="91"/>
        <v>28.134953291190772</v>
      </c>
      <c r="AG809" s="293">
        <f t="shared" si="92"/>
        <v>28.134953291190772</v>
      </c>
      <c r="AH809" s="294">
        <f t="shared" si="93"/>
        <v>0.15983606557377042</v>
      </c>
      <c r="AI809" s="294">
        <f t="shared" si="94"/>
        <v>1.3410536359057643</v>
      </c>
      <c r="AJ809" s="295">
        <f>INDEX($AR$3:AS809,MATCH(COUNTA(N809:Y809),$AR$3:$AR$12,0),2)</f>
        <v>2.3199999999999998</v>
      </c>
      <c r="AK809" s="296">
        <f t="shared" si="95"/>
        <v>115.21777777777778</v>
      </c>
      <c r="AL809" s="297">
        <f t="shared" si="96"/>
        <v>10.762283435719082</v>
      </c>
      <c r="AP809" s="298" t="s">
        <v>428</v>
      </c>
    </row>
    <row r="810" spans="1:42">
      <c r="A810" s="281" t="s">
        <v>867</v>
      </c>
      <c r="B810">
        <v>84.61</v>
      </c>
      <c r="C810">
        <v>116.36</v>
      </c>
      <c r="D810">
        <v>57.39</v>
      </c>
      <c r="E810">
        <v>56.56</v>
      </c>
      <c r="F810">
        <v>20.67</v>
      </c>
      <c r="G810">
        <v>22.33</v>
      </c>
      <c r="H810">
        <v>121.84</v>
      </c>
      <c r="I810">
        <v>80.89</v>
      </c>
      <c r="J810">
        <v>78.48</v>
      </c>
      <c r="K810">
        <v>53.81</v>
      </c>
      <c r="N810" s="22">
        <v>84.61</v>
      </c>
      <c r="O810">
        <v>116.36</v>
      </c>
      <c r="P810">
        <v>57.39</v>
      </c>
      <c r="Q810">
        <v>56.56</v>
      </c>
      <c r="R810">
        <v>20.67</v>
      </c>
      <c r="S810">
        <v>22.33</v>
      </c>
      <c r="T810">
        <v>121.84</v>
      </c>
      <c r="U810">
        <v>80.89</v>
      </c>
      <c r="V810">
        <v>78.48</v>
      </c>
      <c r="W810">
        <v>53.81</v>
      </c>
      <c r="AA810" s="72"/>
      <c r="AB810">
        <v>3.8606199999999991</v>
      </c>
      <c r="AC810">
        <v>0.3</v>
      </c>
      <c r="AD810" s="292">
        <f t="shared" si="90"/>
        <v>0.66666666666666663</v>
      </c>
      <c r="AE810" s="258">
        <f t="shared" si="97"/>
        <v>0.48333333333333328</v>
      </c>
      <c r="AF810" s="293">
        <f t="shared" si="91"/>
        <v>46.858838387077654</v>
      </c>
      <c r="AG810" s="293">
        <f t="shared" si="92"/>
        <v>46.858838387077654</v>
      </c>
      <c r="AH810" s="294">
        <f t="shared" si="93"/>
        <v>5.416625481862216E-2</v>
      </c>
      <c r="AI810" s="294">
        <f t="shared" si="94"/>
        <v>1.6182756945547045</v>
      </c>
      <c r="AJ810" s="295">
        <f>INDEX($AR$3:AS810,MATCH(COUNTA(N810:Y810),$AR$3:$AR$12,0),2)</f>
        <v>2.41</v>
      </c>
      <c r="AK810" s="296">
        <f t="shared" si="95"/>
        <v>69.294000000000011</v>
      </c>
      <c r="AL810" s="297">
        <f t="shared" si="96"/>
        <v>17.948930482668594</v>
      </c>
      <c r="AN810" s="157">
        <v>1.1000000000000001E-3</v>
      </c>
      <c r="AO810" s="258">
        <f>((AK810-AVERAGE(AL808:AL809)*AB810)/(AN810*1000))</f>
        <v>12.855499700791563</v>
      </c>
      <c r="AP810" s="298" t="s">
        <v>428</v>
      </c>
    </row>
    <row r="811" spans="1:42">
      <c r="A811" s="281" t="s">
        <v>868</v>
      </c>
      <c r="B811">
        <v>103.14</v>
      </c>
      <c r="C811">
        <v>125.57</v>
      </c>
      <c r="D811">
        <v>60.04</v>
      </c>
      <c r="E811">
        <v>61.48</v>
      </c>
      <c r="H811">
        <v>107.85</v>
      </c>
      <c r="I811">
        <v>55.31</v>
      </c>
      <c r="N811" s="22">
        <v>103.14</v>
      </c>
      <c r="O811">
        <v>125.57</v>
      </c>
      <c r="P811">
        <v>60.04</v>
      </c>
      <c r="Q811">
        <v>61.48</v>
      </c>
      <c r="T811">
        <v>107.85</v>
      </c>
      <c r="U811">
        <v>55.31</v>
      </c>
      <c r="AA811" s="72"/>
      <c r="AB811">
        <v>4.9999699999999994</v>
      </c>
      <c r="AC811">
        <v>0.37</v>
      </c>
      <c r="AD811" s="292">
        <f t="shared" si="90"/>
        <v>0.75</v>
      </c>
      <c r="AE811" s="258">
        <f t="shared" si="97"/>
        <v>0.56000000000000005</v>
      </c>
      <c r="AF811" s="293">
        <f t="shared" si="91"/>
        <v>32.193730938960321</v>
      </c>
      <c r="AG811" s="293">
        <f t="shared" si="92"/>
        <v>32.193730938960321</v>
      </c>
      <c r="AH811" s="294">
        <f t="shared" si="93"/>
        <v>0.25220609165955027</v>
      </c>
      <c r="AI811" s="294">
        <f t="shared" si="94"/>
        <v>1.4522681403297542</v>
      </c>
      <c r="AJ811" s="295">
        <f>INDEX($AR$3:AS811,MATCH(COUNTA(N811:Y811),$AR$3:$AR$12,0),2)</f>
        <v>1.94</v>
      </c>
      <c r="AK811" s="296">
        <f t="shared" si="95"/>
        <v>85.565000000000012</v>
      </c>
      <c r="AL811" s="297">
        <f t="shared" si="96"/>
        <v>17.113102678616077</v>
      </c>
      <c r="AP811" s="298" t="s">
        <v>428</v>
      </c>
    </row>
    <row r="812" spans="1:42">
      <c r="A812" s="281" t="s">
        <v>869</v>
      </c>
      <c r="B812">
        <v>62.16</v>
      </c>
      <c r="C812">
        <v>94.79</v>
      </c>
      <c r="D812">
        <v>59.64</v>
      </c>
      <c r="E812">
        <v>55</v>
      </c>
      <c r="G812">
        <v>25.27</v>
      </c>
      <c r="H812">
        <v>134.72</v>
      </c>
      <c r="I812">
        <v>44.3</v>
      </c>
      <c r="N812" s="22">
        <v>62.16</v>
      </c>
      <c r="O812">
        <v>94.79</v>
      </c>
      <c r="P812">
        <v>59.64</v>
      </c>
      <c r="Q812">
        <v>55</v>
      </c>
      <c r="S812">
        <v>25.27</v>
      </c>
      <c r="T812">
        <v>134.72</v>
      </c>
      <c r="U812">
        <v>44.3</v>
      </c>
      <c r="AA812" s="72"/>
      <c r="AB812">
        <v>2.4472399999999999</v>
      </c>
      <c r="AC812">
        <v>0.35</v>
      </c>
      <c r="AD812" s="292">
        <f t="shared" si="90"/>
        <v>0.54166666666666663</v>
      </c>
      <c r="AE812" s="258">
        <f t="shared" si="97"/>
        <v>0.4458333333333333</v>
      </c>
      <c r="AF812" s="293">
        <f t="shared" si="91"/>
        <v>49.195667899262162</v>
      </c>
      <c r="AG812" s="293">
        <f t="shared" si="92"/>
        <v>49.195667899262162</v>
      </c>
      <c r="AH812" s="294">
        <f t="shared" si="93"/>
        <v>0.364824120603015</v>
      </c>
      <c r="AI812" s="294">
        <f t="shared" si="94"/>
        <v>1.9954522312749012</v>
      </c>
      <c r="AJ812" s="295">
        <f>INDEX($AR$3:AS812,MATCH(COUNTA(N812:Y812),$AR$3:$AR$12,0),2)</f>
        <v>2.1</v>
      </c>
      <c r="AK812" s="296">
        <f t="shared" si="95"/>
        <v>67.982857142857128</v>
      </c>
      <c r="AL812" s="297">
        <f t="shared" si="96"/>
        <v>27.779399299969405</v>
      </c>
      <c r="AP812" s="298" t="s">
        <v>428</v>
      </c>
    </row>
    <row r="813" spans="1:42">
      <c r="A813" s="281" t="s">
        <v>870</v>
      </c>
      <c r="B813">
        <v>68.64</v>
      </c>
      <c r="C813">
        <v>82.67</v>
      </c>
      <c r="D813">
        <v>51.22</v>
      </c>
      <c r="E813">
        <v>49.49</v>
      </c>
      <c r="F813">
        <v>17.649999999999999</v>
      </c>
      <c r="G813">
        <v>16.559999999999999</v>
      </c>
      <c r="H813">
        <v>74.790000000000006</v>
      </c>
      <c r="I813">
        <v>54.01</v>
      </c>
      <c r="N813" s="22">
        <v>68.64</v>
      </c>
      <c r="O813">
        <v>82.67</v>
      </c>
      <c r="P813">
        <v>51.22</v>
      </c>
      <c r="Q813">
        <v>49.49</v>
      </c>
      <c r="R813">
        <v>17.649999999999999</v>
      </c>
      <c r="S813">
        <v>16.559999999999999</v>
      </c>
      <c r="T813">
        <v>74.790000000000006</v>
      </c>
      <c r="U813">
        <v>54.01</v>
      </c>
      <c r="AA813" s="72"/>
      <c r="AB813">
        <v>5.4399699999999998</v>
      </c>
      <c r="AC813">
        <v>0.35</v>
      </c>
      <c r="AD813" s="292">
        <f t="shared" si="90"/>
        <v>0.58333333333333326</v>
      </c>
      <c r="AE813" s="258">
        <f t="shared" si="97"/>
        <v>0.46666666666666662</v>
      </c>
      <c r="AF813" s="293">
        <f t="shared" si="91"/>
        <v>44.080265064055027</v>
      </c>
      <c r="AG813" s="293">
        <f t="shared" si="92"/>
        <v>44.080265064055027</v>
      </c>
      <c r="AH813" s="294">
        <f t="shared" si="93"/>
        <v>0.11919528059295108</v>
      </c>
      <c r="AI813" s="294">
        <f t="shared" si="94"/>
        <v>1.3464605053863679</v>
      </c>
      <c r="AJ813" s="295">
        <f>INDEX($AR$3:AS813,MATCH(COUNTA(N813:Y813),$AR$3:$AR$12,0),2)</f>
        <v>2.2200000000000002</v>
      </c>
      <c r="AK813" s="296">
        <f t="shared" si="95"/>
        <v>51.878750000000004</v>
      </c>
      <c r="AL813" s="297">
        <f t="shared" si="96"/>
        <v>9.5365875179458719</v>
      </c>
      <c r="AP813" s="298" t="s">
        <v>428</v>
      </c>
    </row>
    <row r="814" spans="1:42">
      <c r="A814" s="407" t="s">
        <v>871</v>
      </c>
      <c r="B814">
        <v>77.790000000000006</v>
      </c>
      <c r="C814">
        <v>106.57</v>
      </c>
      <c r="D814">
        <v>79.36</v>
      </c>
      <c r="E814">
        <v>63.68</v>
      </c>
      <c r="F814">
        <v>21.79</v>
      </c>
      <c r="H814">
        <v>93.69</v>
      </c>
      <c r="I814">
        <v>49.91</v>
      </c>
      <c r="J814">
        <v>67.58</v>
      </c>
      <c r="N814" s="22">
        <v>77.790000000000006</v>
      </c>
      <c r="O814">
        <v>106.57</v>
      </c>
      <c r="P814">
        <v>79.36</v>
      </c>
      <c r="Q814">
        <v>63.68</v>
      </c>
      <c r="R814">
        <v>21.79</v>
      </c>
      <c r="T814">
        <v>93.69</v>
      </c>
      <c r="U814">
        <v>49.91</v>
      </c>
      <c r="V814">
        <v>67.58</v>
      </c>
      <c r="AA814" s="72"/>
      <c r="AB814">
        <v>3.875</v>
      </c>
      <c r="AC814">
        <v>0.33</v>
      </c>
      <c r="AD814" s="292">
        <f t="shared" si="90"/>
        <v>0.58333333333333326</v>
      </c>
      <c r="AE814" s="258">
        <f t="shared" si="97"/>
        <v>0.45666666666666667</v>
      </c>
      <c r="AF814" s="293">
        <f t="shared" si="91"/>
        <v>35.044086629087744</v>
      </c>
      <c r="AG814" s="293">
        <f t="shared" si="92"/>
        <v>35.044086629087744</v>
      </c>
      <c r="AH814" s="294">
        <f t="shared" si="93"/>
        <v>0.15192262326020281</v>
      </c>
      <c r="AI814" s="294">
        <f t="shared" si="94"/>
        <v>1.4879067924028027</v>
      </c>
      <c r="AJ814" s="295">
        <f>INDEX($AR$3:AS814,MATCH(COUNTA(N814:Y814),$AR$3:$AR$12,0),2)</f>
        <v>2.2200000000000002</v>
      </c>
      <c r="AK814" s="296">
        <f t="shared" si="95"/>
        <v>70.046250000000015</v>
      </c>
      <c r="AL814" s="297">
        <f t="shared" si="96"/>
        <v>18.076451612903231</v>
      </c>
      <c r="AP814" s="298" t="s">
        <v>428</v>
      </c>
    </row>
    <row r="815" spans="1:42" s="304" customFormat="1">
      <c r="A815" s="286" t="s">
        <v>872</v>
      </c>
      <c r="B815" s="304">
        <v>60.7</v>
      </c>
      <c r="C815" s="304">
        <v>59.11</v>
      </c>
      <c r="D815" s="304">
        <v>51.6</v>
      </c>
      <c r="E815" s="304">
        <v>46.22</v>
      </c>
      <c r="F815" s="304">
        <v>9.4600000000000009</v>
      </c>
      <c r="G815" s="304">
        <v>9.16</v>
      </c>
      <c r="H815" s="304">
        <v>15.66</v>
      </c>
      <c r="I815" s="304">
        <v>12.44</v>
      </c>
      <c r="J815" s="304">
        <v>40.75</v>
      </c>
      <c r="K815" s="304">
        <v>38.369999999999997</v>
      </c>
      <c r="N815" s="133">
        <v>60.7</v>
      </c>
      <c r="O815" s="304">
        <v>59.11</v>
      </c>
      <c r="P815" s="304">
        <v>51.6</v>
      </c>
      <c r="Q815" s="304">
        <v>46.22</v>
      </c>
      <c r="R815" s="304">
        <v>9.4600000000000009</v>
      </c>
      <c r="S815" s="304">
        <v>9.16</v>
      </c>
      <c r="T815" s="304">
        <v>15.66</v>
      </c>
      <c r="U815" s="304">
        <v>12.44</v>
      </c>
      <c r="V815" s="304">
        <v>40.75</v>
      </c>
      <c r="W815" s="304">
        <v>38.369999999999997</v>
      </c>
      <c r="Y815" s="112"/>
      <c r="Z815" s="304">
        <v>1.1040000000000001</v>
      </c>
      <c r="AA815" s="304">
        <v>6.8000000000000005E-2</v>
      </c>
      <c r="AB815" s="304">
        <v>9.286525000000001</v>
      </c>
      <c r="AC815" s="304">
        <v>0.55000000000000004</v>
      </c>
      <c r="AD815" s="138">
        <f t="shared" si="90"/>
        <v>0.66666666666666663</v>
      </c>
      <c r="AE815" s="116">
        <f t="shared" si="97"/>
        <v>0.60833333333333339</v>
      </c>
      <c r="AF815" s="117">
        <f t="shared" si="91"/>
        <v>57.396232466789421</v>
      </c>
      <c r="AG815" s="117">
        <f t="shared" si="92"/>
        <v>57.396232466789421</v>
      </c>
      <c r="AH815" s="118">
        <f t="shared" si="93"/>
        <v>3.0849825378346976E-2</v>
      </c>
      <c r="AI815" s="118">
        <f t="shared" si="94"/>
        <v>1.3367736183440526</v>
      </c>
      <c r="AJ815" s="119">
        <f>INDEX($AR$3:AS815,MATCH(COUNTA(N815:Y815),$AR$3:$AR$12,0),2)</f>
        <v>2.41</v>
      </c>
      <c r="AK815" s="139">
        <f t="shared" si="95"/>
        <v>34.347000000000001</v>
      </c>
      <c r="AL815" s="140">
        <f t="shared" si="96"/>
        <v>3.6985847774059724</v>
      </c>
      <c r="AP815" s="272" t="s">
        <v>873</v>
      </c>
    </row>
    <row r="816" spans="1:42">
      <c r="A816" s="286" t="s">
        <v>874</v>
      </c>
      <c r="B816">
        <v>78.98</v>
      </c>
      <c r="C816">
        <v>67.260000000000005</v>
      </c>
      <c r="D816">
        <v>59.27</v>
      </c>
      <c r="E816">
        <v>53.58</v>
      </c>
      <c r="F816">
        <v>14.74</v>
      </c>
      <c r="G816">
        <v>12.12</v>
      </c>
      <c r="H816">
        <v>21.83</v>
      </c>
      <c r="I816">
        <v>26.15</v>
      </c>
      <c r="J816">
        <v>47.65</v>
      </c>
      <c r="K816">
        <v>48.57</v>
      </c>
      <c r="N816" s="22">
        <v>78.98</v>
      </c>
      <c r="O816">
        <v>67.260000000000005</v>
      </c>
      <c r="P816">
        <v>59.27</v>
      </c>
      <c r="Q816">
        <v>53.58</v>
      </c>
      <c r="R816">
        <v>14.74</v>
      </c>
      <c r="S816">
        <v>12.12</v>
      </c>
      <c r="T816">
        <v>21.83</v>
      </c>
      <c r="U816">
        <v>26.15</v>
      </c>
      <c r="V816">
        <v>47.65</v>
      </c>
      <c r="W816">
        <v>48.57</v>
      </c>
      <c r="Z816">
        <v>0.61799999999999999</v>
      </c>
      <c r="AA816">
        <v>6.8000000000000005E-2</v>
      </c>
      <c r="AB816">
        <v>12.2521</v>
      </c>
      <c r="AC816">
        <v>0.48</v>
      </c>
      <c r="AD816" s="292">
        <f t="shared" si="90"/>
        <v>0.66666666666666663</v>
      </c>
      <c r="AE816" s="258">
        <f t="shared" si="97"/>
        <v>0.57333333333333325</v>
      </c>
      <c r="AF816" s="293">
        <f t="shared" si="91"/>
        <v>50.915634885221593</v>
      </c>
      <c r="AG816" s="293">
        <f t="shared" si="92"/>
        <v>50.915634885221593</v>
      </c>
      <c r="AH816" s="294">
        <f t="shared" si="93"/>
        <v>0.17529165420281184</v>
      </c>
      <c r="AI816" s="294">
        <f t="shared" si="94"/>
        <v>1.6421354396266425</v>
      </c>
      <c r="AJ816" s="295">
        <f>INDEX($AR$3:AS816,MATCH(COUNTA(N816:Y816),$AR$3:$AR$12,0),2)</f>
        <v>2.41</v>
      </c>
      <c r="AK816" s="296">
        <f t="shared" si="95"/>
        <v>43.015000000000001</v>
      </c>
      <c r="AL816" s="297">
        <f t="shared" si="96"/>
        <v>3.5108267154202135</v>
      </c>
      <c r="AP816" s="298" t="s">
        <v>873</v>
      </c>
    </row>
    <row r="817" spans="1:42">
      <c r="A817" s="286" t="s">
        <v>875</v>
      </c>
      <c r="B817">
        <v>75.45</v>
      </c>
      <c r="C817">
        <v>65.72</v>
      </c>
      <c r="D817">
        <v>60.97</v>
      </c>
      <c r="E817">
        <v>55.97</v>
      </c>
      <c r="F817">
        <v>18.940000000000001</v>
      </c>
      <c r="G817">
        <v>13.15</v>
      </c>
      <c r="H817">
        <v>22.03</v>
      </c>
      <c r="I817">
        <v>23.37</v>
      </c>
      <c r="J817">
        <v>46.31</v>
      </c>
      <c r="K817">
        <v>52.5</v>
      </c>
      <c r="N817" s="22">
        <v>75.45</v>
      </c>
      <c r="O817">
        <v>65.72</v>
      </c>
      <c r="P817">
        <v>60.97</v>
      </c>
      <c r="Q817">
        <v>55.97</v>
      </c>
      <c r="R817">
        <v>18.940000000000001</v>
      </c>
      <c r="S817">
        <v>13.15</v>
      </c>
      <c r="T817">
        <v>22.03</v>
      </c>
      <c r="U817">
        <v>23.37</v>
      </c>
      <c r="V817">
        <v>46.31</v>
      </c>
      <c r="W817">
        <v>52.5</v>
      </c>
      <c r="Z817">
        <v>0.49199999999999999</v>
      </c>
      <c r="AA817">
        <v>6.8000000000000005E-2</v>
      </c>
      <c r="AB817">
        <v>12.615600000000001</v>
      </c>
      <c r="AC817">
        <v>0.45</v>
      </c>
      <c r="AD817" s="292">
        <f t="shared" si="90"/>
        <v>0.66666666666666663</v>
      </c>
      <c r="AE817" s="258">
        <f t="shared" si="97"/>
        <v>0.55833333333333335</v>
      </c>
      <c r="AF817" s="293">
        <f t="shared" si="91"/>
        <v>48.585195208552456</v>
      </c>
      <c r="AG817" s="293">
        <f t="shared" si="92"/>
        <v>48.585195208552456</v>
      </c>
      <c r="AH817" s="294">
        <f t="shared" si="93"/>
        <v>0.15617977528089894</v>
      </c>
      <c r="AI817" s="294">
        <f t="shared" si="94"/>
        <v>1.516590532170121</v>
      </c>
      <c r="AJ817" s="295">
        <f>INDEX($AR$3:AS817,MATCH(COUNTA(N817:Y817),$AR$3:$AR$12,0),2)</f>
        <v>2.41</v>
      </c>
      <c r="AK817" s="296">
        <f t="shared" si="95"/>
        <v>43.441000000000003</v>
      </c>
      <c r="AL817" s="297">
        <f t="shared" si="96"/>
        <v>3.4434351120834523</v>
      </c>
      <c r="AP817" s="298" t="s">
        <v>873</v>
      </c>
    </row>
    <row r="818" spans="1:42">
      <c r="A818" s="286" t="s">
        <v>876</v>
      </c>
      <c r="B818">
        <v>56.71</v>
      </c>
      <c r="C818">
        <v>59.21</v>
      </c>
      <c r="D818">
        <v>46.71</v>
      </c>
      <c r="E818">
        <v>47.87</v>
      </c>
      <c r="F818">
        <v>10.93</v>
      </c>
      <c r="G818">
        <v>8.98</v>
      </c>
      <c r="H818">
        <v>14.96</v>
      </c>
      <c r="I818">
        <v>21.08</v>
      </c>
      <c r="J818">
        <v>43.69</v>
      </c>
      <c r="K818">
        <v>44.27</v>
      </c>
      <c r="N818" s="22">
        <v>56.71</v>
      </c>
      <c r="O818">
        <v>59.21</v>
      </c>
      <c r="P818">
        <v>46.71</v>
      </c>
      <c r="Q818">
        <v>47.87</v>
      </c>
      <c r="R818">
        <v>10.93</v>
      </c>
      <c r="S818">
        <v>8.98</v>
      </c>
      <c r="T818">
        <v>14.96</v>
      </c>
      <c r="U818">
        <v>21.08</v>
      </c>
      <c r="V818">
        <v>43.69</v>
      </c>
      <c r="W818">
        <v>44.27</v>
      </c>
      <c r="Z818">
        <v>0.97599999999999998</v>
      </c>
      <c r="AA818">
        <v>0.115</v>
      </c>
      <c r="AB818">
        <v>7.8564349999999994</v>
      </c>
      <c r="AC818">
        <v>0.65</v>
      </c>
      <c r="AD818" s="292">
        <f t="shared" si="90"/>
        <v>0.66666666666666663</v>
      </c>
      <c r="AE818" s="258">
        <f t="shared" si="97"/>
        <v>0.65833333333333333</v>
      </c>
      <c r="AF818" s="293">
        <f t="shared" si="91"/>
        <v>51.808946029831738</v>
      </c>
      <c r="AG818" s="293">
        <f t="shared" si="92"/>
        <v>51.808946029831738</v>
      </c>
      <c r="AH818" s="294">
        <f t="shared" si="93"/>
        <v>4.9771053155484767E-2</v>
      </c>
      <c r="AI818" s="294">
        <f t="shared" si="94"/>
        <v>1.2944944294603205</v>
      </c>
      <c r="AJ818" s="295">
        <f>INDEX($AR$3:AS818,MATCH(COUNTA(N818:Y818),$AR$3:$AR$12,0),2)</f>
        <v>2.41</v>
      </c>
      <c r="AK818" s="296">
        <f t="shared" si="95"/>
        <v>35.440999999999995</v>
      </c>
      <c r="AL818" s="297">
        <f t="shared" si="96"/>
        <v>4.5110791344929346</v>
      </c>
      <c r="AP818" s="298" t="s">
        <v>873</v>
      </c>
    </row>
    <row r="819" spans="1:42">
      <c r="A819" s="286" t="s">
        <v>877</v>
      </c>
      <c r="B819">
        <v>87.64</v>
      </c>
      <c r="C819">
        <v>165.69</v>
      </c>
      <c r="D819">
        <v>79.95</v>
      </c>
      <c r="E819">
        <v>80.22</v>
      </c>
      <c r="F819">
        <v>29.97</v>
      </c>
      <c r="G819">
        <v>30.16</v>
      </c>
      <c r="H819">
        <v>75.55</v>
      </c>
      <c r="I819">
        <v>71.47</v>
      </c>
      <c r="J819">
        <v>87.47</v>
      </c>
      <c r="K819">
        <v>60.41</v>
      </c>
      <c r="N819" s="22">
        <v>87.64</v>
      </c>
      <c r="P819">
        <v>79.95</v>
      </c>
      <c r="Q819">
        <v>80.22</v>
      </c>
      <c r="R819">
        <v>29.97</v>
      </c>
      <c r="S819">
        <v>30.16</v>
      </c>
      <c r="T819">
        <v>75.55</v>
      </c>
      <c r="U819">
        <v>71.47</v>
      </c>
      <c r="V819">
        <v>87.47</v>
      </c>
      <c r="W819">
        <v>60.41</v>
      </c>
      <c r="Z819">
        <v>1.0029999999999999</v>
      </c>
      <c r="AA819">
        <v>0.115</v>
      </c>
      <c r="AB819">
        <v>14.190099999999999</v>
      </c>
      <c r="AC819">
        <v>0.48</v>
      </c>
      <c r="AD819" s="292">
        <f t="shared" si="90"/>
        <v>0.875</v>
      </c>
      <c r="AE819" s="258">
        <f t="shared" si="97"/>
        <v>0.67749999999999999</v>
      </c>
      <c r="AF819" s="293">
        <f t="shared" si="91"/>
        <v>31.679347950872433</v>
      </c>
      <c r="AG819" s="293">
        <f t="shared" si="92"/>
        <v>46.591375776063529</v>
      </c>
      <c r="AH819" s="294">
        <f t="shared" si="93"/>
        <v>2.9478064851742969E-3</v>
      </c>
      <c r="AI819" s="294">
        <f t="shared" si="94"/>
        <v>0.97352658459824404</v>
      </c>
      <c r="AJ819" s="295">
        <f>INDEX($AR$3:AS819,MATCH(COUNTA(N819:Y819),$AR$3:$AR$12,0),2)</f>
        <v>2.3199999999999998</v>
      </c>
      <c r="AK819" s="296">
        <f t="shared" si="95"/>
        <v>66.982222222222219</v>
      </c>
      <c r="AL819" s="297">
        <f t="shared" si="96"/>
        <v>4.7203488504113587</v>
      </c>
      <c r="AP819" s="298" t="s">
        <v>873</v>
      </c>
    </row>
    <row r="820" spans="1:42">
      <c r="A820" s="286" t="s">
        <v>878</v>
      </c>
      <c r="B820">
        <v>66.33</v>
      </c>
      <c r="C820">
        <v>95.52</v>
      </c>
      <c r="D820">
        <v>60.7</v>
      </c>
      <c r="E820">
        <v>53.42</v>
      </c>
      <c r="F820">
        <v>17.5</v>
      </c>
      <c r="G820">
        <v>14.81</v>
      </c>
      <c r="H820">
        <v>32.9</v>
      </c>
      <c r="I820">
        <v>31.07</v>
      </c>
      <c r="J820">
        <v>55.89</v>
      </c>
      <c r="K820">
        <v>50.04</v>
      </c>
      <c r="N820" s="22">
        <v>66.33</v>
      </c>
      <c r="O820">
        <v>95.52</v>
      </c>
      <c r="P820">
        <v>60.7</v>
      </c>
      <c r="Q820">
        <v>53.42</v>
      </c>
      <c r="R820">
        <v>17.5</v>
      </c>
      <c r="S820">
        <v>14.81</v>
      </c>
      <c r="T820">
        <v>32.9</v>
      </c>
      <c r="U820">
        <v>31.07</v>
      </c>
      <c r="V820">
        <v>55.89</v>
      </c>
      <c r="W820">
        <v>50.04</v>
      </c>
      <c r="Z820">
        <v>7.9000000000000001E-2</v>
      </c>
      <c r="AA820">
        <v>0.115</v>
      </c>
      <c r="AB820">
        <v>11.1106</v>
      </c>
      <c r="AC820">
        <v>0.45</v>
      </c>
      <c r="AD820" s="292">
        <f t="shared" si="90"/>
        <v>0.66666666666666663</v>
      </c>
      <c r="AE820" s="258">
        <f t="shared" si="97"/>
        <v>0.55833333333333335</v>
      </c>
      <c r="AF820" s="293">
        <f t="shared" si="91"/>
        <v>48.584624362270652</v>
      </c>
      <c r="AG820" s="293">
        <f t="shared" si="92"/>
        <v>48.584624362270652</v>
      </c>
      <c r="AH820" s="294">
        <f t="shared" si="93"/>
        <v>0.36166522116218558</v>
      </c>
      <c r="AI820" s="294">
        <f t="shared" si="94"/>
        <v>2.053271273282824</v>
      </c>
      <c r="AJ820" s="295">
        <f>INDEX($AR$3:AS820,MATCH(COUNTA(N820:Y820),$AR$3:$AR$12,0),2)</f>
        <v>2.41</v>
      </c>
      <c r="AK820" s="296">
        <f t="shared" si="95"/>
        <v>47.817999999999998</v>
      </c>
      <c r="AL820" s="297">
        <f t="shared" si="96"/>
        <v>4.3038179756268784</v>
      </c>
      <c r="AP820" s="298" t="s">
        <v>873</v>
      </c>
    </row>
    <row r="821" spans="1:42">
      <c r="A821" s="286" t="s">
        <v>879</v>
      </c>
      <c r="B821">
        <v>53.4</v>
      </c>
      <c r="C821">
        <v>49.36</v>
      </c>
      <c r="D821">
        <v>45.98</v>
      </c>
      <c r="E821">
        <v>46.82</v>
      </c>
      <c r="F821">
        <v>9.52</v>
      </c>
      <c r="G821">
        <v>7.34</v>
      </c>
      <c r="H821">
        <v>12.11</v>
      </c>
      <c r="I821">
        <v>14.58</v>
      </c>
      <c r="J821">
        <v>39.619999999999997</v>
      </c>
      <c r="K821">
        <v>39.51</v>
      </c>
      <c r="N821" s="22">
        <v>53.4</v>
      </c>
      <c r="O821">
        <v>49.36</v>
      </c>
      <c r="P821">
        <v>45.98</v>
      </c>
      <c r="Q821">
        <v>46.82</v>
      </c>
      <c r="R821">
        <v>9.52</v>
      </c>
      <c r="S821">
        <v>7.34</v>
      </c>
      <c r="T821">
        <v>12.11</v>
      </c>
      <c r="U821">
        <v>14.58</v>
      </c>
      <c r="V821">
        <v>39.619999999999997</v>
      </c>
      <c r="W821">
        <v>39.51</v>
      </c>
      <c r="Z821">
        <v>0.38</v>
      </c>
      <c r="AA821">
        <v>2.1999999999999999E-2</v>
      </c>
      <c r="AB821">
        <v>7.3928099999999999</v>
      </c>
      <c r="AC821">
        <v>0.55000000000000004</v>
      </c>
      <c r="AD821" s="292">
        <f t="shared" si="90"/>
        <v>0.66666666666666663</v>
      </c>
      <c r="AE821" s="258">
        <f t="shared" si="97"/>
        <v>0.60833333333333339</v>
      </c>
      <c r="AF821" s="293">
        <f t="shared" si="91"/>
        <v>55.335333830054054</v>
      </c>
      <c r="AG821" s="293">
        <f t="shared" si="92"/>
        <v>55.335333830054054</v>
      </c>
      <c r="AH821" s="294">
        <f t="shared" si="93"/>
        <v>8.7711680416847571E-2</v>
      </c>
      <c r="AI821" s="294">
        <f t="shared" si="94"/>
        <v>1.2252187471091196</v>
      </c>
      <c r="AJ821" s="295">
        <f>INDEX($AR$3:AS821,MATCH(COUNTA(N821:Y821),$AR$3:$AR$12,0),2)</f>
        <v>2.41</v>
      </c>
      <c r="AK821" s="296">
        <f t="shared" si="95"/>
        <v>31.823999999999995</v>
      </c>
      <c r="AL821" s="297">
        <f t="shared" si="96"/>
        <v>4.3047231025821029</v>
      </c>
      <c r="AP821" s="298" t="s">
        <v>873</v>
      </c>
    </row>
    <row r="822" spans="1:42">
      <c r="A822" s="286" t="s">
        <v>880</v>
      </c>
      <c r="B822">
        <v>53.69</v>
      </c>
      <c r="C822">
        <v>55.04</v>
      </c>
      <c r="D822">
        <v>45.56</v>
      </c>
      <c r="E822">
        <v>45.06</v>
      </c>
      <c r="F822">
        <v>7.73</v>
      </c>
      <c r="G822">
        <v>6.57</v>
      </c>
      <c r="H822">
        <v>9.41</v>
      </c>
      <c r="I822">
        <v>13.11</v>
      </c>
      <c r="J822">
        <v>37.880000000000003</v>
      </c>
      <c r="K822">
        <v>35.659999999999997</v>
      </c>
      <c r="N822" s="22">
        <v>53.69</v>
      </c>
      <c r="O822">
        <v>55.04</v>
      </c>
      <c r="P822">
        <v>45.56</v>
      </c>
      <c r="Q822">
        <v>45.06</v>
      </c>
      <c r="R822">
        <v>7.73</v>
      </c>
      <c r="S822">
        <v>6.57</v>
      </c>
      <c r="T822">
        <v>9.41</v>
      </c>
      <c r="U822">
        <v>13.11</v>
      </c>
      <c r="V822">
        <v>37.880000000000003</v>
      </c>
      <c r="W822">
        <v>35.659999999999997</v>
      </c>
      <c r="Z822">
        <v>0.98199999999999998</v>
      </c>
      <c r="AA822">
        <v>2.1999999999999999E-2</v>
      </c>
      <c r="AB822">
        <v>6.2162100000000002</v>
      </c>
      <c r="AC822">
        <v>0.55000000000000004</v>
      </c>
      <c r="AD822" s="292">
        <f t="shared" si="90"/>
        <v>0.66666666666666663</v>
      </c>
      <c r="AE822" s="258">
        <f t="shared" si="97"/>
        <v>0.60833333333333339</v>
      </c>
      <c r="AF822" s="293">
        <f t="shared" si="91"/>
        <v>60.371073619103896</v>
      </c>
      <c r="AG822" s="293">
        <f t="shared" si="92"/>
        <v>60.371073619103896</v>
      </c>
      <c r="AH822" s="294">
        <f t="shared" si="93"/>
        <v>2.7852279760676737E-2</v>
      </c>
      <c r="AI822" s="294">
        <f t="shared" si="94"/>
        <v>1.2872826606159622</v>
      </c>
      <c r="AJ822" s="295">
        <f>INDEX($AR$3:AS822,MATCH(COUNTA(N822:Y822),$AR$3:$AR$12,0),2)</f>
        <v>2.41</v>
      </c>
      <c r="AK822" s="296">
        <f t="shared" si="95"/>
        <v>30.970999999999993</v>
      </c>
      <c r="AL822" s="297">
        <f t="shared" si="96"/>
        <v>4.9822962866441118</v>
      </c>
      <c r="AP822" s="298" t="s">
        <v>873</v>
      </c>
    </row>
    <row r="823" spans="1:42">
      <c r="A823" s="286" t="s">
        <v>881</v>
      </c>
      <c r="B823">
        <v>53.75</v>
      </c>
      <c r="C823">
        <v>54.11</v>
      </c>
      <c r="D823">
        <v>45.14</v>
      </c>
      <c r="E823">
        <v>48.01</v>
      </c>
      <c r="F823">
        <v>11.68</v>
      </c>
      <c r="G823">
        <v>8.31</v>
      </c>
      <c r="H823">
        <v>13.43</v>
      </c>
      <c r="I823">
        <v>15.41</v>
      </c>
      <c r="J823">
        <v>40.229999999999997</v>
      </c>
      <c r="N823" s="22">
        <v>53.75</v>
      </c>
      <c r="O823">
        <v>54.11</v>
      </c>
      <c r="P823">
        <v>45.14</v>
      </c>
      <c r="Q823">
        <v>48.01</v>
      </c>
      <c r="R823">
        <v>11.68</v>
      </c>
      <c r="S823">
        <v>8.31</v>
      </c>
      <c r="T823">
        <v>13.43</v>
      </c>
      <c r="U823">
        <v>15.41</v>
      </c>
      <c r="V823">
        <v>40.229999999999997</v>
      </c>
      <c r="Z823">
        <v>0.85099999999999998</v>
      </c>
      <c r="AA823">
        <v>2.1999999999999999E-2</v>
      </c>
      <c r="AB823">
        <v>7.1563549999999996</v>
      </c>
      <c r="AC823">
        <v>0.57999999999999996</v>
      </c>
      <c r="AD823" s="292">
        <f t="shared" si="90"/>
        <v>0.625</v>
      </c>
      <c r="AE823" s="258">
        <f t="shared" si="97"/>
        <v>0.60250000000000004</v>
      </c>
      <c r="AF823" s="293">
        <f t="shared" si="91"/>
        <v>57.139321459210066</v>
      </c>
      <c r="AG823" s="293">
        <f t="shared" si="92"/>
        <v>57.139321459210066</v>
      </c>
      <c r="AH823" s="294">
        <f t="shared" si="93"/>
        <v>7.8602620087336126E-3</v>
      </c>
      <c r="AI823" s="294">
        <f t="shared" si="94"/>
        <v>1.1880970933856723</v>
      </c>
      <c r="AJ823" s="295">
        <f>INDEX($AR$3:AS823,MATCH(COUNTA(N823:Y823),$AR$3:$AR$12,0),2)</f>
        <v>2.3199999999999998</v>
      </c>
      <c r="AK823" s="296">
        <f t="shared" si="95"/>
        <v>32.229999999999997</v>
      </c>
      <c r="AL823" s="297">
        <f t="shared" si="96"/>
        <v>4.5036893781820488</v>
      </c>
      <c r="AP823" s="298" t="s">
        <v>873</v>
      </c>
    </row>
    <row r="824" spans="1:42">
      <c r="A824" s="286" t="s">
        <v>882</v>
      </c>
      <c r="B824">
        <v>44.13</v>
      </c>
      <c r="C824">
        <v>45.86</v>
      </c>
      <c r="D824">
        <v>40.28</v>
      </c>
      <c r="E824">
        <v>42.38</v>
      </c>
      <c r="F824">
        <v>7.54</v>
      </c>
      <c r="G824">
        <v>7.69</v>
      </c>
      <c r="H824">
        <v>8.1</v>
      </c>
      <c r="I824">
        <v>10.51</v>
      </c>
      <c r="J824">
        <v>35.700000000000003</v>
      </c>
      <c r="K824">
        <v>35</v>
      </c>
      <c r="N824" s="22">
        <v>44.13</v>
      </c>
      <c r="O824">
        <v>45.86</v>
      </c>
      <c r="P824">
        <v>40.28</v>
      </c>
      <c r="Q824">
        <v>42.38</v>
      </c>
      <c r="R824">
        <v>7.54</v>
      </c>
      <c r="S824">
        <v>7.69</v>
      </c>
      <c r="T824">
        <v>8.1</v>
      </c>
      <c r="U824">
        <v>10.51</v>
      </c>
      <c r="V824">
        <v>35.700000000000003</v>
      </c>
      <c r="W824">
        <v>35</v>
      </c>
      <c r="Z824">
        <v>0.34200000000000003</v>
      </c>
      <c r="AA824">
        <v>4.7E-2</v>
      </c>
      <c r="AB824">
        <v>8.0316200000000002</v>
      </c>
      <c r="AC824">
        <v>0.75</v>
      </c>
      <c r="AD824" s="292">
        <f t="shared" si="90"/>
        <v>0.66666666666666663</v>
      </c>
      <c r="AE824" s="258">
        <f t="shared" si="97"/>
        <v>0.70833333333333326</v>
      </c>
      <c r="AF824" s="293">
        <f t="shared" si="91"/>
        <v>57.916371707375546</v>
      </c>
      <c r="AG824" s="293">
        <f t="shared" si="92"/>
        <v>57.916371707375546</v>
      </c>
      <c r="AH824" s="294">
        <f t="shared" si="93"/>
        <v>4.5146137787056284E-2</v>
      </c>
      <c r="AI824" s="294">
        <f t="shared" si="94"/>
        <v>1.1300100815056175</v>
      </c>
      <c r="AJ824" s="295">
        <f>INDEX($AR$3:AS824,MATCH(COUNTA(N824:Y824),$AR$3:$AR$12,0),2)</f>
        <v>2.41</v>
      </c>
      <c r="AK824" s="296">
        <f t="shared" si="95"/>
        <v>27.719000000000001</v>
      </c>
      <c r="AL824" s="297">
        <f t="shared" si="96"/>
        <v>3.4512339976243895</v>
      </c>
      <c r="AP824" s="298" t="s">
        <v>873</v>
      </c>
    </row>
    <row r="825" spans="1:42">
      <c r="A825" s="286" t="s">
        <v>883</v>
      </c>
      <c r="B825">
        <v>50.55</v>
      </c>
      <c r="C825">
        <v>48.55</v>
      </c>
      <c r="D825">
        <v>42.76</v>
      </c>
      <c r="E825">
        <v>44.65</v>
      </c>
      <c r="F825">
        <v>6.95</v>
      </c>
      <c r="G825">
        <v>9.0500000000000007</v>
      </c>
      <c r="H825">
        <v>11.15</v>
      </c>
      <c r="I825">
        <v>13.67</v>
      </c>
      <c r="J825">
        <v>38.75</v>
      </c>
      <c r="N825" s="22">
        <v>50.55</v>
      </c>
      <c r="O825">
        <v>48.55</v>
      </c>
      <c r="P825">
        <v>42.76</v>
      </c>
      <c r="Q825">
        <v>44.65</v>
      </c>
      <c r="R825">
        <v>6.95</v>
      </c>
      <c r="S825">
        <v>9.0500000000000007</v>
      </c>
      <c r="T825">
        <v>11.15</v>
      </c>
      <c r="U825">
        <v>13.67</v>
      </c>
      <c r="V825">
        <v>38.75</v>
      </c>
      <c r="Z825">
        <v>0.78300000000000003</v>
      </c>
      <c r="AA825">
        <v>4.7E-2</v>
      </c>
      <c r="AB825">
        <v>8.0259600000000013</v>
      </c>
      <c r="AC825">
        <v>0.55000000000000004</v>
      </c>
      <c r="AD825" s="292">
        <f t="shared" si="90"/>
        <v>0.625</v>
      </c>
      <c r="AE825" s="258">
        <f t="shared" si="97"/>
        <v>0.58750000000000002</v>
      </c>
      <c r="AF825" s="293">
        <f t="shared" si="91"/>
        <v>59.776634444416842</v>
      </c>
      <c r="AG825" s="293">
        <f t="shared" si="92"/>
        <v>59.776634444416842</v>
      </c>
      <c r="AH825" s="294">
        <f t="shared" si="93"/>
        <v>4.5871559633027525E-2</v>
      </c>
      <c r="AI825" s="294">
        <f t="shared" si="94"/>
        <v>1.1874608191746481</v>
      </c>
      <c r="AJ825" s="295">
        <f>INDEX($AR$3:AS825,MATCH(COUNTA(N825:Y825),$AR$3:$AR$12,0),2)</f>
        <v>2.3199999999999998</v>
      </c>
      <c r="AK825" s="296">
        <f t="shared" si="95"/>
        <v>29.564444444444444</v>
      </c>
      <c r="AL825" s="297">
        <f t="shared" si="96"/>
        <v>3.6836022662017305</v>
      </c>
      <c r="AP825" s="298" t="s">
        <v>873</v>
      </c>
    </row>
    <row r="826" spans="1:42">
      <c r="A826" s="286" t="s">
        <v>884</v>
      </c>
      <c r="B826">
        <v>40.6</v>
      </c>
      <c r="C826">
        <v>41.42</v>
      </c>
      <c r="D826">
        <v>37.18</v>
      </c>
      <c r="E826">
        <v>40.89</v>
      </c>
      <c r="F826">
        <v>6.17</v>
      </c>
      <c r="G826">
        <v>7.99</v>
      </c>
      <c r="H826">
        <v>5.87</v>
      </c>
      <c r="I826">
        <v>10.28</v>
      </c>
      <c r="J826">
        <v>33.770000000000003</v>
      </c>
      <c r="N826" s="22">
        <v>40.6</v>
      </c>
      <c r="O826">
        <v>41.42</v>
      </c>
      <c r="P826">
        <v>37.18</v>
      </c>
      <c r="Q826">
        <v>40.89</v>
      </c>
      <c r="R826">
        <v>6.17</v>
      </c>
      <c r="S826">
        <v>7.99</v>
      </c>
      <c r="T826">
        <v>5.87</v>
      </c>
      <c r="U826">
        <v>10.28</v>
      </c>
      <c r="V826">
        <v>33.770000000000003</v>
      </c>
      <c r="Z826">
        <v>1.0549999999999999</v>
      </c>
      <c r="AA826">
        <v>4.7E-2</v>
      </c>
      <c r="AB826">
        <v>6.2082499999999996</v>
      </c>
      <c r="AC826">
        <v>0.45</v>
      </c>
      <c r="AD826" s="292">
        <f t="shared" si="90"/>
        <v>0.625</v>
      </c>
      <c r="AE826" s="258">
        <f t="shared" si="97"/>
        <v>0.53749999999999998</v>
      </c>
      <c r="AF826" s="293">
        <f t="shared" si="91"/>
        <v>63.015349630020488</v>
      </c>
      <c r="AG826" s="293">
        <f t="shared" si="92"/>
        <v>63.015349630020488</v>
      </c>
      <c r="AH826" s="294">
        <f t="shared" si="93"/>
        <v>1.490857946554152E-2</v>
      </c>
      <c r="AI826" s="294">
        <f t="shared" si="94"/>
        <v>1.0520204744561061</v>
      </c>
      <c r="AJ826" s="295">
        <f>INDEX($AR$3:AS826,MATCH(COUNTA(N826:Y826),$AR$3:$AR$12,0),2)</f>
        <v>2.3199999999999998</v>
      </c>
      <c r="AK826" s="296">
        <f t="shared" si="95"/>
        <v>24.907777777777781</v>
      </c>
      <c r="AL826" s="297">
        <f t="shared" si="96"/>
        <v>4.0120449044058768</v>
      </c>
      <c r="AP826" s="298" t="s">
        <v>873</v>
      </c>
    </row>
    <row r="827" spans="1:42">
      <c r="A827" s="286" t="s">
        <v>885</v>
      </c>
      <c r="AB827">
        <v>3.4388299999999997E-2</v>
      </c>
      <c r="AD827" s="292" t="e">
        <f t="shared" si="90"/>
        <v>#DIV/0!</v>
      </c>
      <c r="AE827" s="258" t="e">
        <f t="shared" si="97"/>
        <v>#DIV/0!</v>
      </c>
      <c r="AF827" s="293" t="e">
        <f t="shared" si="91"/>
        <v>#DIV/0!</v>
      </c>
      <c r="AG827" s="293" t="e">
        <f t="shared" si="92"/>
        <v>#DIV/0!</v>
      </c>
      <c r="AH827" s="294" t="e">
        <f t="shared" si="93"/>
        <v>#NUM!</v>
      </c>
      <c r="AI827" s="294" t="e">
        <f t="shared" si="94"/>
        <v>#DIV/0!</v>
      </c>
      <c r="AJ827" s="295" t="e">
        <f>INDEX($AR$3:AS827,MATCH(COUNTA(N827:Y827),$AR$3:$AR$12,0),2)</f>
        <v>#N/A</v>
      </c>
      <c r="AK827" s="296" t="e">
        <f t="shared" si="95"/>
        <v>#DIV/0!</v>
      </c>
      <c r="AL827" s="297">
        <f t="shared" si="96"/>
        <v>0</v>
      </c>
      <c r="AP827" s="298" t="s">
        <v>81</v>
      </c>
    </row>
    <row r="828" spans="1:42">
      <c r="A828" s="286" t="s">
        <v>886</v>
      </c>
      <c r="B828">
        <v>55.29</v>
      </c>
      <c r="C828">
        <v>59.36</v>
      </c>
      <c r="D828">
        <v>78.209999999999994</v>
      </c>
      <c r="E828">
        <v>73.45</v>
      </c>
      <c r="F828">
        <v>29.82</v>
      </c>
      <c r="G828">
        <v>22.27</v>
      </c>
      <c r="H828">
        <v>55.44</v>
      </c>
      <c r="I828">
        <v>30.46</v>
      </c>
      <c r="J828">
        <v>52.4</v>
      </c>
      <c r="N828" s="22">
        <v>55.29</v>
      </c>
      <c r="O828">
        <v>59.36</v>
      </c>
      <c r="P828">
        <v>78.209999999999994</v>
      </c>
      <c r="Q828">
        <v>73.45</v>
      </c>
      <c r="R828">
        <v>29.82</v>
      </c>
      <c r="S828">
        <v>22.27</v>
      </c>
      <c r="T828">
        <v>55.44</v>
      </c>
      <c r="U828">
        <v>30.46</v>
      </c>
      <c r="V828">
        <v>52.4</v>
      </c>
      <c r="Z828">
        <v>0.70699999999999996</v>
      </c>
      <c r="AA828">
        <v>1.159</v>
      </c>
      <c r="AB828">
        <v>42.269350000000003</v>
      </c>
      <c r="AC828">
        <v>0.45</v>
      </c>
      <c r="AD828" s="292">
        <f t="shared" si="90"/>
        <v>0.625</v>
      </c>
      <c r="AE828" s="258">
        <f t="shared" si="97"/>
        <v>0.53749999999999998</v>
      </c>
      <c r="AF828" s="293">
        <f t="shared" si="91"/>
        <v>36.2757307739518</v>
      </c>
      <c r="AG828" s="293">
        <f t="shared" si="92"/>
        <v>36.2757307739518</v>
      </c>
      <c r="AH828" s="294">
        <f t="shared" si="93"/>
        <v>8.5091169109760292E-2</v>
      </c>
      <c r="AI828" s="294">
        <f t="shared" si="94"/>
        <v>1.4920511641697856</v>
      </c>
      <c r="AJ828" s="295">
        <f>INDEX($AR$3:AS828,MATCH(COUNTA(N828:Y828),$AR$3:$AR$12,0),2)</f>
        <v>2.3199999999999998</v>
      </c>
      <c r="AK828" s="296">
        <f t="shared" si="95"/>
        <v>50.74444444444444</v>
      </c>
      <c r="AL828" s="297">
        <f t="shared" si="96"/>
        <v>1.200502123747927</v>
      </c>
      <c r="AP828" s="298" t="s">
        <v>887</v>
      </c>
    </row>
    <row r="829" spans="1:42">
      <c r="A829" s="286" t="s">
        <v>888</v>
      </c>
      <c r="B829">
        <v>42.42</v>
      </c>
      <c r="C829">
        <v>46.52</v>
      </c>
      <c r="D829">
        <v>44.5</v>
      </c>
      <c r="E829">
        <v>45.09</v>
      </c>
      <c r="G829">
        <v>10.050000000000001</v>
      </c>
      <c r="H829">
        <v>17.23</v>
      </c>
      <c r="I829">
        <v>12.49</v>
      </c>
      <c r="J829">
        <v>39.619999999999997</v>
      </c>
      <c r="N829" s="22">
        <v>42.42</v>
      </c>
      <c r="O829">
        <v>46.52</v>
      </c>
      <c r="P829">
        <v>44.5</v>
      </c>
      <c r="Q829">
        <v>45.09</v>
      </c>
      <c r="S829">
        <v>10.050000000000001</v>
      </c>
      <c r="T829">
        <v>17.23</v>
      </c>
      <c r="U829">
        <v>12.49</v>
      </c>
      <c r="V829">
        <v>39.619999999999997</v>
      </c>
      <c r="Z829">
        <v>0.70699999999999996</v>
      </c>
      <c r="AA829">
        <v>1.159</v>
      </c>
      <c r="AB829">
        <v>8.3740800000000011</v>
      </c>
      <c r="AC829">
        <v>0.42</v>
      </c>
      <c r="AD829" s="292">
        <f t="shared" si="90"/>
        <v>0.58333333333333326</v>
      </c>
      <c r="AE829" s="258">
        <f t="shared" si="97"/>
        <v>0.50166666666666659</v>
      </c>
      <c r="AF829" s="293">
        <f t="shared" si="91"/>
        <v>46.334437921403307</v>
      </c>
      <c r="AG829" s="293">
        <f t="shared" si="92"/>
        <v>46.334437921403307</v>
      </c>
      <c r="AH829" s="294">
        <f t="shared" si="93"/>
        <v>3.9210309843707152E-2</v>
      </c>
      <c r="AI829" s="294">
        <f t="shared" si="94"/>
        <v>0.95593700835125717</v>
      </c>
      <c r="AJ829" s="295">
        <f>INDEX($AR$3:AS829,MATCH(COUNTA(N829:Y829),$AR$3:$AR$12,0),2)</f>
        <v>2.2200000000000002</v>
      </c>
      <c r="AK829" s="296">
        <f t="shared" si="95"/>
        <v>32.24</v>
      </c>
      <c r="AL829" s="297">
        <f t="shared" si="96"/>
        <v>3.8499751614505708</v>
      </c>
      <c r="AP829" s="298" t="s">
        <v>887</v>
      </c>
    </row>
    <row r="830" spans="1:42">
      <c r="A830" s="286" t="s">
        <v>889</v>
      </c>
      <c r="C830">
        <v>96.77</v>
      </c>
      <c r="D830">
        <v>88.39</v>
      </c>
      <c r="F830">
        <v>72.87</v>
      </c>
      <c r="H830">
        <v>107</v>
      </c>
      <c r="I830">
        <v>108.76</v>
      </c>
      <c r="J830">
        <v>181.68</v>
      </c>
      <c r="L830">
        <v>146.08000000000001</v>
      </c>
      <c r="M830">
        <v>348.83</v>
      </c>
      <c r="O830">
        <v>96.77</v>
      </c>
      <c r="P830">
        <v>88.39</v>
      </c>
      <c r="R830">
        <v>72.87</v>
      </c>
      <c r="T830">
        <v>107</v>
      </c>
      <c r="U830">
        <v>108.76</v>
      </c>
      <c r="V830">
        <v>181.68</v>
      </c>
      <c r="X830">
        <v>146.08000000000001</v>
      </c>
      <c r="Z830">
        <v>0.873</v>
      </c>
      <c r="AA830">
        <v>5.1999999999999998E-2</v>
      </c>
      <c r="AB830">
        <v>10.184799999999999</v>
      </c>
      <c r="AC830">
        <v>0.39</v>
      </c>
      <c r="AD830" s="292">
        <f t="shared" si="90"/>
        <v>0.79166666666666663</v>
      </c>
      <c r="AE830" s="258">
        <f t="shared" si="97"/>
        <v>0.59083333333333332</v>
      </c>
      <c r="AF830" s="293">
        <f t="shared" si="91"/>
        <v>30.12376867563087</v>
      </c>
      <c r="AG830" s="293">
        <f t="shared" si="92"/>
        <v>58.376447423981084</v>
      </c>
      <c r="AH830" s="294">
        <f t="shared" si="93"/>
        <v>0.32717581104677873</v>
      </c>
      <c r="AI830" s="294">
        <f t="shared" si="94"/>
        <v>1.9473855300498619</v>
      </c>
      <c r="AJ830" s="295">
        <f>INDEX($AR$3:AS830,MATCH(COUNTA(N830:Y830),$AR$3:$AR$12,0),2)</f>
        <v>2.1</v>
      </c>
      <c r="AK830" s="296">
        <f t="shared" si="95"/>
        <v>114.50714285714287</v>
      </c>
      <c r="AL830" s="297">
        <f t="shared" si="96"/>
        <v>11.242944668245118</v>
      </c>
      <c r="AP830" s="298" t="s">
        <v>220</v>
      </c>
    </row>
    <row r="831" spans="1:42">
      <c r="A831" s="286" t="s">
        <v>890</v>
      </c>
      <c r="B831">
        <v>65.69</v>
      </c>
      <c r="C831">
        <v>159.76</v>
      </c>
      <c r="D831">
        <v>83.85</v>
      </c>
      <c r="F831">
        <v>40.71</v>
      </c>
      <c r="H831">
        <v>96.86</v>
      </c>
      <c r="I831">
        <v>116.73</v>
      </c>
      <c r="J831">
        <v>170.39</v>
      </c>
      <c r="L831">
        <v>120.85</v>
      </c>
      <c r="M831">
        <v>263.52999999999997</v>
      </c>
      <c r="N831" s="22">
        <v>65.69</v>
      </c>
      <c r="O831">
        <v>159.76</v>
      </c>
      <c r="P831">
        <v>83.85</v>
      </c>
      <c r="R831">
        <v>40.71</v>
      </c>
      <c r="T831">
        <v>96.86</v>
      </c>
      <c r="U831">
        <v>116.73</v>
      </c>
      <c r="V831">
        <v>170.39</v>
      </c>
      <c r="X831">
        <v>120.85</v>
      </c>
      <c r="Z831">
        <v>0.90300000000000002</v>
      </c>
      <c r="AA831">
        <v>5.1999999999999998E-2</v>
      </c>
      <c r="AB831">
        <v>6.6310199999999986</v>
      </c>
      <c r="AC831">
        <v>0.37</v>
      </c>
      <c r="AD831" s="292">
        <f t="shared" si="90"/>
        <v>0.58333333333333326</v>
      </c>
      <c r="AE831" s="258">
        <f t="shared" si="97"/>
        <v>0.47666666666666663</v>
      </c>
      <c r="AF831" s="293">
        <f t="shared" si="91"/>
        <v>38.907885776948056</v>
      </c>
      <c r="AG831" s="293">
        <f t="shared" si="92"/>
        <v>50.646573304823114</v>
      </c>
      <c r="AH831" s="294">
        <f t="shared" si="93"/>
        <v>8.1971005552128301E-2</v>
      </c>
      <c r="AI831" s="294">
        <f t="shared" si="94"/>
        <v>1.5282012598328834</v>
      </c>
      <c r="AJ831" s="295">
        <f>INDEX($AR$3:AS831,MATCH(COUNTA(N831:Y831),$AR$3:$AR$12,0),2)</f>
        <v>2.2200000000000002</v>
      </c>
      <c r="AK831" s="296">
        <f t="shared" si="95"/>
        <v>106.85499999999999</v>
      </c>
      <c r="AL831" s="297">
        <f t="shared" si="96"/>
        <v>16.114413770430495</v>
      </c>
      <c r="AP831" s="298" t="s">
        <v>220</v>
      </c>
    </row>
    <row r="832" spans="1:42">
      <c r="A832" s="408" t="s">
        <v>891</v>
      </c>
      <c r="B832">
        <v>52.84</v>
      </c>
      <c r="C832">
        <v>125.66</v>
      </c>
      <c r="D832">
        <v>84.05</v>
      </c>
      <c r="F832">
        <v>41.58</v>
      </c>
      <c r="H832">
        <v>72.33</v>
      </c>
      <c r="I832">
        <v>70.989999999999995</v>
      </c>
      <c r="J832">
        <v>90.94</v>
      </c>
      <c r="K832">
        <v>89.7</v>
      </c>
      <c r="L832">
        <v>50.54</v>
      </c>
      <c r="M832">
        <v>110.77</v>
      </c>
      <c r="N832" s="22">
        <v>52.84</v>
      </c>
      <c r="O832">
        <v>125.66</v>
      </c>
      <c r="P832">
        <v>84.05</v>
      </c>
      <c r="R832">
        <v>41.58</v>
      </c>
      <c r="T832">
        <v>72.33</v>
      </c>
      <c r="U832">
        <v>70.989999999999995</v>
      </c>
      <c r="V832">
        <v>90.94</v>
      </c>
      <c r="W832">
        <v>89.7</v>
      </c>
      <c r="X832">
        <v>50.54</v>
      </c>
      <c r="Y832" s="72">
        <v>110.77</v>
      </c>
      <c r="Z832">
        <v>0.44900000000000001</v>
      </c>
      <c r="AA832">
        <v>5.1999999999999998E-2</v>
      </c>
      <c r="AB832">
        <v>7.7322649999999999</v>
      </c>
      <c r="AC832">
        <v>0.38</v>
      </c>
      <c r="AD832" s="292">
        <f t="shared" si="90"/>
        <v>0.91666666666666663</v>
      </c>
      <c r="AE832" s="258">
        <f t="shared" si="97"/>
        <v>0.64833333333333332</v>
      </c>
      <c r="AF832" s="293">
        <f t="shared" si="91"/>
        <v>32.227742819943529</v>
      </c>
      <c r="AG832" s="293">
        <f t="shared" si="92"/>
        <v>32.227742819943529</v>
      </c>
      <c r="AH832" s="294">
        <f t="shared" si="93"/>
        <v>0.17709324452901998</v>
      </c>
      <c r="AI832" s="294">
        <f t="shared" si="94"/>
        <v>1.8364361058455492</v>
      </c>
      <c r="AJ832" s="295">
        <f>INDEX($AR$3:AS832,MATCH(COUNTA(N832:Y832),$AR$3:$AR$12,0),2)</f>
        <v>2.41</v>
      </c>
      <c r="AK832" s="296">
        <f t="shared" si="95"/>
        <v>78.94</v>
      </c>
      <c r="AL832" s="297">
        <f t="shared" si="96"/>
        <v>10.209168982180513</v>
      </c>
      <c r="AP832" s="298" t="s">
        <v>220</v>
      </c>
    </row>
    <row r="833" spans="1:42" s="304" customFormat="1">
      <c r="A833" s="307" t="s">
        <v>892</v>
      </c>
      <c r="B833" s="304">
        <v>134.52000000000001</v>
      </c>
      <c r="C833" s="304">
        <v>241.96</v>
      </c>
      <c r="D833" s="304">
        <v>137.63999999999999</v>
      </c>
      <c r="E833" s="304">
        <v>74.319999999999993</v>
      </c>
      <c r="G833" s="304">
        <v>28.22</v>
      </c>
      <c r="H833" s="304">
        <v>324.37</v>
      </c>
      <c r="I833" s="304">
        <v>134.94</v>
      </c>
      <c r="J833" s="304">
        <v>171.24</v>
      </c>
      <c r="K833" s="304">
        <v>114.78</v>
      </c>
      <c r="L833" s="304">
        <v>128.96</v>
      </c>
      <c r="M833" s="304">
        <v>96.16</v>
      </c>
      <c r="N833" s="133">
        <v>134.52000000000001</v>
      </c>
      <c r="O833" s="304">
        <v>241.96</v>
      </c>
      <c r="P833" s="304">
        <v>137.63999999999999</v>
      </c>
      <c r="T833" s="304">
        <v>324.37</v>
      </c>
      <c r="U833" s="304">
        <v>134.94</v>
      </c>
      <c r="V833" s="304">
        <v>171.24</v>
      </c>
      <c r="W833" s="304">
        <v>114.78</v>
      </c>
      <c r="X833" s="304">
        <v>128.96</v>
      </c>
      <c r="Y833" s="112">
        <v>96.16</v>
      </c>
      <c r="AB833" s="304">
        <v>6.8647899999999993</v>
      </c>
      <c r="AC833" s="304">
        <v>0.37</v>
      </c>
      <c r="AD833" s="138">
        <f t="shared" si="90"/>
        <v>0.625</v>
      </c>
      <c r="AE833" s="116">
        <f t="shared" si="97"/>
        <v>0.4975</v>
      </c>
      <c r="AF833" s="117">
        <f t="shared" si="91"/>
        <v>41.660395826541233</v>
      </c>
      <c r="AG833" s="117">
        <f t="shared" si="92"/>
        <v>53.159613624372327</v>
      </c>
      <c r="AH833" s="118">
        <f t="shared" si="93"/>
        <v>0.3611147627185487</v>
      </c>
      <c r="AI833" s="118">
        <f t="shared" si="94"/>
        <v>2.3198248071021483</v>
      </c>
      <c r="AJ833" s="119">
        <f>INDEX($AR$3:AS833,MATCH(COUNTA(N833:Y833),$AR$3:$AR$12,0),2)</f>
        <v>2.3199999999999998</v>
      </c>
      <c r="AK833" s="139">
        <f t="shared" si="95"/>
        <v>164.95222222222225</v>
      </c>
      <c r="AL833" s="140">
        <f t="shared" si="96"/>
        <v>24.028735361492814</v>
      </c>
      <c r="AN833">
        <v>0.2099</v>
      </c>
      <c r="AO833" s="116">
        <f>((AK833-AVERAGE(AL791:AL793)*AB833)/(AN833*1000))*100</f>
        <v>31.398108540671842</v>
      </c>
      <c r="AP833" s="272" t="s">
        <v>428</v>
      </c>
    </row>
    <row r="834" spans="1:42">
      <c r="A834" s="307" t="s">
        <v>893</v>
      </c>
      <c r="B834">
        <v>71.78</v>
      </c>
      <c r="C834">
        <v>52.59</v>
      </c>
      <c r="D834">
        <v>39.53</v>
      </c>
      <c r="E834">
        <v>48.51</v>
      </c>
      <c r="F834">
        <v>13.89</v>
      </c>
      <c r="G834">
        <v>13.43</v>
      </c>
      <c r="H834">
        <v>13.48</v>
      </c>
      <c r="I834">
        <v>22.22</v>
      </c>
      <c r="J834">
        <v>53.59</v>
      </c>
      <c r="K834">
        <v>49.53</v>
      </c>
      <c r="O834">
        <v>52.59</v>
      </c>
      <c r="P834">
        <v>39.53</v>
      </c>
      <c r="R834">
        <v>13.89</v>
      </c>
      <c r="S834">
        <v>13.43</v>
      </c>
      <c r="T834">
        <v>13.48</v>
      </c>
      <c r="U834">
        <v>22.22</v>
      </c>
      <c r="V834">
        <v>53.59</v>
      </c>
      <c r="W834">
        <v>49.53</v>
      </c>
      <c r="AB834">
        <v>5.2691300000000014</v>
      </c>
      <c r="AC834">
        <v>0.55000000000000004</v>
      </c>
      <c r="AD834" s="292">
        <f t="shared" ref="AD834:AD897" si="98">(COUNT(N834:Y834)*(1/(COUNT(N834:Y834)+COUNTBLANK(N834:Y834)))+(IF(AF834&lt;35,1,IF(AF834&lt;70,0.5,IF(AF834&gt;70,0)))))/2</f>
        <v>0.58333333333333326</v>
      </c>
      <c r="AE834" s="258">
        <f t="shared" si="97"/>
        <v>0.56666666666666665</v>
      </c>
      <c r="AF834" s="293">
        <f t="shared" ref="AF834:AF897" si="99">((_xlfn.STDEV.P(N834:Y834))/(AVERAGE(N834:Y834)))*100</f>
        <v>53.259098436277519</v>
      </c>
      <c r="AG834" s="293">
        <f t="shared" ref="AG834:AG897" si="100">((_xlfn.STDEV.P(B834:M834))/(AVERAGE(B834:M834)))*100</f>
        <v>52.019571148689792</v>
      </c>
      <c r="AH834" s="294">
        <f t="shared" ref="AH834:AH897" si="101">(ABS((LARGE(N834:Y834,2) -MAX(N834:Y834))))/(ABS(MIN(N834:Y834)-MAX(N834:Y834)))</f>
        <v>2.4900398406374501E-2</v>
      </c>
      <c r="AI834" s="294">
        <f t="shared" ref="AI834:AI897" si="102">(ABS(MAX(N834:Y834)-AVERAGE(N834:Y834))/_xlfn.STDEV.P(N834:Y834))</f>
        <v>1.2392859525246043</v>
      </c>
      <c r="AJ834" s="295">
        <f>INDEX($AR$3:AS834,MATCH(COUNTA(N834:Y834),$AR$3:$AR$12,0),2)</f>
        <v>2.2200000000000002</v>
      </c>
      <c r="AK834" s="296">
        <f t="shared" ref="AK834:AK897" si="103">AVERAGE(N834:Y834)</f>
        <v>32.282499999999999</v>
      </c>
      <c r="AL834" s="297">
        <f t="shared" ref="AL834:AL897" si="104">IFERROR(AK834/AB834,0)</f>
        <v>6.1267230074034975</v>
      </c>
      <c r="AN834" s="265">
        <v>1.7299999999999999E-2</v>
      </c>
      <c r="AO834" s="256">
        <f>((AK834-AVERAGE(AL758:AL760)*AB834)/(AN834*1000))*100</f>
        <v>186.60404624277456</v>
      </c>
      <c r="AP834" s="298" t="s">
        <v>766</v>
      </c>
    </row>
    <row r="835" spans="1:42">
      <c r="A835" s="307" t="s">
        <v>894</v>
      </c>
      <c r="B835">
        <v>41.74</v>
      </c>
      <c r="C835">
        <v>60.5</v>
      </c>
      <c r="D835">
        <v>42.96</v>
      </c>
      <c r="E835">
        <v>42.74</v>
      </c>
      <c r="F835">
        <v>8.5</v>
      </c>
      <c r="G835">
        <v>6.7</v>
      </c>
      <c r="H835">
        <v>29.57</v>
      </c>
      <c r="I835">
        <v>19.63</v>
      </c>
      <c r="J835">
        <v>43.34</v>
      </c>
      <c r="K835">
        <v>41.86</v>
      </c>
      <c r="N835" s="22">
        <v>41.74</v>
      </c>
      <c r="O835">
        <v>60.5</v>
      </c>
      <c r="P835">
        <v>42.96</v>
      </c>
      <c r="Q835">
        <v>42.74</v>
      </c>
      <c r="T835">
        <v>29.57</v>
      </c>
      <c r="U835">
        <v>19.63</v>
      </c>
      <c r="V835">
        <v>43.34</v>
      </c>
      <c r="W835">
        <v>41.86</v>
      </c>
      <c r="Z835">
        <v>0.70699999999999996</v>
      </c>
      <c r="AA835">
        <v>9.4E-2</v>
      </c>
      <c r="AB835">
        <v>7.6050600000000008</v>
      </c>
      <c r="AC835">
        <v>0.48</v>
      </c>
      <c r="AD835" s="292">
        <f t="shared" si="98"/>
        <v>0.83333333333333326</v>
      </c>
      <c r="AE835" s="258">
        <f t="shared" si="97"/>
        <v>0.65666666666666662</v>
      </c>
      <c r="AF835" s="293">
        <f t="shared" si="99"/>
        <v>27.429783300913201</v>
      </c>
      <c r="AG835" s="293">
        <f t="shared" si="100"/>
        <v>48.580498808732692</v>
      </c>
      <c r="AH835" s="294">
        <f t="shared" si="101"/>
        <v>0.41986787374602386</v>
      </c>
      <c r="AI835" s="294">
        <f t="shared" si="102"/>
        <v>1.8283780390028892</v>
      </c>
      <c r="AJ835" s="295">
        <f>INDEX($AR$3:AS835,MATCH(COUNTA(N835:Y835),$AR$3:$AR$12,0),2)</f>
        <v>2.2200000000000002</v>
      </c>
      <c r="AK835" s="296">
        <f t="shared" si="103"/>
        <v>40.292500000000004</v>
      </c>
      <c r="AL835" s="297">
        <f t="shared" si="104"/>
        <v>5.2981173061093534</v>
      </c>
      <c r="AN835" s="265"/>
      <c r="AP835" s="298" t="s">
        <v>220</v>
      </c>
    </row>
    <row r="836" spans="1:42">
      <c r="A836" s="409" t="s">
        <v>895</v>
      </c>
      <c r="B836">
        <v>45.52</v>
      </c>
      <c r="C836">
        <v>61.63</v>
      </c>
      <c r="D836">
        <v>41.85</v>
      </c>
      <c r="E836">
        <v>42.05</v>
      </c>
      <c r="F836">
        <v>8.39</v>
      </c>
      <c r="G836">
        <v>7.7</v>
      </c>
      <c r="H836">
        <v>24.21</v>
      </c>
      <c r="I836">
        <v>16.48</v>
      </c>
      <c r="J836">
        <v>43.08</v>
      </c>
      <c r="K836">
        <v>40.880000000000003</v>
      </c>
      <c r="N836" s="22">
        <v>45.52</v>
      </c>
      <c r="O836">
        <v>61.63</v>
      </c>
      <c r="P836">
        <v>41.85</v>
      </c>
      <c r="Q836">
        <v>42.05</v>
      </c>
      <c r="T836">
        <v>24.21</v>
      </c>
      <c r="U836">
        <v>16.48</v>
      </c>
      <c r="V836">
        <v>43.08</v>
      </c>
      <c r="W836">
        <v>40.880000000000003</v>
      </c>
      <c r="Z836">
        <v>0.70699999999999996</v>
      </c>
      <c r="AA836">
        <v>9.4E-2</v>
      </c>
      <c r="AB836">
        <v>7.6572449999999996</v>
      </c>
      <c r="AC836">
        <v>0.55000000000000004</v>
      </c>
      <c r="AD836" s="292">
        <f t="shared" si="98"/>
        <v>0.83333333333333326</v>
      </c>
      <c r="AE836" s="258">
        <f t="shared" si="97"/>
        <v>0.69166666666666665</v>
      </c>
      <c r="AF836" s="293">
        <f t="shared" si="99"/>
        <v>32.506263046039876</v>
      </c>
      <c r="AG836" s="293">
        <f t="shared" si="100"/>
        <v>51.289939165792639</v>
      </c>
      <c r="AH836" s="294">
        <f t="shared" si="101"/>
        <v>0.35681063122923584</v>
      </c>
      <c r="AI836" s="294">
        <f t="shared" si="102"/>
        <v>1.728084905837534</v>
      </c>
      <c r="AJ836" s="295">
        <f>INDEX($AR$3:AS836,MATCH(COUNTA(N836:Y836),$AR$3:$AR$12,0),2)</f>
        <v>2.2200000000000002</v>
      </c>
      <c r="AK836" s="296">
        <f t="shared" si="103"/>
        <v>39.462499999999999</v>
      </c>
      <c r="AL836" s="297">
        <f t="shared" si="104"/>
        <v>5.1536159545632927</v>
      </c>
      <c r="AP836" s="298" t="s">
        <v>220</v>
      </c>
    </row>
    <row r="837" spans="1:42" s="304" customFormat="1">
      <c r="A837" s="308" t="s">
        <v>896</v>
      </c>
      <c r="B837" s="304">
        <v>113.7</v>
      </c>
      <c r="C837" s="304">
        <v>122.99</v>
      </c>
      <c r="E837" s="304">
        <v>60.44</v>
      </c>
      <c r="F837" s="304">
        <v>19.600000000000001</v>
      </c>
      <c r="G837" s="304">
        <v>18.02</v>
      </c>
      <c r="H837" s="304">
        <v>104.39</v>
      </c>
      <c r="I837" s="304">
        <v>45.94</v>
      </c>
      <c r="J837" s="304">
        <v>107.87</v>
      </c>
      <c r="K837" s="304">
        <v>60.35</v>
      </c>
      <c r="N837" s="133">
        <v>113.7</v>
      </c>
      <c r="O837" s="304">
        <v>122.99</v>
      </c>
      <c r="Q837" s="304">
        <v>60.44</v>
      </c>
      <c r="R837" s="304">
        <v>19.600000000000001</v>
      </c>
      <c r="S837" s="304">
        <v>18.02</v>
      </c>
      <c r="T837" s="304">
        <v>104.39</v>
      </c>
      <c r="U837" s="304">
        <v>45.94</v>
      </c>
      <c r="V837" s="304">
        <v>107.87</v>
      </c>
      <c r="W837" s="304">
        <v>60.35</v>
      </c>
      <c r="Y837" s="112"/>
      <c r="Z837" s="304">
        <v>0.68799999999999994</v>
      </c>
      <c r="AA837" s="304">
        <v>3.6999999999999998E-2</v>
      </c>
      <c r="AB837" s="304">
        <v>8.7559050000000003</v>
      </c>
      <c r="AC837" s="304">
        <v>0.45</v>
      </c>
      <c r="AD837" s="138">
        <f t="shared" si="98"/>
        <v>0.625</v>
      </c>
      <c r="AE837" s="116">
        <f t="shared" si="97"/>
        <v>0.53749999999999998</v>
      </c>
      <c r="AF837" s="117">
        <f t="shared" si="99"/>
        <v>52.917712458266628</v>
      </c>
      <c r="AG837" s="117">
        <f t="shared" si="100"/>
        <v>52.917712458266628</v>
      </c>
      <c r="AH837" s="118">
        <f t="shared" si="101"/>
        <v>8.8501476612365362E-2</v>
      </c>
      <c r="AI837" s="118">
        <f t="shared" si="102"/>
        <v>1.3121059348221316</v>
      </c>
      <c r="AJ837" s="119">
        <f>INDEX($AR$3:AS837,MATCH(COUNTA(N837:Y837),$AR$3:$AR$12,0),2)</f>
        <v>2.3199999999999998</v>
      </c>
      <c r="AK837" s="139">
        <f t="shared" si="103"/>
        <v>72.588888888888903</v>
      </c>
      <c r="AL837" s="140">
        <f t="shared" si="104"/>
        <v>8.2902782623713822</v>
      </c>
      <c r="AP837" s="272" t="s">
        <v>153</v>
      </c>
    </row>
    <row r="838" spans="1:42">
      <c r="A838" s="308" t="s">
        <v>897</v>
      </c>
      <c r="B838">
        <v>135.18</v>
      </c>
      <c r="C838">
        <v>132.01</v>
      </c>
      <c r="D838">
        <v>50.2</v>
      </c>
      <c r="E838">
        <v>58.89</v>
      </c>
      <c r="F838">
        <v>18.239999999999998</v>
      </c>
      <c r="G838">
        <v>21.4</v>
      </c>
      <c r="H838">
        <v>114.14</v>
      </c>
      <c r="I838">
        <v>62.33</v>
      </c>
      <c r="J838">
        <v>107.52</v>
      </c>
      <c r="K838">
        <v>58.91</v>
      </c>
      <c r="N838" s="22">
        <v>135.18</v>
      </c>
      <c r="O838">
        <v>132.01</v>
      </c>
      <c r="P838">
        <v>50.2</v>
      </c>
      <c r="Q838">
        <v>58.89</v>
      </c>
      <c r="R838">
        <v>18.239999999999998</v>
      </c>
      <c r="S838">
        <v>21.4</v>
      </c>
      <c r="T838">
        <v>114.14</v>
      </c>
      <c r="U838">
        <v>62.33</v>
      </c>
      <c r="V838">
        <v>107.52</v>
      </c>
      <c r="W838">
        <v>58.91</v>
      </c>
      <c r="Z838">
        <v>0.878</v>
      </c>
      <c r="AA838">
        <v>3.6999999999999998E-2</v>
      </c>
      <c r="AB838">
        <v>9.4018100000000011</v>
      </c>
      <c r="AC838">
        <v>0.38</v>
      </c>
      <c r="AD838" s="292">
        <f t="shared" si="98"/>
        <v>0.66666666666666663</v>
      </c>
      <c r="AE838" s="258">
        <f t="shared" si="97"/>
        <v>0.52333333333333332</v>
      </c>
      <c r="AF838" s="293">
        <f t="shared" si="99"/>
        <v>54.082871000731728</v>
      </c>
      <c r="AG838" s="293">
        <f t="shared" si="100"/>
        <v>54.082871000731728</v>
      </c>
      <c r="AH838" s="294">
        <f t="shared" si="101"/>
        <v>2.7107918590730421E-2</v>
      </c>
      <c r="AI838" s="294">
        <f t="shared" si="102"/>
        <v>1.4449124682548335</v>
      </c>
      <c r="AJ838" s="295">
        <f>INDEX($AR$3:AS838,MATCH(COUNTA(N838:Y838),$AR$3:$AR$12,0),2)</f>
        <v>2.41</v>
      </c>
      <c r="AK838" s="296">
        <f t="shared" si="103"/>
        <v>75.881999999999991</v>
      </c>
      <c r="AL838" s="297">
        <f t="shared" si="104"/>
        <v>8.0709990948551376</v>
      </c>
      <c r="AP838" s="298" t="s">
        <v>153</v>
      </c>
    </row>
    <row r="839" spans="1:42">
      <c r="A839" s="407" t="s">
        <v>898</v>
      </c>
      <c r="B839">
        <v>121.66</v>
      </c>
      <c r="C839">
        <v>127.39</v>
      </c>
      <c r="E839">
        <v>59.34</v>
      </c>
      <c r="F839">
        <v>25.05</v>
      </c>
      <c r="G839">
        <v>26.15</v>
      </c>
      <c r="H839">
        <v>129.41999999999999</v>
      </c>
      <c r="I839">
        <v>72.75</v>
      </c>
      <c r="J839">
        <v>108.05</v>
      </c>
      <c r="K839">
        <v>63.14</v>
      </c>
      <c r="N839" s="22">
        <v>121.66</v>
      </c>
      <c r="O839">
        <v>127.39</v>
      </c>
      <c r="Q839">
        <v>59.34</v>
      </c>
      <c r="R839">
        <v>25.05</v>
      </c>
      <c r="S839">
        <v>26.15</v>
      </c>
      <c r="T839">
        <v>129.41999999999999</v>
      </c>
      <c r="U839">
        <v>72.75</v>
      </c>
      <c r="V839">
        <v>108.05</v>
      </c>
      <c r="W839">
        <v>63.14</v>
      </c>
      <c r="Z839">
        <v>0.65600000000000003</v>
      </c>
      <c r="AA839">
        <v>3.6999999999999998E-2</v>
      </c>
      <c r="AB839">
        <v>8.4639299999999995</v>
      </c>
      <c r="AC839">
        <v>0.37</v>
      </c>
      <c r="AD839" s="292">
        <f t="shared" si="98"/>
        <v>0.625</v>
      </c>
      <c r="AE839" s="258">
        <f t="shared" si="97"/>
        <v>0.4975</v>
      </c>
      <c r="AF839" s="293">
        <f t="shared" si="99"/>
        <v>48.212665526606145</v>
      </c>
      <c r="AG839" s="293">
        <f t="shared" si="100"/>
        <v>48.212665526606145</v>
      </c>
      <c r="AH839" s="294">
        <f t="shared" si="101"/>
        <v>1.9450033534540452E-2</v>
      </c>
      <c r="AI839" s="294">
        <f t="shared" si="102"/>
        <v>1.2220171985239425</v>
      </c>
      <c r="AJ839" s="295">
        <f>INDEX($AR$3:AS839,MATCH(COUNTA(N839:Y839),$AR$3:$AR$12,0),2)</f>
        <v>2.3199999999999998</v>
      </c>
      <c r="AK839" s="296">
        <f t="shared" si="103"/>
        <v>81.438888888888883</v>
      </c>
      <c r="AL839" s="297">
        <f t="shared" si="104"/>
        <v>9.6218764674198489</v>
      </c>
      <c r="AP839" s="298" t="s">
        <v>153</v>
      </c>
    </row>
    <row r="840" spans="1:42" s="304" customFormat="1">
      <c r="A840" s="314" t="s">
        <v>899</v>
      </c>
      <c r="B840" s="304">
        <v>38.200000000000003</v>
      </c>
      <c r="C840" s="304">
        <v>36.159999999999997</v>
      </c>
      <c r="D840" s="304">
        <v>38.549999999999997</v>
      </c>
      <c r="H840" s="304">
        <v>8.59</v>
      </c>
      <c r="N840" s="133">
        <v>38.200000000000003</v>
      </c>
      <c r="O840" s="304">
        <v>36.159999999999997</v>
      </c>
      <c r="P840" s="304">
        <v>38.549999999999997</v>
      </c>
      <c r="T840" s="304">
        <v>8.59</v>
      </c>
      <c r="Y840" s="112"/>
      <c r="AB840" s="116">
        <v>0.15474299999999999</v>
      </c>
      <c r="AC840" s="304">
        <v>0.42</v>
      </c>
      <c r="AD840" s="138">
        <f t="shared" si="98"/>
        <v>0.41666666666666663</v>
      </c>
      <c r="AE840" s="116">
        <f t="shared" si="97"/>
        <v>0.41833333333333333</v>
      </c>
      <c r="AF840" s="117">
        <f t="shared" si="99"/>
        <v>41.516534278565167</v>
      </c>
      <c r="AG840" s="117">
        <f t="shared" si="100"/>
        <v>41.516534278565167</v>
      </c>
      <c r="AH840" s="118">
        <f t="shared" si="101"/>
        <v>1.1682242990654016E-2</v>
      </c>
      <c r="AI840" s="118">
        <f t="shared" si="102"/>
        <v>0.64826172787763148</v>
      </c>
      <c r="AJ840" s="119">
        <f>INDEX($AR$3:AS840,MATCH(COUNTA(N840:Y840),$AR$3:$AR$12,0),2)</f>
        <v>1.49</v>
      </c>
      <c r="AK840" s="139">
        <f t="shared" si="103"/>
        <v>30.375</v>
      </c>
      <c r="AL840" s="140">
        <f t="shared" si="104"/>
        <v>196.29320873965221</v>
      </c>
      <c r="AP840" s="272" t="s">
        <v>686</v>
      </c>
    </row>
    <row r="841" spans="1:42">
      <c r="A841" s="314" t="s">
        <v>900</v>
      </c>
      <c r="AB841" s="258">
        <v>0.34292499999999998</v>
      </c>
      <c r="AD841" s="292" t="e">
        <f t="shared" si="98"/>
        <v>#DIV/0!</v>
      </c>
      <c r="AE841" s="258" t="e">
        <f t="shared" si="97"/>
        <v>#DIV/0!</v>
      </c>
      <c r="AF841" s="293" t="e">
        <f t="shared" si="99"/>
        <v>#DIV/0!</v>
      </c>
      <c r="AG841" s="293" t="e">
        <f t="shared" si="100"/>
        <v>#DIV/0!</v>
      </c>
      <c r="AH841" s="294" t="e">
        <f t="shared" si="101"/>
        <v>#NUM!</v>
      </c>
      <c r="AI841" s="294" t="e">
        <f t="shared" si="102"/>
        <v>#DIV/0!</v>
      </c>
      <c r="AJ841" s="295" t="e">
        <f>INDEX($AR$3:AS841,MATCH(COUNTA(N841:Y841),$AR$3:$AR$12,0),2)</f>
        <v>#N/A</v>
      </c>
      <c r="AK841" s="296" t="e">
        <f t="shared" si="103"/>
        <v>#DIV/0!</v>
      </c>
      <c r="AL841" s="297">
        <f t="shared" si="104"/>
        <v>0</v>
      </c>
      <c r="AP841" s="298" t="s">
        <v>686</v>
      </c>
    </row>
    <row r="842" spans="1:42">
      <c r="A842" s="314" t="s">
        <v>901</v>
      </c>
      <c r="B842">
        <v>31.79</v>
      </c>
      <c r="D842">
        <v>37.9</v>
      </c>
      <c r="N842" s="22">
        <v>31.79</v>
      </c>
      <c r="P842">
        <v>37.9</v>
      </c>
      <c r="Z842">
        <v>1478.98</v>
      </c>
      <c r="AA842">
        <v>1483</v>
      </c>
      <c r="AB842" s="302">
        <f>Z842-AA842</f>
        <v>-4.0199999999999818</v>
      </c>
      <c r="AC842">
        <v>0.35</v>
      </c>
      <c r="AD842" s="292">
        <f t="shared" si="98"/>
        <v>0.58333333333333337</v>
      </c>
      <c r="AE842" s="258">
        <f t="shared" si="97"/>
        <v>0.46666666666666667</v>
      </c>
      <c r="AF842" s="293">
        <f t="shared" si="99"/>
        <v>8.7673984789783326</v>
      </c>
      <c r="AG842" s="293">
        <f t="shared" si="100"/>
        <v>8.7673984789783326</v>
      </c>
      <c r="AH842" s="294">
        <f t="shared" si="101"/>
        <v>1</v>
      </c>
      <c r="AI842" s="294">
        <f t="shared" si="102"/>
        <v>1</v>
      </c>
      <c r="AJ842" s="295" t="e">
        <f>INDEX($AR$3:AS842,MATCH(COUNTA(N842:Y842),$AR$3:$AR$12,0),2)</f>
        <v>#N/A</v>
      </c>
      <c r="AK842" s="296">
        <f t="shared" si="103"/>
        <v>34.844999999999999</v>
      </c>
      <c r="AL842" s="297">
        <f t="shared" si="104"/>
        <v>-8.6679104477612334</v>
      </c>
      <c r="AP842" s="298" t="s">
        <v>686</v>
      </c>
    </row>
    <row r="843" spans="1:42">
      <c r="A843" s="314" t="s">
        <v>902</v>
      </c>
      <c r="Z843">
        <v>1465.51</v>
      </c>
      <c r="AA843">
        <v>1465</v>
      </c>
      <c r="AB843" s="302">
        <f>Z843-AA843</f>
        <v>0.50999999999999091</v>
      </c>
      <c r="AD843" s="292" t="e">
        <f t="shared" si="98"/>
        <v>#DIV/0!</v>
      </c>
      <c r="AE843" s="258" t="e">
        <f t="shared" si="97"/>
        <v>#DIV/0!</v>
      </c>
      <c r="AF843" s="293" t="e">
        <f t="shared" si="99"/>
        <v>#DIV/0!</v>
      </c>
      <c r="AG843" s="293" t="e">
        <f t="shared" si="100"/>
        <v>#DIV/0!</v>
      </c>
      <c r="AH843" s="294" t="e">
        <f t="shared" si="101"/>
        <v>#NUM!</v>
      </c>
      <c r="AI843" s="294" t="e">
        <f t="shared" si="102"/>
        <v>#DIV/0!</v>
      </c>
      <c r="AJ843" s="295" t="e">
        <f>INDEX($AR$3:AS843,MATCH(COUNTA(N843:Y843),$AR$3:$AR$12,0),2)</f>
        <v>#N/A</v>
      </c>
      <c r="AK843" s="296" t="e">
        <f t="shared" si="103"/>
        <v>#DIV/0!</v>
      </c>
      <c r="AL843" s="297">
        <f t="shared" si="104"/>
        <v>0</v>
      </c>
      <c r="AP843" s="298" t="s">
        <v>686</v>
      </c>
    </row>
    <row r="844" spans="1:42">
      <c r="A844" s="314" t="s">
        <v>903</v>
      </c>
      <c r="B844">
        <v>34.39</v>
      </c>
      <c r="I844">
        <v>7.21</v>
      </c>
      <c r="N844" s="22">
        <v>34.39</v>
      </c>
      <c r="U844">
        <v>7.21</v>
      </c>
      <c r="Z844">
        <v>1455.08</v>
      </c>
      <c r="AA844">
        <v>1454.1</v>
      </c>
      <c r="AB844" s="302">
        <f>Z844-AA844</f>
        <v>0.98000000000001819</v>
      </c>
      <c r="AC844">
        <v>0.35</v>
      </c>
      <c r="AD844" s="292">
        <f t="shared" si="98"/>
        <v>0.33333333333333331</v>
      </c>
      <c r="AE844" s="258">
        <f t="shared" ref="AE844:AE907" si="105">AVERAGE(AC844:AD844)</f>
        <v>0.34166666666666667</v>
      </c>
      <c r="AF844" s="293">
        <f t="shared" si="99"/>
        <v>65.336538461538439</v>
      </c>
      <c r="AG844" s="293">
        <f t="shared" si="100"/>
        <v>65.336538461538439</v>
      </c>
      <c r="AH844" s="294">
        <f t="shared" si="101"/>
        <v>1</v>
      </c>
      <c r="AI844" s="294">
        <f t="shared" si="102"/>
        <v>1.0000000000000002</v>
      </c>
      <c r="AJ844" s="295" t="e">
        <f>INDEX($AR$3:AS844,MATCH(COUNTA(N844:Y844),$AR$3:$AR$12,0),2)</f>
        <v>#N/A</v>
      </c>
      <c r="AK844" s="296">
        <f t="shared" si="103"/>
        <v>20.8</v>
      </c>
      <c r="AL844" s="297">
        <f t="shared" si="104"/>
        <v>21.224489795917975</v>
      </c>
      <c r="AP844" s="298" t="s">
        <v>686</v>
      </c>
    </row>
    <row r="845" spans="1:42">
      <c r="A845" s="314" t="s">
        <v>904</v>
      </c>
      <c r="B845">
        <v>49.94</v>
      </c>
      <c r="C845">
        <v>45.74</v>
      </c>
      <c r="D845">
        <v>46.14</v>
      </c>
      <c r="E845">
        <v>43.21</v>
      </c>
      <c r="F845">
        <v>11.39</v>
      </c>
      <c r="G845">
        <v>8.1</v>
      </c>
      <c r="H845">
        <v>29.23</v>
      </c>
      <c r="I845">
        <v>14.3</v>
      </c>
      <c r="J845">
        <v>37.51</v>
      </c>
      <c r="N845" s="22">
        <v>49.94</v>
      </c>
      <c r="O845">
        <v>45.74</v>
      </c>
      <c r="P845">
        <v>46.14</v>
      </c>
      <c r="Q845">
        <v>43.21</v>
      </c>
      <c r="R845">
        <v>11.39</v>
      </c>
      <c r="T845">
        <v>29.23</v>
      </c>
      <c r="U845">
        <v>14.3</v>
      </c>
      <c r="V845">
        <v>37.51</v>
      </c>
      <c r="Z845">
        <v>1471.17</v>
      </c>
      <c r="AA845">
        <v>1459.5</v>
      </c>
      <c r="AB845" s="302">
        <f>Z845-AA845</f>
        <v>11.670000000000073</v>
      </c>
      <c r="AC845">
        <v>0.42</v>
      </c>
      <c r="AD845" s="292">
        <f t="shared" si="98"/>
        <v>0.58333333333333326</v>
      </c>
      <c r="AE845" s="258">
        <f t="shared" si="105"/>
        <v>0.50166666666666659</v>
      </c>
      <c r="AF845" s="293">
        <f t="shared" si="99"/>
        <v>40.195439976165723</v>
      </c>
      <c r="AG845" s="293">
        <f t="shared" si="100"/>
        <v>49.083854720751489</v>
      </c>
      <c r="AH845" s="294">
        <f t="shared" si="101"/>
        <v>9.8573281452658812E-2</v>
      </c>
      <c r="AI845" s="294">
        <f t="shared" si="102"/>
        <v>1.0944506837169512</v>
      </c>
      <c r="AJ845" s="295">
        <f>INDEX($AR$3:AS845,MATCH(COUNTA(N845:Y845),$AR$3:$AR$12,0),2)</f>
        <v>2.2200000000000002</v>
      </c>
      <c r="AK845" s="296">
        <f t="shared" si="103"/>
        <v>34.682500000000005</v>
      </c>
      <c r="AL845" s="297">
        <f t="shared" si="104"/>
        <v>2.9719365895458258</v>
      </c>
      <c r="AP845" s="298" t="s">
        <v>686</v>
      </c>
    </row>
    <row r="846" spans="1:42">
      <c r="A846" s="410" t="s">
        <v>905</v>
      </c>
      <c r="I846">
        <v>6.39</v>
      </c>
      <c r="U846">
        <v>6.39</v>
      </c>
      <c r="Z846">
        <v>1468.48</v>
      </c>
      <c r="AA846">
        <v>1467.5</v>
      </c>
      <c r="AB846" s="302">
        <f>Z846-AA846</f>
        <v>0.98000000000001819</v>
      </c>
      <c r="AC846">
        <v>0.42</v>
      </c>
      <c r="AD846" s="292">
        <f t="shared" si="98"/>
        <v>0.54166666666666663</v>
      </c>
      <c r="AE846" s="258">
        <f t="shared" si="105"/>
        <v>0.48083333333333333</v>
      </c>
      <c r="AF846" s="293">
        <f t="shared" si="99"/>
        <v>0</v>
      </c>
      <c r="AG846" s="293">
        <f t="shared" si="100"/>
        <v>0</v>
      </c>
      <c r="AH846" s="294" t="e">
        <f t="shared" si="101"/>
        <v>#NUM!</v>
      </c>
      <c r="AI846" s="294" t="e">
        <f t="shared" si="102"/>
        <v>#DIV/0!</v>
      </c>
      <c r="AJ846" s="295" t="e">
        <f>INDEX($AR$3:AS846,MATCH(COUNTA(N846:Y846),$AR$3:$AR$12,0),2)</f>
        <v>#N/A</v>
      </c>
      <c r="AK846" s="296">
        <f t="shared" si="103"/>
        <v>6.39</v>
      </c>
      <c r="AL846" s="297">
        <f t="shared" si="104"/>
        <v>6.5204081632651851</v>
      </c>
      <c r="AP846" s="298" t="s">
        <v>686</v>
      </c>
    </row>
    <row r="847" spans="1:42" s="304" customFormat="1">
      <c r="A847" s="318" t="s">
        <v>906</v>
      </c>
      <c r="B847" s="304">
        <v>99.29</v>
      </c>
      <c r="C847" s="304">
        <v>72.599999999999994</v>
      </c>
      <c r="D847" s="304">
        <v>46.52</v>
      </c>
      <c r="E847" s="304">
        <v>46.18</v>
      </c>
      <c r="F847" s="304">
        <v>18.309999999999999</v>
      </c>
      <c r="G847" s="304">
        <v>12.79</v>
      </c>
      <c r="H847" s="304">
        <v>40.81</v>
      </c>
      <c r="I847" s="304">
        <v>21.18</v>
      </c>
      <c r="J847" s="304">
        <v>59.38</v>
      </c>
      <c r="K847" s="304">
        <v>44.53</v>
      </c>
      <c r="N847" s="133">
        <v>99.29</v>
      </c>
      <c r="O847" s="304">
        <v>72.599999999999994</v>
      </c>
      <c r="P847" s="304">
        <v>46.52</v>
      </c>
      <c r="Q847" s="304">
        <v>46.18</v>
      </c>
      <c r="R847" s="304">
        <v>18.309999999999999</v>
      </c>
      <c r="S847" s="304">
        <v>12.79</v>
      </c>
      <c r="T847" s="304">
        <v>40.81</v>
      </c>
      <c r="U847" s="304">
        <v>21.18</v>
      </c>
      <c r="V847" s="304">
        <v>59.38</v>
      </c>
      <c r="W847" s="304">
        <v>44.53</v>
      </c>
      <c r="Y847" s="112"/>
      <c r="Z847" s="304">
        <v>0.53800000000000003</v>
      </c>
      <c r="AA847" s="304">
        <v>5.2999999999999999E-2</v>
      </c>
      <c r="AB847" s="304">
        <v>5.7561650000000002</v>
      </c>
      <c r="AC847" s="304">
        <v>0.4</v>
      </c>
      <c r="AD847" s="138">
        <f t="shared" si="98"/>
        <v>0.66666666666666663</v>
      </c>
      <c r="AE847" s="116">
        <f t="shared" si="105"/>
        <v>0.53333333333333333</v>
      </c>
      <c r="AF847" s="117">
        <f t="shared" si="99"/>
        <v>54.122598019809821</v>
      </c>
      <c r="AG847" s="117">
        <f t="shared" si="100"/>
        <v>54.122598019809821</v>
      </c>
      <c r="AH847" s="118">
        <f t="shared" si="101"/>
        <v>0.30855491329479784</v>
      </c>
      <c r="AI847" s="118">
        <f t="shared" si="102"/>
        <v>2.1267329648429945</v>
      </c>
      <c r="AJ847" s="119">
        <f>INDEX($AR$3:AS847,MATCH(COUNTA(N847:Y847),$AR$3:$AR$12,0),2)</f>
        <v>2.41</v>
      </c>
      <c r="AK847" s="139">
        <f t="shared" si="103"/>
        <v>46.159000000000006</v>
      </c>
      <c r="AL847" s="140">
        <f t="shared" si="104"/>
        <v>8.0190543530284497</v>
      </c>
      <c r="AP847" s="272" t="s">
        <v>153</v>
      </c>
    </row>
    <row r="848" spans="1:42">
      <c r="A848" s="318" t="s">
        <v>907</v>
      </c>
      <c r="B848">
        <v>54.83</v>
      </c>
      <c r="C848">
        <v>62.59</v>
      </c>
      <c r="D848">
        <v>50.85</v>
      </c>
      <c r="E848">
        <v>44.9</v>
      </c>
      <c r="F848">
        <v>10.14</v>
      </c>
      <c r="G848">
        <v>9.8000000000000007</v>
      </c>
      <c r="H848">
        <v>35.369999999999997</v>
      </c>
      <c r="I848">
        <v>20.37</v>
      </c>
      <c r="J848">
        <v>46.65</v>
      </c>
      <c r="K848">
        <v>40.57</v>
      </c>
      <c r="N848" s="22">
        <v>54.83</v>
      </c>
      <c r="O848">
        <v>62.59</v>
      </c>
      <c r="P848">
        <v>50.85</v>
      </c>
      <c r="Q848">
        <v>44.9</v>
      </c>
      <c r="R848">
        <v>10.14</v>
      </c>
      <c r="S848">
        <v>9.8000000000000007</v>
      </c>
      <c r="T848">
        <v>35.369999999999997</v>
      </c>
      <c r="U848">
        <v>20.37</v>
      </c>
      <c r="V848">
        <v>46.65</v>
      </c>
      <c r="W848">
        <v>40.57</v>
      </c>
      <c r="Z848">
        <v>0.84899999999999998</v>
      </c>
      <c r="AA848">
        <v>5.2999999999999999E-2</v>
      </c>
      <c r="AB848">
        <v>4.7637349999999996</v>
      </c>
      <c r="AC848">
        <v>0.48</v>
      </c>
      <c r="AD848" s="292">
        <f t="shared" si="98"/>
        <v>0.66666666666666663</v>
      </c>
      <c r="AE848" s="258">
        <f t="shared" si="105"/>
        <v>0.57333333333333325</v>
      </c>
      <c r="AF848" s="293">
        <f t="shared" si="99"/>
        <v>46.588451236398207</v>
      </c>
      <c r="AG848" s="293">
        <f t="shared" si="100"/>
        <v>46.588451236398207</v>
      </c>
      <c r="AH848" s="294">
        <f t="shared" si="101"/>
        <v>0.1469975374123888</v>
      </c>
      <c r="AI848" s="294">
        <f t="shared" si="102"/>
        <v>1.4259280906381953</v>
      </c>
      <c r="AJ848" s="295">
        <f>INDEX($AR$3:AS848,MATCH(COUNTA(N848:Y848),$AR$3:$AR$12,0),2)</f>
        <v>2.41</v>
      </c>
      <c r="AK848" s="296">
        <f t="shared" si="103"/>
        <v>37.606999999999999</v>
      </c>
      <c r="AL848" s="297">
        <f t="shared" si="104"/>
        <v>7.8944357736104136</v>
      </c>
      <c r="AP848" s="298" t="s">
        <v>153</v>
      </c>
    </row>
    <row r="849" spans="1:42">
      <c r="A849" s="318" t="s">
        <v>908</v>
      </c>
      <c r="B849">
        <v>68.12</v>
      </c>
      <c r="C849">
        <v>102.11</v>
      </c>
      <c r="D849">
        <v>54.16</v>
      </c>
      <c r="E849">
        <v>50.77</v>
      </c>
      <c r="F849">
        <v>20.32</v>
      </c>
      <c r="G849">
        <v>13.44</v>
      </c>
      <c r="H849">
        <v>73.97</v>
      </c>
      <c r="I849">
        <v>35.11</v>
      </c>
      <c r="J849">
        <v>71.8</v>
      </c>
      <c r="K849">
        <v>49.84</v>
      </c>
      <c r="N849" s="22">
        <v>68.12</v>
      </c>
      <c r="P849">
        <v>54.16</v>
      </c>
      <c r="Q849">
        <v>50.77</v>
      </c>
      <c r="R849">
        <v>20.32</v>
      </c>
      <c r="S849">
        <v>13.44</v>
      </c>
      <c r="T849">
        <v>73.97</v>
      </c>
      <c r="U849">
        <v>35.11</v>
      </c>
      <c r="V849">
        <v>71.8</v>
      </c>
      <c r="W849">
        <v>49.84</v>
      </c>
      <c r="Z849">
        <v>0.8</v>
      </c>
      <c r="AA849">
        <v>5.2999999999999999E-2</v>
      </c>
      <c r="AB849">
        <v>6.4533699999999996</v>
      </c>
      <c r="AC849">
        <v>0.33</v>
      </c>
      <c r="AD849" s="292">
        <f t="shared" si="98"/>
        <v>0.625</v>
      </c>
      <c r="AE849" s="258">
        <f t="shared" si="105"/>
        <v>0.47750000000000004</v>
      </c>
      <c r="AF849" s="293">
        <f t="shared" si="99"/>
        <v>42.367522128912796</v>
      </c>
      <c r="AG849" s="293">
        <f t="shared" si="100"/>
        <v>46.856462984694367</v>
      </c>
      <c r="AH849" s="294">
        <f t="shared" si="101"/>
        <v>3.5849991739633269E-2</v>
      </c>
      <c r="AI849" s="294">
        <f t="shared" si="102"/>
        <v>1.2310472961064278</v>
      </c>
      <c r="AJ849" s="295">
        <f>INDEX($AR$3:AS849,MATCH(COUNTA(N849:Y849),$AR$3:$AR$12,0),2)</f>
        <v>2.3199999999999998</v>
      </c>
      <c r="AK849" s="296">
        <f t="shared" si="103"/>
        <v>48.614444444444445</v>
      </c>
      <c r="AL849" s="297">
        <f t="shared" si="104"/>
        <v>7.5331872253480654</v>
      </c>
      <c r="AP849" s="298" t="s">
        <v>153</v>
      </c>
    </row>
    <row r="850" spans="1:42">
      <c r="A850" s="318" t="s">
        <v>909</v>
      </c>
      <c r="B850">
        <v>60.95</v>
      </c>
      <c r="C850">
        <v>49.89</v>
      </c>
      <c r="D850">
        <v>49.64</v>
      </c>
      <c r="E850">
        <v>49.54</v>
      </c>
      <c r="F850">
        <v>9.4499999999999993</v>
      </c>
      <c r="G850">
        <v>7.46</v>
      </c>
      <c r="H850">
        <v>12.67</v>
      </c>
      <c r="I850">
        <v>14.2</v>
      </c>
      <c r="J850">
        <v>38.979999999999997</v>
      </c>
      <c r="K850">
        <v>35.36</v>
      </c>
      <c r="N850" s="22">
        <v>60.95</v>
      </c>
      <c r="O850">
        <v>49.89</v>
      </c>
      <c r="P850">
        <v>49.64</v>
      </c>
      <c r="Q850">
        <v>49.54</v>
      </c>
      <c r="T850">
        <v>12.67</v>
      </c>
      <c r="U850">
        <v>14.2</v>
      </c>
      <c r="V850">
        <v>38.979999999999997</v>
      </c>
      <c r="W850">
        <v>35.36</v>
      </c>
      <c r="Z850">
        <v>1.0569999999999999</v>
      </c>
      <c r="AA850">
        <v>0.03</v>
      </c>
      <c r="AB850">
        <v>10.164300000000001</v>
      </c>
      <c r="AC850">
        <v>0.52</v>
      </c>
      <c r="AD850" s="292">
        <f t="shared" si="98"/>
        <v>0.58333333333333326</v>
      </c>
      <c r="AE850" s="258">
        <f t="shared" si="105"/>
        <v>0.55166666666666664</v>
      </c>
      <c r="AF850" s="293">
        <f t="shared" si="99"/>
        <v>42.101413011332241</v>
      </c>
      <c r="AG850" s="293">
        <f t="shared" si="100"/>
        <v>58.074784644495168</v>
      </c>
      <c r="AH850" s="294">
        <f t="shared" si="101"/>
        <v>0.22908036454018232</v>
      </c>
      <c r="AI850" s="294">
        <f t="shared" si="102"/>
        <v>1.3460047430726998</v>
      </c>
      <c r="AJ850" s="295">
        <f>INDEX($AR$3:AS850,MATCH(COUNTA(N850:Y850),$AR$3:$AR$12,0),2)</f>
        <v>2.2200000000000002</v>
      </c>
      <c r="AK850" s="296">
        <f t="shared" si="103"/>
        <v>38.903750000000002</v>
      </c>
      <c r="AL850" s="297">
        <f t="shared" si="104"/>
        <v>3.8274893499798313</v>
      </c>
      <c r="AP850" s="298" t="s">
        <v>873</v>
      </c>
    </row>
    <row r="851" spans="1:42">
      <c r="A851" s="318" t="s">
        <v>910</v>
      </c>
      <c r="B851">
        <v>78.05</v>
      </c>
      <c r="C851">
        <v>59.68</v>
      </c>
      <c r="D851">
        <v>52.94</v>
      </c>
      <c r="E851">
        <v>50.47</v>
      </c>
      <c r="F851">
        <v>12.9</v>
      </c>
      <c r="G851">
        <v>13.2</v>
      </c>
      <c r="H851">
        <v>29.59</v>
      </c>
      <c r="I851">
        <v>26.54</v>
      </c>
      <c r="J851">
        <v>44.61</v>
      </c>
      <c r="K851">
        <v>41.01</v>
      </c>
      <c r="O851">
        <v>59.68</v>
      </c>
      <c r="P851">
        <v>52.94</v>
      </c>
      <c r="Q851">
        <v>50.47</v>
      </c>
      <c r="R851">
        <v>12.9</v>
      </c>
      <c r="S851">
        <v>13.2</v>
      </c>
      <c r="T851">
        <v>29.59</v>
      </c>
      <c r="U851">
        <v>26.54</v>
      </c>
      <c r="V851">
        <v>44.61</v>
      </c>
      <c r="W851">
        <v>41.01</v>
      </c>
      <c r="Z851">
        <v>0.84799999999999998</v>
      </c>
      <c r="AA851">
        <v>0.03</v>
      </c>
      <c r="AB851">
        <v>9.1882099999999998</v>
      </c>
      <c r="AC851">
        <v>0.45</v>
      </c>
      <c r="AD851" s="292">
        <f t="shared" si="98"/>
        <v>0.625</v>
      </c>
      <c r="AE851" s="258">
        <f t="shared" si="105"/>
        <v>0.53749999999999998</v>
      </c>
      <c r="AF851" s="293">
        <f t="shared" si="99"/>
        <v>43.804142437367268</v>
      </c>
      <c r="AG851" s="293">
        <f t="shared" si="100"/>
        <v>48.090730924016015</v>
      </c>
      <c r="AH851" s="294">
        <f t="shared" si="101"/>
        <v>0.14407866609662254</v>
      </c>
      <c r="AI851" s="294">
        <f t="shared" si="102"/>
        <v>1.42227013328318</v>
      </c>
      <c r="AJ851" s="295">
        <f>INDEX($AR$3:AS851,MATCH(COUNTA(N851:Y851),$AR$3:$AR$12,0),2)</f>
        <v>2.3199999999999998</v>
      </c>
      <c r="AK851" s="296">
        <f t="shared" si="103"/>
        <v>36.771111111111111</v>
      </c>
      <c r="AL851" s="297">
        <f t="shared" si="104"/>
        <v>4.0019885386937295</v>
      </c>
      <c r="AP851" s="298" t="s">
        <v>873</v>
      </c>
    </row>
    <row r="852" spans="1:42">
      <c r="A852" s="318" t="s">
        <v>911</v>
      </c>
      <c r="B852">
        <v>50.77</v>
      </c>
      <c r="C852">
        <v>45.87</v>
      </c>
      <c r="D852">
        <v>40.090000000000003</v>
      </c>
      <c r="E852">
        <v>43.22</v>
      </c>
      <c r="F852">
        <v>7.46</v>
      </c>
      <c r="G852">
        <v>6.65</v>
      </c>
      <c r="H852">
        <v>12.81</v>
      </c>
      <c r="I852">
        <v>10.26</v>
      </c>
      <c r="J852">
        <v>38.21</v>
      </c>
      <c r="K852">
        <v>35.630000000000003</v>
      </c>
      <c r="N852" s="22">
        <v>50.77</v>
      </c>
      <c r="O852">
        <v>45.87</v>
      </c>
      <c r="P852">
        <v>40.090000000000003</v>
      </c>
      <c r="Q852">
        <v>43.22</v>
      </c>
      <c r="R852">
        <v>7.46</v>
      </c>
      <c r="S852">
        <v>6.65</v>
      </c>
      <c r="T852">
        <v>12.81</v>
      </c>
      <c r="U852">
        <v>10.26</v>
      </c>
      <c r="V852">
        <v>38.21</v>
      </c>
      <c r="W852">
        <v>35.630000000000003</v>
      </c>
      <c r="Z852">
        <v>1.1279999999999999</v>
      </c>
      <c r="AA852">
        <v>0.11799999999999999</v>
      </c>
      <c r="AB852">
        <v>8.6088899999999988</v>
      </c>
      <c r="AC852">
        <v>0.48</v>
      </c>
      <c r="AD852" s="292">
        <f t="shared" si="98"/>
        <v>0.66666666666666663</v>
      </c>
      <c r="AE852" s="258">
        <f t="shared" si="105"/>
        <v>0.57333333333333325</v>
      </c>
      <c r="AF852" s="293">
        <f t="shared" si="99"/>
        <v>57.397433212035018</v>
      </c>
      <c r="AG852" s="293">
        <f t="shared" si="100"/>
        <v>57.397433212035018</v>
      </c>
      <c r="AH852" s="294">
        <f t="shared" si="101"/>
        <v>0.11106074342701734</v>
      </c>
      <c r="AI852" s="294">
        <f t="shared" si="102"/>
        <v>1.2977120746206685</v>
      </c>
      <c r="AJ852" s="295">
        <f>INDEX($AR$3:AS852,MATCH(COUNTA(N852:Y852),$AR$3:$AR$12,0),2)</f>
        <v>2.41</v>
      </c>
      <c r="AK852" s="296">
        <f t="shared" si="103"/>
        <v>29.097000000000001</v>
      </c>
      <c r="AL852" s="297">
        <f t="shared" si="104"/>
        <v>3.3798782421427158</v>
      </c>
      <c r="AP852" s="298" t="s">
        <v>873</v>
      </c>
    </row>
    <row r="853" spans="1:42">
      <c r="A853" s="318" t="s">
        <v>912</v>
      </c>
      <c r="B853">
        <v>39.659999999999997</v>
      </c>
      <c r="C853">
        <v>42.84</v>
      </c>
      <c r="D853">
        <v>35.72</v>
      </c>
      <c r="F853">
        <v>4.76</v>
      </c>
      <c r="G853">
        <v>5.4</v>
      </c>
      <c r="I853">
        <v>7.15</v>
      </c>
      <c r="J853">
        <v>34.39</v>
      </c>
      <c r="K853">
        <v>34.24</v>
      </c>
      <c r="N853" s="22">
        <v>39.659999999999997</v>
      </c>
      <c r="O853">
        <v>42.84</v>
      </c>
      <c r="P853">
        <v>35.72</v>
      </c>
      <c r="R853">
        <v>4.76</v>
      </c>
      <c r="S853">
        <v>5.4</v>
      </c>
      <c r="U853">
        <v>7.15</v>
      </c>
      <c r="V853">
        <v>34.39</v>
      </c>
      <c r="W853">
        <v>34.24</v>
      </c>
      <c r="Z853">
        <v>0.72199999999999998</v>
      </c>
      <c r="AA853">
        <v>0.11799999999999999</v>
      </c>
      <c r="AB853">
        <v>5.6537300000000004</v>
      </c>
      <c r="AC853">
        <v>0.65</v>
      </c>
      <c r="AD853" s="292">
        <f t="shared" si="98"/>
        <v>0.58333333333333326</v>
      </c>
      <c r="AE853" s="258">
        <f t="shared" si="105"/>
        <v>0.6166666666666667</v>
      </c>
      <c r="AF853" s="293">
        <f t="shared" si="99"/>
        <v>60.893312913698182</v>
      </c>
      <c r="AG853" s="293">
        <f t="shared" si="100"/>
        <v>60.893312913698182</v>
      </c>
      <c r="AH853" s="294">
        <f t="shared" si="101"/>
        <v>8.3508403361344699E-2</v>
      </c>
      <c r="AI853" s="294">
        <f t="shared" si="102"/>
        <v>1.114545018336923</v>
      </c>
      <c r="AJ853" s="295">
        <f>INDEX($AR$3:AS853,MATCH(COUNTA(N853:Y853),$AR$3:$AR$12,0),2)</f>
        <v>2.2200000000000002</v>
      </c>
      <c r="AK853" s="296">
        <f t="shared" si="103"/>
        <v>25.520000000000003</v>
      </c>
      <c r="AL853" s="297">
        <f t="shared" si="104"/>
        <v>4.5138342297916596</v>
      </c>
      <c r="AP853" s="298" t="s">
        <v>873</v>
      </c>
    </row>
    <row r="854" spans="1:42">
      <c r="A854" s="318" t="s">
        <v>913</v>
      </c>
      <c r="B854">
        <v>39.83</v>
      </c>
      <c r="C854">
        <v>41.88</v>
      </c>
      <c r="D854">
        <v>38.11</v>
      </c>
      <c r="E854">
        <v>40.090000000000003</v>
      </c>
      <c r="F854">
        <v>6.49</v>
      </c>
      <c r="G854">
        <v>7.09</v>
      </c>
      <c r="H854">
        <v>7.88</v>
      </c>
      <c r="I854">
        <v>7.51</v>
      </c>
      <c r="J854">
        <v>35.97</v>
      </c>
      <c r="K854">
        <v>35.04</v>
      </c>
      <c r="N854" s="22">
        <v>39.83</v>
      </c>
      <c r="O854">
        <v>41.88</v>
      </c>
      <c r="P854">
        <v>38.11</v>
      </c>
      <c r="Q854">
        <v>40.090000000000003</v>
      </c>
      <c r="R854">
        <v>6.49</v>
      </c>
      <c r="S854">
        <v>7.09</v>
      </c>
      <c r="T854">
        <v>7.88</v>
      </c>
      <c r="U854">
        <v>7.51</v>
      </c>
      <c r="V854">
        <v>35.97</v>
      </c>
      <c r="W854">
        <v>35.04</v>
      </c>
      <c r="Z854">
        <v>0.40799999999999997</v>
      </c>
      <c r="AA854">
        <v>0.11799999999999999</v>
      </c>
      <c r="AB854">
        <v>7.3857999999999997</v>
      </c>
      <c r="AC854">
        <v>0.57999999999999996</v>
      </c>
      <c r="AD854" s="292">
        <f t="shared" si="98"/>
        <v>0.66666666666666663</v>
      </c>
      <c r="AE854" s="258">
        <f t="shared" si="105"/>
        <v>0.62333333333333329</v>
      </c>
      <c r="AF854" s="293">
        <f t="shared" si="99"/>
        <v>59.338078121664253</v>
      </c>
      <c r="AG854" s="293">
        <f t="shared" si="100"/>
        <v>59.338078121664253</v>
      </c>
      <c r="AH854" s="294">
        <f t="shared" si="101"/>
        <v>5.0579259677875084E-2</v>
      </c>
      <c r="AI854" s="294">
        <f t="shared" si="102"/>
        <v>1.0304529871117025</v>
      </c>
      <c r="AJ854" s="295">
        <f>INDEX($AR$3:AS854,MATCH(COUNTA(N854:Y854),$AR$3:$AR$12,0),2)</f>
        <v>2.41</v>
      </c>
      <c r="AK854" s="296">
        <f t="shared" si="103"/>
        <v>25.989000000000004</v>
      </c>
      <c r="AL854" s="297">
        <f t="shared" si="104"/>
        <v>3.5187792791573025</v>
      </c>
      <c r="AP854" s="298" t="s">
        <v>873</v>
      </c>
    </row>
    <row r="855" spans="1:42">
      <c r="A855" s="318" t="s">
        <v>914</v>
      </c>
      <c r="D855">
        <v>51.44</v>
      </c>
      <c r="E855">
        <v>75.760000000000005</v>
      </c>
      <c r="F855">
        <v>17.11</v>
      </c>
      <c r="G855">
        <v>24.07</v>
      </c>
      <c r="H855">
        <v>87.19</v>
      </c>
      <c r="I855">
        <v>58.8</v>
      </c>
      <c r="J855">
        <v>81.52</v>
      </c>
      <c r="K855">
        <v>73.86</v>
      </c>
      <c r="P855">
        <v>51.44</v>
      </c>
      <c r="Q855">
        <v>75.760000000000005</v>
      </c>
      <c r="R855">
        <v>17.11</v>
      </c>
      <c r="S855">
        <v>24.07</v>
      </c>
      <c r="T855">
        <v>87.19</v>
      </c>
      <c r="U855">
        <v>58.8</v>
      </c>
      <c r="V855">
        <v>81.52</v>
      </c>
      <c r="W855">
        <v>73.86</v>
      </c>
      <c r="Z855">
        <v>0.34399999999999997</v>
      </c>
      <c r="AA855">
        <v>8.2000000000000003E-2</v>
      </c>
      <c r="AB855">
        <v>5.98393</v>
      </c>
      <c r="AC855">
        <v>0.42</v>
      </c>
      <c r="AD855" s="292">
        <f t="shared" si="98"/>
        <v>0.58333333333333326</v>
      </c>
      <c r="AE855" s="258">
        <f t="shared" si="105"/>
        <v>0.50166666666666659</v>
      </c>
      <c r="AF855" s="293">
        <f t="shared" si="99"/>
        <v>41.867363446102047</v>
      </c>
      <c r="AG855" s="293">
        <f t="shared" si="100"/>
        <v>41.867363446102047</v>
      </c>
      <c r="AH855" s="294">
        <f t="shared" si="101"/>
        <v>8.0907534246575374E-2</v>
      </c>
      <c r="AI855" s="294">
        <f t="shared" si="102"/>
        <v>1.1581214902616368</v>
      </c>
      <c r="AJ855" s="295">
        <f>INDEX($AR$3:AS855,MATCH(COUNTA(N855:Y855),$AR$3:$AR$12,0),2)</f>
        <v>2.2200000000000002</v>
      </c>
      <c r="AK855" s="296">
        <f t="shared" si="103"/>
        <v>58.71875</v>
      </c>
      <c r="AL855" s="297">
        <f t="shared" si="104"/>
        <v>9.8127401222942119</v>
      </c>
      <c r="AP855" s="298" t="s">
        <v>915</v>
      </c>
    </row>
    <row r="856" spans="1:42">
      <c r="A856" s="318" t="s">
        <v>916</v>
      </c>
      <c r="B856">
        <v>55.3</v>
      </c>
      <c r="C856">
        <v>69.680000000000007</v>
      </c>
      <c r="D856">
        <v>47.47</v>
      </c>
      <c r="E856">
        <v>49.1</v>
      </c>
      <c r="H856">
        <v>56.63</v>
      </c>
      <c r="I856">
        <v>37.11</v>
      </c>
      <c r="J856">
        <v>64.27</v>
      </c>
      <c r="K856">
        <v>52.63</v>
      </c>
      <c r="N856" s="22">
        <v>55.3</v>
      </c>
      <c r="O856">
        <v>69.680000000000007</v>
      </c>
      <c r="P856">
        <v>47.47</v>
      </c>
      <c r="Q856">
        <v>49.1</v>
      </c>
      <c r="T856">
        <v>56.63</v>
      </c>
      <c r="U856">
        <v>37.11</v>
      </c>
      <c r="V856">
        <v>64.27</v>
      </c>
      <c r="W856">
        <v>52.63</v>
      </c>
      <c r="Z856">
        <v>0.79600000000000004</v>
      </c>
      <c r="AA856">
        <v>8.2000000000000003E-2</v>
      </c>
      <c r="AB856">
        <v>5.4762849999999998</v>
      </c>
      <c r="AC856">
        <v>0.42</v>
      </c>
      <c r="AD856" s="292">
        <f t="shared" si="98"/>
        <v>0.83333333333333326</v>
      </c>
      <c r="AE856" s="258">
        <f t="shared" si="105"/>
        <v>0.62666666666666659</v>
      </c>
      <c r="AF856" s="293">
        <f t="shared" si="99"/>
        <v>17.483950320967416</v>
      </c>
      <c r="AG856" s="293">
        <f t="shared" si="100"/>
        <v>17.483950320967416</v>
      </c>
      <c r="AH856" s="294">
        <f t="shared" si="101"/>
        <v>0.16610377648142491</v>
      </c>
      <c r="AI856" s="294">
        <f t="shared" si="102"/>
        <v>1.6575378592392485</v>
      </c>
      <c r="AJ856" s="295">
        <f>INDEX($AR$3:AS856,MATCH(COUNTA(N856:Y856),$AR$3:$AR$12,0),2)</f>
        <v>2.2200000000000002</v>
      </c>
      <c r="AK856" s="296">
        <f t="shared" si="103"/>
        <v>54.02375</v>
      </c>
      <c r="AL856" s="297">
        <f t="shared" si="104"/>
        <v>9.8650362426352896</v>
      </c>
      <c r="AP856" s="298" t="s">
        <v>915</v>
      </c>
    </row>
    <row r="857" spans="1:42">
      <c r="A857" s="411" t="s">
        <v>917</v>
      </c>
      <c r="B857">
        <v>106.32</v>
      </c>
      <c r="C857">
        <v>115.84</v>
      </c>
      <c r="D857">
        <v>110.85</v>
      </c>
      <c r="I857">
        <v>85.27</v>
      </c>
      <c r="J857">
        <v>114.36</v>
      </c>
      <c r="N857" s="22">
        <v>106.32</v>
      </c>
      <c r="O857">
        <v>115.84</v>
      </c>
      <c r="P857">
        <v>110.85</v>
      </c>
      <c r="U857">
        <v>85.27</v>
      </c>
      <c r="V857">
        <v>114.36</v>
      </c>
      <c r="Z857">
        <v>1.1020000000000001</v>
      </c>
      <c r="AA857">
        <v>8.2000000000000003E-2</v>
      </c>
      <c r="AB857">
        <v>10.230499999999999</v>
      </c>
      <c r="AC857">
        <v>0.39</v>
      </c>
      <c r="AD857" s="292">
        <f t="shared" si="98"/>
        <v>0.70833333333333326</v>
      </c>
      <c r="AE857" s="258">
        <f t="shared" si="105"/>
        <v>0.54916666666666658</v>
      </c>
      <c r="AF857" s="293">
        <f t="shared" si="99"/>
        <v>10.442006035018613</v>
      </c>
      <c r="AG857" s="293">
        <f t="shared" si="100"/>
        <v>10.442006035018613</v>
      </c>
      <c r="AH857" s="294">
        <f t="shared" si="101"/>
        <v>4.8413477265292888E-2</v>
      </c>
      <c r="AI857" s="294">
        <f t="shared" si="102"/>
        <v>0.83713452602780525</v>
      </c>
      <c r="AJ857" s="295">
        <f>INDEX($AR$3:AS857,MATCH(COUNTA(N857:Y857),$AR$3:$AR$12,0),2)</f>
        <v>1.75</v>
      </c>
      <c r="AK857" s="296">
        <f t="shared" si="103"/>
        <v>106.52799999999999</v>
      </c>
      <c r="AL857" s="297">
        <f t="shared" si="104"/>
        <v>10.412785298861248</v>
      </c>
      <c r="AP857" s="298" t="s">
        <v>915</v>
      </c>
    </row>
    <row r="858" spans="1:42" s="304" customFormat="1">
      <c r="A858" s="320" t="s">
        <v>918</v>
      </c>
      <c r="B858" s="304">
        <v>44.02</v>
      </c>
      <c r="C858" s="304">
        <v>72.67</v>
      </c>
      <c r="D858" s="304">
        <v>41.03</v>
      </c>
      <c r="E858" s="304">
        <v>44.47</v>
      </c>
      <c r="F858" s="304">
        <v>11.62</v>
      </c>
      <c r="G858" s="304">
        <v>9.67</v>
      </c>
      <c r="H858" s="304">
        <v>36.56</v>
      </c>
      <c r="I858" s="304">
        <v>21.6</v>
      </c>
      <c r="J858" s="304">
        <v>45.99</v>
      </c>
      <c r="N858" s="133">
        <v>44.02</v>
      </c>
      <c r="O858" s="304">
        <v>72.67</v>
      </c>
      <c r="P858" s="304">
        <v>41.03</v>
      </c>
      <c r="Q858" s="304">
        <v>44.47</v>
      </c>
      <c r="R858" s="304">
        <v>11.62</v>
      </c>
      <c r="T858" s="304">
        <v>36.56</v>
      </c>
      <c r="U858" s="304">
        <v>21.6</v>
      </c>
      <c r="V858" s="304">
        <v>45.99</v>
      </c>
      <c r="Y858" s="112"/>
      <c r="Z858" s="304">
        <v>0.89100000000000001</v>
      </c>
      <c r="AA858" s="304">
        <v>7.2999999999999995E-2</v>
      </c>
      <c r="AB858" s="304">
        <v>6.1067300000000007</v>
      </c>
      <c r="AC858" s="304">
        <v>0.4</v>
      </c>
      <c r="AD858" s="138">
        <f t="shared" si="98"/>
        <v>0.58333333333333326</v>
      </c>
      <c r="AE858" s="116">
        <f t="shared" si="105"/>
        <v>0.49166666666666664</v>
      </c>
      <c r="AF858" s="117">
        <f t="shared" si="99"/>
        <v>42.621715279653884</v>
      </c>
      <c r="AG858" s="117">
        <f t="shared" si="100"/>
        <v>50.979832628184816</v>
      </c>
      <c r="AH858" s="118">
        <f t="shared" si="101"/>
        <v>0.43701883701883698</v>
      </c>
      <c r="AI858" s="118">
        <f t="shared" si="102"/>
        <v>1.9436244725975524</v>
      </c>
      <c r="AJ858" s="119">
        <f>INDEX($AR$3:AS858,MATCH(COUNTA(N858:Y858),$AR$3:$AR$12,0),2)</f>
        <v>2.2200000000000002</v>
      </c>
      <c r="AK858" s="139">
        <f t="shared" si="103"/>
        <v>39.745000000000005</v>
      </c>
      <c r="AL858" s="140">
        <f t="shared" si="104"/>
        <v>6.5083931989788315</v>
      </c>
      <c r="AP858" s="272" t="s">
        <v>153</v>
      </c>
    </row>
    <row r="859" spans="1:42">
      <c r="A859" s="320" t="s">
        <v>919</v>
      </c>
      <c r="B859">
        <v>39.049999999999997</v>
      </c>
      <c r="C859">
        <v>50.4</v>
      </c>
      <c r="D859">
        <v>46.04</v>
      </c>
      <c r="E859">
        <v>41.77</v>
      </c>
      <c r="F859">
        <v>7.65</v>
      </c>
      <c r="H859">
        <v>18.73</v>
      </c>
      <c r="I859">
        <v>11.34</v>
      </c>
      <c r="J859">
        <v>40.270000000000003</v>
      </c>
      <c r="N859" s="22">
        <v>39.049999999999997</v>
      </c>
      <c r="O859">
        <v>50.4</v>
      </c>
      <c r="P859">
        <v>46.04</v>
      </c>
      <c r="Q859">
        <v>41.77</v>
      </c>
      <c r="R859">
        <v>7.65</v>
      </c>
      <c r="T859">
        <v>18.73</v>
      </c>
      <c r="U859">
        <v>11.34</v>
      </c>
      <c r="V859">
        <v>40.270000000000003</v>
      </c>
      <c r="Z859">
        <v>0.88600000000000001</v>
      </c>
      <c r="AA859">
        <v>7.2999999999999995E-2</v>
      </c>
      <c r="AB859">
        <v>4.3619599999999998</v>
      </c>
      <c r="AC859">
        <v>0.42</v>
      </c>
      <c r="AD859" s="292">
        <f t="shared" si="98"/>
        <v>0.58333333333333326</v>
      </c>
      <c r="AE859" s="258">
        <f t="shared" si="105"/>
        <v>0.50166666666666659</v>
      </c>
      <c r="AF859" s="293">
        <f t="shared" si="99"/>
        <v>48.869762406483737</v>
      </c>
      <c r="AG859" s="293">
        <f t="shared" si="100"/>
        <v>48.869762406483737</v>
      </c>
      <c r="AH859" s="294">
        <f t="shared" si="101"/>
        <v>0.10198830409356724</v>
      </c>
      <c r="AI859" s="294">
        <f t="shared" si="102"/>
        <v>1.1860663676766634</v>
      </c>
      <c r="AJ859" s="295">
        <f>INDEX($AR$3:AS859,MATCH(COUNTA(N859:Y859),$AR$3:$AR$12,0),2)</f>
        <v>2.2200000000000002</v>
      </c>
      <c r="AK859" s="296">
        <f t="shared" si="103"/>
        <v>31.90625</v>
      </c>
      <c r="AL859" s="297">
        <f t="shared" si="104"/>
        <v>7.3146590065016648</v>
      </c>
      <c r="AP859" s="298" t="s">
        <v>153</v>
      </c>
    </row>
    <row r="860" spans="1:42">
      <c r="A860" s="320" t="s">
        <v>920</v>
      </c>
      <c r="B860">
        <v>59.76</v>
      </c>
      <c r="C860">
        <v>96.14</v>
      </c>
      <c r="D860">
        <v>54.74</v>
      </c>
      <c r="E860">
        <v>47.71</v>
      </c>
      <c r="F860">
        <v>17.59</v>
      </c>
      <c r="G860">
        <v>10.81</v>
      </c>
      <c r="H860">
        <v>51.7</v>
      </c>
      <c r="I860">
        <v>24.63</v>
      </c>
      <c r="J860">
        <v>54.98</v>
      </c>
      <c r="N860" s="22">
        <v>59.76</v>
      </c>
      <c r="P860">
        <v>54.74</v>
      </c>
      <c r="Q860">
        <v>47.71</v>
      </c>
      <c r="R860">
        <v>17.59</v>
      </c>
      <c r="S860">
        <v>10.81</v>
      </c>
      <c r="T860">
        <v>51.7</v>
      </c>
      <c r="U860">
        <v>24.63</v>
      </c>
      <c r="V860">
        <v>54.98</v>
      </c>
      <c r="Z860">
        <v>0.45100000000000001</v>
      </c>
      <c r="AA860">
        <v>7.2999999999999995E-2</v>
      </c>
      <c r="AB860">
        <v>5.0663900000000002</v>
      </c>
      <c r="AC860">
        <v>0.35</v>
      </c>
      <c r="AD860" s="292">
        <f t="shared" si="98"/>
        <v>0.58333333333333326</v>
      </c>
      <c r="AE860" s="258">
        <f t="shared" si="105"/>
        <v>0.46666666666666662</v>
      </c>
      <c r="AF860" s="293">
        <f t="shared" si="99"/>
        <v>44.959691603828588</v>
      </c>
      <c r="AG860" s="293">
        <f t="shared" si="100"/>
        <v>52.713638129473686</v>
      </c>
      <c r="AH860" s="294">
        <f t="shared" si="101"/>
        <v>9.765066394279881E-2</v>
      </c>
      <c r="AI860" s="294">
        <f t="shared" si="102"/>
        <v>1.0789430396790523</v>
      </c>
      <c r="AJ860" s="295">
        <f>INDEX($AR$3:AS860,MATCH(COUNTA(N860:Y860),$AR$3:$AR$12,0),2)</f>
        <v>2.2200000000000002</v>
      </c>
      <c r="AK860" s="296">
        <f t="shared" si="103"/>
        <v>40.24</v>
      </c>
      <c r="AL860" s="297">
        <f t="shared" si="104"/>
        <v>7.9425389675883622</v>
      </c>
      <c r="AP860" s="298" t="s">
        <v>153</v>
      </c>
    </row>
    <row r="861" spans="1:42">
      <c r="A861" s="320" t="s">
        <v>921</v>
      </c>
      <c r="D861">
        <v>51.97</v>
      </c>
      <c r="E861">
        <v>43.19</v>
      </c>
      <c r="H861">
        <v>9.26</v>
      </c>
      <c r="I861">
        <v>11.77</v>
      </c>
      <c r="J861">
        <v>35.28</v>
      </c>
      <c r="P861">
        <v>51.97</v>
      </c>
      <c r="Q861">
        <v>43.19</v>
      </c>
      <c r="T861">
        <v>9.26</v>
      </c>
      <c r="U861">
        <v>11.77</v>
      </c>
      <c r="V861">
        <v>35.28</v>
      </c>
      <c r="AB861">
        <v>1.51233</v>
      </c>
      <c r="AC861">
        <v>0.52</v>
      </c>
      <c r="AD861" s="292">
        <f t="shared" si="98"/>
        <v>0.45833333333333331</v>
      </c>
      <c r="AE861" s="258">
        <f t="shared" si="105"/>
        <v>0.48916666666666664</v>
      </c>
      <c r="AF861" s="293">
        <f t="shared" si="99"/>
        <v>56.147466326050889</v>
      </c>
      <c r="AG861" s="293">
        <f t="shared" si="100"/>
        <v>56.147466326050889</v>
      </c>
      <c r="AH861" s="294">
        <f t="shared" si="101"/>
        <v>0.20557246546476238</v>
      </c>
      <c r="AI861" s="294">
        <f t="shared" si="102"/>
        <v>1.2743606651279376</v>
      </c>
      <c r="AJ861" s="295">
        <f>INDEX($AR$3:AS861,MATCH(COUNTA(N861:Y861),$AR$3:$AR$12,0),2)</f>
        <v>1.75</v>
      </c>
      <c r="AK861" s="296">
        <f t="shared" si="103"/>
        <v>30.294</v>
      </c>
      <c r="AL861" s="297">
        <f t="shared" si="104"/>
        <v>20.031342365753506</v>
      </c>
      <c r="AP861" s="298" t="s">
        <v>511</v>
      </c>
    </row>
    <row r="862" spans="1:42">
      <c r="A862" s="412" t="s">
        <v>922</v>
      </c>
      <c r="B862">
        <v>81.92</v>
      </c>
      <c r="C862">
        <v>55.08</v>
      </c>
      <c r="D862">
        <v>50.62</v>
      </c>
      <c r="E862">
        <v>47.23</v>
      </c>
      <c r="F862">
        <v>10.220000000000001</v>
      </c>
      <c r="G862">
        <v>10.45</v>
      </c>
      <c r="H862">
        <v>15.53</v>
      </c>
      <c r="I862">
        <v>13.39</v>
      </c>
      <c r="N862" s="22">
        <v>81.92</v>
      </c>
      <c r="O862">
        <v>55.08</v>
      </c>
      <c r="P862">
        <v>50.62</v>
      </c>
      <c r="Q862">
        <v>47.23</v>
      </c>
      <c r="R862">
        <v>10.220000000000001</v>
      </c>
      <c r="S862">
        <v>10.45</v>
      </c>
      <c r="T862">
        <v>15.53</v>
      </c>
      <c r="U862">
        <v>13.39</v>
      </c>
      <c r="Z862">
        <v>0.52800000000000002</v>
      </c>
      <c r="AA862">
        <v>0.104</v>
      </c>
      <c r="AB862">
        <v>9.3551099999999998</v>
      </c>
      <c r="AC862">
        <v>0.42</v>
      </c>
      <c r="AD862" s="292">
        <f t="shared" si="98"/>
        <v>0.33333333333333331</v>
      </c>
      <c r="AE862" s="258">
        <f t="shared" si="105"/>
        <v>0.37666666666666665</v>
      </c>
      <c r="AF862" s="293">
        <f t="shared" si="99"/>
        <v>70.724504597858001</v>
      </c>
      <c r="AG862" s="293">
        <f t="shared" si="100"/>
        <v>70.724504597858001</v>
      </c>
      <c r="AH862" s="294">
        <f t="shared" si="101"/>
        <v>0.37433751743375177</v>
      </c>
      <c r="AI862" s="294">
        <f t="shared" si="102"/>
        <v>1.8438248637827916</v>
      </c>
      <c r="AJ862" s="295">
        <f>INDEX($AR$3:AS862,MATCH(COUNTA(N862:Y862),$AR$3:$AR$12,0),2)</f>
        <v>2.2200000000000002</v>
      </c>
      <c r="AK862" s="296">
        <f t="shared" si="103"/>
        <v>35.554999999999993</v>
      </c>
      <c r="AL862" s="297">
        <f t="shared" si="104"/>
        <v>3.800596679248025</v>
      </c>
      <c r="AP862" s="298" t="s">
        <v>873</v>
      </c>
    </row>
    <row r="863" spans="1:42">
      <c r="A863" s="320" t="s">
        <v>923</v>
      </c>
      <c r="B863">
        <v>44.65</v>
      </c>
      <c r="C863">
        <v>40.06</v>
      </c>
      <c r="D863">
        <v>37.409999999999997</v>
      </c>
      <c r="E863">
        <v>40.020000000000003</v>
      </c>
      <c r="F863">
        <v>5.46</v>
      </c>
      <c r="G863">
        <v>5.61</v>
      </c>
      <c r="H863">
        <v>7</v>
      </c>
      <c r="I863">
        <v>7.79</v>
      </c>
      <c r="J863">
        <v>33.630000000000003</v>
      </c>
      <c r="N863" s="22">
        <v>44.65</v>
      </c>
      <c r="O863">
        <v>40.06</v>
      </c>
      <c r="P863">
        <v>37.409999999999997</v>
      </c>
      <c r="Q863">
        <v>40.020000000000003</v>
      </c>
      <c r="R863">
        <v>5.46</v>
      </c>
      <c r="S863">
        <v>5.61</v>
      </c>
      <c r="T863">
        <v>7</v>
      </c>
      <c r="U863">
        <v>7.79</v>
      </c>
      <c r="V863">
        <v>33.630000000000003</v>
      </c>
      <c r="Z863">
        <v>1.1419999999999999</v>
      </c>
      <c r="AA863">
        <v>0.104</v>
      </c>
      <c r="AB863">
        <v>4.7531699999999999</v>
      </c>
      <c r="AC863">
        <v>0.55000000000000004</v>
      </c>
      <c r="AD863" s="292">
        <f t="shared" si="98"/>
        <v>0.625</v>
      </c>
      <c r="AE863" s="258">
        <f t="shared" si="105"/>
        <v>0.58750000000000002</v>
      </c>
      <c r="AF863" s="293">
        <f t="shared" si="99"/>
        <v>66.914186246862613</v>
      </c>
      <c r="AG863" s="293">
        <f t="shared" si="100"/>
        <v>66.914186246862613</v>
      </c>
      <c r="AH863" s="294">
        <f t="shared" si="101"/>
        <v>0.11712171472314357</v>
      </c>
      <c r="AI863" s="294">
        <f t="shared" si="102"/>
        <v>1.2152237203849308</v>
      </c>
      <c r="AJ863" s="295">
        <f>INDEX($AR$3:AS863,MATCH(COUNTA(N863:Y863),$AR$3:$AR$12,0),2)</f>
        <v>2.3199999999999998</v>
      </c>
      <c r="AK863" s="296">
        <f t="shared" si="103"/>
        <v>24.625555555555557</v>
      </c>
      <c r="AL863" s="297">
        <f t="shared" si="104"/>
        <v>5.1808699363909891</v>
      </c>
      <c r="AP863" s="298" t="s">
        <v>873</v>
      </c>
    </row>
    <row r="864" spans="1:42">
      <c r="A864" s="320" t="s">
        <v>924</v>
      </c>
      <c r="B864">
        <v>89.55</v>
      </c>
      <c r="C864">
        <v>56.83</v>
      </c>
      <c r="D864">
        <v>53.1</v>
      </c>
      <c r="E864">
        <v>51.4</v>
      </c>
      <c r="F864">
        <v>10.57</v>
      </c>
      <c r="G864">
        <v>10.029999999999999</v>
      </c>
      <c r="H864">
        <v>22.98</v>
      </c>
      <c r="I864">
        <v>21.82</v>
      </c>
      <c r="J864">
        <v>39</v>
      </c>
      <c r="N864" s="22">
        <v>89.55</v>
      </c>
      <c r="O864">
        <v>56.83</v>
      </c>
      <c r="P864">
        <v>53.1</v>
      </c>
      <c r="Q864">
        <v>51.4</v>
      </c>
      <c r="R864">
        <v>10.57</v>
      </c>
      <c r="S864">
        <v>10.029999999999999</v>
      </c>
      <c r="T864">
        <v>22.98</v>
      </c>
      <c r="U864">
        <v>21.82</v>
      </c>
      <c r="V864">
        <v>39</v>
      </c>
      <c r="Z864">
        <v>0.622</v>
      </c>
      <c r="AA864">
        <v>0.104</v>
      </c>
      <c r="AB864">
        <v>11.220549999999999</v>
      </c>
      <c r="AC864">
        <v>0.45</v>
      </c>
      <c r="AD864" s="292">
        <f t="shared" si="98"/>
        <v>0.625</v>
      </c>
      <c r="AE864" s="258">
        <f t="shared" si="105"/>
        <v>0.53749999999999998</v>
      </c>
      <c r="AF864" s="293">
        <f t="shared" si="99"/>
        <v>62.183173784789211</v>
      </c>
      <c r="AG864" s="293">
        <f t="shared" si="100"/>
        <v>62.183173784789211</v>
      </c>
      <c r="AH864" s="294">
        <f t="shared" si="101"/>
        <v>0.41146881287726361</v>
      </c>
      <c r="AI864" s="294">
        <f t="shared" si="102"/>
        <v>2.0399287772670687</v>
      </c>
      <c r="AJ864" s="295">
        <f>INDEX($AR$3:AS864,MATCH(COUNTA(N864:Y864),$AR$3:$AR$12,0),2)</f>
        <v>2.3199999999999998</v>
      </c>
      <c r="AK864" s="296">
        <f t="shared" si="103"/>
        <v>39.475555555555552</v>
      </c>
      <c r="AL864" s="297">
        <f t="shared" si="104"/>
        <v>3.518148001261574</v>
      </c>
      <c r="AP864" s="298" t="s">
        <v>873</v>
      </c>
    </row>
    <row r="865" spans="1:42">
      <c r="A865" s="320" t="s">
        <v>925</v>
      </c>
      <c r="C865">
        <v>152.24</v>
      </c>
      <c r="H865">
        <v>112.23</v>
      </c>
      <c r="I865">
        <v>155.78</v>
      </c>
      <c r="J865">
        <v>148.31</v>
      </c>
      <c r="O865">
        <v>152.24</v>
      </c>
      <c r="T865">
        <v>112.23</v>
      </c>
      <c r="U865">
        <v>155.78</v>
      </c>
      <c r="V865">
        <v>148.31</v>
      </c>
      <c r="Z865">
        <v>0.57799999999999996</v>
      </c>
      <c r="AA865">
        <v>22.041</v>
      </c>
      <c r="AB865">
        <v>9.23292</v>
      </c>
      <c r="AC865">
        <v>0.33</v>
      </c>
      <c r="AD865" s="292">
        <f t="shared" si="98"/>
        <v>0.66666666666666663</v>
      </c>
      <c r="AE865" s="258">
        <f t="shared" si="105"/>
        <v>0.49833333333333329</v>
      </c>
      <c r="AF865" s="293">
        <f t="shared" si="99"/>
        <v>12.290362037552409</v>
      </c>
      <c r="AG865" s="293">
        <f t="shared" si="100"/>
        <v>12.290362037552409</v>
      </c>
      <c r="AH865" s="294">
        <f t="shared" si="101"/>
        <v>8.1285878300803499E-2</v>
      </c>
      <c r="AI865" s="294">
        <f t="shared" si="102"/>
        <v>0.78078845505707939</v>
      </c>
      <c r="AJ865" s="295">
        <f>INDEX($AR$3:AS865,MATCH(COUNTA(N865:Y865),$AR$3:$AR$12,0),2)</f>
        <v>1.49</v>
      </c>
      <c r="AK865" s="296">
        <f t="shared" si="103"/>
        <v>142.13999999999999</v>
      </c>
      <c r="AL865" s="297">
        <f t="shared" si="104"/>
        <v>15.394912985274429</v>
      </c>
      <c r="AP865" s="298" t="s">
        <v>220</v>
      </c>
    </row>
    <row r="866" spans="1:42">
      <c r="A866" s="320" t="s">
        <v>926</v>
      </c>
      <c r="B866">
        <v>118.85</v>
      </c>
      <c r="C866">
        <v>114.65</v>
      </c>
      <c r="D866">
        <v>52.48</v>
      </c>
      <c r="E866">
        <v>81.7</v>
      </c>
      <c r="H866">
        <v>73.650000000000006</v>
      </c>
      <c r="I866">
        <v>114.58</v>
      </c>
      <c r="J866">
        <v>120.58</v>
      </c>
      <c r="K866">
        <v>77.790000000000006</v>
      </c>
      <c r="L866">
        <v>84.11</v>
      </c>
      <c r="M866">
        <v>128.79</v>
      </c>
      <c r="N866" s="22">
        <v>118.85</v>
      </c>
      <c r="O866">
        <v>114.65</v>
      </c>
      <c r="P866">
        <v>52.48</v>
      </c>
      <c r="Q866">
        <v>81.7</v>
      </c>
      <c r="T866">
        <v>73.650000000000006</v>
      </c>
      <c r="U866">
        <v>114.58</v>
      </c>
      <c r="V866">
        <v>120.58</v>
      </c>
      <c r="W866">
        <v>77.790000000000006</v>
      </c>
      <c r="X866">
        <v>84.11</v>
      </c>
      <c r="Y866" s="72">
        <v>128.79</v>
      </c>
      <c r="Z866">
        <v>1.1539999999999999</v>
      </c>
      <c r="AA866">
        <v>22.041</v>
      </c>
      <c r="AB866">
        <v>-99.239099999999993</v>
      </c>
      <c r="AC866">
        <v>0.4</v>
      </c>
      <c r="AD866" s="292">
        <f t="shared" si="98"/>
        <v>0.91666666666666663</v>
      </c>
      <c r="AE866" s="258">
        <f t="shared" si="105"/>
        <v>0.65833333333333333</v>
      </c>
      <c r="AF866" s="293">
        <f t="shared" si="99"/>
        <v>25.242270689291889</v>
      </c>
      <c r="AG866" s="293">
        <f t="shared" si="100"/>
        <v>25.242270689291889</v>
      </c>
      <c r="AH866" s="294">
        <f t="shared" si="101"/>
        <v>0.1075874721530598</v>
      </c>
      <c r="AI866" s="294">
        <f t="shared" si="102"/>
        <v>1.313682202696439</v>
      </c>
      <c r="AJ866" s="295">
        <f>INDEX($AR$3:AS866,MATCH(COUNTA(N866:Y866),$AR$3:$AR$12,0),2)</f>
        <v>2.41</v>
      </c>
      <c r="AK866" s="296">
        <f t="shared" si="103"/>
        <v>96.718000000000004</v>
      </c>
      <c r="AL866" s="297">
        <f t="shared" si="104"/>
        <v>-0.97459569867118923</v>
      </c>
      <c r="AP866" s="298" t="s">
        <v>220</v>
      </c>
    </row>
    <row r="867" spans="1:42">
      <c r="A867" s="320" t="s">
        <v>927</v>
      </c>
      <c r="C867">
        <v>109.93</v>
      </c>
      <c r="D867">
        <v>54.92</v>
      </c>
      <c r="E867">
        <v>90.75</v>
      </c>
      <c r="F867">
        <v>99.2</v>
      </c>
      <c r="G867">
        <v>53.94</v>
      </c>
      <c r="H867">
        <v>172.11</v>
      </c>
      <c r="I867">
        <v>104.62</v>
      </c>
      <c r="J867">
        <v>127.93</v>
      </c>
      <c r="K867">
        <v>71.56</v>
      </c>
      <c r="L867">
        <v>115.62</v>
      </c>
      <c r="O867">
        <v>109.93</v>
      </c>
      <c r="P867">
        <v>54.92</v>
      </c>
      <c r="Q867">
        <v>90.75</v>
      </c>
      <c r="R867">
        <v>99.2</v>
      </c>
      <c r="S867">
        <v>53.94</v>
      </c>
      <c r="T867">
        <v>172.11</v>
      </c>
      <c r="U867">
        <v>104.62</v>
      </c>
      <c r="V867">
        <v>127.93</v>
      </c>
      <c r="W867">
        <v>71.56</v>
      </c>
      <c r="X867">
        <v>115.62</v>
      </c>
      <c r="Z867">
        <v>0.57699999999999996</v>
      </c>
      <c r="AA867">
        <v>22.041</v>
      </c>
      <c r="AB867">
        <v>8.4308049999999994</v>
      </c>
      <c r="AC867">
        <v>0.37</v>
      </c>
      <c r="AD867" s="292">
        <f t="shared" si="98"/>
        <v>0.91666666666666663</v>
      </c>
      <c r="AE867" s="258">
        <f t="shared" si="105"/>
        <v>0.64333333333333331</v>
      </c>
      <c r="AF867" s="293">
        <f t="shared" si="99"/>
        <v>33.733365128407527</v>
      </c>
      <c r="AG867" s="293">
        <f t="shared" si="100"/>
        <v>33.733365128407527</v>
      </c>
      <c r="AH867" s="294">
        <f t="shared" si="101"/>
        <v>0.37386815604637386</v>
      </c>
      <c r="AI867" s="294">
        <f t="shared" si="102"/>
        <v>2.1346887210965355</v>
      </c>
      <c r="AJ867" s="295">
        <f>INDEX($AR$3:AS867,MATCH(COUNTA(N867:Y867),$AR$3:$AR$12,0),2)</f>
        <v>2.41</v>
      </c>
      <c r="AK867" s="296">
        <f t="shared" si="103"/>
        <v>100.05800000000001</v>
      </c>
      <c r="AL867" s="297">
        <f t="shared" si="104"/>
        <v>11.868143077677637</v>
      </c>
      <c r="AP867" s="298" t="s">
        <v>220</v>
      </c>
    </row>
    <row r="868" spans="1:42">
      <c r="A868" s="320" t="s">
        <v>928</v>
      </c>
      <c r="F868">
        <v>33.54</v>
      </c>
      <c r="G868">
        <v>34.69</v>
      </c>
      <c r="H868">
        <v>133.72999999999999</v>
      </c>
      <c r="I868">
        <v>69.58</v>
      </c>
      <c r="J868">
        <v>158.25</v>
      </c>
      <c r="K868">
        <v>114.61</v>
      </c>
      <c r="R868">
        <v>33.54</v>
      </c>
      <c r="S868">
        <v>34.69</v>
      </c>
      <c r="T868">
        <v>133.72999999999999</v>
      </c>
      <c r="U868">
        <v>69.58</v>
      </c>
      <c r="V868">
        <v>158.25</v>
      </c>
      <c r="W868">
        <v>114.61</v>
      </c>
      <c r="Z868">
        <v>0.67500000000000004</v>
      </c>
      <c r="AA868">
        <v>5.8999999999999997E-2</v>
      </c>
      <c r="AB868">
        <v>11.371600000000001</v>
      </c>
      <c r="AC868">
        <v>0.38</v>
      </c>
      <c r="AD868" s="292">
        <f t="shared" si="98"/>
        <v>0.5</v>
      </c>
      <c r="AE868" s="258">
        <f t="shared" si="105"/>
        <v>0.44</v>
      </c>
      <c r="AF868" s="293">
        <f t="shared" si="99"/>
        <v>52.92658204667201</v>
      </c>
      <c r="AG868" s="293">
        <f t="shared" si="100"/>
        <v>52.92658204667201</v>
      </c>
      <c r="AH868" s="294">
        <f t="shared" si="101"/>
        <v>0.19661614946676295</v>
      </c>
      <c r="AI868" s="294">
        <f t="shared" si="102"/>
        <v>1.4059513015296401</v>
      </c>
      <c r="AJ868" s="295">
        <f>INDEX($AR$3:AS868,MATCH(COUNTA(N868:Y868),$AR$3:$AR$12,0),2)</f>
        <v>1.94</v>
      </c>
      <c r="AK868" s="296">
        <f t="shared" si="103"/>
        <v>90.733333333333334</v>
      </c>
      <c r="AL868" s="297">
        <f t="shared" si="104"/>
        <v>7.9789416909962823</v>
      </c>
      <c r="AP868" s="298" t="s">
        <v>650</v>
      </c>
    </row>
    <row r="869" spans="1:42">
      <c r="A869" s="320" t="s">
        <v>929</v>
      </c>
      <c r="H869">
        <v>97.19</v>
      </c>
      <c r="I869">
        <v>132.71</v>
      </c>
      <c r="J869">
        <v>201.27</v>
      </c>
      <c r="K869">
        <v>96.87</v>
      </c>
      <c r="T869">
        <v>97.19</v>
      </c>
      <c r="U869">
        <v>132.71</v>
      </c>
      <c r="V869">
        <v>201.27</v>
      </c>
      <c r="W869">
        <v>96.87</v>
      </c>
      <c r="Z869">
        <v>0.97199999999999998</v>
      </c>
      <c r="AA869">
        <v>5.8999999999999997E-2</v>
      </c>
      <c r="AB869">
        <v>13.8476</v>
      </c>
      <c r="AC869">
        <v>0.32</v>
      </c>
      <c r="AD869" s="292">
        <f t="shared" si="98"/>
        <v>0.66666666666666663</v>
      </c>
      <c r="AE869" s="258">
        <f t="shared" si="105"/>
        <v>0.49333333333333329</v>
      </c>
      <c r="AF869" s="293">
        <f t="shared" si="99"/>
        <v>32.238369204879135</v>
      </c>
      <c r="AG869" s="293">
        <f t="shared" si="100"/>
        <v>32.238369204879135</v>
      </c>
      <c r="AH869" s="294">
        <f t="shared" si="101"/>
        <v>0.65670498084291185</v>
      </c>
      <c r="AI869" s="294">
        <f t="shared" si="102"/>
        <v>1.6274310266855925</v>
      </c>
      <c r="AJ869" s="295">
        <f>INDEX($AR$3:AS869,MATCH(COUNTA(N869:Y869),$AR$3:$AR$12,0),2)</f>
        <v>1.49</v>
      </c>
      <c r="AK869" s="296">
        <f t="shared" si="103"/>
        <v>132.01</v>
      </c>
      <c r="AL869" s="297">
        <f t="shared" si="104"/>
        <v>9.5330598804124893</v>
      </c>
      <c r="AP869" s="298" t="s">
        <v>650</v>
      </c>
    </row>
    <row r="870" spans="1:42">
      <c r="A870" s="320" t="s">
        <v>930</v>
      </c>
      <c r="C870">
        <v>115.01</v>
      </c>
      <c r="F870">
        <v>53.58</v>
      </c>
      <c r="H870">
        <v>103.62</v>
      </c>
      <c r="I870">
        <v>129.9</v>
      </c>
      <c r="J870">
        <v>171.97</v>
      </c>
      <c r="K870">
        <v>85.86</v>
      </c>
      <c r="O870">
        <v>115.01</v>
      </c>
      <c r="R870">
        <v>53.58</v>
      </c>
      <c r="T870">
        <v>103.62</v>
      </c>
      <c r="U870">
        <v>129.9</v>
      </c>
      <c r="V870">
        <v>171.97</v>
      </c>
      <c r="W870">
        <v>85.86</v>
      </c>
      <c r="Z870">
        <v>0.54900000000000004</v>
      </c>
      <c r="AA870">
        <v>5.8999999999999997E-2</v>
      </c>
      <c r="AB870">
        <v>11.058949999999999</v>
      </c>
      <c r="AC870">
        <v>0.42</v>
      </c>
      <c r="AD870" s="292">
        <f t="shared" si="98"/>
        <v>0.75</v>
      </c>
      <c r="AE870" s="258">
        <f t="shared" si="105"/>
        <v>0.58499999999999996</v>
      </c>
      <c r="AF870" s="293">
        <f t="shared" si="99"/>
        <v>33.339223828812962</v>
      </c>
      <c r="AG870" s="293">
        <f t="shared" si="100"/>
        <v>33.339223828812962</v>
      </c>
      <c r="AH870" s="294">
        <f t="shared" si="101"/>
        <v>0.35535095869583572</v>
      </c>
      <c r="AI870" s="294">
        <f t="shared" si="102"/>
        <v>1.6902186329998232</v>
      </c>
      <c r="AJ870" s="295">
        <f>INDEX($AR$3:AS870,MATCH(COUNTA(N870:Y870),$AR$3:$AR$12,0),2)</f>
        <v>1.94</v>
      </c>
      <c r="AK870" s="296">
        <f t="shared" si="103"/>
        <v>109.99000000000001</v>
      </c>
      <c r="AL870" s="297">
        <f t="shared" si="104"/>
        <v>9.945790513565937</v>
      </c>
      <c r="AP870" s="298" t="s">
        <v>650</v>
      </c>
    </row>
    <row r="871" spans="1:42">
      <c r="A871" s="320" t="s">
        <v>931</v>
      </c>
      <c r="B871">
        <v>154.97999999999999</v>
      </c>
      <c r="C871">
        <v>231.37</v>
      </c>
      <c r="D871">
        <v>91.17</v>
      </c>
      <c r="E871">
        <v>159.77000000000001</v>
      </c>
      <c r="F871">
        <v>83.17</v>
      </c>
      <c r="G871">
        <v>72.44</v>
      </c>
      <c r="H871">
        <v>122.84</v>
      </c>
      <c r="I871">
        <v>99.27</v>
      </c>
      <c r="J871">
        <v>95.84</v>
      </c>
      <c r="K871">
        <v>85.66</v>
      </c>
      <c r="L871">
        <v>57.69</v>
      </c>
      <c r="M871">
        <v>57.43</v>
      </c>
      <c r="N871" s="22">
        <v>154.97999999999999</v>
      </c>
      <c r="O871">
        <v>231.37</v>
      </c>
      <c r="P871">
        <v>91.17</v>
      </c>
      <c r="Q871">
        <v>159.77000000000001</v>
      </c>
      <c r="R871">
        <v>83.17</v>
      </c>
      <c r="S871">
        <v>72.44</v>
      </c>
      <c r="T871">
        <v>122.84</v>
      </c>
      <c r="U871">
        <v>99.27</v>
      </c>
      <c r="V871">
        <v>95.84</v>
      </c>
      <c r="W871">
        <v>85.66</v>
      </c>
      <c r="X871">
        <v>57.69</v>
      </c>
      <c r="Y871" s="72">
        <v>57.43</v>
      </c>
      <c r="Z871">
        <v>0.498</v>
      </c>
      <c r="AA871">
        <v>4.1000000000000002E-2</v>
      </c>
      <c r="AB871">
        <v>5.7896099999999997</v>
      </c>
      <c r="AC871">
        <v>0.48</v>
      </c>
      <c r="AD871" s="292">
        <f t="shared" si="98"/>
        <v>0.75</v>
      </c>
      <c r="AE871" s="258">
        <f t="shared" si="105"/>
        <v>0.61499999999999999</v>
      </c>
      <c r="AF871" s="293">
        <f t="shared" si="99"/>
        <v>44.416376486812112</v>
      </c>
      <c r="AG871" s="293">
        <f t="shared" si="100"/>
        <v>44.416376486812112</v>
      </c>
      <c r="AH871" s="294">
        <f t="shared" si="101"/>
        <v>0.41163619638955962</v>
      </c>
      <c r="AI871" s="294">
        <f t="shared" si="102"/>
        <v>2.5143563527379222</v>
      </c>
      <c r="AJ871" s="295">
        <f>INDEX($AR$3:AS871,MATCH(COUNTA(N871:Y871),$AR$3:$AR$12,0),2)</f>
        <v>2.5499999999999998</v>
      </c>
      <c r="AK871" s="296">
        <f t="shared" si="103"/>
        <v>109.30250000000002</v>
      </c>
      <c r="AL871" s="297">
        <f t="shared" si="104"/>
        <v>18.879078210794859</v>
      </c>
      <c r="AP871" s="298" t="s">
        <v>650</v>
      </c>
    </row>
    <row r="872" spans="1:42">
      <c r="A872" s="320" t="s">
        <v>932</v>
      </c>
      <c r="B872">
        <v>236.37</v>
      </c>
      <c r="C872">
        <v>337.8</v>
      </c>
      <c r="D872">
        <v>50.2</v>
      </c>
      <c r="E872">
        <v>68.14</v>
      </c>
      <c r="F872">
        <v>116.18</v>
      </c>
      <c r="G872">
        <v>124.73</v>
      </c>
      <c r="H872">
        <v>226.82</v>
      </c>
      <c r="I872">
        <v>177.97</v>
      </c>
      <c r="J872">
        <v>160.78</v>
      </c>
      <c r="K872">
        <v>141.1</v>
      </c>
      <c r="L872">
        <v>183.41</v>
      </c>
      <c r="M872">
        <v>102.05</v>
      </c>
      <c r="N872" s="22">
        <v>236.37</v>
      </c>
      <c r="O872">
        <v>337.8</v>
      </c>
      <c r="P872">
        <v>50.2</v>
      </c>
      <c r="Q872">
        <v>68.14</v>
      </c>
      <c r="R872">
        <v>116.18</v>
      </c>
      <c r="S872">
        <v>124.73</v>
      </c>
      <c r="T872">
        <v>226.82</v>
      </c>
      <c r="U872">
        <v>177.97</v>
      </c>
      <c r="V872">
        <v>160.78</v>
      </c>
      <c r="W872">
        <v>141.1</v>
      </c>
      <c r="X872">
        <v>183.41</v>
      </c>
      <c r="Y872" s="72">
        <v>102.05</v>
      </c>
      <c r="Z872">
        <v>0.81399999999999995</v>
      </c>
      <c r="AA872">
        <v>4.1000000000000002E-2</v>
      </c>
      <c r="AB872">
        <v>6.0290800000000004</v>
      </c>
      <c r="AC872">
        <v>0.42</v>
      </c>
      <c r="AD872" s="292">
        <f t="shared" si="98"/>
        <v>0.75</v>
      </c>
      <c r="AE872" s="258">
        <f t="shared" si="105"/>
        <v>0.58499999999999996</v>
      </c>
      <c r="AF872" s="293">
        <f t="shared" si="99"/>
        <v>47.649564760406328</v>
      </c>
      <c r="AG872" s="293">
        <f t="shared" si="100"/>
        <v>47.649564760406328</v>
      </c>
      <c r="AH872" s="294">
        <f t="shared" si="101"/>
        <v>0.35267732962447845</v>
      </c>
      <c r="AI872" s="294">
        <f t="shared" si="102"/>
        <v>2.3193596073292491</v>
      </c>
      <c r="AJ872" s="295">
        <f>INDEX($AR$3:AS872,MATCH(COUNTA(N872:Y872),$AR$3:$AR$12,0),2)</f>
        <v>2.5499999999999998</v>
      </c>
      <c r="AK872" s="296">
        <f t="shared" si="103"/>
        <v>160.46250000000001</v>
      </c>
      <c r="AL872" s="297">
        <f t="shared" si="104"/>
        <v>26.61475714371015</v>
      </c>
      <c r="AP872" s="298" t="s">
        <v>650</v>
      </c>
    </row>
    <row r="873" spans="1:42">
      <c r="A873" s="320" t="s">
        <v>933</v>
      </c>
      <c r="B873">
        <v>215.7</v>
      </c>
      <c r="C873">
        <v>315.25</v>
      </c>
      <c r="D873">
        <v>163.19999999999999</v>
      </c>
      <c r="E873">
        <v>121.91</v>
      </c>
      <c r="F873">
        <v>103.64</v>
      </c>
      <c r="G873">
        <v>102.53</v>
      </c>
      <c r="H873">
        <v>191.89</v>
      </c>
      <c r="I873">
        <v>151.03</v>
      </c>
      <c r="J873">
        <v>131.04</v>
      </c>
      <c r="K873">
        <v>117.67</v>
      </c>
      <c r="L873">
        <v>175.18</v>
      </c>
      <c r="M873">
        <v>117.41</v>
      </c>
      <c r="N873" s="22">
        <v>215.7</v>
      </c>
      <c r="O873">
        <v>315.25</v>
      </c>
      <c r="P873">
        <v>163.19999999999999</v>
      </c>
      <c r="Q873">
        <v>121.91</v>
      </c>
      <c r="R873">
        <v>103.64</v>
      </c>
      <c r="S873">
        <v>102.53</v>
      </c>
      <c r="T873">
        <v>191.89</v>
      </c>
      <c r="U873">
        <v>151.03</v>
      </c>
      <c r="V873">
        <v>131.04</v>
      </c>
      <c r="W873">
        <v>117.67</v>
      </c>
      <c r="X873">
        <v>175.18</v>
      </c>
      <c r="Y873" s="72">
        <v>117.41</v>
      </c>
      <c r="Z873">
        <v>0.88700000000000001</v>
      </c>
      <c r="AA873">
        <v>4.1000000000000002E-2</v>
      </c>
      <c r="AB873">
        <v>6.4609699999999997</v>
      </c>
      <c r="AC873">
        <v>0.55000000000000004</v>
      </c>
      <c r="AD873" s="292">
        <f t="shared" si="98"/>
        <v>0.75</v>
      </c>
      <c r="AE873" s="258">
        <f t="shared" si="105"/>
        <v>0.65</v>
      </c>
      <c r="AF873" s="293">
        <f t="shared" si="99"/>
        <v>36.748487232684703</v>
      </c>
      <c r="AG873" s="293">
        <f t="shared" si="100"/>
        <v>36.748487232684703</v>
      </c>
      <c r="AH873" s="294">
        <f t="shared" si="101"/>
        <v>0.46798608499435884</v>
      </c>
      <c r="AI873" s="294">
        <f t="shared" si="102"/>
        <v>2.6785222296590092</v>
      </c>
      <c r="AJ873" s="295">
        <f>INDEX($AR$3:AS873,MATCH(COUNTA(N873:Y873),$AR$3:$AR$12,0),2)</f>
        <v>2.5499999999999998</v>
      </c>
      <c r="AK873" s="296">
        <f t="shared" si="103"/>
        <v>158.87083333333334</v>
      </c>
      <c r="AL873" s="297">
        <f t="shared" si="104"/>
        <v>24.58931605213046</v>
      </c>
      <c r="AP873" s="298" t="s">
        <v>650</v>
      </c>
    </row>
    <row r="874" spans="1:42">
      <c r="A874" s="320" t="s">
        <v>934</v>
      </c>
      <c r="AB874">
        <v>9.5821000000000003E-2</v>
      </c>
      <c r="AD874" s="292" t="e">
        <f t="shared" si="98"/>
        <v>#DIV/0!</v>
      </c>
      <c r="AE874" s="258" t="e">
        <f t="shared" si="105"/>
        <v>#DIV/0!</v>
      </c>
      <c r="AF874" s="293" t="e">
        <f t="shared" si="99"/>
        <v>#DIV/0!</v>
      </c>
      <c r="AG874" s="293" t="e">
        <f t="shared" si="100"/>
        <v>#DIV/0!</v>
      </c>
      <c r="AH874" s="294" t="e">
        <f t="shared" si="101"/>
        <v>#NUM!</v>
      </c>
      <c r="AI874" s="294" t="e">
        <f t="shared" si="102"/>
        <v>#DIV/0!</v>
      </c>
      <c r="AJ874" s="295" t="e">
        <f>INDEX($AR$3:AS874,MATCH(COUNTA(N874:Y874),$AR$3:$AR$12,0),2)</f>
        <v>#N/A</v>
      </c>
      <c r="AK874" s="296" t="e">
        <f t="shared" si="103"/>
        <v>#DIV/0!</v>
      </c>
      <c r="AL874" s="297">
        <f t="shared" si="104"/>
        <v>0</v>
      </c>
      <c r="AP874" s="298" t="s">
        <v>935</v>
      </c>
    </row>
    <row r="875" spans="1:42">
      <c r="A875" s="320" t="s">
        <v>936</v>
      </c>
      <c r="AB875">
        <v>3.9952099999999997E-2</v>
      </c>
      <c r="AD875" s="292" t="e">
        <f t="shared" si="98"/>
        <v>#DIV/0!</v>
      </c>
      <c r="AE875" s="258" t="e">
        <f t="shared" si="105"/>
        <v>#DIV/0!</v>
      </c>
      <c r="AF875" s="293" t="e">
        <f t="shared" si="99"/>
        <v>#DIV/0!</v>
      </c>
      <c r="AG875" s="293" t="e">
        <f t="shared" si="100"/>
        <v>#DIV/0!</v>
      </c>
      <c r="AH875" s="294" t="e">
        <f t="shared" si="101"/>
        <v>#NUM!</v>
      </c>
      <c r="AI875" s="294" t="e">
        <f t="shared" si="102"/>
        <v>#DIV/0!</v>
      </c>
      <c r="AJ875" s="295" t="e">
        <f>INDEX($AR$3:AS875,MATCH(COUNTA(N875:Y875),$AR$3:$AR$12,0),2)</f>
        <v>#N/A</v>
      </c>
      <c r="AK875" s="296" t="e">
        <f t="shared" si="103"/>
        <v>#DIV/0!</v>
      </c>
      <c r="AL875" s="297">
        <f t="shared" si="104"/>
        <v>0</v>
      </c>
      <c r="AP875" s="298" t="s">
        <v>81</v>
      </c>
    </row>
    <row r="876" spans="1:42">
      <c r="A876" s="320" t="s">
        <v>937</v>
      </c>
      <c r="B876">
        <v>56</v>
      </c>
      <c r="C876">
        <v>53.02</v>
      </c>
      <c r="E876">
        <v>52.4</v>
      </c>
      <c r="F876">
        <v>25.5</v>
      </c>
      <c r="G876">
        <v>15.73</v>
      </c>
      <c r="H876">
        <v>55.29</v>
      </c>
      <c r="I876">
        <v>35.06</v>
      </c>
      <c r="J876">
        <v>63.4</v>
      </c>
      <c r="K876">
        <v>48.99</v>
      </c>
      <c r="N876" s="22">
        <v>56</v>
      </c>
      <c r="O876">
        <v>53.02</v>
      </c>
      <c r="Q876">
        <v>52.4</v>
      </c>
      <c r="R876">
        <v>25.5</v>
      </c>
      <c r="S876">
        <v>15.73</v>
      </c>
      <c r="T876">
        <v>55.29</v>
      </c>
      <c r="U876">
        <v>35.06</v>
      </c>
      <c r="V876">
        <v>63.4</v>
      </c>
      <c r="W876">
        <v>48.99</v>
      </c>
      <c r="Z876">
        <v>0.70699999999999996</v>
      </c>
      <c r="AA876">
        <v>4.1000000000000002E-2</v>
      </c>
      <c r="AB876">
        <v>12.188499999999999</v>
      </c>
      <c r="AC876">
        <v>0.42</v>
      </c>
      <c r="AD876" s="292">
        <f t="shared" si="98"/>
        <v>0.875</v>
      </c>
      <c r="AE876" s="258">
        <f t="shared" si="105"/>
        <v>0.64749999999999996</v>
      </c>
      <c r="AF876" s="293">
        <f t="shared" si="99"/>
        <v>33.393347288025062</v>
      </c>
      <c r="AG876" s="293">
        <f t="shared" si="100"/>
        <v>33.393347288025062</v>
      </c>
      <c r="AH876" s="294">
        <f t="shared" si="101"/>
        <v>0.15523389972729176</v>
      </c>
      <c r="AI876" s="294">
        <f t="shared" si="102"/>
        <v>1.2204032221071199</v>
      </c>
      <c r="AJ876" s="295">
        <f>INDEX($AR$3:AS876,MATCH(COUNTA(N876:Y876),$AR$3:$AR$12,0),2)</f>
        <v>2.3199999999999998</v>
      </c>
      <c r="AK876" s="296">
        <f t="shared" si="103"/>
        <v>45.043333333333329</v>
      </c>
      <c r="AL876" s="297">
        <f t="shared" si="104"/>
        <v>3.6955600224255103</v>
      </c>
      <c r="AP876" s="298" t="s">
        <v>887</v>
      </c>
    </row>
    <row r="877" spans="1:42">
      <c r="A877" s="320" t="s">
        <v>938</v>
      </c>
      <c r="B877">
        <v>47.28</v>
      </c>
      <c r="C877">
        <v>52.3</v>
      </c>
      <c r="F877">
        <v>18.32</v>
      </c>
      <c r="G877">
        <v>13.31</v>
      </c>
      <c r="H877">
        <v>26.75</v>
      </c>
      <c r="I877">
        <v>17.920000000000002</v>
      </c>
      <c r="J877">
        <v>42.25</v>
      </c>
      <c r="K877">
        <v>38</v>
      </c>
      <c r="N877" s="22">
        <v>47.28</v>
      </c>
      <c r="O877">
        <v>52.3</v>
      </c>
      <c r="T877">
        <v>26.75</v>
      </c>
      <c r="V877">
        <v>42.25</v>
      </c>
      <c r="W877">
        <v>38</v>
      </c>
      <c r="Z877">
        <v>0.70699999999999996</v>
      </c>
      <c r="AA877">
        <v>4.1000000000000002E-2</v>
      </c>
      <c r="AB877">
        <v>17.268899999999999</v>
      </c>
      <c r="AC877">
        <v>0.45</v>
      </c>
      <c r="AD877" s="292">
        <f t="shared" si="98"/>
        <v>0.70833333333333326</v>
      </c>
      <c r="AE877" s="258">
        <f t="shared" si="105"/>
        <v>0.57916666666666661</v>
      </c>
      <c r="AF877" s="293">
        <f t="shared" si="99"/>
        <v>21.107349105005628</v>
      </c>
      <c r="AG877" s="293">
        <f t="shared" si="100"/>
        <v>43.460598164805994</v>
      </c>
      <c r="AH877" s="294">
        <f t="shared" si="101"/>
        <v>0.19647749510763196</v>
      </c>
      <c r="AI877" s="294">
        <f t="shared" si="102"/>
        <v>1.2595301337006637</v>
      </c>
      <c r="AJ877" s="295">
        <f>INDEX($AR$3:AS877,MATCH(COUNTA(N877:Y877),$AR$3:$AR$12,0),2)</f>
        <v>1.75</v>
      </c>
      <c r="AK877" s="296">
        <f t="shared" si="103"/>
        <v>41.315999999999995</v>
      </c>
      <c r="AL877" s="297">
        <f t="shared" si="104"/>
        <v>2.3925090770112747</v>
      </c>
      <c r="AP877" s="298" t="s">
        <v>887</v>
      </c>
    </row>
    <row r="878" spans="1:42">
      <c r="A878" s="320" t="s">
        <v>939</v>
      </c>
      <c r="B878">
        <v>48.37</v>
      </c>
      <c r="C878">
        <v>61.47</v>
      </c>
      <c r="F878">
        <v>17.98</v>
      </c>
      <c r="G878">
        <v>15.36</v>
      </c>
      <c r="H878">
        <v>29.42</v>
      </c>
      <c r="I878">
        <v>18.97</v>
      </c>
      <c r="J878">
        <v>44.53</v>
      </c>
      <c r="K878">
        <v>38.369999999999997</v>
      </c>
      <c r="N878" s="22">
        <v>48.37</v>
      </c>
      <c r="O878">
        <v>61.47</v>
      </c>
      <c r="R878">
        <v>17.98</v>
      </c>
      <c r="S878">
        <v>15.36</v>
      </c>
      <c r="T878">
        <v>29.42</v>
      </c>
      <c r="U878">
        <v>18.97</v>
      </c>
      <c r="V878">
        <v>44.53</v>
      </c>
      <c r="W878">
        <v>38.369999999999997</v>
      </c>
      <c r="Z878">
        <v>0.70699999999999996</v>
      </c>
      <c r="AA878">
        <v>6.9000000000000006E-2</v>
      </c>
      <c r="AB878">
        <v>6.0072850000000004</v>
      </c>
      <c r="AC878">
        <v>0.45</v>
      </c>
      <c r="AD878" s="292">
        <f t="shared" si="98"/>
        <v>0.58333333333333326</v>
      </c>
      <c r="AE878" s="258">
        <f t="shared" si="105"/>
        <v>0.51666666666666661</v>
      </c>
      <c r="AF878" s="293">
        <f t="shared" si="99"/>
        <v>45.404012385133143</v>
      </c>
      <c r="AG878" s="293">
        <f t="shared" si="100"/>
        <v>45.404012385133143</v>
      </c>
      <c r="AH878" s="294">
        <f t="shared" si="101"/>
        <v>0.2841032314031664</v>
      </c>
      <c r="AI878" s="294">
        <f t="shared" si="102"/>
        <v>1.7436151108920044</v>
      </c>
      <c r="AJ878" s="295">
        <f>INDEX($AR$3:AS878,MATCH(COUNTA(N878:Y878),$AR$3:$AR$12,0),2)</f>
        <v>2.2200000000000002</v>
      </c>
      <c r="AK878" s="296">
        <f t="shared" si="103"/>
        <v>34.308750000000003</v>
      </c>
      <c r="AL878" s="297">
        <f t="shared" si="104"/>
        <v>5.7111906626704076</v>
      </c>
      <c r="AP878" s="298" t="s">
        <v>220</v>
      </c>
    </row>
    <row r="879" spans="1:42">
      <c r="A879" s="413" t="s">
        <v>940</v>
      </c>
      <c r="B879">
        <v>48.64</v>
      </c>
      <c r="C879">
        <v>60.72</v>
      </c>
      <c r="F879">
        <v>14.95</v>
      </c>
      <c r="G879">
        <v>13.61</v>
      </c>
      <c r="H879">
        <v>29.64</v>
      </c>
      <c r="I879">
        <v>14.74</v>
      </c>
      <c r="J879">
        <v>40.74</v>
      </c>
      <c r="K879">
        <v>35.840000000000003</v>
      </c>
      <c r="N879" s="22">
        <v>48.64</v>
      </c>
      <c r="O879">
        <v>60.72</v>
      </c>
      <c r="R879">
        <v>14.95</v>
      </c>
      <c r="S879">
        <v>13.61</v>
      </c>
      <c r="T879">
        <v>29.64</v>
      </c>
      <c r="U879">
        <v>14.74</v>
      </c>
      <c r="V879">
        <v>40.74</v>
      </c>
      <c r="W879">
        <v>35.840000000000003</v>
      </c>
      <c r="Z879">
        <v>0.70699999999999996</v>
      </c>
      <c r="AA879">
        <v>6.9000000000000006E-2</v>
      </c>
      <c r="AB879">
        <v>5.5315799999999999</v>
      </c>
      <c r="AC879">
        <v>0.45</v>
      </c>
      <c r="AD879" s="292">
        <f t="shared" si="98"/>
        <v>0.58333333333333326</v>
      </c>
      <c r="AE879" s="258">
        <f t="shared" si="105"/>
        <v>0.51666666666666661</v>
      </c>
      <c r="AF879" s="293">
        <f t="shared" si="99"/>
        <v>50.355139954178</v>
      </c>
      <c r="AG879" s="293">
        <f t="shared" si="100"/>
        <v>50.355139954178</v>
      </c>
      <c r="AH879" s="294">
        <f t="shared" si="101"/>
        <v>0.25642114200806621</v>
      </c>
      <c r="AI879" s="294">
        <f t="shared" si="102"/>
        <v>1.740419362320365</v>
      </c>
      <c r="AJ879" s="295">
        <f>INDEX($AR$3:AS879,MATCH(COUNTA(N879:Y879),$AR$3:$AR$12,0),2)</f>
        <v>2.2200000000000002</v>
      </c>
      <c r="AK879" s="296">
        <f t="shared" si="103"/>
        <v>32.36</v>
      </c>
      <c r="AL879" s="297">
        <f t="shared" si="104"/>
        <v>5.8500464605049549</v>
      </c>
      <c r="AP879" s="298" t="s">
        <v>220</v>
      </c>
    </row>
    <row r="880" spans="1:42" s="304" customFormat="1">
      <c r="A880" s="324" t="s">
        <v>941</v>
      </c>
      <c r="B880" s="304">
        <v>107.84</v>
      </c>
      <c r="C880" s="304">
        <v>129.75</v>
      </c>
      <c r="D880" s="304">
        <v>80.989999999999995</v>
      </c>
      <c r="E880" s="304">
        <v>56.35</v>
      </c>
      <c r="F880" s="304">
        <v>13.39</v>
      </c>
      <c r="G880" s="304">
        <v>18.02</v>
      </c>
      <c r="H880" s="304">
        <v>74.34</v>
      </c>
      <c r="I880" s="304">
        <v>37.770000000000003</v>
      </c>
      <c r="J880" s="304">
        <v>57.78</v>
      </c>
      <c r="K880" s="304">
        <v>45.82</v>
      </c>
      <c r="N880" s="133">
        <v>107.84</v>
      </c>
      <c r="O880" s="304">
        <v>129.75</v>
      </c>
      <c r="P880" s="304">
        <v>80.989999999999995</v>
      </c>
      <c r="Q880" s="304">
        <v>56.35</v>
      </c>
      <c r="R880" s="304">
        <v>13.39</v>
      </c>
      <c r="S880" s="304">
        <v>18.02</v>
      </c>
      <c r="T880" s="304">
        <v>74.34</v>
      </c>
      <c r="U880" s="304">
        <v>37.770000000000003</v>
      </c>
      <c r="V880" s="304">
        <v>57.78</v>
      </c>
      <c r="W880" s="304">
        <v>45.82</v>
      </c>
      <c r="Y880" s="112"/>
      <c r="Z880" s="304">
        <v>0.14699999999999999</v>
      </c>
      <c r="AA880" s="304">
        <v>0.29299999999999998</v>
      </c>
      <c r="AB880" s="304">
        <v>26.531649999999999</v>
      </c>
      <c r="AC880" s="304">
        <v>0.33</v>
      </c>
      <c r="AD880" s="138">
        <f t="shared" si="98"/>
        <v>0.66666666666666663</v>
      </c>
      <c r="AE880" s="116">
        <f t="shared" si="105"/>
        <v>0.49833333333333329</v>
      </c>
      <c r="AF880" s="117">
        <f t="shared" si="99"/>
        <v>56.608169037111303</v>
      </c>
      <c r="AG880" s="117">
        <f t="shared" si="100"/>
        <v>56.608169037111303</v>
      </c>
      <c r="AH880" s="118">
        <f t="shared" si="101"/>
        <v>0.18829494671708488</v>
      </c>
      <c r="AI880" s="118">
        <f t="shared" si="102"/>
        <v>1.9181775488650843</v>
      </c>
      <c r="AJ880" s="119">
        <f>INDEX($AR$3:AS880,MATCH(COUNTA(N880:Y880),$AR$3:$AR$12,0),2)</f>
        <v>2.41</v>
      </c>
      <c r="AK880" s="139">
        <f t="shared" si="103"/>
        <v>62.204999999999998</v>
      </c>
      <c r="AL880" s="140">
        <f t="shared" si="104"/>
        <v>2.3445582917006669</v>
      </c>
      <c r="AP880" s="272" t="s">
        <v>153</v>
      </c>
    </row>
    <row r="881" spans="1:42">
      <c r="A881" s="324" t="s">
        <v>942</v>
      </c>
      <c r="B881">
        <v>152.99</v>
      </c>
      <c r="C881">
        <v>145.62</v>
      </c>
      <c r="D881">
        <v>74.319999999999993</v>
      </c>
      <c r="E881">
        <v>82.56</v>
      </c>
      <c r="F881">
        <v>39.51</v>
      </c>
      <c r="G881">
        <v>32.81</v>
      </c>
      <c r="H881">
        <v>103.32</v>
      </c>
      <c r="I881">
        <v>70.430000000000007</v>
      </c>
      <c r="J881">
        <v>91.27</v>
      </c>
      <c r="K881">
        <v>59.78</v>
      </c>
      <c r="P881">
        <v>74.319999999999993</v>
      </c>
      <c r="Q881">
        <v>82.56</v>
      </c>
      <c r="R881">
        <v>39.51</v>
      </c>
      <c r="S881">
        <v>32.81</v>
      </c>
      <c r="T881">
        <v>103.32</v>
      </c>
      <c r="U881">
        <v>70.430000000000007</v>
      </c>
      <c r="V881">
        <v>91.27</v>
      </c>
      <c r="W881">
        <v>59.78</v>
      </c>
      <c r="Z881">
        <v>0.92200000000000004</v>
      </c>
      <c r="AA881">
        <v>0.29299999999999998</v>
      </c>
      <c r="AB881">
        <v>29.1462</v>
      </c>
      <c r="AC881">
        <v>0.43</v>
      </c>
      <c r="AD881" s="292">
        <f t="shared" si="98"/>
        <v>0.83333333333333326</v>
      </c>
      <c r="AE881" s="258">
        <f t="shared" si="105"/>
        <v>0.6316666666666666</v>
      </c>
      <c r="AF881" s="293">
        <f t="shared" si="99"/>
        <v>32.897262408474525</v>
      </c>
      <c r="AG881" s="293">
        <f t="shared" si="100"/>
        <v>44.558478456517811</v>
      </c>
      <c r="AH881" s="294">
        <f t="shared" si="101"/>
        <v>0.17089774500070909</v>
      </c>
      <c r="AI881" s="294">
        <f t="shared" si="102"/>
        <v>1.4955212791203214</v>
      </c>
      <c r="AJ881" s="295">
        <f>INDEX($AR$3:AS881,MATCH(COUNTA(N881:Y881),$AR$3:$AR$12,0),2)</f>
        <v>2.2200000000000002</v>
      </c>
      <c r="AK881" s="296">
        <f t="shared" si="103"/>
        <v>69.25</v>
      </c>
      <c r="AL881" s="297">
        <f t="shared" si="104"/>
        <v>2.3759529544160132</v>
      </c>
      <c r="AP881" s="298" t="s">
        <v>153</v>
      </c>
    </row>
    <row r="882" spans="1:42">
      <c r="A882" s="324" t="s">
        <v>943</v>
      </c>
      <c r="B882">
        <v>55.48</v>
      </c>
      <c r="C882">
        <v>55.21</v>
      </c>
      <c r="D882">
        <v>64.42</v>
      </c>
      <c r="E882">
        <v>47.36</v>
      </c>
      <c r="F882">
        <v>11.3</v>
      </c>
      <c r="G882">
        <v>8.0500000000000007</v>
      </c>
      <c r="H882">
        <v>25.88</v>
      </c>
      <c r="I882">
        <v>17.96</v>
      </c>
      <c r="J882">
        <v>46.16</v>
      </c>
      <c r="N882" s="22">
        <v>55.48</v>
      </c>
      <c r="O882">
        <v>55.21</v>
      </c>
      <c r="P882">
        <v>64.42</v>
      </c>
      <c r="Q882">
        <v>47.36</v>
      </c>
      <c r="R882">
        <v>11.3</v>
      </c>
      <c r="S882">
        <v>8.0500000000000007</v>
      </c>
      <c r="T882">
        <v>25.88</v>
      </c>
      <c r="U882">
        <v>17.96</v>
      </c>
      <c r="V882">
        <v>46.16</v>
      </c>
      <c r="Z882">
        <v>1.0509999999999999</v>
      </c>
      <c r="AA882">
        <v>0.29299999999999998</v>
      </c>
      <c r="AB882">
        <v>16.288900000000002</v>
      </c>
      <c r="AC882">
        <v>0.48</v>
      </c>
      <c r="AD882" s="292">
        <f t="shared" si="98"/>
        <v>0.625</v>
      </c>
      <c r="AE882" s="258">
        <f t="shared" si="105"/>
        <v>0.55249999999999999</v>
      </c>
      <c r="AF882" s="293">
        <f t="shared" si="99"/>
        <v>54.252454962121099</v>
      </c>
      <c r="AG882" s="293">
        <f t="shared" si="100"/>
        <v>54.252454962121099</v>
      </c>
      <c r="AH882" s="294">
        <f t="shared" si="101"/>
        <v>0.1585949973390102</v>
      </c>
      <c r="AI882" s="294">
        <f t="shared" si="102"/>
        <v>1.3773987153319234</v>
      </c>
      <c r="AJ882" s="295">
        <f>INDEX($AR$3:AS882,MATCH(COUNTA(N882:Y882),$AR$3:$AR$12,0),2)</f>
        <v>2.3199999999999998</v>
      </c>
      <c r="AK882" s="296">
        <f t="shared" si="103"/>
        <v>36.868888888888897</v>
      </c>
      <c r="AL882" s="297">
        <f t="shared" si="104"/>
        <v>2.2634363823762742</v>
      </c>
      <c r="AP882" s="298" t="s">
        <v>153</v>
      </c>
    </row>
    <row r="883" spans="1:42">
      <c r="A883" s="324" t="s">
        <v>944</v>
      </c>
      <c r="F883">
        <v>6.57</v>
      </c>
      <c r="G883">
        <v>6.6</v>
      </c>
      <c r="H883">
        <v>23.46</v>
      </c>
      <c r="I883">
        <v>16.64</v>
      </c>
      <c r="J883">
        <v>41.87</v>
      </c>
      <c r="R883">
        <v>6.57</v>
      </c>
      <c r="S883">
        <v>6.6</v>
      </c>
      <c r="T883">
        <v>23.46</v>
      </c>
      <c r="U883">
        <v>16.64</v>
      </c>
      <c r="V883">
        <v>41.87</v>
      </c>
      <c r="Z883">
        <v>0.998</v>
      </c>
      <c r="AA883">
        <v>0.246</v>
      </c>
      <c r="AB883">
        <v>3.7278199999999999</v>
      </c>
      <c r="AC883">
        <v>0.52</v>
      </c>
      <c r="AD883" s="292">
        <f t="shared" si="98"/>
        <v>0.45833333333333331</v>
      </c>
      <c r="AE883" s="258">
        <f t="shared" si="105"/>
        <v>0.48916666666666664</v>
      </c>
      <c r="AF883" s="293">
        <f t="shared" si="99"/>
        <v>68.794103109328219</v>
      </c>
      <c r="AG883" s="293">
        <f t="shared" si="100"/>
        <v>68.794103109328219</v>
      </c>
      <c r="AH883" s="294">
        <f t="shared" si="101"/>
        <v>0.52152974504249283</v>
      </c>
      <c r="AI883" s="294">
        <f t="shared" si="102"/>
        <v>1.7449772588656134</v>
      </c>
      <c r="AJ883" s="295">
        <f>INDEX($AR$3:AS883,MATCH(COUNTA(N883:Y883),$AR$3:$AR$12,0),2)</f>
        <v>1.75</v>
      </c>
      <c r="AK883" s="296">
        <f t="shared" si="103"/>
        <v>19.027999999999999</v>
      </c>
      <c r="AL883" s="297">
        <f t="shared" si="104"/>
        <v>5.1043237066167357</v>
      </c>
      <c r="AP883" s="298" t="s">
        <v>153</v>
      </c>
    </row>
    <row r="884" spans="1:42">
      <c r="A884" s="324" t="s">
        <v>945</v>
      </c>
      <c r="B884">
        <v>104.73</v>
      </c>
      <c r="C884">
        <v>128.75</v>
      </c>
      <c r="D884">
        <v>57.98</v>
      </c>
      <c r="F884">
        <v>13.78</v>
      </c>
      <c r="H884">
        <v>100.64</v>
      </c>
      <c r="I884">
        <v>30.99</v>
      </c>
      <c r="J884">
        <v>66.260000000000005</v>
      </c>
      <c r="K884">
        <v>44.97</v>
      </c>
      <c r="P884">
        <v>57.98</v>
      </c>
      <c r="R884">
        <v>13.78</v>
      </c>
      <c r="T884">
        <v>100.64</v>
      </c>
      <c r="U884">
        <v>30.99</v>
      </c>
      <c r="V884">
        <v>66.260000000000005</v>
      </c>
      <c r="W884">
        <v>44.97</v>
      </c>
      <c r="Z884">
        <v>0.65900000000000003</v>
      </c>
      <c r="AA884">
        <v>0.246</v>
      </c>
      <c r="AB884">
        <v>6.7965999999999998</v>
      </c>
      <c r="AC884">
        <v>0.33</v>
      </c>
      <c r="AD884" s="292">
        <f t="shared" si="98"/>
        <v>0.5</v>
      </c>
      <c r="AE884" s="258">
        <f t="shared" si="105"/>
        <v>0.41500000000000004</v>
      </c>
      <c r="AF884" s="293">
        <f t="shared" si="99"/>
        <v>52.54769256704742</v>
      </c>
      <c r="AG884" s="293">
        <f t="shared" si="100"/>
        <v>54.236697564637495</v>
      </c>
      <c r="AH884" s="294">
        <f t="shared" si="101"/>
        <v>0.39580934837669807</v>
      </c>
      <c r="AI884" s="294">
        <f t="shared" si="102"/>
        <v>1.7493968680578151</v>
      </c>
      <c r="AJ884" s="295">
        <f>INDEX($AR$3:AS884,MATCH(COUNTA(N884:Y884),$AR$3:$AR$12,0),2)</f>
        <v>1.94</v>
      </c>
      <c r="AK884" s="296">
        <f t="shared" si="103"/>
        <v>52.436666666666667</v>
      </c>
      <c r="AL884" s="297">
        <f t="shared" si="104"/>
        <v>7.7151320758418427</v>
      </c>
      <c r="AP884" s="298" t="s">
        <v>153</v>
      </c>
    </row>
    <row r="885" spans="1:42">
      <c r="A885" s="324" t="s">
        <v>946</v>
      </c>
      <c r="C885">
        <v>145.91999999999999</v>
      </c>
      <c r="F885">
        <v>9.35</v>
      </c>
      <c r="G885">
        <v>8.4600000000000009</v>
      </c>
      <c r="H885">
        <v>48.78</v>
      </c>
      <c r="I885">
        <v>20.64</v>
      </c>
      <c r="J885">
        <v>48.46</v>
      </c>
      <c r="K885">
        <v>41.64</v>
      </c>
      <c r="R885">
        <v>9.35</v>
      </c>
      <c r="S885">
        <v>8.4600000000000009</v>
      </c>
      <c r="T885">
        <v>48.78</v>
      </c>
      <c r="U885">
        <v>20.64</v>
      </c>
      <c r="V885">
        <v>48.46</v>
      </c>
      <c r="W885">
        <v>41.64</v>
      </c>
      <c r="Z885">
        <v>0.51400000000000001</v>
      </c>
      <c r="AA885">
        <v>0.246</v>
      </c>
      <c r="AB885">
        <v>5.0972499999999998</v>
      </c>
      <c r="AC885">
        <v>0.42</v>
      </c>
      <c r="AD885" s="292">
        <f t="shared" si="98"/>
        <v>0.5</v>
      </c>
      <c r="AE885" s="258">
        <f t="shared" si="105"/>
        <v>0.45999999999999996</v>
      </c>
      <c r="AF885" s="293">
        <f t="shared" si="99"/>
        <v>58.698100125673314</v>
      </c>
      <c r="AG885" s="293">
        <f t="shared" si="100"/>
        <v>94.789474632094581</v>
      </c>
      <c r="AH885" s="294">
        <f t="shared" si="101"/>
        <v>7.936507936507943E-3</v>
      </c>
      <c r="AI885" s="294">
        <f t="shared" si="102"/>
        <v>1.1081826337265759</v>
      </c>
      <c r="AJ885" s="295">
        <f>INDEX($AR$3:AS885,MATCH(COUNTA(N885:Y885),$AR$3:$AR$12,0),2)</f>
        <v>1.94</v>
      </c>
      <c r="AK885" s="296">
        <f t="shared" si="103"/>
        <v>29.554999999999996</v>
      </c>
      <c r="AL885" s="297">
        <f t="shared" si="104"/>
        <v>5.7982245328363327</v>
      </c>
      <c r="AP885" s="298" t="s">
        <v>153</v>
      </c>
    </row>
    <row r="886" spans="1:42">
      <c r="A886" s="324" t="s">
        <v>947</v>
      </c>
      <c r="B886">
        <v>53.36</v>
      </c>
      <c r="C886">
        <v>48.91</v>
      </c>
      <c r="D886">
        <v>44.71</v>
      </c>
      <c r="E886">
        <v>42.27</v>
      </c>
      <c r="F886">
        <v>6.71</v>
      </c>
      <c r="G886">
        <v>6.82</v>
      </c>
      <c r="H886">
        <v>9.76</v>
      </c>
      <c r="I886">
        <v>9.51</v>
      </c>
      <c r="J886">
        <v>34.31</v>
      </c>
      <c r="K886">
        <v>34.22</v>
      </c>
      <c r="N886" s="22">
        <v>53.36</v>
      </c>
      <c r="O886">
        <v>48.91</v>
      </c>
      <c r="P886">
        <v>44.71</v>
      </c>
      <c r="Q886">
        <v>42.27</v>
      </c>
      <c r="R886">
        <v>6.71</v>
      </c>
      <c r="S886">
        <v>6.82</v>
      </c>
      <c r="T886">
        <v>9.76</v>
      </c>
      <c r="U886">
        <v>9.51</v>
      </c>
      <c r="V886">
        <v>34.31</v>
      </c>
      <c r="W886">
        <v>34.22</v>
      </c>
      <c r="Z886">
        <v>0.48199999999999998</v>
      </c>
      <c r="AA886">
        <v>6.2E-2</v>
      </c>
      <c r="AB886">
        <v>10.328900000000001</v>
      </c>
      <c r="AC886">
        <v>0.55000000000000004</v>
      </c>
      <c r="AD886" s="292">
        <f t="shared" si="98"/>
        <v>0.66666666666666663</v>
      </c>
      <c r="AE886" s="258">
        <f t="shared" si="105"/>
        <v>0.60833333333333339</v>
      </c>
      <c r="AF886" s="293">
        <f t="shared" si="99"/>
        <v>61.628420313852864</v>
      </c>
      <c r="AG886" s="293">
        <f t="shared" si="100"/>
        <v>61.628420313852864</v>
      </c>
      <c r="AH886" s="294">
        <f t="shared" si="101"/>
        <v>9.5391211146838226E-2</v>
      </c>
      <c r="AI886" s="294">
        <f t="shared" si="102"/>
        <v>1.3570481622768302</v>
      </c>
      <c r="AJ886" s="295">
        <f>INDEX($AR$3:AS886,MATCH(COUNTA(N886:Y886),$AR$3:$AR$12,0),2)</f>
        <v>2.41</v>
      </c>
      <c r="AK886" s="296">
        <f t="shared" si="103"/>
        <v>29.058000000000003</v>
      </c>
      <c r="AL886" s="297">
        <f t="shared" si="104"/>
        <v>2.8132715003533777</v>
      </c>
      <c r="AP886" s="298" t="s">
        <v>873</v>
      </c>
    </row>
    <row r="887" spans="1:42">
      <c r="A887" s="324" t="s">
        <v>948</v>
      </c>
      <c r="B887">
        <v>73.34</v>
      </c>
      <c r="C887">
        <v>52.24</v>
      </c>
      <c r="D887">
        <v>50.95</v>
      </c>
      <c r="E887">
        <v>45.47</v>
      </c>
      <c r="F887">
        <v>8.59</v>
      </c>
      <c r="G887">
        <v>9.08</v>
      </c>
      <c r="H887">
        <v>14.67</v>
      </c>
      <c r="I887">
        <v>12.65</v>
      </c>
      <c r="O887">
        <v>52.24</v>
      </c>
      <c r="P887">
        <v>50.95</v>
      </c>
      <c r="Q887">
        <v>45.47</v>
      </c>
      <c r="R887">
        <v>8.59</v>
      </c>
      <c r="S887">
        <v>9.08</v>
      </c>
      <c r="T887">
        <v>14.67</v>
      </c>
      <c r="U887">
        <v>12.65</v>
      </c>
      <c r="Z887">
        <v>0.66500000000000004</v>
      </c>
      <c r="AA887">
        <v>6.2E-2</v>
      </c>
      <c r="AB887">
        <v>9.8335849999999994</v>
      </c>
      <c r="AC887">
        <v>0.42</v>
      </c>
      <c r="AD887" s="292">
        <f t="shared" si="98"/>
        <v>0.54166666666666663</v>
      </c>
      <c r="AE887" s="258">
        <f t="shared" si="105"/>
        <v>0.48083333333333333</v>
      </c>
      <c r="AF887" s="293">
        <f t="shared" si="99"/>
        <v>69.218246698216689</v>
      </c>
      <c r="AG887" s="293">
        <f t="shared" si="100"/>
        <v>70.208759315844944</v>
      </c>
      <c r="AH887" s="294">
        <f t="shared" si="101"/>
        <v>2.9553264604810975E-2</v>
      </c>
      <c r="AI887" s="294">
        <f t="shared" si="102"/>
        <v>1.2834119939756838</v>
      </c>
      <c r="AJ887" s="295">
        <f>INDEX($AR$3:AS887,MATCH(COUNTA(N887:Y887),$AR$3:$AR$12,0),2)</f>
        <v>2.1</v>
      </c>
      <c r="AK887" s="296">
        <f t="shared" si="103"/>
        <v>27.664285714285715</v>
      </c>
      <c r="AL887" s="297">
        <f t="shared" si="104"/>
        <v>2.8132451912792451</v>
      </c>
      <c r="AP887" s="298" t="s">
        <v>873</v>
      </c>
    </row>
    <row r="888" spans="1:42">
      <c r="A888" s="324" t="s">
        <v>949</v>
      </c>
      <c r="B888">
        <v>107.6</v>
      </c>
      <c r="C888">
        <v>71.22</v>
      </c>
      <c r="D888">
        <v>50.88</v>
      </c>
      <c r="F888">
        <v>14.91</v>
      </c>
      <c r="G888">
        <v>12.45</v>
      </c>
      <c r="H888">
        <v>36.17</v>
      </c>
      <c r="I888">
        <v>18.43</v>
      </c>
      <c r="O888">
        <v>71.22</v>
      </c>
      <c r="P888">
        <v>50.88</v>
      </c>
      <c r="R888">
        <v>14.91</v>
      </c>
      <c r="S888">
        <v>12.45</v>
      </c>
      <c r="T888">
        <v>36.17</v>
      </c>
      <c r="U888">
        <v>18.43</v>
      </c>
      <c r="Z888">
        <v>1.1459999999999999</v>
      </c>
      <c r="AA888">
        <v>6.2E-2</v>
      </c>
      <c r="AB888">
        <v>16.55585</v>
      </c>
      <c r="AC888">
        <v>0.42</v>
      </c>
      <c r="AD888" s="292">
        <f t="shared" si="98"/>
        <v>0.5</v>
      </c>
      <c r="AE888" s="258">
        <f t="shared" si="105"/>
        <v>0.45999999999999996</v>
      </c>
      <c r="AF888" s="293">
        <f t="shared" si="99"/>
        <v>62.905110211423874</v>
      </c>
      <c r="AG888" s="293">
        <f t="shared" si="100"/>
        <v>72.968187487014134</v>
      </c>
      <c r="AH888" s="294">
        <f t="shared" si="101"/>
        <v>0.34609494640122507</v>
      </c>
      <c r="AI888" s="294">
        <f t="shared" si="102"/>
        <v>1.739270418349101</v>
      </c>
      <c r="AJ888" s="295">
        <f>INDEX($AR$3:AS888,MATCH(COUNTA(N888:Y888),$AR$3:$AR$12,0),2)</f>
        <v>1.94</v>
      </c>
      <c r="AK888" s="296">
        <f t="shared" si="103"/>
        <v>34.01</v>
      </c>
      <c r="AL888" s="297">
        <f t="shared" si="104"/>
        <v>2.054258766538716</v>
      </c>
      <c r="AP888" s="298" t="s">
        <v>873</v>
      </c>
    </row>
    <row r="889" spans="1:42">
      <c r="A889" s="324" t="s">
        <v>950</v>
      </c>
      <c r="B889">
        <v>151.88</v>
      </c>
      <c r="C889">
        <v>155.79</v>
      </c>
      <c r="D889">
        <v>109.75</v>
      </c>
      <c r="E889">
        <v>104.34</v>
      </c>
      <c r="F889">
        <v>57.29</v>
      </c>
      <c r="G889">
        <v>54.29</v>
      </c>
      <c r="H889">
        <v>78.010000000000005</v>
      </c>
      <c r="I889">
        <v>72.489999999999995</v>
      </c>
      <c r="J889">
        <v>72.23</v>
      </c>
      <c r="K889">
        <v>65.97</v>
      </c>
      <c r="N889" s="22">
        <v>151.88</v>
      </c>
      <c r="O889">
        <v>155.79</v>
      </c>
      <c r="P889">
        <v>109.75</v>
      </c>
      <c r="Q889">
        <v>104.34</v>
      </c>
      <c r="R889">
        <v>57.29</v>
      </c>
      <c r="S889">
        <v>54.29</v>
      </c>
      <c r="T889">
        <v>78.010000000000005</v>
      </c>
      <c r="U889">
        <v>72.489999999999995</v>
      </c>
      <c r="V889">
        <v>72.23</v>
      </c>
      <c r="W889">
        <v>65.97</v>
      </c>
      <c r="AB889">
        <v>10.1968</v>
      </c>
      <c r="AC889">
        <v>0.63</v>
      </c>
      <c r="AD889" s="292">
        <f t="shared" si="98"/>
        <v>0.66666666666666663</v>
      </c>
      <c r="AE889" s="258">
        <f t="shared" si="105"/>
        <v>0.64833333333333332</v>
      </c>
      <c r="AF889" s="293">
        <f t="shared" si="99"/>
        <v>38.180689370024339</v>
      </c>
      <c r="AG889" s="293">
        <f t="shared" si="100"/>
        <v>38.180689370024339</v>
      </c>
      <c r="AH889" s="294">
        <f t="shared" si="101"/>
        <v>3.8522167487684694E-2</v>
      </c>
      <c r="AI889" s="294">
        <f t="shared" si="102"/>
        <v>1.8062089009559685</v>
      </c>
      <c r="AJ889" s="295">
        <f>INDEX($AR$3:AS889,MATCH(COUNTA(N889:Y889),$AR$3:$AR$12,0),2)</f>
        <v>2.41</v>
      </c>
      <c r="AK889" s="296">
        <f t="shared" si="103"/>
        <v>92.203999999999994</v>
      </c>
      <c r="AL889" s="297">
        <f t="shared" si="104"/>
        <v>9.0424446885297343</v>
      </c>
      <c r="AN889">
        <v>8.7615999999999999E-2</v>
      </c>
      <c r="AO889" s="258">
        <f>((AK889-AVERAGE(AL886:AL888)*AB889)/(AN889*1000))*100</f>
        <v>75.440052352735606</v>
      </c>
      <c r="AP889" s="298" t="s">
        <v>629</v>
      </c>
    </row>
    <row r="890" spans="1:42">
      <c r="A890" s="324" t="s">
        <v>951</v>
      </c>
      <c r="AB890">
        <v>0.53195800000000004</v>
      </c>
      <c r="AD890" s="292" t="e">
        <f t="shared" si="98"/>
        <v>#DIV/0!</v>
      </c>
      <c r="AE890" s="258" t="e">
        <f t="shared" si="105"/>
        <v>#DIV/0!</v>
      </c>
      <c r="AF890" s="293" t="e">
        <f t="shared" si="99"/>
        <v>#DIV/0!</v>
      </c>
      <c r="AG890" s="293" t="e">
        <f t="shared" si="100"/>
        <v>#DIV/0!</v>
      </c>
      <c r="AH890" s="294" t="e">
        <f t="shared" si="101"/>
        <v>#NUM!</v>
      </c>
      <c r="AI890" s="294" t="e">
        <f t="shared" si="102"/>
        <v>#DIV/0!</v>
      </c>
      <c r="AJ890" s="295" t="e">
        <f>INDEX($AR$3:AS890,MATCH(COUNTA(N890:Y890),$AR$3:$AR$12,0),2)</f>
        <v>#N/A</v>
      </c>
      <c r="AK890" s="296" t="e">
        <f t="shared" si="103"/>
        <v>#DIV/0!</v>
      </c>
      <c r="AL890" s="297">
        <f t="shared" si="104"/>
        <v>0</v>
      </c>
      <c r="AP890" s="298" t="s">
        <v>81</v>
      </c>
    </row>
    <row r="891" spans="1:42">
      <c r="A891" s="324" t="s">
        <v>952</v>
      </c>
      <c r="AB891">
        <v>0.137437</v>
      </c>
      <c r="AD891" s="292" t="e">
        <f t="shared" si="98"/>
        <v>#DIV/0!</v>
      </c>
      <c r="AE891" s="258" t="e">
        <f t="shared" si="105"/>
        <v>#DIV/0!</v>
      </c>
      <c r="AF891" s="293" t="e">
        <f t="shared" si="99"/>
        <v>#DIV/0!</v>
      </c>
      <c r="AG891" s="293" t="e">
        <f t="shared" si="100"/>
        <v>#DIV/0!</v>
      </c>
      <c r="AH891" s="294" t="e">
        <f t="shared" si="101"/>
        <v>#NUM!</v>
      </c>
      <c r="AI891" s="294" t="e">
        <f t="shared" si="102"/>
        <v>#DIV/0!</v>
      </c>
      <c r="AJ891" s="295" t="e">
        <f>INDEX($AR$3:AS891,MATCH(COUNTA(N891:Y891),$AR$3:$AR$12,0),2)</f>
        <v>#N/A</v>
      </c>
      <c r="AK891" s="296" t="e">
        <f t="shared" si="103"/>
        <v>#DIV/0!</v>
      </c>
      <c r="AL891" s="297">
        <f t="shared" si="104"/>
        <v>0</v>
      </c>
      <c r="AP891" s="298" t="s">
        <v>81</v>
      </c>
    </row>
    <row r="892" spans="1:42">
      <c r="A892" s="324" t="s">
        <v>953</v>
      </c>
      <c r="B892">
        <v>77.22</v>
      </c>
      <c r="C892">
        <v>89.67</v>
      </c>
      <c r="D892">
        <v>84.25</v>
      </c>
      <c r="E892">
        <v>68.77</v>
      </c>
      <c r="F892">
        <v>34.770000000000003</v>
      </c>
      <c r="G892">
        <v>27.5</v>
      </c>
      <c r="H892">
        <v>53.1</v>
      </c>
      <c r="I892">
        <v>29.53</v>
      </c>
      <c r="J892">
        <v>53.51</v>
      </c>
      <c r="K892">
        <v>43.77</v>
      </c>
      <c r="Q892">
        <v>68.77</v>
      </c>
      <c r="R892">
        <v>34.770000000000003</v>
      </c>
      <c r="S892">
        <v>27.5</v>
      </c>
      <c r="T892">
        <v>53.1</v>
      </c>
      <c r="U892">
        <v>29.53</v>
      </c>
      <c r="V892">
        <v>53.51</v>
      </c>
      <c r="W892">
        <v>43.77</v>
      </c>
      <c r="Z892">
        <v>0.70699999999999996</v>
      </c>
      <c r="AA892">
        <v>1.0549999999999999</v>
      </c>
      <c r="AB892">
        <v>35.155799999999999</v>
      </c>
      <c r="AC892">
        <v>0.37</v>
      </c>
      <c r="AD892" s="292">
        <f t="shared" si="98"/>
        <v>0.79166666666666663</v>
      </c>
      <c r="AE892" s="258">
        <f t="shared" si="105"/>
        <v>0.58083333333333331</v>
      </c>
      <c r="AF892" s="293">
        <f t="shared" si="99"/>
        <v>31.290816672354289</v>
      </c>
      <c r="AG892" s="293">
        <f t="shared" si="100"/>
        <v>38.456261486767438</v>
      </c>
      <c r="AH892" s="294">
        <f t="shared" si="101"/>
        <v>0.36976011630724498</v>
      </c>
      <c r="AI892" s="294">
        <f t="shared" si="102"/>
        <v>1.7517174901935555</v>
      </c>
      <c r="AJ892" s="295">
        <f>INDEX($AR$3:AS892,MATCH(COUNTA(N892:Y892),$AR$3:$AR$12,0),2)</f>
        <v>2.1</v>
      </c>
      <c r="AK892" s="296">
        <f t="shared" si="103"/>
        <v>44.421428571428571</v>
      </c>
      <c r="AL892" s="297">
        <f t="shared" si="104"/>
        <v>1.2635590306984501</v>
      </c>
      <c r="AP892" s="298" t="s">
        <v>887</v>
      </c>
    </row>
    <row r="893" spans="1:42">
      <c r="A893" s="414" t="s">
        <v>954</v>
      </c>
      <c r="B893">
        <v>59.02</v>
      </c>
      <c r="C893">
        <v>67.22</v>
      </c>
      <c r="D893">
        <v>67.78</v>
      </c>
      <c r="E893">
        <v>67.349999999999994</v>
      </c>
      <c r="F893">
        <v>30.79</v>
      </c>
      <c r="G893">
        <v>19.8</v>
      </c>
      <c r="H893">
        <v>43.18</v>
      </c>
      <c r="I893">
        <v>20.47</v>
      </c>
      <c r="J893">
        <v>48.29</v>
      </c>
      <c r="N893" s="22">
        <v>59.02</v>
      </c>
      <c r="O893">
        <v>67.22</v>
      </c>
      <c r="P893">
        <v>67.78</v>
      </c>
      <c r="Q893">
        <v>67.349999999999994</v>
      </c>
      <c r="R893">
        <v>30.79</v>
      </c>
      <c r="S893">
        <v>19.8</v>
      </c>
      <c r="T893">
        <v>43.18</v>
      </c>
      <c r="U893">
        <v>20.47</v>
      </c>
      <c r="V893">
        <v>48.29</v>
      </c>
      <c r="Z893">
        <v>0.70699999999999996</v>
      </c>
      <c r="AA893">
        <v>1.0549999999999999</v>
      </c>
      <c r="AB893">
        <v>42.128150000000012</v>
      </c>
      <c r="AC893">
        <v>0.61</v>
      </c>
      <c r="AD893" s="292">
        <f t="shared" si="98"/>
        <v>0.625</v>
      </c>
      <c r="AE893" s="258">
        <f t="shared" si="105"/>
        <v>0.61749999999999994</v>
      </c>
      <c r="AF893" s="293">
        <f t="shared" si="99"/>
        <v>39.542609760309276</v>
      </c>
      <c r="AG893" s="293">
        <f t="shared" si="100"/>
        <v>39.542609760309276</v>
      </c>
      <c r="AH893" s="294">
        <f t="shared" si="101"/>
        <v>8.9620675281368647E-3</v>
      </c>
      <c r="AI893" s="294">
        <f t="shared" si="102"/>
        <v>1.1103612535217056</v>
      </c>
      <c r="AJ893" s="295">
        <f>INDEX($AR$3:AS893,MATCH(COUNTA(N893:Y893),$AR$3:$AR$12,0),2)</f>
        <v>2.3199999999999998</v>
      </c>
      <c r="AK893" s="296">
        <f t="shared" si="103"/>
        <v>47.1</v>
      </c>
      <c r="AL893" s="297">
        <f t="shared" si="104"/>
        <v>1.118017287728039</v>
      </c>
      <c r="AP893" s="298" t="s">
        <v>511</v>
      </c>
    </row>
    <row r="894" spans="1:42" s="304" customFormat="1">
      <c r="A894" s="326" t="s">
        <v>955</v>
      </c>
      <c r="B894" s="304">
        <v>231.79</v>
      </c>
      <c r="C894" s="304">
        <v>176.58</v>
      </c>
      <c r="D894" s="304">
        <v>119.47</v>
      </c>
      <c r="E894" s="304">
        <v>119.52</v>
      </c>
      <c r="F894" s="304">
        <v>103</v>
      </c>
      <c r="G894" s="304">
        <v>94.95</v>
      </c>
      <c r="H894" s="304">
        <v>104.56</v>
      </c>
      <c r="I894" s="304">
        <v>92.13</v>
      </c>
      <c r="J894" s="304">
        <v>86.78</v>
      </c>
      <c r="K894" s="304">
        <v>82.77</v>
      </c>
      <c r="L894" s="304">
        <v>145.63</v>
      </c>
      <c r="M894" s="304">
        <v>105.1</v>
      </c>
      <c r="N894" s="133"/>
      <c r="O894" s="304">
        <v>176.58</v>
      </c>
      <c r="P894" s="304">
        <v>119.47</v>
      </c>
      <c r="Q894" s="304">
        <v>119.52</v>
      </c>
      <c r="R894" s="304">
        <v>103</v>
      </c>
      <c r="S894" s="304">
        <v>94.95</v>
      </c>
      <c r="T894" s="304">
        <v>104.56</v>
      </c>
      <c r="U894" s="304">
        <v>92.13</v>
      </c>
      <c r="V894" s="304">
        <v>86.78</v>
      </c>
      <c r="W894" s="304">
        <v>82.77</v>
      </c>
      <c r="X894" s="304">
        <v>145.63</v>
      </c>
      <c r="Y894" s="112">
        <v>105.1</v>
      </c>
      <c r="Z894" s="304">
        <v>1.0349999999999999</v>
      </c>
      <c r="AA894" s="304">
        <v>0.14899999999999999</v>
      </c>
      <c r="AB894" s="304">
        <v>18.248699999999999</v>
      </c>
      <c r="AC894" s="304">
        <v>0.6</v>
      </c>
      <c r="AD894" s="138">
        <f t="shared" si="98"/>
        <v>0.95833333333333326</v>
      </c>
      <c r="AE894" s="116">
        <f t="shared" si="105"/>
        <v>0.77916666666666656</v>
      </c>
      <c r="AF894" s="117">
        <f t="shared" si="99"/>
        <v>23.764569573377305</v>
      </c>
      <c r="AG894" s="117">
        <f t="shared" si="100"/>
        <v>34.295025548235763</v>
      </c>
      <c r="AH894" s="118">
        <f t="shared" si="101"/>
        <v>0.32992218313612631</v>
      </c>
      <c r="AI894" s="118">
        <f t="shared" si="102"/>
        <v>2.4344723766321898</v>
      </c>
      <c r="AJ894" s="119">
        <f>INDEX($AR$3:AS894,MATCH(COUNTA(N894:Y894),$AR$3:$AR$12,0),2)</f>
        <v>2.48</v>
      </c>
      <c r="AK894" s="139">
        <f t="shared" si="103"/>
        <v>111.86272727272726</v>
      </c>
      <c r="AL894" s="140">
        <f t="shared" si="104"/>
        <v>6.1299011585881331</v>
      </c>
      <c r="AP894" s="272" t="s">
        <v>511</v>
      </c>
    </row>
    <row r="895" spans="1:42">
      <c r="A895" s="326" t="s">
        <v>956</v>
      </c>
      <c r="B895">
        <v>143.22999999999999</v>
      </c>
      <c r="C895">
        <v>114.69</v>
      </c>
      <c r="D895">
        <v>65.849999999999994</v>
      </c>
      <c r="E895">
        <v>73.349999999999994</v>
      </c>
      <c r="F895">
        <v>53.81</v>
      </c>
      <c r="G895">
        <v>48.02</v>
      </c>
      <c r="H895">
        <v>61.22</v>
      </c>
      <c r="I895">
        <v>52.8</v>
      </c>
      <c r="J895">
        <v>62.5</v>
      </c>
      <c r="K895">
        <v>62.6</v>
      </c>
      <c r="L895">
        <v>117.87</v>
      </c>
      <c r="M895">
        <v>83.43</v>
      </c>
      <c r="N895" s="22">
        <v>143.22999999999999</v>
      </c>
      <c r="O895">
        <v>114.69</v>
      </c>
      <c r="P895">
        <v>65.849999999999994</v>
      </c>
      <c r="Q895">
        <v>73.349999999999994</v>
      </c>
      <c r="R895">
        <v>53.81</v>
      </c>
      <c r="S895">
        <v>48.02</v>
      </c>
      <c r="T895">
        <v>61.22</v>
      </c>
      <c r="U895">
        <v>52.8</v>
      </c>
      <c r="V895">
        <v>62.5</v>
      </c>
      <c r="W895">
        <v>62.6</v>
      </c>
      <c r="X895">
        <v>117.87</v>
      </c>
      <c r="Y895" s="72">
        <v>83.43</v>
      </c>
      <c r="Z895">
        <v>0.42399999999999999</v>
      </c>
      <c r="AA895">
        <v>0.14899999999999999</v>
      </c>
      <c r="AB895">
        <v>10.176299999999999</v>
      </c>
      <c r="AC895">
        <v>0.53</v>
      </c>
      <c r="AD895" s="292">
        <f t="shared" si="98"/>
        <v>0.75</v>
      </c>
      <c r="AE895" s="258">
        <f t="shared" si="105"/>
        <v>0.64</v>
      </c>
      <c r="AF895" s="293">
        <f t="shared" si="99"/>
        <v>37.364984824703846</v>
      </c>
      <c r="AG895" s="293">
        <f t="shared" si="100"/>
        <v>37.364984824703846</v>
      </c>
      <c r="AH895" s="294">
        <f t="shared" si="101"/>
        <v>0.26635857577985494</v>
      </c>
      <c r="AI895" s="294">
        <f t="shared" si="102"/>
        <v>2.2205130646330629</v>
      </c>
      <c r="AJ895" s="295">
        <f>INDEX($AR$3:AS895,MATCH(COUNTA(N895:Y895),$AR$3:$AR$12,0),2)</f>
        <v>2.5499999999999998</v>
      </c>
      <c r="AK895" s="296">
        <f t="shared" si="103"/>
        <v>78.28083333333332</v>
      </c>
      <c r="AL895" s="297">
        <f t="shared" si="104"/>
        <v>7.6924651723448916</v>
      </c>
      <c r="AP895" s="298" t="s">
        <v>511</v>
      </c>
    </row>
    <row r="896" spans="1:42">
      <c r="A896" s="326" t="s">
        <v>957</v>
      </c>
      <c r="B896">
        <v>258.02999999999997</v>
      </c>
      <c r="C896">
        <v>176</v>
      </c>
      <c r="D896">
        <v>87.92</v>
      </c>
      <c r="E896">
        <v>115.57</v>
      </c>
      <c r="F896">
        <v>110.29</v>
      </c>
      <c r="G896">
        <v>94.43</v>
      </c>
      <c r="H896">
        <v>117.49</v>
      </c>
      <c r="I896">
        <v>103.76</v>
      </c>
      <c r="J896">
        <v>101.23</v>
      </c>
      <c r="K896">
        <v>82.42</v>
      </c>
      <c r="L896">
        <v>141.9</v>
      </c>
      <c r="M896">
        <v>86.07</v>
      </c>
      <c r="P896">
        <v>87.92</v>
      </c>
      <c r="Q896">
        <v>115.57</v>
      </c>
      <c r="R896">
        <v>110.29</v>
      </c>
      <c r="S896">
        <v>94.43</v>
      </c>
      <c r="T896">
        <v>117.49</v>
      </c>
      <c r="U896">
        <v>103.76</v>
      </c>
      <c r="V896">
        <v>101.23</v>
      </c>
      <c r="W896">
        <v>82.42</v>
      </c>
      <c r="X896">
        <v>141.9</v>
      </c>
      <c r="Y896" s="72">
        <v>86.07</v>
      </c>
      <c r="Z896">
        <v>0.308</v>
      </c>
      <c r="AA896">
        <v>0.104</v>
      </c>
      <c r="AB896">
        <v>10.766</v>
      </c>
      <c r="AC896">
        <v>0.53</v>
      </c>
      <c r="AD896" s="292">
        <f t="shared" si="98"/>
        <v>0.91666666666666663</v>
      </c>
      <c r="AE896" s="258">
        <f t="shared" si="105"/>
        <v>0.72333333333333338</v>
      </c>
      <c r="AF896" s="293">
        <f t="shared" si="99"/>
        <v>16.460784747930607</v>
      </c>
      <c r="AG896" s="293">
        <f t="shared" si="100"/>
        <v>38.977168286250937</v>
      </c>
      <c r="AH896" s="294">
        <f t="shared" si="101"/>
        <v>0.4103900470746471</v>
      </c>
      <c r="AI896" s="294">
        <f t="shared" si="102"/>
        <v>2.2052876060590649</v>
      </c>
      <c r="AJ896" s="295">
        <f>INDEX($AR$3:AS896,MATCH(COUNTA(N896:Y896),$AR$3:$AR$12,0),2)</f>
        <v>2.41</v>
      </c>
      <c r="AK896" s="296">
        <f t="shared" si="103"/>
        <v>104.10799999999999</v>
      </c>
      <c r="AL896" s="297">
        <f t="shared" si="104"/>
        <v>9.6700724503065203</v>
      </c>
      <c r="AP896" s="298" t="s">
        <v>511</v>
      </c>
    </row>
    <row r="897" spans="1:42">
      <c r="A897" s="326" t="s">
        <v>958</v>
      </c>
      <c r="B897">
        <v>171.51</v>
      </c>
      <c r="C897">
        <v>141.11000000000001</v>
      </c>
      <c r="D897">
        <v>89.1</v>
      </c>
      <c r="E897">
        <v>102.04</v>
      </c>
      <c r="F897">
        <v>83.4</v>
      </c>
      <c r="G897">
        <v>70.63</v>
      </c>
      <c r="H897">
        <v>81.819999999999993</v>
      </c>
      <c r="I897">
        <v>78.05</v>
      </c>
      <c r="J897">
        <v>79.39</v>
      </c>
      <c r="K897">
        <v>76.099999999999994</v>
      </c>
      <c r="L897">
        <v>152.22</v>
      </c>
      <c r="M897">
        <v>91.4</v>
      </c>
      <c r="N897" s="22">
        <v>171.51</v>
      </c>
      <c r="O897">
        <v>141.11000000000001</v>
      </c>
      <c r="P897">
        <v>89.1</v>
      </c>
      <c r="Q897">
        <v>102.04</v>
      </c>
      <c r="R897">
        <v>83.4</v>
      </c>
      <c r="S897">
        <v>70.63</v>
      </c>
      <c r="T897">
        <v>81.819999999999993</v>
      </c>
      <c r="U897">
        <v>78.05</v>
      </c>
      <c r="V897">
        <v>79.39</v>
      </c>
      <c r="W897">
        <v>76.099999999999994</v>
      </c>
      <c r="X897">
        <v>152.22</v>
      </c>
      <c r="Y897" s="72">
        <v>91.4</v>
      </c>
      <c r="Z897">
        <v>1.0580000000000001</v>
      </c>
      <c r="AA897">
        <v>0.104</v>
      </c>
      <c r="AB897">
        <v>8.0681899999999995</v>
      </c>
      <c r="AC897">
        <v>0.62</v>
      </c>
      <c r="AD897" s="292">
        <f t="shared" si="98"/>
        <v>1</v>
      </c>
      <c r="AE897" s="258">
        <f t="shared" si="105"/>
        <v>0.81</v>
      </c>
      <c r="AF897" s="293">
        <f t="shared" si="99"/>
        <v>32.021193893878888</v>
      </c>
      <c r="AG897" s="293">
        <f t="shared" si="100"/>
        <v>32.021193893878888</v>
      </c>
      <c r="AH897" s="294">
        <f t="shared" si="101"/>
        <v>0.19121728786677233</v>
      </c>
      <c r="AI897" s="294">
        <f t="shared" si="102"/>
        <v>2.1593880082747101</v>
      </c>
      <c r="AJ897" s="295">
        <f>INDEX($AR$3:AS897,MATCH(COUNTA(N897:Y897),$AR$3:$AR$12,0),2)</f>
        <v>2.5499999999999998</v>
      </c>
      <c r="AK897" s="296">
        <f t="shared" si="103"/>
        <v>101.39750000000002</v>
      </c>
      <c r="AL897" s="297">
        <f t="shared" si="104"/>
        <v>12.567564720216062</v>
      </c>
      <c r="AP897" s="298" t="s">
        <v>511</v>
      </c>
    </row>
    <row r="898" spans="1:42">
      <c r="A898" s="326" t="s">
        <v>959</v>
      </c>
      <c r="B898">
        <v>361.35</v>
      </c>
      <c r="C898">
        <v>245.12</v>
      </c>
      <c r="D898">
        <v>124.1</v>
      </c>
      <c r="E898">
        <v>155.12</v>
      </c>
      <c r="F898">
        <v>155.09</v>
      </c>
      <c r="G898">
        <v>149.12</v>
      </c>
      <c r="H898">
        <v>173.33</v>
      </c>
      <c r="I898">
        <v>145.52000000000001</v>
      </c>
      <c r="J898">
        <v>129.58000000000001</v>
      </c>
      <c r="K898">
        <v>109.34</v>
      </c>
      <c r="L898">
        <v>220.5</v>
      </c>
      <c r="M898">
        <v>152.91</v>
      </c>
      <c r="P898">
        <v>124.1</v>
      </c>
      <c r="Q898">
        <v>155.12</v>
      </c>
      <c r="R898">
        <v>155.09</v>
      </c>
      <c r="S898">
        <v>149.12</v>
      </c>
      <c r="T898">
        <v>173.33</v>
      </c>
      <c r="U898">
        <v>145.52000000000001</v>
      </c>
      <c r="V898">
        <v>129.58000000000001</v>
      </c>
      <c r="W898">
        <v>109.34</v>
      </c>
      <c r="X898">
        <v>220.5</v>
      </c>
      <c r="Y898" s="72">
        <v>152.91</v>
      </c>
      <c r="Z898">
        <v>0.82899999999999996</v>
      </c>
      <c r="AA898">
        <v>0.104</v>
      </c>
      <c r="AB898">
        <v>12.1059</v>
      </c>
      <c r="AC898">
        <v>0.52</v>
      </c>
      <c r="AD898" s="292">
        <f t="shared" ref="AD898:AD961" si="106">(COUNT(N898:Y898)*(1/(COUNT(N898:Y898)+COUNTBLANK(N898:Y898)))+(IF(AF898&lt;35,1,IF(AF898&lt;70,0.5,IF(AF898&gt;70,0)))))/2</f>
        <v>0.91666666666666663</v>
      </c>
      <c r="AE898" s="258">
        <f t="shared" si="105"/>
        <v>0.71833333333333327</v>
      </c>
      <c r="AF898" s="293">
        <f t="shared" ref="AF898:AF961" si="107">((_xlfn.STDEV.P(N898:Y898))/(AVERAGE(N898:Y898)))*100</f>
        <v>19.039139218674663</v>
      </c>
      <c r="AG898" s="293">
        <f t="shared" ref="AG898:AG961" si="108">((_xlfn.STDEV.P(B898:M898))/(AVERAGE(B898:M898)))*100</f>
        <v>37.762316047968376</v>
      </c>
      <c r="AH898" s="294">
        <f t="shared" ref="AH898:AH961" si="109">(ABS((LARGE(N898:Y898,2) -MAX(N898:Y898))))/(ABS(MIN(N898:Y898)-MAX(N898:Y898)))</f>
        <v>0.42434328895286066</v>
      </c>
      <c r="AI898" s="294">
        <f t="shared" ref="AI898:AI961" si="110">(ABS(MAX(N898:Y898)-AVERAGE(N898:Y898))/_xlfn.STDEV.P(N898:Y898))</f>
        <v>2.3941224702625394</v>
      </c>
      <c r="AJ898" s="295">
        <f>INDEX($AR$3:AS898,MATCH(COUNTA(N898:Y898),$AR$3:$AR$12,0),2)</f>
        <v>2.41</v>
      </c>
      <c r="AK898" s="296">
        <f t="shared" ref="AK898:AK961" si="111">AVERAGE(N898:Y898)</f>
        <v>151.46100000000001</v>
      </c>
      <c r="AL898" s="297">
        <f t="shared" ref="AL898:AL961" si="112">IFERROR(AK898/AB898,0)</f>
        <v>12.511337447029961</v>
      </c>
      <c r="AP898" s="298" t="s">
        <v>511</v>
      </c>
    </row>
    <row r="899" spans="1:42">
      <c r="A899" s="326" t="s">
        <v>960</v>
      </c>
      <c r="B899">
        <v>208.4</v>
      </c>
      <c r="C899">
        <v>164.08</v>
      </c>
      <c r="D899">
        <v>84.7</v>
      </c>
      <c r="E899">
        <v>105.31</v>
      </c>
      <c r="F899">
        <v>106.54</v>
      </c>
      <c r="G899">
        <v>84.01</v>
      </c>
      <c r="H899">
        <v>94.22</v>
      </c>
      <c r="I899">
        <v>88.09</v>
      </c>
      <c r="J899">
        <v>84.53</v>
      </c>
      <c r="K899">
        <v>76.11</v>
      </c>
      <c r="L899">
        <v>69.75</v>
      </c>
      <c r="M899">
        <v>65.489999999999995</v>
      </c>
      <c r="P899">
        <v>84.7</v>
      </c>
      <c r="Q899">
        <v>105.31</v>
      </c>
      <c r="R899">
        <v>106.54</v>
      </c>
      <c r="S899">
        <v>84.01</v>
      </c>
      <c r="T899">
        <v>94.22</v>
      </c>
      <c r="U899">
        <v>88.09</v>
      </c>
      <c r="V899">
        <v>84.53</v>
      </c>
      <c r="W899">
        <v>76.11</v>
      </c>
      <c r="X899">
        <v>69.75</v>
      </c>
      <c r="Y899" s="72">
        <v>65.489999999999995</v>
      </c>
      <c r="Z899">
        <v>0.30299999999999999</v>
      </c>
      <c r="AA899">
        <v>0.104</v>
      </c>
      <c r="AB899">
        <v>8.165560000000001</v>
      </c>
      <c r="AC899">
        <v>0.6</v>
      </c>
      <c r="AD899" s="292">
        <f t="shared" si="106"/>
        <v>0.91666666666666663</v>
      </c>
      <c r="AE899" s="258">
        <f t="shared" si="105"/>
        <v>0.7583333333333333</v>
      </c>
      <c r="AF899" s="293">
        <f t="shared" si="107"/>
        <v>14.989272903534227</v>
      </c>
      <c r="AG899" s="293">
        <f t="shared" si="108"/>
        <v>39.215773867943263</v>
      </c>
      <c r="AH899" s="294">
        <f t="shared" si="109"/>
        <v>2.9963459196102403E-2</v>
      </c>
      <c r="AI899" s="294">
        <f t="shared" si="110"/>
        <v>1.6054178701127337</v>
      </c>
      <c r="AJ899" s="295">
        <f>INDEX($AR$3:AS899,MATCH(COUNTA(N899:Y899),$AR$3:$AR$12,0),2)</f>
        <v>2.41</v>
      </c>
      <c r="AK899" s="296">
        <f t="shared" si="111"/>
        <v>85.875</v>
      </c>
      <c r="AL899" s="297">
        <f t="shared" si="112"/>
        <v>10.51673124684651</v>
      </c>
      <c r="AP899" s="298" t="s">
        <v>511</v>
      </c>
    </row>
    <row r="900" spans="1:42">
      <c r="A900" s="326" t="s">
        <v>961</v>
      </c>
      <c r="B900">
        <v>96.87</v>
      </c>
      <c r="C900">
        <v>94.1</v>
      </c>
      <c r="D900">
        <v>64.989999999999995</v>
      </c>
      <c r="E900">
        <v>68.02</v>
      </c>
      <c r="F900">
        <v>47.27</v>
      </c>
      <c r="G900">
        <v>41.28</v>
      </c>
      <c r="H900">
        <v>48.24</v>
      </c>
      <c r="I900">
        <v>43.85</v>
      </c>
      <c r="J900">
        <v>61.46</v>
      </c>
      <c r="K900">
        <v>55.61</v>
      </c>
      <c r="L900">
        <v>24.06</v>
      </c>
      <c r="M900">
        <v>29.42</v>
      </c>
      <c r="N900" s="22">
        <v>96.87</v>
      </c>
      <c r="O900">
        <v>94.1</v>
      </c>
      <c r="P900">
        <v>64.989999999999995</v>
      </c>
      <c r="Q900">
        <v>68.02</v>
      </c>
      <c r="R900">
        <v>47.27</v>
      </c>
      <c r="S900">
        <v>41.28</v>
      </c>
      <c r="T900">
        <v>48.24</v>
      </c>
      <c r="U900">
        <v>43.85</v>
      </c>
      <c r="V900">
        <v>61.46</v>
      </c>
      <c r="W900">
        <v>55.61</v>
      </c>
      <c r="X900">
        <v>24.06</v>
      </c>
      <c r="Y900" s="72">
        <v>29.42</v>
      </c>
      <c r="Z900">
        <v>0.84699999999999998</v>
      </c>
      <c r="AA900">
        <v>0.104</v>
      </c>
      <c r="AB900">
        <v>7.0779899999999998</v>
      </c>
      <c r="AC900">
        <v>0.77</v>
      </c>
      <c r="AD900" s="292">
        <f t="shared" si="106"/>
        <v>0.75</v>
      </c>
      <c r="AE900" s="258">
        <f t="shared" si="105"/>
        <v>0.76</v>
      </c>
      <c r="AF900" s="293">
        <f t="shared" si="107"/>
        <v>38.407693023414694</v>
      </c>
      <c r="AG900" s="293">
        <f t="shared" si="108"/>
        <v>38.407693023414694</v>
      </c>
      <c r="AH900" s="294">
        <f t="shared" si="109"/>
        <v>3.8044224694410246E-2</v>
      </c>
      <c r="AI900" s="294">
        <f t="shared" si="110"/>
        <v>1.8790499070863933</v>
      </c>
      <c r="AJ900" s="295">
        <f>INDEX($AR$3:AS900,MATCH(COUNTA(N900:Y900),$AR$3:$AR$12,0),2)</f>
        <v>2.5499999999999998</v>
      </c>
      <c r="AK900" s="296">
        <f t="shared" si="111"/>
        <v>56.264166666666661</v>
      </c>
      <c r="AL900" s="297">
        <f t="shared" si="112"/>
        <v>7.9491729525849379</v>
      </c>
      <c r="AP900" s="298" t="s">
        <v>511</v>
      </c>
    </row>
    <row r="901" spans="1:42">
      <c r="A901" s="326" t="s">
        <v>962</v>
      </c>
      <c r="B901">
        <v>269.23</v>
      </c>
      <c r="C901">
        <v>182.98</v>
      </c>
      <c r="D901">
        <v>82</v>
      </c>
      <c r="E901">
        <v>115.44</v>
      </c>
      <c r="F901">
        <v>120.22</v>
      </c>
      <c r="G901">
        <v>95.1</v>
      </c>
      <c r="H901">
        <v>115.35</v>
      </c>
      <c r="I901">
        <v>100.29</v>
      </c>
      <c r="J901">
        <v>92.11</v>
      </c>
      <c r="K901">
        <v>86.36</v>
      </c>
      <c r="L901">
        <v>107.78</v>
      </c>
      <c r="M901">
        <v>76.39</v>
      </c>
      <c r="P901">
        <v>82</v>
      </c>
      <c r="Q901">
        <v>115.44</v>
      </c>
      <c r="R901">
        <v>120.22</v>
      </c>
      <c r="S901">
        <v>95.1</v>
      </c>
      <c r="T901">
        <v>115.35</v>
      </c>
      <c r="U901">
        <v>100.29</v>
      </c>
      <c r="V901">
        <v>92.11</v>
      </c>
      <c r="W901">
        <v>86.36</v>
      </c>
      <c r="X901">
        <v>107.78</v>
      </c>
      <c r="Y901" s="72">
        <v>76.39</v>
      </c>
      <c r="Z901">
        <v>1.04</v>
      </c>
      <c r="AA901">
        <v>0.104</v>
      </c>
      <c r="AB901">
        <v>10.222049999999999</v>
      </c>
      <c r="AC901">
        <v>0.6</v>
      </c>
      <c r="AD901" s="292">
        <f t="shared" si="106"/>
        <v>0.91666666666666663</v>
      </c>
      <c r="AE901" s="258">
        <f t="shared" si="105"/>
        <v>0.7583333333333333</v>
      </c>
      <c r="AF901" s="293">
        <f t="shared" si="107"/>
        <v>14.584718792516835</v>
      </c>
      <c r="AG901" s="293">
        <f t="shared" si="108"/>
        <v>43.39722136803875</v>
      </c>
      <c r="AH901" s="294">
        <f t="shared" si="109"/>
        <v>0.10905772302076207</v>
      </c>
      <c r="AI901" s="294">
        <f t="shared" si="110"/>
        <v>1.4609064607917612</v>
      </c>
      <c r="AJ901" s="295">
        <f>INDEX($AR$3:AS901,MATCH(COUNTA(N901:Y901),$AR$3:$AR$12,0),2)</f>
        <v>2.41</v>
      </c>
      <c r="AK901" s="296">
        <f t="shared" si="111"/>
        <v>99.103999999999999</v>
      </c>
      <c r="AL901" s="297">
        <f t="shared" si="112"/>
        <v>9.6951198634324829</v>
      </c>
      <c r="AP901" s="298" t="s">
        <v>511</v>
      </c>
    </row>
    <row r="902" spans="1:42">
      <c r="A902" s="326" t="s">
        <v>963</v>
      </c>
      <c r="B902">
        <v>126.23</v>
      </c>
      <c r="C902">
        <v>117.17</v>
      </c>
      <c r="D902">
        <v>90.4</v>
      </c>
      <c r="E902">
        <v>71.8</v>
      </c>
      <c r="H902">
        <v>191.37</v>
      </c>
      <c r="I902">
        <v>81.709999999999994</v>
      </c>
      <c r="J902">
        <v>140.19</v>
      </c>
      <c r="K902">
        <v>96.7</v>
      </c>
      <c r="N902" s="22">
        <v>126.23</v>
      </c>
      <c r="O902">
        <v>117.17</v>
      </c>
      <c r="P902">
        <v>90.4</v>
      </c>
      <c r="Q902">
        <v>71.8</v>
      </c>
      <c r="U902">
        <v>81.709999999999994</v>
      </c>
      <c r="V902">
        <v>140.19</v>
      </c>
      <c r="W902">
        <v>96.7</v>
      </c>
      <c r="Z902">
        <v>0.38100000000000001</v>
      </c>
      <c r="AA902">
        <v>0.55100000000000005</v>
      </c>
      <c r="AB902">
        <v>10.4535</v>
      </c>
      <c r="AC902">
        <v>0.37</v>
      </c>
      <c r="AD902" s="292">
        <f t="shared" si="106"/>
        <v>0.79166666666666663</v>
      </c>
      <c r="AE902" s="258">
        <f t="shared" si="105"/>
        <v>0.58083333333333331</v>
      </c>
      <c r="AF902" s="293">
        <f t="shared" si="107"/>
        <v>22.3637416230114</v>
      </c>
      <c r="AG902" s="293">
        <f t="shared" si="108"/>
        <v>31.670183395941638</v>
      </c>
      <c r="AH902" s="294">
        <f t="shared" si="109"/>
        <v>0.20412340985524191</v>
      </c>
      <c r="AI902" s="294">
        <f t="shared" si="110"/>
        <v>1.587631705427994</v>
      </c>
      <c r="AJ902" s="295">
        <f>INDEX($AR$3:AS902,MATCH(COUNTA(N902:Y902),$AR$3:$AR$12,0),2)</f>
        <v>2.1</v>
      </c>
      <c r="AK902" s="296">
        <f t="shared" si="111"/>
        <v>103.45714285714287</v>
      </c>
      <c r="AL902" s="297">
        <f t="shared" si="112"/>
        <v>9.8968903101490291</v>
      </c>
      <c r="AP902" s="298" t="s">
        <v>220</v>
      </c>
    </row>
    <row r="903" spans="1:42">
      <c r="A903" s="326" t="s">
        <v>964</v>
      </c>
      <c r="B903">
        <v>101.02</v>
      </c>
      <c r="C903">
        <v>96.76</v>
      </c>
      <c r="D903">
        <v>60.46</v>
      </c>
      <c r="E903">
        <v>69.84</v>
      </c>
      <c r="F903">
        <v>18.64</v>
      </c>
      <c r="G903">
        <v>20.75</v>
      </c>
      <c r="H903">
        <v>145.38</v>
      </c>
      <c r="I903">
        <v>76.099999999999994</v>
      </c>
      <c r="J903">
        <v>106.52</v>
      </c>
      <c r="K903">
        <v>75.36</v>
      </c>
      <c r="N903" s="22">
        <v>101.02</v>
      </c>
      <c r="O903">
        <v>96.76</v>
      </c>
      <c r="P903">
        <v>60.46</v>
      </c>
      <c r="Q903">
        <v>69.84</v>
      </c>
      <c r="R903">
        <v>18.64</v>
      </c>
      <c r="S903">
        <v>20.75</v>
      </c>
      <c r="T903">
        <v>145.38</v>
      </c>
      <c r="U903">
        <v>76.099999999999994</v>
      </c>
      <c r="V903">
        <v>106.52</v>
      </c>
      <c r="W903">
        <v>75.36</v>
      </c>
      <c r="Z903">
        <v>0.95</v>
      </c>
      <c r="AA903">
        <v>0.55100000000000005</v>
      </c>
      <c r="AB903">
        <v>8.8926250000000007</v>
      </c>
      <c r="AC903">
        <v>0.37</v>
      </c>
      <c r="AD903" s="292">
        <f t="shared" si="106"/>
        <v>0.66666666666666663</v>
      </c>
      <c r="AE903" s="258">
        <f t="shared" si="105"/>
        <v>0.51833333333333331</v>
      </c>
      <c r="AF903" s="293">
        <f t="shared" si="107"/>
        <v>47.511924079279225</v>
      </c>
      <c r="AG903" s="293">
        <f t="shared" si="108"/>
        <v>47.511924079279225</v>
      </c>
      <c r="AH903" s="294">
        <f t="shared" si="109"/>
        <v>0.30661196149597603</v>
      </c>
      <c r="AI903" s="294">
        <f t="shared" si="110"/>
        <v>1.8648349519377014</v>
      </c>
      <c r="AJ903" s="295">
        <f>INDEX($AR$3:AS903,MATCH(COUNTA(N903:Y903),$AR$3:$AR$12,0),2)</f>
        <v>2.41</v>
      </c>
      <c r="AK903" s="296">
        <f t="shared" si="111"/>
        <v>77.082999999999998</v>
      </c>
      <c r="AL903" s="297">
        <f t="shared" si="112"/>
        <v>8.6681941496464763</v>
      </c>
      <c r="AP903" s="298" t="s">
        <v>220</v>
      </c>
    </row>
    <row r="904" spans="1:42">
      <c r="A904" s="326" t="s">
        <v>965</v>
      </c>
      <c r="B904">
        <v>70.290000000000006</v>
      </c>
      <c r="C904">
        <v>131.94999999999999</v>
      </c>
      <c r="D904">
        <v>50.12</v>
      </c>
      <c r="E904">
        <v>66.88</v>
      </c>
      <c r="F904">
        <v>18.77</v>
      </c>
      <c r="G904">
        <v>17.27</v>
      </c>
      <c r="H904">
        <v>132.96</v>
      </c>
      <c r="I904">
        <v>80.36</v>
      </c>
      <c r="J904">
        <v>99.75</v>
      </c>
      <c r="K904">
        <v>74.06</v>
      </c>
      <c r="N904" s="22">
        <v>70.290000000000006</v>
      </c>
      <c r="O904">
        <v>131.94999999999999</v>
      </c>
      <c r="P904">
        <v>50.12</v>
      </c>
      <c r="Q904">
        <v>66.88</v>
      </c>
      <c r="R904">
        <v>18.77</v>
      </c>
      <c r="S904">
        <v>17.27</v>
      </c>
      <c r="T904">
        <v>132.96</v>
      </c>
      <c r="U904">
        <v>80.36</v>
      </c>
      <c r="V904">
        <v>99.75</v>
      </c>
      <c r="W904">
        <v>74.06</v>
      </c>
      <c r="Z904">
        <v>0.80300000000000005</v>
      </c>
      <c r="AA904">
        <v>0.55100000000000005</v>
      </c>
      <c r="AB904">
        <v>10.566750000000001</v>
      </c>
      <c r="AC904">
        <v>0.37</v>
      </c>
      <c r="AD904" s="292">
        <f t="shared" si="106"/>
        <v>0.66666666666666663</v>
      </c>
      <c r="AE904" s="258">
        <f t="shared" si="105"/>
        <v>0.51833333333333331</v>
      </c>
      <c r="AF904" s="293">
        <f t="shared" si="107"/>
        <v>51.186033677534773</v>
      </c>
      <c r="AG904" s="293">
        <f t="shared" si="108"/>
        <v>51.186033677534773</v>
      </c>
      <c r="AH904" s="294">
        <f t="shared" si="109"/>
        <v>8.7302273316623661E-3</v>
      </c>
      <c r="AI904" s="294">
        <f t="shared" si="110"/>
        <v>1.5451952331474499</v>
      </c>
      <c r="AJ904" s="295">
        <f>INDEX($AR$3:AS904,MATCH(COUNTA(N904:Y904),$AR$3:$AR$12,0),2)</f>
        <v>2.41</v>
      </c>
      <c r="AK904" s="296">
        <f t="shared" si="111"/>
        <v>74.241000000000014</v>
      </c>
      <c r="AL904" s="297">
        <f t="shared" si="112"/>
        <v>7.0259067357512963</v>
      </c>
      <c r="AP904" s="298" t="s">
        <v>220</v>
      </c>
    </row>
    <row r="905" spans="1:42">
      <c r="A905" s="326" t="s">
        <v>966</v>
      </c>
      <c r="Z905">
        <v>0.45300000000000001</v>
      </c>
      <c r="AA905">
        <v>7.3999999999999996E-2</v>
      </c>
      <c r="AB905">
        <v>12.769600000000001</v>
      </c>
      <c r="AD905" s="292" t="e">
        <f t="shared" si="106"/>
        <v>#DIV/0!</v>
      </c>
      <c r="AE905" s="258" t="e">
        <f t="shared" si="105"/>
        <v>#DIV/0!</v>
      </c>
      <c r="AF905" s="293" t="e">
        <f t="shared" si="107"/>
        <v>#DIV/0!</v>
      </c>
      <c r="AG905" s="293" t="e">
        <f t="shared" si="108"/>
        <v>#DIV/0!</v>
      </c>
      <c r="AH905" s="294" t="e">
        <f t="shared" si="109"/>
        <v>#NUM!</v>
      </c>
      <c r="AI905" s="294" t="e">
        <f t="shared" si="110"/>
        <v>#DIV/0!</v>
      </c>
      <c r="AJ905" s="295" t="e">
        <f>INDEX($AR$3:AS905,MATCH(COUNTA(N905:Y905),$AR$3:$AR$12,0),2)</f>
        <v>#N/A</v>
      </c>
      <c r="AK905" s="296" t="e">
        <f t="shared" si="111"/>
        <v>#DIV/0!</v>
      </c>
      <c r="AL905" s="297">
        <f t="shared" si="112"/>
        <v>0</v>
      </c>
      <c r="AP905" s="298" t="s">
        <v>887</v>
      </c>
    </row>
    <row r="906" spans="1:42">
      <c r="A906" s="326" t="s">
        <v>967</v>
      </c>
      <c r="Z906">
        <v>1.107</v>
      </c>
      <c r="AA906">
        <v>7.3999999999999996E-2</v>
      </c>
      <c r="AB906">
        <v>9.585189999999999</v>
      </c>
      <c r="AD906" s="292" t="e">
        <f t="shared" si="106"/>
        <v>#DIV/0!</v>
      </c>
      <c r="AE906" s="258" t="e">
        <f t="shared" si="105"/>
        <v>#DIV/0!</v>
      </c>
      <c r="AF906" s="293" t="e">
        <f t="shared" si="107"/>
        <v>#DIV/0!</v>
      </c>
      <c r="AG906" s="293" t="e">
        <f t="shared" si="108"/>
        <v>#DIV/0!</v>
      </c>
      <c r="AH906" s="294" t="e">
        <f t="shared" si="109"/>
        <v>#NUM!</v>
      </c>
      <c r="AI906" s="294" t="e">
        <f t="shared" si="110"/>
        <v>#DIV/0!</v>
      </c>
      <c r="AJ906" s="295" t="e">
        <f>INDEX($AR$3:AS906,MATCH(COUNTA(N906:Y906),$AR$3:$AR$12,0),2)</f>
        <v>#N/A</v>
      </c>
      <c r="AK906" s="296" t="e">
        <f t="shared" si="111"/>
        <v>#DIV/0!</v>
      </c>
      <c r="AL906" s="297">
        <f t="shared" si="112"/>
        <v>0</v>
      </c>
      <c r="AP906" s="298" t="s">
        <v>887</v>
      </c>
    </row>
    <row r="907" spans="1:42">
      <c r="A907" s="415" t="s">
        <v>968</v>
      </c>
      <c r="Z907">
        <v>0.70599999999999996</v>
      </c>
      <c r="AA907">
        <v>7.3999999999999996E-2</v>
      </c>
      <c r="AB907">
        <v>13.752599999999999</v>
      </c>
      <c r="AD907" s="292" t="e">
        <f t="shared" si="106"/>
        <v>#DIV/0!</v>
      </c>
      <c r="AE907" s="258" t="e">
        <f t="shared" si="105"/>
        <v>#DIV/0!</v>
      </c>
      <c r="AF907" s="293" t="e">
        <f t="shared" si="107"/>
        <v>#DIV/0!</v>
      </c>
      <c r="AG907" s="293" t="e">
        <f t="shared" si="108"/>
        <v>#DIV/0!</v>
      </c>
      <c r="AH907" s="294" t="e">
        <f t="shared" si="109"/>
        <v>#NUM!</v>
      </c>
      <c r="AI907" s="294" t="e">
        <f t="shared" si="110"/>
        <v>#DIV/0!</v>
      </c>
      <c r="AJ907" s="295" t="e">
        <f>INDEX($AR$3:AS907,MATCH(COUNTA(N907:Y907),$AR$3:$AR$12,0),2)</f>
        <v>#N/A</v>
      </c>
      <c r="AK907" s="296" t="e">
        <f t="shared" si="111"/>
        <v>#DIV/0!</v>
      </c>
      <c r="AL907" s="297">
        <f t="shared" si="112"/>
        <v>0</v>
      </c>
      <c r="AP907" s="298" t="s">
        <v>887</v>
      </c>
    </row>
    <row r="908" spans="1:42" s="304" customFormat="1">
      <c r="A908" s="330" t="s">
        <v>969</v>
      </c>
      <c r="N908" s="133"/>
      <c r="Y908" s="112"/>
      <c r="Z908" s="304">
        <v>0.70699999999999996</v>
      </c>
      <c r="AA908" s="304">
        <v>0.129</v>
      </c>
      <c r="AB908" s="304">
        <v>5.9239199999999999</v>
      </c>
      <c r="AD908" s="138" t="e">
        <f t="shared" si="106"/>
        <v>#DIV/0!</v>
      </c>
      <c r="AE908" s="116" t="e">
        <f t="shared" ref="AE908:AE961" si="113">AVERAGE(AC908:AD908)</f>
        <v>#DIV/0!</v>
      </c>
      <c r="AF908" s="117" t="e">
        <f t="shared" si="107"/>
        <v>#DIV/0!</v>
      </c>
      <c r="AG908" s="117" t="e">
        <f t="shared" si="108"/>
        <v>#DIV/0!</v>
      </c>
      <c r="AH908" s="118" t="e">
        <f t="shared" si="109"/>
        <v>#NUM!</v>
      </c>
      <c r="AI908" s="118" t="e">
        <f t="shared" si="110"/>
        <v>#DIV/0!</v>
      </c>
      <c r="AJ908" s="119" t="e">
        <f>INDEX($AR$3:AS908,MATCH(COUNTA(N908:Y908),$AR$3:$AR$12,0),2)</f>
        <v>#N/A</v>
      </c>
      <c r="AK908" s="139" t="e">
        <f t="shared" si="111"/>
        <v>#DIV/0!</v>
      </c>
      <c r="AL908" s="140">
        <f t="shared" si="112"/>
        <v>0</v>
      </c>
      <c r="AP908" s="272" t="s">
        <v>859</v>
      </c>
    </row>
    <row r="909" spans="1:42">
      <c r="A909" s="330" t="s">
        <v>970</v>
      </c>
      <c r="B909">
        <v>35.6</v>
      </c>
      <c r="C909">
        <v>36.520000000000003</v>
      </c>
      <c r="D909">
        <v>33.81</v>
      </c>
      <c r="F909">
        <v>4.6500000000000004</v>
      </c>
      <c r="G909">
        <v>5.22</v>
      </c>
      <c r="H909">
        <v>5.71</v>
      </c>
      <c r="I909">
        <v>6.57</v>
      </c>
      <c r="J909">
        <v>35.07</v>
      </c>
      <c r="K909">
        <v>34.29</v>
      </c>
      <c r="N909" s="22">
        <v>35.6</v>
      </c>
      <c r="O909">
        <v>36.520000000000003</v>
      </c>
      <c r="P909">
        <v>33.81</v>
      </c>
      <c r="R909">
        <v>4.6500000000000004</v>
      </c>
      <c r="S909">
        <v>5.22</v>
      </c>
      <c r="T909">
        <v>5.71</v>
      </c>
      <c r="U909">
        <v>6.57</v>
      </c>
      <c r="V909">
        <v>35.07</v>
      </c>
      <c r="W909">
        <v>34.29</v>
      </c>
      <c r="Z909">
        <v>0.70699999999999996</v>
      </c>
      <c r="AA909">
        <v>0.129</v>
      </c>
      <c r="AB909">
        <v>11.6953</v>
      </c>
      <c r="AC909">
        <v>0.52</v>
      </c>
      <c r="AD909" s="292">
        <f t="shared" si="106"/>
        <v>0.625</v>
      </c>
      <c r="AE909" s="258">
        <f t="shared" si="113"/>
        <v>0.57250000000000001</v>
      </c>
      <c r="AF909" s="293">
        <f t="shared" si="107"/>
        <v>66.978932325858281</v>
      </c>
      <c r="AG909" s="293">
        <f t="shared" si="108"/>
        <v>66.978932325858281</v>
      </c>
      <c r="AH909" s="294">
        <f t="shared" si="109"/>
        <v>2.886727329777225E-2</v>
      </c>
      <c r="AI909" s="294">
        <f t="shared" si="110"/>
        <v>0.99241394677419781</v>
      </c>
      <c r="AJ909" s="295">
        <f>INDEX($AR$3:AS909,MATCH(COUNTA(N909:Y909),$AR$3:$AR$12,0),2)</f>
        <v>2.3199999999999998</v>
      </c>
      <c r="AK909" s="296">
        <f t="shared" si="111"/>
        <v>21.937777777777779</v>
      </c>
      <c r="AL909" s="297">
        <f t="shared" si="112"/>
        <v>1.8757772590508819</v>
      </c>
      <c r="AP909" s="298" t="s">
        <v>859</v>
      </c>
    </row>
    <row r="910" spans="1:42">
      <c r="A910" s="330" t="s">
        <v>971</v>
      </c>
      <c r="B910">
        <v>36.409999999999997</v>
      </c>
      <c r="C910">
        <v>37.28</v>
      </c>
      <c r="D910">
        <v>35.71</v>
      </c>
      <c r="F910">
        <v>4.97</v>
      </c>
      <c r="G910">
        <v>5.33</v>
      </c>
      <c r="H910">
        <v>5.76</v>
      </c>
      <c r="I910">
        <v>7.04</v>
      </c>
      <c r="J910">
        <v>35.590000000000003</v>
      </c>
      <c r="K910">
        <v>34.24</v>
      </c>
      <c r="L910">
        <v>10.71</v>
      </c>
      <c r="M910">
        <v>25.39</v>
      </c>
      <c r="N910" s="22">
        <v>36.409999999999997</v>
      </c>
      <c r="O910">
        <v>37.28</v>
      </c>
      <c r="P910">
        <v>35.71</v>
      </c>
      <c r="R910">
        <v>4.97</v>
      </c>
      <c r="S910">
        <v>5.33</v>
      </c>
      <c r="T910">
        <v>5.76</v>
      </c>
      <c r="U910">
        <v>7.04</v>
      </c>
      <c r="V910">
        <v>35.590000000000003</v>
      </c>
      <c r="W910">
        <v>34.24</v>
      </c>
      <c r="X910">
        <v>10.71</v>
      </c>
      <c r="Y910" s="72">
        <v>25.39</v>
      </c>
      <c r="Z910">
        <v>0.70699999999999996</v>
      </c>
      <c r="AA910">
        <v>8.4000000000000005E-2</v>
      </c>
      <c r="AB910">
        <v>5.3761700000000001</v>
      </c>
      <c r="AC910">
        <v>0.45</v>
      </c>
      <c r="AD910" s="292">
        <f t="shared" si="106"/>
        <v>0.70833333333333326</v>
      </c>
      <c r="AE910" s="258">
        <f t="shared" si="113"/>
        <v>0.57916666666666661</v>
      </c>
      <c r="AF910" s="293">
        <f t="shared" si="107"/>
        <v>64.601811708207435</v>
      </c>
      <c r="AG910" s="293">
        <f t="shared" si="108"/>
        <v>64.601811708207435</v>
      </c>
      <c r="AH910" s="294">
        <f t="shared" si="109"/>
        <v>2.692664809656467E-2</v>
      </c>
      <c r="AI910" s="294">
        <f t="shared" si="110"/>
        <v>1.1143925790055704</v>
      </c>
      <c r="AJ910" s="295">
        <f>INDEX($AR$3:AS910,MATCH(COUNTA(N910:Y910),$AR$3:$AR$12,0),2)</f>
        <v>2.48</v>
      </c>
      <c r="AK910" s="296">
        <f t="shared" si="111"/>
        <v>21.675454545454546</v>
      </c>
      <c r="AL910" s="297">
        <f t="shared" si="112"/>
        <v>4.0317650940082892</v>
      </c>
      <c r="AP910" s="298" t="s">
        <v>859</v>
      </c>
    </row>
    <row r="911" spans="1:42">
      <c r="A911" s="330" t="s">
        <v>972</v>
      </c>
      <c r="B911">
        <v>35.299999999999997</v>
      </c>
      <c r="C911">
        <v>35.6</v>
      </c>
      <c r="D911">
        <v>33.46</v>
      </c>
      <c r="F911">
        <v>4.0999999999999996</v>
      </c>
      <c r="G911">
        <v>4.46</v>
      </c>
      <c r="I911">
        <v>5.89</v>
      </c>
      <c r="J911">
        <v>33.53</v>
      </c>
      <c r="K911">
        <v>33.15</v>
      </c>
      <c r="M911">
        <v>16.77</v>
      </c>
      <c r="N911" s="22">
        <v>35.299999999999997</v>
      </c>
      <c r="O911">
        <v>35.6</v>
      </c>
      <c r="P911">
        <v>33.46</v>
      </c>
      <c r="R911">
        <v>4.0999999999999996</v>
      </c>
      <c r="S911">
        <v>4.46</v>
      </c>
      <c r="U911">
        <v>5.89</v>
      </c>
      <c r="V911">
        <v>33.53</v>
      </c>
      <c r="W911">
        <v>33.15</v>
      </c>
      <c r="Y911" s="72">
        <v>16.77</v>
      </c>
      <c r="Z911">
        <v>0.70699999999999996</v>
      </c>
      <c r="AA911">
        <v>8.4000000000000005E-2</v>
      </c>
      <c r="AB911">
        <v>9.5681949999999993</v>
      </c>
      <c r="AC911">
        <v>0.45</v>
      </c>
      <c r="AD911" s="292">
        <f t="shared" si="106"/>
        <v>0.625</v>
      </c>
      <c r="AE911" s="258">
        <f t="shared" si="113"/>
        <v>0.53749999999999998</v>
      </c>
      <c r="AF911" s="293">
        <f t="shared" si="107"/>
        <v>60.493172730110835</v>
      </c>
      <c r="AG911" s="293">
        <f t="shared" si="108"/>
        <v>60.493172730110835</v>
      </c>
      <c r="AH911" s="294">
        <f t="shared" si="109"/>
        <v>9.52380952380966E-3</v>
      </c>
      <c r="AI911" s="294">
        <f t="shared" si="110"/>
        <v>0.96556296740011116</v>
      </c>
      <c r="AJ911" s="295">
        <f>INDEX($AR$3:AS911,MATCH(COUNTA(N911:Y911),$AR$3:$AR$12,0),2)</f>
        <v>2.3199999999999998</v>
      </c>
      <c r="AK911" s="296">
        <f t="shared" si="111"/>
        <v>22.473333333333336</v>
      </c>
      <c r="AL911" s="297">
        <f t="shared" si="112"/>
        <v>2.3487536921366399</v>
      </c>
      <c r="AP911" s="298" t="s">
        <v>859</v>
      </c>
    </row>
    <row r="912" spans="1:42">
      <c r="A912" s="330" t="s">
        <v>973</v>
      </c>
      <c r="B912">
        <v>34.57</v>
      </c>
      <c r="C912">
        <v>37.57</v>
      </c>
      <c r="D912">
        <v>34.770000000000003</v>
      </c>
      <c r="F912">
        <v>4.24</v>
      </c>
      <c r="G912">
        <v>5.38</v>
      </c>
      <c r="I912">
        <v>6.78</v>
      </c>
      <c r="J912">
        <v>33.94</v>
      </c>
      <c r="K912">
        <v>34.03</v>
      </c>
      <c r="L912">
        <v>7.14</v>
      </c>
      <c r="M912">
        <v>16.27</v>
      </c>
      <c r="N912" s="22">
        <v>34.57</v>
      </c>
      <c r="O912">
        <v>37.57</v>
      </c>
      <c r="P912">
        <v>34.770000000000003</v>
      </c>
      <c r="R912">
        <v>4.24</v>
      </c>
      <c r="S912">
        <v>5.38</v>
      </c>
      <c r="U912">
        <v>6.78</v>
      </c>
      <c r="V912">
        <v>33.94</v>
      </c>
      <c r="W912">
        <v>34.03</v>
      </c>
      <c r="X912">
        <v>7.14</v>
      </c>
      <c r="Y912" s="72">
        <v>16.27</v>
      </c>
      <c r="Z912">
        <v>0.70699999999999996</v>
      </c>
      <c r="AA912">
        <v>2.7E-2</v>
      </c>
      <c r="AB912">
        <v>7.2167000000000003</v>
      </c>
      <c r="AC912">
        <v>0.55000000000000004</v>
      </c>
      <c r="AD912" s="292">
        <f t="shared" si="106"/>
        <v>0.66666666666666663</v>
      </c>
      <c r="AE912" s="258">
        <f t="shared" si="113"/>
        <v>0.60833333333333339</v>
      </c>
      <c r="AF912" s="293">
        <f t="shared" si="107"/>
        <v>64.623943127824234</v>
      </c>
      <c r="AG912" s="293">
        <f t="shared" si="108"/>
        <v>64.623943127824234</v>
      </c>
      <c r="AH912" s="294">
        <f t="shared" si="109"/>
        <v>8.400840084008393E-2</v>
      </c>
      <c r="AI912" s="294">
        <f t="shared" si="110"/>
        <v>1.1605065082852903</v>
      </c>
      <c r="AJ912" s="295">
        <f>INDEX($AR$3:AS912,MATCH(COUNTA(N912:Y912),$AR$3:$AR$12,0),2)</f>
        <v>2.41</v>
      </c>
      <c r="AK912" s="296">
        <f t="shared" si="111"/>
        <v>21.469000000000001</v>
      </c>
      <c r="AL912" s="297">
        <f t="shared" si="112"/>
        <v>2.9749054276885558</v>
      </c>
      <c r="AP912" s="298" t="s">
        <v>859</v>
      </c>
    </row>
    <row r="913" spans="1:42">
      <c r="A913" s="330" t="s">
        <v>974</v>
      </c>
      <c r="B913">
        <v>32.15</v>
      </c>
      <c r="C913">
        <v>34.590000000000003</v>
      </c>
      <c r="D913">
        <v>32.65</v>
      </c>
      <c r="F913">
        <v>3.4</v>
      </c>
      <c r="G913">
        <v>4.54</v>
      </c>
      <c r="I913">
        <v>5.58</v>
      </c>
      <c r="J913">
        <v>32.770000000000003</v>
      </c>
      <c r="K913">
        <v>33.049999999999997</v>
      </c>
      <c r="M913">
        <v>12.7</v>
      </c>
      <c r="N913" s="22">
        <v>32.15</v>
      </c>
      <c r="O913">
        <v>34.590000000000003</v>
      </c>
      <c r="P913">
        <v>32.65</v>
      </c>
      <c r="R913">
        <v>3.4</v>
      </c>
      <c r="S913">
        <v>4.54</v>
      </c>
      <c r="U913">
        <v>5.58</v>
      </c>
      <c r="V913">
        <v>32.770000000000003</v>
      </c>
      <c r="W913">
        <v>33.049999999999997</v>
      </c>
      <c r="Y913" s="72">
        <v>12.7</v>
      </c>
      <c r="Z913">
        <v>0.70699999999999996</v>
      </c>
      <c r="AA913">
        <v>2.7E-2</v>
      </c>
      <c r="AB913">
        <v>6.6939800000000007</v>
      </c>
      <c r="AC913">
        <v>0.48</v>
      </c>
      <c r="AD913" s="292">
        <f t="shared" si="106"/>
        <v>0.625</v>
      </c>
      <c r="AE913" s="258">
        <f t="shared" si="113"/>
        <v>0.55249999999999999</v>
      </c>
      <c r="AF913" s="293">
        <f t="shared" si="107"/>
        <v>62.98257737687485</v>
      </c>
      <c r="AG913" s="293">
        <f t="shared" si="108"/>
        <v>62.98257737687485</v>
      </c>
      <c r="AH913" s="294">
        <f t="shared" si="109"/>
        <v>4.9374799615261492E-2</v>
      </c>
      <c r="AI913" s="294">
        <f t="shared" si="110"/>
        <v>0.99429740519166665</v>
      </c>
      <c r="AJ913" s="295">
        <f>INDEX($AR$3:AS913,MATCH(COUNTA(N913:Y913),$AR$3:$AR$12,0),2)</f>
        <v>2.3199999999999998</v>
      </c>
      <c r="AK913" s="296">
        <f t="shared" si="111"/>
        <v>21.27</v>
      </c>
      <c r="AL913" s="297">
        <f t="shared" si="112"/>
        <v>3.1774818568325567</v>
      </c>
      <c r="AP913" s="298" t="s">
        <v>859</v>
      </c>
    </row>
    <row r="914" spans="1:42">
      <c r="A914" s="330" t="s">
        <v>975</v>
      </c>
      <c r="F914">
        <v>3.01</v>
      </c>
      <c r="G914">
        <v>3.96</v>
      </c>
      <c r="J914">
        <v>31.62</v>
      </c>
      <c r="R914">
        <v>3.01</v>
      </c>
      <c r="S914">
        <v>3.96</v>
      </c>
      <c r="Z914">
        <v>0.70699999999999996</v>
      </c>
      <c r="AA914">
        <v>7.3999999999999996E-2</v>
      </c>
      <c r="AB914">
        <v>9.5514899999999994</v>
      </c>
      <c r="AC914">
        <v>0.52</v>
      </c>
      <c r="AD914" s="292">
        <f t="shared" si="106"/>
        <v>0.58333333333333337</v>
      </c>
      <c r="AE914" s="258">
        <f t="shared" si="113"/>
        <v>0.55166666666666675</v>
      </c>
      <c r="AF914" s="293">
        <f t="shared" si="107"/>
        <v>13.62984218077472</v>
      </c>
      <c r="AG914" s="293">
        <f t="shared" si="108"/>
        <v>103.15083336845254</v>
      </c>
      <c r="AH914" s="294">
        <f t="shared" si="109"/>
        <v>1</v>
      </c>
      <c r="AI914" s="294">
        <f t="shared" si="110"/>
        <v>1.0000000000000022</v>
      </c>
      <c r="AJ914" s="295" t="e">
        <f>INDEX($AR$3:AS914,MATCH(COUNTA(N914:Y914),$AR$3:$AR$12,0),2)</f>
        <v>#N/A</v>
      </c>
      <c r="AK914" s="296">
        <f t="shared" si="111"/>
        <v>3.4849999999999999</v>
      </c>
      <c r="AL914" s="297">
        <f t="shared" si="112"/>
        <v>0.36486453945928854</v>
      </c>
      <c r="AP914" s="298" t="s">
        <v>859</v>
      </c>
    </row>
    <row r="915" spans="1:42">
      <c r="A915" s="330" t="s">
        <v>976</v>
      </c>
      <c r="F915">
        <v>2.87</v>
      </c>
      <c r="R915">
        <v>2.87</v>
      </c>
      <c r="Z915">
        <v>0.70699999999999996</v>
      </c>
      <c r="AA915">
        <v>0.13500000000000001</v>
      </c>
      <c r="AB915">
        <v>10.0252</v>
      </c>
      <c r="AC915">
        <v>0.42</v>
      </c>
      <c r="AD915" s="292">
        <f t="shared" si="106"/>
        <v>0.54166666666666663</v>
      </c>
      <c r="AE915" s="258">
        <f t="shared" si="113"/>
        <v>0.48083333333333333</v>
      </c>
      <c r="AF915" s="293">
        <f t="shared" si="107"/>
        <v>0</v>
      </c>
      <c r="AG915" s="293">
        <f t="shared" si="108"/>
        <v>0</v>
      </c>
      <c r="AH915" s="294" t="e">
        <f t="shared" si="109"/>
        <v>#NUM!</v>
      </c>
      <c r="AI915" s="294" t="e">
        <f t="shared" si="110"/>
        <v>#DIV/0!</v>
      </c>
      <c r="AJ915" s="295" t="e">
        <f>INDEX($AR$3:AS915,MATCH(COUNTA(N915:Y915),$AR$3:$AR$12,0),2)</f>
        <v>#N/A</v>
      </c>
      <c r="AK915" s="296">
        <f t="shared" si="111"/>
        <v>2.87</v>
      </c>
      <c r="AL915" s="297">
        <f t="shared" si="112"/>
        <v>0.28627857798348166</v>
      </c>
      <c r="AP915" s="298" t="s">
        <v>859</v>
      </c>
    </row>
    <row r="916" spans="1:42">
      <c r="A916" s="330" t="s">
        <v>977</v>
      </c>
      <c r="F916">
        <v>3.16</v>
      </c>
      <c r="G916">
        <v>3.87</v>
      </c>
      <c r="J916">
        <v>31.01</v>
      </c>
      <c r="K916">
        <v>31.14</v>
      </c>
      <c r="R916">
        <v>3.16</v>
      </c>
      <c r="S916">
        <v>3.87</v>
      </c>
      <c r="V916">
        <v>31.01</v>
      </c>
      <c r="W916">
        <v>31.14</v>
      </c>
      <c r="Z916">
        <v>0.70699999999999996</v>
      </c>
      <c r="AA916">
        <v>0.104</v>
      </c>
      <c r="AB916">
        <v>9.7563600000000008</v>
      </c>
      <c r="AC916">
        <v>0.72</v>
      </c>
      <c r="AD916" s="292">
        <f t="shared" si="106"/>
        <v>0.16666666666666666</v>
      </c>
      <c r="AE916" s="258">
        <f t="shared" si="113"/>
        <v>0.4433333333333333</v>
      </c>
      <c r="AF916" s="293">
        <f t="shared" si="107"/>
        <v>79.689868884365268</v>
      </c>
      <c r="AG916" s="293">
        <f t="shared" si="108"/>
        <v>79.689868884365268</v>
      </c>
      <c r="AH916" s="294">
        <f t="shared" si="109"/>
        <v>4.6461758398855966E-3</v>
      </c>
      <c r="AI916" s="294">
        <f t="shared" si="110"/>
        <v>1.0045447342557252</v>
      </c>
      <c r="AJ916" s="295">
        <f>INDEX($AR$3:AS916,MATCH(COUNTA(N916:Y916),$AR$3:$AR$12,0),2)</f>
        <v>1.49</v>
      </c>
      <c r="AK916" s="296">
        <f t="shared" si="111"/>
        <v>17.295000000000002</v>
      </c>
      <c r="AL916" s="297">
        <f t="shared" si="112"/>
        <v>1.772689814643986</v>
      </c>
      <c r="AP916" s="298" t="s">
        <v>859</v>
      </c>
    </row>
    <row r="917" spans="1:42">
      <c r="A917" s="330" t="s">
        <v>978</v>
      </c>
      <c r="Z917">
        <v>0.70699999999999996</v>
      </c>
      <c r="AA917">
        <v>0.104</v>
      </c>
      <c r="AB917">
        <v>6.7526899999999994</v>
      </c>
      <c r="AC917">
        <v>0.42</v>
      </c>
      <c r="AD917" s="292" t="e">
        <f t="shared" si="106"/>
        <v>#DIV/0!</v>
      </c>
      <c r="AE917" s="258" t="e">
        <f t="shared" si="113"/>
        <v>#DIV/0!</v>
      </c>
      <c r="AF917" s="293" t="e">
        <f t="shared" si="107"/>
        <v>#DIV/0!</v>
      </c>
      <c r="AG917" s="293" t="e">
        <f t="shared" si="108"/>
        <v>#DIV/0!</v>
      </c>
      <c r="AH917" s="294" t="e">
        <f t="shared" si="109"/>
        <v>#NUM!</v>
      </c>
      <c r="AI917" s="294" t="e">
        <f t="shared" si="110"/>
        <v>#DIV/0!</v>
      </c>
      <c r="AJ917" s="295" t="e">
        <f>INDEX($AR$3:AS917,MATCH(COUNTA(N917:Y917),$AR$3:$AR$12,0),2)</f>
        <v>#N/A</v>
      </c>
      <c r="AK917" s="296" t="e">
        <f t="shared" si="111"/>
        <v>#DIV/0!</v>
      </c>
      <c r="AL917" s="297">
        <f t="shared" si="112"/>
        <v>0</v>
      </c>
      <c r="AP917" s="298" t="s">
        <v>859</v>
      </c>
    </row>
    <row r="918" spans="1:42">
      <c r="A918" s="330" t="s">
        <v>979</v>
      </c>
      <c r="Z918">
        <v>0.70699999999999996</v>
      </c>
      <c r="AA918">
        <v>7.3999999999999996E-2</v>
      </c>
      <c r="AB918">
        <v>6.7782999999999998</v>
      </c>
      <c r="AD918" s="292" t="e">
        <f t="shared" si="106"/>
        <v>#DIV/0!</v>
      </c>
      <c r="AE918" s="258" t="e">
        <f t="shared" si="113"/>
        <v>#DIV/0!</v>
      </c>
      <c r="AF918" s="293" t="e">
        <f t="shared" si="107"/>
        <v>#DIV/0!</v>
      </c>
      <c r="AG918" s="293" t="e">
        <f t="shared" si="108"/>
        <v>#DIV/0!</v>
      </c>
      <c r="AH918" s="294" t="e">
        <f t="shared" si="109"/>
        <v>#NUM!</v>
      </c>
      <c r="AI918" s="294" t="e">
        <f t="shared" si="110"/>
        <v>#DIV/0!</v>
      </c>
      <c r="AJ918" s="295" t="e">
        <f>INDEX($AR$3:AS918,MATCH(COUNTA(N918:Y918),$AR$3:$AR$12,0),2)</f>
        <v>#N/A</v>
      </c>
      <c r="AK918" s="296" t="e">
        <f t="shared" si="111"/>
        <v>#DIV/0!</v>
      </c>
      <c r="AL918" s="297">
        <f t="shared" si="112"/>
        <v>0</v>
      </c>
      <c r="AP918" s="298" t="s">
        <v>859</v>
      </c>
    </row>
    <row r="919" spans="1:42">
      <c r="A919" s="330" t="s">
        <v>980</v>
      </c>
      <c r="Z919">
        <v>0.70699999999999996</v>
      </c>
      <c r="AA919">
        <v>0.13500000000000001</v>
      </c>
      <c r="AB919">
        <v>4.1185499999999999</v>
      </c>
      <c r="AD919" s="292" t="e">
        <f t="shared" si="106"/>
        <v>#DIV/0!</v>
      </c>
      <c r="AE919" s="258" t="e">
        <f t="shared" si="113"/>
        <v>#DIV/0!</v>
      </c>
      <c r="AF919" s="293" t="e">
        <f t="shared" si="107"/>
        <v>#DIV/0!</v>
      </c>
      <c r="AG919" s="293" t="e">
        <f t="shared" si="108"/>
        <v>#DIV/0!</v>
      </c>
      <c r="AH919" s="294" t="e">
        <f t="shared" si="109"/>
        <v>#NUM!</v>
      </c>
      <c r="AI919" s="294" t="e">
        <f t="shared" si="110"/>
        <v>#DIV/0!</v>
      </c>
      <c r="AJ919" s="295" t="e">
        <f>INDEX($AR$3:AS919,MATCH(COUNTA(N919:Y919),$AR$3:$AR$12,0),2)</f>
        <v>#N/A</v>
      </c>
      <c r="AK919" s="296" t="e">
        <f t="shared" si="111"/>
        <v>#DIV/0!</v>
      </c>
      <c r="AL919" s="297">
        <f t="shared" si="112"/>
        <v>0</v>
      </c>
      <c r="AP919" s="298" t="s">
        <v>859</v>
      </c>
    </row>
    <row r="920" spans="1:42">
      <c r="A920" s="333" t="s">
        <v>981</v>
      </c>
      <c r="F920">
        <v>2.8</v>
      </c>
      <c r="J920">
        <v>31.28</v>
      </c>
      <c r="K920">
        <v>31.15</v>
      </c>
      <c r="R920">
        <v>2.8</v>
      </c>
      <c r="V920">
        <v>31.28</v>
      </c>
      <c r="W920">
        <v>31.15</v>
      </c>
      <c r="AB920" s="304">
        <v>18.433900000000001</v>
      </c>
      <c r="AC920">
        <v>0.52</v>
      </c>
      <c r="AD920" s="292">
        <f t="shared" si="106"/>
        <v>0.375</v>
      </c>
      <c r="AE920" s="258">
        <f t="shared" si="113"/>
        <v>0.44750000000000001</v>
      </c>
      <c r="AF920" s="293">
        <f t="shared" si="107"/>
        <v>61.605386771038454</v>
      </c>
      <c r="AG920" s="293">
        <f t="shared" si="108"/>
        <v>61.605386771038454</v>
      </c>
      <c r="AH920" s="294">
        <f t="shared" si="109"/>
        <v>4.5646067415731238E-3</v>
      </c>
      <c r="AI920" s="294">
        <f t="shared" si="110"/>
        <v>0.71195376458746218</v>
      </c>
      <c r="AJ920" s="295">
        <f>INDEX($AR$3:AS920,MATCH(COUNTA(N920:Y920),$AR$3:$AR$12,0),2)</f>
        <v>1.1499999999999999</v>
      </c>
      <c r="AK920" s="296">
        <f t="shared" si="111"/>
        <v>21.743333333333329</v>
      </c>
      <c r="AL920" s="297">
        <f t="shared" si="112"/>
        <v>1.1795297432086171</v>
      </c>
      <c r="AP920" s="272" t="s">
        <v>859</v>
      </c>
    </row>
    <row r="921" spans="1:42">
      <c r="A921" s="333" t="s">
        <v>982</v>
      </c>
      <c r="B921">
        <v>30.46</v>
      </c>
      <c r="F921">
        <v>2.81</v>
      </c>
      <c r="J921">
        <v>31.44</v>
      </c>
      <c r="K921">
        <v>32</v>
      </c>
      <c r="N921" s="22">
        <v>30.46</v>
      </c>
      <c r="R921">
        <v>2.81</v>
      </c>
      <c r="V921">
        <v>31.44</v>
      </c>
      <c r="W921">
        <v>32</v>
      </c>
      <c r="AB921">
        <v>16.974799999999998</v>
      </c>
      <c r="AC921">
        <v>0.42</v>
      </c>
      <c r="AD921" s="292">
        <f t="shared" si="106"/>
        <v>0.41666666666666663</v>
      </c>
      <c r="AE921" s="258">
        <f t="shared" si="113"/>
        <v>0.41833333333333333</v>
      </c>
      <c r="AF921" s="293">
        <f t="shared" si="107"/>
        <v>51.075747125200365</v>
      </c>
      <c r="AG921" s="293">
        <f t="shared" si="108"/>
        <v>51.075747125200365</v>
      </c>
      <c r="AH921" s="294">
        <f t="shared" si="109"/>
        <v>1.9184652278177415E-2</v>
      </c>
      <c r="AI921" s="294">
        <f t="shared" si="110"/>
        <v>0.63346037236968589</v>
      </c>
      <c r="AJ921" s="295">
        <f>INDEX($AR$3:AS921,MATCH(COUNTA(N921:Y921),$AR$3:$AR$12,0),2)</f>
        <v>1.49</v>
      </c>
      <c r="AK921" s="296">
        <f t="shared" si="111"/>
        <v>24.177500000000002</v>
      </c>
      <c r="AL921" s="297">
        <f t="shared" si="112"/>
        <v>1.4243172231778876</v>
      </c>
      <c r="AP921" s="298" t="s">
        <v>859</v>
      </c>
    </row>
    <row r="922" spans="1:42">
      <c r="A922" s="333" t="s">
        <v>983</v>
      </c>
      <c r="B922">
        <v>44.8</v>
      </c>
      <c r="C922">
        <v>49.72</v>
      </c>
      <c r="F922">
        <v>7.2</v>
      </c>
      <c r="G922">
        <v>8.25</v>
      </c>
      <c r="H922">
        <v>14.95</v>
      </c>
      <c r="I922">
        <v>11.59</v>
      </c>
      <c r="J922">
        <v>44.09</v>
      </c>
      <c r="K922">
        <v>38.549999999999997</v>
      </c>
      <c r="N922" s="22">
        <v>44.8</v>
      </c>
      <c r="O922">
        <v>49.72</v>
      </c>
      <c r="R922">
        <v>7.2</v>
      </c>
      <c r="S922">
        <v>8.25</v>
      </c>
      <c r="T922">
        <v>14.95</v>
      </c>
      <c r="U922">
        <v>11.59</v>
      </c>
      <c r="V922">
        <v>44.09</v>
      </c>
      <c r="W922">
        <v>38.549999999999997</v>
      </c>
      <c r="AB922">
        <v>2.40835</v>
      </c>
      <c r="AC922">
        <v>0.42</v>
      </c>
      <c r="AD922" s="292">
        <f t="shared" si="106"/>
        <v>0.58333333333333326</v>
      </c>
      <c r="AE922" s="258">
        <f t="shared" si="113"/>
        <v>0.50166666666666659</v>
      </c>
      <c r="AF922" s="293">
        <f t="shared" si="107"/>
        <v>63.010786952569973</v>
      </c>
      <c r="AG922" s="293">
        <f t="shared" si="108"/>
        <v>63.010786952569973</v>
      </c>
      <c r="AH922" s="294">
        <f t="shared" si="109"/>
        <v>0.11571025399811859</v>
      </c>
      <c r="AI922" s="294">
        <f t="shared" si="110"/>
        <v>1.2934492455970401</v>
      </c>
      <c r="AJ922" s="295">
        <f>INDEX($AR$3:AS922,MATCH(COUNTA(N922:Y922),$AR$3:$AR$12,0),2)</f>
        <v>2.2200000000000002</v>
      </c>
      <c r="AK922" s="296">
        <f t="shared" si="111"/>
        <v>27.393749999999997</v>
      </c>
      <c r="AL922" s="297">
        <f t="shared" si="112"/>
        <v>11.374488757863267</v>
      </c>
      <c r="AP922" s="298" t="s">
        <v>511</v>
      </c>
    </row>
    <row r="923" spans="1:42">
      <c r="A923" s="333" t="s">
        <v>984</v>
      </c>
      <c r="B923">
        <v>51.03</v>
      </c>
      <c r="C923">
        <v>57.84</v>
      </c>
      <c r="D923">
        <v>38.78</v>
      </c>
      <c r="E923">
        <v>41.91</v>
      </c>
      <c r="F923">
        <v>12.58</v>
      </c>
      <c r="G923">
        <v>14.2</v>
      </c>
      <c r="H923">
        <v>50.14</v>
      </c>
      <c r="I923">
        <v>30.54</v>
      </c>
      <c r="J923">
        <v>42.49</v>
      </c>
      <c r="K923">
        <v>42.77</v>
      </c>
      <c r="N923" s="22">
        <v>51.03</v>
      </c>
      <c r="O923">
        <v>57.84</v>
      </c>
      <c r="P923">
        <v>38.78</v>
      </c>
      <c r="Q923">
        <v>41.91</v>
      </c>
      <c r="R923">
        <v>12.58</v>
      </c>
      <c r="S923">
        <v>14.2</v>
      </c>
      <c r="T923">
        <v>50.14</v>
      </c>
      <c r="U923">
        <v>30.54</v>
      </c>
      <c r="V923">
        <v>42.49</v>
      </c>
      <c r="W923">
        <v>42.77</v>
      </c>
      <c r="Z923">
        <v>0.79800000000000004</v>
      </c>
      <c r="AA923">
        <v>9.2999999999999999E-2</v>
      </c>
      <c r="AB923">
        <v>7.2383749999999996</v>
      </c>
      <c r="AC923">
        <v>0.52</v>
      </c>
      <c r="AD923" s="292">
        <f t="shared" si="106"/>
        <v>0.66666666666666663</v>
      </c>
      <c r="AE923" s="258">
        <f t="shared" si="113"/>
        <v>0.59333333333333327</v>
      </c>
      <c r="AF923" s="293">
        <f t="shared" si="107"/>
        <v>37.337959423140887</v>
      </c>
      <c r="AG923" s="293">
        <f t="shared" si="108"/>
        <v>37.337959423140887</v>
      </c>
      <c r="AH923" s="294">
        <f t="shared" si="109"/>
        <v>0.15046398585947859</v>
      </c>
      <c r="AI923" s="294">
        <f t="shared" si="110"/>
        <v>1.3740094758274588</v>
      </c>
      <c r="AJ923" s="295">
        <f>INDEX($AR$3:AS923,MATCH(COUNTA(N923:Y923),$AR$3:$AR$12,0),2)</f>
        <v>2.41</v>
      </c>
      <c r="AK923" s="296">
        <f t="shared" si="111"/>
        <v>38.228000000000002</v>
      </c>
      <c r="AL923" s="297">
        <f t="shared" si="112"/>
        <v>5.281295870965514</v>
      </c>
      <c r="AP923" s="298" t="s">
        <v>511</v>
      </c>
    </row>
    <row r="924" spans="1:42">
      <c r="A924" s="333" t="s">
        <v>985</v>
      </c>
      <c r="B924">
        <v>114.16</v>
      </c>
      <c r="C924">
        <v>100.24</v>
      </c>
      <c r="D924">
        <v>41.73</v>
      </c>
      <c r="E924">
        <v>43.17</v>
      </c>
      <c r="F924">
        <v>25.29</v>
      </c>
      <c r="G924">
        <v>21.3</v>
      </c>
      <c r="H924">
        <v>77.680000000000007</v>
      </c>
      <c r="I924">
        <v>61.57</v>
      </c>
      <c r="J924">
        <v>76.069999999999993</v>
      </c>
      <c r="K924">
        <v>62.55</v>
      </c>
      <c r="N924" s="22">
        <v>114.16</v>
      </c>
      <c r="O924">
        <v>100.24</v>
      </c>
      <c r="P924">
        <v>41.73</v>
      </c>
      <c r="Q924">
        <v>43.17</v>
      </c>
      <c r="R924">
        <v>25.29</v>
      </c>
      <c r="S924">
        <v>21.3</v>
      </c>
      <c r="T924">
        <v>77.680000000000007</v>
      </c>
      <c r="U924">
        <v>61.57</v>
      </c>
      <c r="V924">
        <v>76.069999999999993</v>
      </c>
      <c r="W924">
        <v>62.55</v>
      </c>
      <c r="Z924">
        <v>0.71599999999999997</v>
      </c>
      <c r="AA924">
        <v>9.2999999999999999E-2</v>
      </c>
      <c r="AB924">
        <v>10.759</v>
      </c>
      <c r="AC924">
        <v>0.41</v>
      </c>
      <c r="AD924" s="292">
        <f t="shared" si="106"/>
        <v>0.66666666666666663</v>
      </c>
      <c r="AE924" s="258">
        <f t="shared" si="113"/>
        <v>0.53833333333333333</v>
      </c>
      <c r="AF924" s="293">
        <f t="shared" si="107"/>
        <v>46.451922587919007</v>
      </c>
      <c r="AG924" s="293">
        <f t="shared" si="108"/>
        <v>46.451922587919007</v>
      </c>
      <c r="AH924" s="294">
        <f t="shared" si="109"/>
        <v>0.14990307990523372</v>
      </c>
      <c r="AI924" s="294">
        <f t="shared" si="110"/>
        <v>1.7872050345589079</v>
      </c>
      <c r="AJ924" s="295">
        <f>INDEX($AR$3:AS924,MATCH(COUNTA(N924:Y924),$AR$3:$AR$12,0),2)</f>
        <v>2.41</v>
      </c>
      <c r="AK924" s="296">
        <f t="shared" si="111"/>
        <v>62.375999999999998</v>
      </c>
      <c r="AL924" s="297">
        <f t="shared" si="112"/>
        <v>5.7975648294451156</v>
      </c>
      <c r="AP924" s="298" t="s">
        <v>511</v>
      </c>
    </row>
    <row r="925" spans="1:42">
      <c r="A925" s="333" t="s">
        <v>986</v>
      </c>
      <c r="B925">
        <v>54.06</v>
      </c>
      <c r="C925">
        <v>63.68</v>
      </c>
      <c r="D925">
        <v>37.99</v>
      </c>
      <c r="E925">
        <v>41.18</v>
      </c>
      <c r="F925">
        <v>14.67</v>
      </c>
      <c r="G925">
        <v>16.87</v>
      </c>
      <c r="H925">
        <v>30.74</v>
      </c>
      <c r="I925">
        <v>34.36</v>
      </c>
      <c r="J925">
        <v>54.13</v>
      </c>
      <c r="K925">
        <v>45.98</v>
      </c>
      <c r="N925" s="22">
        <v>54.06</v>
      </c>
      <c r="O925">
        <v>63.68</v>
      </c>
      <c r="P925">
        <v>37.99</v>
      </c>
      <c r="Q925">
        <v>41.18</v>
      </c>
      <c r="R925">
        <v>14.67</v>
      </c>
      <c r="S925">
        <v>16.87</v>
      </c>
      <c r="T925">
        <v>30.74</v>
      </c>
      <c r="U925">
        <v>34.36</v>
      </c>
      <c r="V925">
        <v>54.13</v>
      </c>
      <c r="W925">
        <v>45.98</v>
      </c>
      <c r="AB925">
        <v>6.9593999999999996</v>
      </c>
      <c r="AC925">
        <v>0.42</v>
      </c>
      <c r="AD925" s="292">
        <f t="shared" si="106"/>
        <v>0.66666666666666663</v>
      </c>
      <c r="AE925" s="258">
        <f t="shared" si="113"/>
        <v>0.54333333333333333</v>
      </c>
      <c r="AF925" s="293">
        <f t="shared" si="107"/>
        <v>38.436282435841768</v>
      </c>
      <c r="AG925" s="293">
        <f t="shared" si="108"/>
        <v>38.436282435841768</v>
      </c>
      <c r="AH925" s="294">
        <f t="shared" si="109"/>
        <v>0.19485819220567227</v>
      </c>
      <c r="AI925" s="294">
        <f t="shared" si="110"/>
        <v>1.6069181208984797</v>
      </c>
      <c r="AJ925" s="295">
        <f>INDEX($AR$3:AS925,MATCH(COUNTA(N925:Y925),$AR$3:$AR$12,0),2)</f>
        <v>2.41</v>
      </c>
      <c r="AK925" s="296">
        <f t="shared" si="111"/>
        <v>39.366</v>
      </c>
      <c r="AL925" s="297">
        <f t="shared" si="112"/>
        <v>5.6565221139753428</v>
      </c>
      <c r="AP925" s="298" t="s">
        <v>511</v>
      </c>
    </row>
    <row r="926" spans="1:42">
      <c r="A926" s="333" t="s">
        <v>987</v>
      </c>
      <c r="B926">
        <v>43.43</v>
      </c>
      <c r="C926">
        <v>46.78</v>
      </c>
      <c r="D926">
        <v>44.8</v>
      </c>
      <c r="E926">
        <v>44.05</v>
      </c>
      <c r="F926">
        <v>7.18</v>
      </c>
      <c r="G926">
        <v>6.41</v>
      </c>
      <c r="H926">
        <v>11.65</v>
      </c>
      <c r="I926">
        <v>14.56</v>
      </c>
      <c r="J926">
        <v>38.4</v>
      </c>
      <c r="K926">
        <v>37.22</v>
      </c>
      <c r="N926" s="22">
        <v>43.43</v>
      </c>
      <c r="O926">
        <v>46.78</v>
      </c>
      <c r="P926">
        <v>44.8</v>
      </c>
      <c r="Q926">
        <v>44.05</v>
      </c>
      <c r="R926">
        <v>7.18</v>
      </c>
      <c r="S926">
        <v>6.41</v>
      </c>
      <c r="T926">
        <v>11.65</v>
      </c>
      <c r="U926">
        <v>14.56</v>
      </c>
      <c r="V926">
        <v>38.4</v>
      </c>
      <c r="W926">
        <v>37.22</v>
      </c>
      <c r="AB926">
        <v>6.5583899999999993</v>
      </c>
      <c r="AC926">
        <v>0.62</v>
      </c>
      <c r="AD926" s="292">
        <f t="shared" si="106"/>
        <v>0.66666666666666663</v>
      </c>
      <c r="AE926" s="258">
        <f t="shared" si="113"/>
        <v>0.64333333333333331</v>
      </c>
      <c r="AF926" s="293">
        <f t="shared" si="107"/>
        <v>55.283783449939442</v>
      </c>
      <c r="AG926" s="293">
        <f t="shared" si="108"/>
        <v>55.283783449939442</v>
      </c>
      <c r="AH926" s="294">
        <f t="shared" si="109"/>
        <v>4.9046321525885651E-2</v>
      </c>
      <c r="AI926" s="294">
        <f t="shared" si="110"/>
        <v>1.0646212212516826</v>
      </c>
      <c r="AJ926" s="295">
        <f>INDEX($AR$3:AS926,MATCH(COUNTA(N926:Y926),$AR$3:$AR$12,0),2)</f>
        <v>2.41</v>
      </c>
      <c r="AK926" s="296">
        <f t="shared" si="111"/>
        <v>29.448</v>
      </c>
      <c r="AL926" s="297">
        <f t="shared" si="112"/>
        <v>4.4901263877262565</v>
      </c>
      <c r="AP926" s="298" t="s">
        <v>629</v>
      </c>
    </row>
    <row r="927" spans="1:42">
      <c r="A927" s="333" t="s">
        <v>988</v>
      </c>
      <c r="AB927" s="265">
        <v>5.7743099999999999E-2</v>
      </c>
      <c r="AD927" s="292" t="e">
        <f t="shared" si="106"/>
        <v>#DIV/0!</v>
      </c>
      <c r="AE927" s="258" t="e">
        <f t="shared" si="113"/>
        <v>#DIV/0!</v>
      </c>
      <c r="AF927" s="293" t="e">
        <f t="shared" si="107"/>
        <v>#DIV/0!</v>
      </c>
      <c r="AG927" s="293" t="e">
        <f t="shared" si="108"/>
        <v>#DIV/0!</v>
      </c>
      <c r="AH927" s="294" t="e">
        <f t="shared" si="109"/>
        <v>#NUM!</v>
      </c>
      <c r="AI927" s="294" t="e">
        <f t="shared" si="110"/>
        <v>#DIV/0!</v>
      </c>
      <c r="AJ927" s="295" t="e">
        <f>INDEX($AR$3:AS927,MATCH(COUNTA(N927:Y927),$AR$3:$AR$12,0),2)</f>
        <v>#N/A</v>
      </c>
      <c r="AK927" s="296" t="e">
        <f t="shared" si="111"/>
        <v>#DIV/0!</v>
      </c>
      <c r="AL927" s="297">
        <f t="shared" si="112"/>
        <v>0</v>
      </c>
      <c r="AP927" s="298" t="s">
        <v>81</v>
      </c>
    </row>
    <row r="928" spans="1:42">
      <c r="A928" s="333" t="s">
        <v>989</v>
      </c>
      <c r="AB928">
        <v>0.1338</v>
      </c>
      <c r="AD928" s="292" t="e">
        <f t="shared" si="106"/>
        <v>#DIV/0!</v>
      </c>
      <c r="AE928" s="258" t="e">
        <f t="shared" si="113"/>
        <v>#DIV/0!</v>
      </c>
      <c r="AF928" s="293" t="e">
        <f t="shared" si="107"/>
        <v>#DIV/0!</v>
      </c>
      <c r="AG928" s="293" t="e">
        <f t="shared" si="108"/>
        <v>#DIV/0!</v>
      </c>
      <c r="AH928" s="294" t="e">
        <f t="shared" si="109"/>
        <v>#NUM!</v>
      </c>
      <c r="AI928" s="294" t="e">
        <f t="shared" si="110"/>
        <v>#DIV/0!</v>
      </c>
      <c r="AJ928" s="295" t="e">
        <f>INDEX($AR$3:AS928,MATCH(COUNTA(N928:Y928),$AR$3:$AR$12,0),2)</f>
        <v>#N/A</v>
      </c>
      <c r="AK928" s="296" t="e">
        <f t="shared" si="111"/>
        <v>#DIV/0!</v>
      </c>
      <c r="AL928" s="297">
        <f t="shared" si="112"/>
        <v>0</v>
      </c>
      <c r="AP928" s="298" t="s">
        <v>81</v>
      </c>
    </row>
    <row r="929" spans="1:42">
      <c r="A929" s="333" t="s">
        <v>990</v>
      </c>
      <c r="F929">
        <v>10.79</v>
      </c>
      <c r="G929">
        <v>8.6199999999999992</v>
      </c>
      <c r="R929">
        <v>10.79</v>
      </c>
      <c r="S929">
        <v>8.6199999999999992</v>
      </c>
      <c r="AB929">
        <v>4.8291000000000004</v>
      </c>
      <c r="AC929">
        <v>0.57999999999999996</v>
      </c>
      <c r="AD929" s="292">
        <f t="shared" si="106"/>
        <v>0.58333333333333337</v>
      </c>
      <c r="AE929" s="258">
        <f t="shared" si="113"/>
        <v>0.58166666666666667</v>
      </c>
      <c r="AF929" s="293">
        <f t="shared" si="107"/>
        <v>11.179804224626585</v>
      </c>
      <c r="AG929" s="293">
        <f t="shared" si="108"/>
        <v>11.179804224626585</v>
      </c>
      <c r="AH929" s="294">
        <f t="shared" si="109"/>
        <v>1</v>
      </c>
      <c r="AI929" s="294">
        <f t="shared" si="110"/>
        <v>0.99999999999999178</v>
      </c>
      <c r="AJ929" s="295" t="e">
        <f>INDEX($AR$3:AS929,MATCH(COUNTA(N929:Y929),$AR$3:$AR$12,0),2)</f>
        <v>#N/A</v>
      </c>
      <c r="AK929" s="296">
        <f t="shared" si="111"/>
        <v>9.7049999999999983</v>
      </c>
      <c r="AL929" s="297">
        <f t="shared" si="112"/>
        <v>2.0096912468161765</v>
      </c>
      <c r="AP929" s="298" t="s">
        <v>991</v>
      </c>
    </row>
    <row r="930" spans="1:42">
      <c r="A930" s="333" t="s">
        <v>992</v>
      </c>
      <c r="Z930">
        <v>0.70699999999999996</v>
      </c>
      <c r="AA930">
        <v>4.3999999999999997E-2</v>
      </c>
      <c r="AB930">
        <v>13.0227</v>
      </c>
      <c r="AD930" s="292" t="e">
        <f t="shared" si="106"/>
        <v>#DIV/0!</v>
      </c>
      <c r="AE930" s="258" t="e">
        <f t="shared" si="113"/>
        <v>#DIV/0!</v>
      </c>
      <c r="AF930" s="293" t="e">
        <f t="shared" si="107"/>
        <v>#DIV/0!</v>
      </c>
      <c r="AG930" s="293" t="e">
        <f t="shared" si="108"/>
        <v>#DIV/0!</v>
      </c>
      <c r="AH930" s="294" t="e">
        <f t="shared" si="109"/>
        <v>#NUM!</v>
      </c>
      <c r="AI930" s="294" t="e">
        <f t="shared" si="110"/>
        <v>#DIV/0!</v>
      </c>
      <c r="AJ930" s="295" t="e">
        <f>INDEX($AR$3:AS930,MATCH(COUNTA(N930:Y930),$AR$3:$AR$12,0),2)</f>
        <v>#N/A</v>
      </c>
      <c r="AK930" s="296" t="e">
        <f t="shared" si="111"/>
        <v>#DIV/0!</v>
      </c>
      <c r="AL930" s="297">
        <f t="shared" si="112"/>
        <v>0</v>
      </c>
      <c r="AP930" s="298" t="s">
        <v>887</v>
      </c>
    </row>
    <row r="931" spans="1:42">
      <c r="A931" s="333" t="s">
        <v>993</v>
      </c>
      <c r="Z931">
        <v>0.70699999999999996</v>
      </c>
      <c r="AA931">
        <v>4.3999999999999997E-2</v>
      </c>
      <c r="AB931">
        <v>10.6518</v>
      </c>
      <c r="AD931" s="292" t="e">
        <f t="shared" si="106"/>
        <v>#DIV/0!</v>
      </c>
      <c r="AE931" s="258" t="e">
        <f t="shared" si="113"/>
        <v>#DIV/0!</v>
      </c>
      <c r="AF931" s="293" t="e">
        <f t="shared" si="107"/>
        <v>#DIV/0!</v>
      </c>
      <c r="AG931" s="293" t="e">
        <f t="shared" si="108"/>
        <v>#DIV/0!</v>
      </c>
      <c r="AH931" s="294" t="e">
        <f t="shared" si="109"/>
        <v>#NUM!</v>
      </c>
      <c r="AI931" s="294" t="e">
        <f t="shared" si="110"/>
        <v>#DIV/0!</v>
      </c>
      <c r="AJ931" s="295" t="e">
        <f>INDEX($AR$3:AS931,MATCH(COUNTA(N931:Y931),$AR$3:$AR$12,0),2)</f>
        <v>#N/A</v>
      </c>
      <c r="AK931" s="296" t="e">
        <f t="shared" si="111"/>
        <v>#DIV/0!</v>
      </c>
      <c r="AL931" s="297">
        <f t="shared" si="112"/>
        <v>0</v>
      </c>
      <c r="AP931" s="298" t="s">
        <v>887</v>
      </c>
    </row>
    <row r="932" spans="1:42">
      <c r="A932" s="333" t="s">
        <v>994</v>
      </c>
      <c r="J932">
        <v>35.47</v>
      </c>
      <c r="V932">
        <v>35.47</v>
      </c>
      <c r="Z932">
        <v>0.70699999999999996</v>
      </c>
      <c r="AA932">
        <v>0.01</v>
      </c>
      <c r="AB932">
        <v>11.817399999999999</v>
      </c>
      <c r="AC932">
        <v>0.42</v>
      </c>
      <c r="AD932" s="292">
        <f t="shared" si="106"/>
        <v>0.54166666666666663</v>
      </c>
      <c r="AE932" s="258">
        <f t="shared" si="113"/>
        <v>0.48083333333333333</v>
      </c>
      <c r="AF932" s="293">
        <f t="shared" si="107"/>
        <v>0</v>
      </c>
      <c r="AG932" s="293">
        <f t="shared" si="108"/>
        <v>0</v>
      </c>
      <c r="AH932" s="294" t="e">
        <f t="shared" si="109"/>
        <v>#NUM!</v>
      </c>
      <c r="AI932" s="294" t="e">
        <f t="shared" si="110"/>
        <v>#DIV/0!</v>
      </c>
      <c r="AJ932" s="295" t="e">
        <f>INDEX($AR$3:AS932,MATCH(COUNTA(N932:Y932),$AR$3:$AR$12,0),2)</f>
        <v>#N/A</v>
      </c>
      <c r="AK932" s="296">
        <f t="shared" si="111"/>
        <v>35.47</v>
      </c>
      <c r="AL932" s="297">
        <f t="shared" si="112"/>
        <v>3.0015062534906156</v>
      </c>
      <c r="AP932" s="298" t="s">
        <v>887</v>
      </c>
    </row>
    <row r="933" spans="1:42">
      <c r="A933" s="333" t="s">
        <v>995</v>
      </c>
      <c r="H933">
        <v>12.74</v>
      </c>
      <c r="T933">
        <v>12.74</v>
      </c>
      <c r="Z933">
        <v>0.70699999999999996</v>
      </c>
      <c r="AA933">
        <v>0.01</v>
      </c>
      <c r="AB933">
        <v>11.172000000000001</v>
      </c>
      <c r="AC933">
        <v>0.42</v>
      </c>
      <c r="AD933" s="292">
        <f t="shared" si="106"/>
        <v>0.54166666666666663</v>
      </c>
      <c r="AE933" s="258">
        <f t="shared" si="113"/>
        <v>0.48083333333333333</v>
      </c>
      <c r="AF933" s="293">
        <f t="shared" si="107"/>
        <v>0</v>
      </c>
      <c r="AG933" s="293">
        <f t="shared" si="108"/>
        <v>0</v>
      </c>
      <c r="AH933" s="294" t="e">
        <f t="shared" si="109"/>
        <v>#NUM!</v>
      </c>
      <c r="AI933" s="294" t="e">
        <f t="shared" si="110"/>
        <v>#DIV/0!</v>
      </c>
      <c r="AJ933" s="295" t="e">
        <f>INDEX($AR$3:AS933,MATCH(COUNTA(N933:Y933),$AR$3:$AR$12,0),2)</f>
        <v>#N/A</v>
      </c>
      <c r="AK933" s="296">
        <f t="shared" si="111"/>
        <v>12.74</v>
      </c>
      <c r="AL933" s="297">
        <f t="shared" si="112"/>
        <v>1.1403508771929824</v>
      </c>
      <c r="AP933" s="298" t="s">
        <v>887</v>
      </c>
    </row>
    <row r="934" spans="1:42">
      <c r="A934" s="333" t="s">
        <v>996</v>
      </c>
      <c r="AB934">
        <v>5.7991000000000001</v>
      </c>
      <c r="AD934" s="292" t="e">
        <f t="shared" si="106"/>
        <v>#DIV/0!</v>
      </c>
      <c r="AE934" s="258" t="e">
        <f t="shared" si="113"/>
        <v>#DIV/0!</v>
      </c>
      <c r="AF934" s="293" t="e">
        <f t="shared" si="107"/>
        <v>#DIV/0!</v>
      </c>
      <c r="AG934" s="293" t="e">
        <f t="shared" si="108"/>
        <v>#DIV/0!</v>
      </c>
      <c r="AH934" s="294" t="e">
        <f t="shared" si="109"/>
        <v>#NUM!</v>
      </c>
      <c r="AI934" s="294" t="e">
        <f t="shared" si="110"/>
        <v>#DIV/0!</v>
      </c>
      <c r="AJ934" s="295" t="e">
        <f>INDEX($AR$3:AS934,MATCH(COUNTA(N934:Y934),$AR$3:$AR$12,0),2)</f>
        <v>#N/A</v>
      </c>
      <c r="AK934" s="296" t="e">
        <f t="shared" si="111"/>
        <v>#DIV/0!</v>
      </c>
      <c r="AL934" s="297">
        <f t="shared" si="112"/>
        <v>0</v>
      </c>
      <c r="AP934" s="298" t="s">
        <v>991</v>
      </c>
    </row>
    <row r="935" spans="1:42">
      <c r="A935" s="333" t="s">
        <v>997</v>
      </c>
      <c r="Z935">
        <v>0.70699999999999996</v>
      </c>
      <c r="AA935">
        <v>4.2000000000000003E-2</v>
      </c>
      <c r="AB935">
        <v>9.7790800000000004</v>
      </c>
      <c r="AD935" s="292" t="e">
        <f t="shared" si="106"/>
        <v>#DIV/0!</v>
      </c>
      <c r="AE935" s="258" t="e">
        <f t="shared" si="113"/>
        <v>#DIV/0!</v>
      </c>
      <c r="AF935" s="293" t="e">
        <f t="shared" si="107"/>
        <v>#DIV/0!</v>
      </c>
      <c r="AG935" s="293" t="e">
        <f t="shared" si="108"/>
        <v>#DIV/0!</v>
      </c>
      <c r="AH935" s="294" t="e">
        <f t="shared" si="109"/>
        <v>#NUM!</v>
      </c>
      <c r="AI935" s="294" t="e">
        <f t="shared" si="110"/>
        <v>#DIV/0!</v>
      </c>
      <c r="AJ935" s="295" t="e">
        <f>INDEX($AR$3:AS935,MATCH(COUNTA(N935:Y935),$AR$3:$AR$12,0),2)</f>
        <v>#N/A</v>
      </c>
      <c r="AK935" s="296" t="e">
        <f t="shared" si="111"/>
        <v>#DIV/0!</v>
      </c>
      <c r="AL935" s="297">
        <f t="shared" si="112"/>
        <v>0</v>
      </c>
      <c r="AP935" s="298" t="s">
        <v>887</v>
      </c>
    </row>
    <row r="936" spans="1:42">
      <c r="A936" s="333" t="s">
        <v>998</v>
      </c>
      <c r="J936">
        <v>33.39</v>
      </c>
      <c r="V936">
        <v>33.39</v>
      </c>
      <c r="Z936">
        <v>0.70699999999999996</v>
      </c>
      <c r="AA936">
        <v>4.2000000000000003E-2</v>
      </c>
      <c r="AB936">
        <v>11.240500000000001</v>
      </c>
      <c r="AC936">
        <v>0.42</v>
      </c>
      <c r="AD936" s="292">
        <f t="shared" si="106"/>
        <v>0.54166666666666663</v>
      </c>
      <c r="AE936" s="258">
        <f t="shared" si="113"/>
        <v>0.48083333333333333</v>
      </c>
      <c r="AF936" s="293">
        <f t="shared" si="107"/>
        <v>0</v>
      </c>
      <c r="AG936" s="293">
        <f t="shared" si="108"/>
        <v>0</v>
      </c>
      <c r="AH936" s="294" t="e">
        <f t="shared" si="109"/>
        <v>#NUM!</v>
      </c>
      <c r="AI936" s="294" t="e">
        <f t="shared" si="110"/>
        <v>#DIV/0!</v>
      </c>
      <c r="AJ936" s="295" t="e">
        <f>INDEX($AR$3:AS936,MATCH(COUNTA(N936:Y936),$AR$3:$AR$12,0),2)</f>
        <v>#N/A</v>
      </c>
      <c r="AK936" s="296">
        <f t="shared" si="111"/>
        <v>33.39</v>
      </c>
      <c r="AL936" s="297">
        <f t="shared" si="112"/>
        <v>2.9705084293403319</v>
      </c>
      <c r="AP936" s="298" t="s">
        <v>887</v>
      </c>
    </row>
    <row r="937" spans="1:42">
      <c r="A937" s="333" t="s">
        <v>999</v>
      </c>
      <c r="Z937">
        <v>0.70699999999999996</v>
      </c>
      <c r="AA937">
        <v>0.111</v>
      </c>
      <c r="AB937">
        <v>8.0438550000000006</v>
      </c>
      <c r="AD937" s="292" t="e">
        <f t="shared" si="106"/>
        <v>#DIV/0!</v>
      </c>
      <c r="AE937" s="258" t="e">
        <f t="shared" si="113"/>
        <v>#DIV/0!</v>
      </c>
      <c r="AF937" s="293" t="e">
        <f t="shared" si="107"/>
        <v>#DIV/0!</v>
      </c>
      <c r="AG937" s="293" t="e">
        <f t="shared" si="108"/>
        <v>#DIV/0!</v>
      </c>
      <c r="AH937" s="294" t="e">
        <f t="shared" si="109"/>
        <v>#NUM!</v>
      </c>
      <c r="AI937" s="294" t="e">
        <f t="shared" si="110"/>
        <v>#DIV/0!</v>
      </c>
      <c r="AJ937" s="295" t="e">
        <f>INDEX($AR$3:AS937,MATCH(COUNTA(N937:Y937),$AR$3:$AR$12,0),2)</f>
        <v>#N/A</v>
      </c>
      <c r="AK937" s="296" t="e">
        <f t="shared" si="111"/>
        <v>#DIV/0!</v>
      </c>
      <c r="AL937" s="297">
        <f t="shared" si="112"/>
        <v>0</v>
      </c>
      <c r="AP937" s="298" t="s">
        <v>887</v>
      </c>
    </row>
    <row r="938" spans="1:42">
      <c r="A938" s="333" t="s">
        <v>1000</v>
      </c>
      <c r="J938">
        <v>32.229999999999997</v>
      </c>
      <c r="K938">
        <v>31.96</v>
      </c>
      <c r="V938">
        <v>32.229999999999997</v>
      </c>
      <c r="W938">
        <v>31.96</v>
      </c>
      <c r="Z938">
        <v>0.70699999999999996</v>
      </c>
      <c r="AA938">
        <v>0.111</v>
      </c>
      <c r="AB938">
        <v>12.492749999999999</v>
      </c>
      <c r="AC938">
        <v>0.57999999999999996</v>
      </c>
      <c r="AD938" s="292">
        <f t="shared" si="106"/>
        <v>0.58333333333333337</v>
      </c>
      <c r="AE938" s="258">
        <f t="shared" si="113"/>
        <v>0.58166666666666667</v>
      </c>
      <c r="AF938" s="293">
        <f t="shared" si="107"/>
        <v>0.42062626577347884</v>
      </c>
      <c r="AG938" s="293">
        <f t="shared" si="108"/>
        <v>0.42062626577347884</v>
      </c>
      <c r="AH938" s="294">
        <f t="shared" si="109"/>
        <v>1</v>
      </c>
      <c r="AI938" s="294">
        <f t="shared" si="110"/>
        <v>1</v>
      </c>
      <c r="AJ938" s="295" t="e">
        <f>INDEX($AR$3:AS938,MATCH(COUNTA(N938:Y938),$AR$3:$AR$12,0),2)</f>
        <v>#N/A</v>
      </c>
      <c r="AK938" s="296">
        <f t="shared" si="111"/>
        <v>32.094999999999999</v>
      </c>
      <c r="AL938" s="297">
        <f t="shared" si="112"/>
        <v>2.5690900722419006</v>
      </c>
      <c r="AP938" s="298" t="s">
        <v>887</v>
      </c>
    </row>
    <row r="939" spans="1:42">
      <c r="A939" s="333" t="s">
        <v>1001</v>
      </c>
      <c r="J939">
        <v>33.590000000000003</v>
      </c>
      <c r="K939">
        <v>33</v>
      </c>
      <c r="V939">
        <v>33.590000000000003</v>
      </c>
      <c r="W939">
        <v>33</v>
      </c>
      <c r="Z939">
        <v>0.70699999999999996</v>
      </c>
      <c r="AA939">
        <v>0.46400000000000002</v>
      </c>
      <c r="AB939">
        <v>9.6039899999999996</v>
      </c>
      <c r="AC939">
        <v>0.57999999999999996</v>
      </c>
      <c r="AD939" s="292">
        <f t="shared" si="106"/>
        <v>0.58333333333333337</v>
      </c>
      <c r="AE939" s="258">
        <f t="shared" si="113"/>
        <v>0.58166666666666667</v>
      </c>
      <c r="AF939" s="293">
        <f t="shared" si="107"/>
        <v>0.88601892176002917</v>
      </c>
      <c r="AG939" s="293">
        <f t="shared" si="108"/>
        <v>0.88601892176002917</v>
      </c>
      <c r="AH939" s="294">
        <f t="shared" si="109"/>
        <v>1</v>
      </c>
      <c r="AI939" s="294">
        <f t="shared" si="110"/>
        <v>1</v>
      </c>
      <c r="AJ939" s="295" t="e">
        <f>INDEX($AR$3:AS939,MATCH(COUNTA(N939:Y939),$AR$3:$AR$12,0),2)</f>
        <v>#N/A</v>
      </c>
      <c r="AK939" s="296">
        <f t="shared" si="111"/>
        <v>33.295000000000002</v>
      </c>
      <c r="AL939" s="297">
        <f t="shared" si="112"/>
        <v>3.4667882827866339</v>
      </c>
      <c r="AP939" s="298" t="s">
        <v>887</v>
      </c>
    </row>
    <row r="940" spans="1:42">
      <c r="A940" s="333" t="s">
        <v>1002</v>
      </c>
      <c r="Z940">
        <v>0.70699999999999996</v>
      </c>
      <c r="AA940">
        <v>0.46400000000000002</v>
      </c>
      <c r="AB940">
        <v>12.9993</v>
      </c>
      <c r="AD940" s="292" t="e">
        <f t="shared" si="106"/>
        <v>#DIV/0!</v>
      </c>
      <c r="AE940" s="258" t="e">
        <f t="shared" si="113"/>
        <v>#DIV/0!</v>
      </c>
      <c r="AF940" s="293" t="e">
        <f t="shared" si="107"/>
        <v>#DIV/0!</v>
      </c>
      <c r="AG940" s="293" t="e">
        <f t="shared" si="108"/>
        <v>#DIV/0!</v>
      </c>
      <c r="AH940" s="294" t="e">
        <f t="shared" si="109"/>
        <v>#NUM!</v>
      </c>
      <c r="AI940" s="294" t="e">
        <f t="shared" si="110"/>
        <v>#DIV/0!</v>
      </c>
      <c r="AJ940" s="295" t="e">
        <f>INDEX($AR$3:AS940,MATCH(COUNTA(N940:Y940),$AR$3:$AR$12,0),2)</f>
        <v>#N/A</v>
      </c>
      <c r="AK940" s="296" t="e">
        <f t="shared" si="111"/>
        <v>#DIV/0!</v>
      </c>
      <c r="AL940" s="297">
        <f t="shared" si="112"/>
        <v>0</v>
      </c>
      <c r="AP940" s="298" t="s">
        <v>887</v>
      </c>
    </row>
    <row r="941" spans="1:42">
      <c r="A941" s="333" t="s">
        <v>1003</v>
      </c>
      <c r="J941">
        <v>32.04</v>
      </c>
      <c r="K941">
        <v>32.18</v>
      </c>
      <c r="V941">
        <v>32.04</v>
      </c>
      <c r="W941">
        <v>32.18</v>
      </c>
      <c r="Z941">
        <v>0.70699999999999996</v>
      </c>
      <c r="AA941">
        <v>0.17399999999999999</v>
      </c>
      <c r="AB941">
        <v>8.3272600000000008</v>
      </c>
      <c r="AC941">
        <v>0.75</v>
      </c>
      <c r="AD941" s="292">
        <f t="shared" si="106"/>
        <v>0.58333333333333337</v>
      </c>
      <c r="AE941" s="258">
        <f t="shared" si="113"/>
        <v>0.66666666666666674</v>
      </c>
      <c r="AF941" s="293">
        <f t="shared" si="107"/>
        <v>0.21800062285892335</v>
      </c>
      <c r="AG941" s="293">
        <f t="shared" si="108"/>
        <v>0.21800062285892335</v>
      </c>
      <c r="AH941" s="294">
        <f t="shared" si="109"/>
        <v>1</v>
      </c>
      <c r="AI941" s="294">
        <f t="shared" si="110"/>
        <v>1</v>
      </c>
      <c r="AJ941" s="295" t="e">
        <f>INDEX($AR$3:AS941,MATCH(COUNTA(N941:Y941),$AR$3:$AR$12,0),2)</f>
        <v>#N/A</v>
      </c>
      <c r="AK941" s="296">
        <f t="shared" si="111"/>
        <v>32.11</v>
      </c>
      <c r="AL941" s="297">
        <f t="shared" si="112"/>
        <v>3.85601026027769</v>
      </c>
      <c r="AP941" s="298" t="s">
        <v>887</v>
      </c>
    </row>
    <row r="942" spans="1:42">
      <c r="A942" s="333" t="s">
        <v>1004</v>
      </c>
      <c r="Z942">
        <v>0.70699999999999996</v>
      </c>
      <c r="AA942">
        <v>0.17399999999999999</v>
      </c>
      <c r="AB942">
        <v>5.5668749999999996</v>
      </c>
      <c r="AD942" s="292" t="e">
        <f t="shared" si="106"/>
        <v>#DIV/0!</v>
      </c>
      <c r="AE942" s="258" t="e">
        <f t="shared" si="113"/>
        <v>#DIV/0!</v>
      </c>
      <c r="AF942" s="293" t="e">
        <f t="shared" si="107"/>
        <v>#DIV/0!</v>
      </c>
      <c r="AG942" s="293" t="e">
        <f t="shared" si="108"/>
        <v>#DIV/0!</v>
      </c>
      <c r="AH942" s="294" t="e">
        <f t="shared" si="109"/>
        <v>#NUM!</v>
      </c>
      <c r="AI942" s="294" t="e">
        <f t="shared" si="110"/>
        <v>#DIV/0!</v>
      </c>
      <c r="AJ942" s="295" t="e">
        <f>INDEX($AR$3:AS942,MATCH(COUNTA(N942:Y942),$AR$3:$AR$12,0),2)</f>
        <v>#N/A</v>
      </c>
      <c r="AK942" s="296" t="e">
        <f t="shared" si="111"/>
        <v>#DIV/0!</v>
      </c>
      <c r="AL942" s="297">
        <f t="shared" si="112"/>
        <v>0</v>
      </c>
      <c r="AP942" s="298" t="s">
        <v>887</v>
      </c>
    </row>
    <row r="943" spans="1:42">
      <c r="A943" s="333" t="s">
        <v>1005</v>
      </c>
      <c r="Z943">
        <v>0.70699999999999996</v>
      </c>
      <c r="AA943">
        <v>0.12</v>
      </c>
      <c r="AB943">
        <v>10.570399999999999</v>
      </c>
      <c r="AD943" s="292" t="e">
        <f t="shared" si="106"/>
        <v>#DIV/0!</v>
      </c>
      <c r="AE943" s="258" t="e">
        <f t="shared" si="113"/>
        <v>#DIV/0!</v>
      </c>
      <c r="AF943" s="293" t="e">
        <f t="shared" si="107"/>
        <v>#DIV/0!</v>
      </c>
      <c r="AG943" s="293" t="e">
        <f t="shared" si="108"/>
        <v>#DIV/0!</v>
      </c>
      <c r="AH943" s="294" t="e">
        <f t="shared" si="109"/>
        <v>#NUM!</v>
      </c>
      <c r="AI943" s="294" t="e">
        <f t="shared" si="110"/>
        <v>#DIV/0!</v>
      </c>
      <c r="AJ943" s="295" t="e">
        <f>INDEX($AR$3:AS943,MATCH(COUNTA(N943:Y943),$AR$3:$AR$12,0),2)</f>
        <v>#N/A</v>
      </c>
      <c r="AK943" s="296" t="e">
        <f t="shared" si="111"/>
        <v>#DIV/0!</v>
      </c>
      <c r="AL943" s="297">
        <f t="shared" si="112"/>
        <v>0</v>
      </c>
      <c r="AP943" s="298" t="s">
        <v>887</v>
      </c>
    </row>
    <row r="944" spans="1:42">
      <c r="A944" s="416" t="s">
        <v>1006</v>
      </c>
      <c r="Z944">
        <v>0.70699999999999996</v>
      </c>
      <c r="AA944">
        <v>0.12</v>
      </c>
      <c r="AB944">
        <v>7.1077349999999999</v>
      </c>
      <c r="AD944" s="292" t="e">
        <f t="shared" si="106"/>
        <v>#DIV/0!</v>
      </c>
      <c r="AE944" s="258" t="e">
        <f t="shared" si="113"/>
        <v>#DIV/0!</v>
      </c>
      <c r="AF944" s="293" t="e">
        <f t="shared" si="107"/>
        <v>#DIV/0!</v>
      </c>
      <c r="AG944" s="293" t="e">
        <f t="shared" si="108"/>
        <v>#DIV/0!</v>
      </c>
      <c r="AH944" s="294" t="e">
        <f t="shared" si="109"/>
        <v>#NUM!</v>
      </c>
      <c r="AI944" s="294" t="e">
        <f t="shared" si="110"/>
        <v>#DIV/0!</v>
      </c>
      <c r="AJ944" s="295" t="e">
        <f>INDEX($AR$3:AS944,MATCH(COUNTA(N944:Y944),$AR$3:$AR$12,0),2)</f>
        <v>#N/A</v>
      </c>
      <c r="AK944" s="296" t="e">
        <f t="shared" si="111"/>
        <v>#DIV/0!</v>
      </c>
      <c r="AL944" s="297">
        <f t="shared" si="112"/>
        <v>0</v>
      </c>
      <c r="AP944" s="298" t="s">
        <v>887</v>
      </c>
    </row>
    <row r="945" spans="1:42" s="304" customFormat="1">
      <c r="A945" s="371" t="s">
        <v>1007</v>
      </c>
      <c r="B945" s="304">
        <v>257.74</v>
      </c>
      <c r="C945" s="304">
        <v>303.18</v>
      </c>
      <c r="D945" s="304">
        <v>209.29</v>
      </c>
      <c r="E945" s="304">
        <v>198.55</v>
      </c>
      <c r="F945" s="304">
        <v>138.72999999999999</v>
      </c>
      <c r="G945" s="304">
        <v>127.1</v>
      </c>
      <c r="H945" s="304">
        <v>247.43</v>
      </c>
      <c r="I945" s="304">
        <v>193.67</v>
      </c>
      <c r="J945" s="304">
        <v>200.27</v>
      </c>
      <c r="K945" s="304">
        <v>177.03</v>
      </c>
      <c r="L945" s="304">
        <v>266.48</v>
      </c>
      <c r="M945" s="304">
        <v>217.2</v>
      </c>
      <c r="N945" s="133">
        <v>257.74</v>
      </c>
      <c r="O945" s="304">
        <v>303.18</v>
      </c>
      <c r="P945" s="304">
        <v>209.29</v>
      </c>
      <c r="Q945" s="304">
        <v>198.55</v>
      </c>
      <c r="R945" s="304">
        <v>138.72999999999999</v>
      </c>
      <c r="S945" s="304">
        <v>127.1</v>
      </c>
      <c r="T945" s="304">
        <v>247.43</v>
      </c>
      <c r="U945" s="304">
        <v>193.67</v>
      </c>
      <c r="V945" s="304">
        <v>200.27</v>
      </c>
      <c r="W945" s="304">
        <v>177.03</v>
      </c>
      <c r="X945" s="304">
        <v>266.48</v>
      </c>
      <c r="Y945" s="112">
        <v>217.2</v>
      </c>
      <c r="AB945" s="304">
        <v>8.5403399999999987</v>
      </c>
      <c r="AC945" s="304">
        <v>0.63</v>
      </c>
      <c r="AD945" s="138">
        <f t="shared" si="106"/>
        <v>1</v>
      </c>
      <c r="AE945" s="116">
        <f t="shared" si="113"/>
        <v>0.81499999999999995</v>
      </c>
      <c r="AF945" s="117">
        <f t="shared" si="107"/>
        <v>23.300798405316272</v>
      </c>
      <c r="AG945" s="117">
        <f t="shared" si="108"/>
        <v>23.300798405316272</v>
      </c>
      <c r="AH945" s="118">
        <f t="shared" si="109"/>
        <v>0.2084279872785097</v>
      </c>
      <c r="AI945" s="118">
        <f t="shared" si="110"/>
        <v>1.8635703133589097</v>
      </c>
      <c r="AJ945" s="119">
        <f>INDEX($AR$3:AS945,MATCH(COUNTA(N945:Y945),$AR$3:$AR$12,0),2)</f>
        <v>2.5499999999999998</v>
      </c>
      <c r="AK945" s="139">
        <f t="shared" si="111"/>
        <v>211.38916666666668</v>
      </c>
      <c r="AL945" s="140">
        <f t="shared" si="112"/>
        <v>24.751844384025311</v>
      </c>
      <c r="AN945" s="304">
        <v>0.26269999999999999</v>
      </c>
      <c r="AO945" s="146">
        <f>100*AK945/(AN945*1000)</f>
        <v>80.467897474939733</v>
      </c>
      <c r="AP945" s="272" t="s">
        <v>511</v>
      </c>
    </row>
    <row r="946" spans="1:42">
      <c r="A946" s="371" t="s">
        <v>1008</v>
      </c>
      <c r="B946">
        <v>53.25</v>
      </c>
      <c r="C946">
        <v>50.26</v>
      </c>
      <c r="D946">
        <v>48.32</v>
      </c>
      <c r="E946">
        <v>51.45</v>
      </c>
      <c r="F946">
        <v>23.66</v>
      </c>
      <c r="G946">
        <v>19.239999999999998</v>
      </c>
      <c r="H946">
        <v>30.09</v>
      </c>
      <c r="I946">
        <v>30.6</v>
      </c>
      <c r="J946">
        <v>56.59</v>
      </c>
      <c r="K946">
        <v>54.45</v>
      </c>
      <c r="L946">
        <v>42.11</v>
      </c>
      <c r="M946">
        <v>34.47</v>
      </c>
      <c r="N946" s="22">
        <v>53.25</v>
      </c>
      <c r="O946">
        <v>50.26</v>
      </c>
      <c r="P946">
        <v>48.32</v>
      </c>
      <c r="Q946">
        <v>51.45</v>
      </c>
      <c r="T946">
        <v>30.09</v>
      </c>
      <c r="U946">
        <v>30.6</v>
      </c>
      <c r="V946">
        <v>56.59</v>
      </c>
      <c r="W946">
        <v>54.45</v>
      </c>
      <c r="X946">
        <v>42.11</v>
      </c>
      <c r="AB946">
        <v>5.9147600000000002E-2</v>
      </c>
      <c r="AC946">
        <v>0.68</v>
      </c>
      <c r="AD946" s="292">
        <f t="shared" si="106"/>
        <v>0.875</v>
      </c>
      <c r="AE946" s="258">
        <f t="shared" si="113"/>
        <v>0.77750000000000008</v>
      </c>
      <c r="AF946" s="293">
        <f t="shared" si="107"/>
        <v>20.262083852555566</v>
      </c>
      <c r="AG946" s="293">
        <f t="shared" si="108"/>
        <v>30.271635240077284</v>
      </c>
      <c r="AH946" s="294">
        <f t="shared" si="109"/>
        <v>8.0754716981132083E-2</v>
      </c>
      <c r="AI946" s="294">
        <f t="shared" si="110"/>
        <v>1.090783834012897</v>
      </c>
      <c r="AJ946" s="295">
        <f>INDEX($AR$3:AS946,MATCH(COUNTA(N946:Y946),$AR$3:$AR$12,0),2)</f>
        <v>2.3199999999999998</v>
      </c>
      <c r="AK946" s="296">
        <f t="shared" si="111"/>
        <v>46.346666666666664</v>
      </c>
      <c r="AL946" s="297">
        <f t="shared" si="112"/>
        <v>783.57645393332382</v>
      </c>
      <c r="AO946" s="256">
        <f>100*AK946/(AB946*1000)</f>
        <v>78.357645393332376</v>
      </c>
      <c r="AP946" s="298" t="s">
        <v>81</v>
      </c>
    </row>
    <row r="947" spans="1:42">
      <c r="A947" s="371" t="s">
        <v>1009</v>
      </c>
      <c r="Z947">
        <v>0.70699999999999996</v>
      </c>
      <c r="AA947">
        <v>0.15</v>
      </c>
      <c r="AB947">
        <v>9.0053249999999991</v>
      </c>
      <c r="AD947" s="292" t="e">
        <f t="shared" si="106"/>
        <v>#DIV/0!</v>
      </c>
      <c r="AE947" s="258" t="e">
        <f t="shared" si="113"/>
        <v>#DIV/0!</v>
      </c>
      <c r="AF947" s="293" t="e">
        <f t="shared" si="107"/>
        <v>#DIV/0!</v>
      </c>
      <c r="AG947" s="293" t="e">
        <f t="shared" si="108"/>
        <v>#DIV/0!</v>
      </c>
      <c r="AH947" s="294" t="e">
        <f t="shared" si="109"/>
        <v>#NUM!</v>
      </c>
      <c r="AI947" s="294" t="e">
        <f t="shared" si="110"/>
        <v>#DIV/0!</v>
      </c>
      <c r="AJ947" s="295" t="e">
        <f>INDEX($AR$3:AS947,MATCH(COUNTA(N947:Y947),$AR$3:$AR$12,0),2)</f>
        <v>#N/A</v>
      </c>
      <c r="AK947" s="296" t="e">
        <f t="shared" si="111"/>
        <v>#DIV/0!</v>
      </c>
      <c r="AL947" s="297">
        <f t="shared" si="112"/>
        <v>0</v>
      </c>
      <c r="AP947" s="298" t="s">
        <v>887</v>
      </c>
    </row>
    <row r="948" spans="1:42">
      <c r="A948" s="371" t="s">
        <v>1010</v>
      </c>
      <c r="Z948">
        <v>0.70699999999999996</v>
      </c>
      <c r="AA948">
        <v>0.15</v>
      </c>
      <c r="AB948">
        <v>7.380395</v>
      </c>
      <c r="AC948">
        <v>0.42</v>
      </c>
      <c r="AD948" s="292" t="e">
        <f t="shared" si="106"/>
        <v>#DIV/0!</v>
      </c>
      <c r="AE948" s="258" t="e">
        <f t="shared" si="113"/>
        <v>#DIV/0!</v>
      </c>
      <c r="AF948" s="293" t="e">
        <f t="shared" si="107"/>
        <v>#DIV/0!</v>
      </c>
      <c r="AG948" s="293" t="e">
        <f t="shared" si="108"/>
        <v>#DIV/0!</v>
      </c>
      <c r="AH948" s="294" t="e">
        <f t="shared" si="109"/>
        <v>#NUM!</v>
      </c>
      <c r="AI948" s="294" t="e">
        <f t="shared" si="110"/>
        <v>#DIV/0!</v>
      </c>
      <c r="AJ948" s="295" t="e">
        <f>INDEX($AR$3:AS948,MATCH(COUNTA(N948:Y948),$AR$3:$AR$12,0),2)</f>
        <v>#N/A</v>
      </c>
      <c r="AK948" s="296" t="e">
        <f t="shared" si="111"/>
        <v>#DIV/0!</v>
      </c>
      <c r="AL948" s="297">
        <f t="shared" si="112"/>
        <v>0</v>
      </c>
      <c r="AP948" s="298" t="s">
        <v>887</v>
      </c>
    </row>
    <row r="949" spans="1:42">
      <c r="A949" s="371" t="s">
        <v>1011</v>
      </c>
      <c r="J949">
        <v>31.81</v>
      </c>
      <c r="K949">
        <v>31.38</v>
      </c>
      <c r="V949">
        <v>31.81</v>
      </c>
      <c r="W949">
        <v>31.38</v>
      </c>
      <c r="AB949">
        <v>4.4695199999999993</v>
      </c>
      <c r="AC949">
        <v>0.35</v>
      </c>
      <c r="AD949" s="292">
        <f t="shared" si="106"/>
        <v>0.58333333333333337</v>
      </c>
      <c r="AE949" s="258">
        <f t="shared" si="113"/>
        <v>0.46666666666666667</v>
      </c>
      <c r="AF949" s="293">
        <f t="shared" si="107"/>
        <v>0.68048741889539444</v>
      </c>
      <c r="AG949" s="293">
        <f t="shared" si="108"/>
        <v>0.68048741889539444</v>
      </c>
      <c r="AH949" s="294">
        <f t="shared" si="109"/>
        <v>1</v>
      </c>
      <c r="AI949" s="294">
        <f t="shared" si="110"/>
        <v>1</v>
      </c>
      <c r="AJ949" s="295" t="e">
        <f>INDEX($AR$3:AS949,MATCH(COUNTA(N949:Y949),$AR$3:$AR$12,0),2)</f>
        <v>#N/A</v>
      </c>
      <c r="AK949" s="296">
        <f t="shared" si="111"/>
        <v>31.594999999999999</v>
      </c>
      <c r="AL949" s="297">
        <f t="shared" si="112"/>
        <v>7.0689917485546552</v>
      </c>
      <c r="AP949" s="298" t="s">
        <v>887</v>
      </c>
    </row>
    <row r="950" spans="1:42">
      <c r="A950" s="371" t="s">
        <v>1012</v>
      </c>
      <c r="Z950">
        <v>0.70699999999999996</v>
      </c>
      <c r="AA950">
        <v>0.16500000000000001</v>
      </c>
      <c r="AB950">
        <v>7.4709699999999986</v>
      </c>
      <c r="AD950" s="292" t="e">
        <f t="shared" si="106"/>
        <v>#DIV/0!</v>
      </c>
      <c r="AE950" s="258" t="e">
        <f t="shared" si="113"/>
        <v>#DIV/0!</v>
      </c>
      <c r="AF950" s="293" t="e">
        <f t="shared" si="107"/>
        <v>#DIV/0!</v>
      </c>
      <c r="AG950" s="293" t="e">
        <f t="shared" si="108"/>
        <v>#DIV/0!</v>
      </c>
      <c r="AH950" s="294" t="e">
        <f t="shared" si="109"/>
        <v>#NUM!</v>
      </c>
      <c r="AI950" s="294" t="e">
        <f t="shared" si="110"/>
        <v>#DIV/0!</v>
      </c>
      <c r="AJ950" s="295" t="e">
        <f>INDEX($AR$3:AS950,MATCH(COUNTA(N950:Y950),$AR$3:$AR$12,0),2)</f>
        <v>#N/A</v>
      </c>
      <c r="AK950" s="296" t="e">
        <f t="shared" si="111"/>
        <v>#DIV/0!</v>
      </c>
      <c r="AL950" s="297">
        <f t="shared" si="112"/>
        <v>0</v>
      </c>
      <c r="AP950" s="298" t="s">
        <v>887</v>
      </c>
    </row>
    <row r="951" spans="1:42">
      <c r="A951" s="371" t="s">
        <v>1013</v>
      </c>
      <c r="Z951">
        <v>0.70699999999999996</v>
      </c>
      <c r="AA951">
        <v>0.16500000000000001</v>
      </c>
      <c r="AB951">
        <v>5.5076400000000003</v>
      </c>
      <c r="AC951">
        <v>0.25</v>
      </c>
      <c r="AD951" s="292" t="e">
        <f t="shared" si="106"/>
        <v>#DIV/0!</v>
      </c>
      <c r="AE951" s="258" t="e">
        <f t="shared" si="113"/>
        <v>#DIV/0!</v>
      </c>
      <c r="AF951" s="293" t="e">
        <f t="shared" si="107"/>
        <v>#DIV/0!</v>
      </c>
      <c r="AG951" s="293" t="e">
        <f t="shared" si="108"/>
        <v>#DIV/0!</v>
      </c>
      <c r="AH951" s="294" t="e">
        <f t="shared" si="109"/>
        <v>#NUM!</v>
      </c>
      <c r="AI951" s="294" t="e">
        <f t="shared" si="110"/>
        <v>#DIV/0!</v>
      </c>
      <c r="AJ951" s="295" t="e">
        <f>INDEX($AR$3:AS951,MATCH(COUNTA(N951:Y951),$AR$3:$AR$12,0),2)</f>
        <v>#N/A</v>
      </c>
      <c r="AK951" s="296" t="e">
        <f t="shared" si="111"/>
        <v>#DIV/0!</v>
      </c>
      <c r="AL951" s="297">
        <f t="shared" si="112"/>
        <v>0</v>
      </c>
      <c r="AP951" s="298" t="s">
        <v>887</v>
      </c>
    </row>
    <row r="952" spans="1:42">
      <c r="A952" s="371" t="s">
        <v>1014</v>
      </c>
      <c r="Z952">
        <v>0.70699999999999996</v>
      </c>
      <c r="AA952">
        <v>0.19700000000000001</v>
      </c>
      <c r="AB952">
        <v>5.2082850000000001</v>
      </c>
      <c r="AD952" s="292" t="e">
        <f t="shared" si="106"/>
        <v>#DIV/0!</v>
      </c>
      <c r="AE952" s="258" t="e">
        <f t="shared" si="113"/>
        <v>#DIV/0!</v>
      </c>
      <c r="AF952" s="293" t="e">
        <f t="shared" si="107"/>
        <v>#DIV/0!</v>
      </c>
      <c r="AG952" s="293" t="e">
        <f t="shared" si="108"/>
        <v>#DIV/0!</v>
      </c>
      <c r="AH952" s="294" t="e">
        <f t="shared" si="109"/>
        <v>#NUM!</v>
      </c>
      <c r="AI952" s="294" t="e">
        <f t="shared" si="110"/>
        <v>#DIV/0!</v>
      </c>
      <c r="AJ952" s="295" t="e">
        <f>INDEX($AR$3:AS952,MATCH(COUNTA(N952:Y952),$AR$3:$AR$12,0),2)</f>
        <v>#N/A</v>
      </c>
      <c r="AK952" s="296" t="e">
        <f t="shared" si="111"/>
        <v>#DIV/0!</v>
      </c>
      <c r="AL952" s="297">
        <f t="shared" si="112"/>
        <v>0</v>
      </c>
      <c r="AP952" s="298" t="s">
        <v>887</v>
      </c>
    </row>
    <row r="953" spans="1:42">
      <c r="A953" s="371" t="s">
        <v>1015</v>
      </c>
      <c r="Z953">
        <v>0.70699999999999996</v>
      </c>
      <c r="AA953">
        <v>0.19700000000000001</v>
      </c>
      <c r="AB953">
        <v>7.9868699999999997</v>
      </c>
      <c r="AD953" s="292" t="e">
        <f t="shared" si="106"/>
        <v>#DIV/0!</v>
      </c>
      <c r="AE953" s="258" t="e">
        <f t="shared" si="113"/>
        <v>#DIV/0!</v>
      </c>
      <c r="AF953" s="293" t="e">
        <f t="shared" si="107"/>
        <v>#DIV/0!</v>
      </c>
      <c r="AG953" s="293" t="e">
        <f t="shared" si="108"/>
        <v>#DIV/0!</v>
      </c>
      <c r="AH953" s="294" t="e">
        <f t="shared" si="109"/>
        <v>#NUM!</v>
      </c>
      <c r="AI953" s="294" t="e">
        <f t="shared" si="110"/>
        <v>#DIV/0!</v>
      </c>
      <c r="AJ953" s="295" t="e">
        <f>INDEX($AR$3:AS953,MATCH(COUNTA(N953:Y953),$AR$3:$AR$12,0),2)</f>
        <v>#N/A</v>
      </c>
      <c r="AK953" s="296" t="e">
        <f t="shared" si="111"/>
        <v>#DIV/0!</v>
      </c>
      <c r="AL953" s="297">
        <f t="shared" si="112"/>
        <v>0</v>
      </c>
      <c r="AP953" s="298" t="s">
        <v>887</v>
      </c>
    </row>
    <row r="954" spans="1:42">
      <c r="A954" s="371" t="s">
        <v>1016</v>
      </c>
      <c r="Z954">
        <v>0.70699999999999996</v>
      </c>
      <c r="AA954">
        <v>0.40899999999999997</v>
      </c>
      <c r="AB954">
        <v>5.3942600000000001</v>
      </c>
      <c r="AD954" s="292" t="e">
        <f t="shared" si="106"/>
        <v>#DIV/0!</v>
      </c>
      <c r="AE954" s="258" t="e">
        <f t="shared" si="113"/>
        <v>#DIV/0!</v>
      </c>
      <c r="AF954" s="293" t="e">
        <f t="shared" si="107"/>
        <v>#DIV/0!</v>
      </c>
      <c r="AG954" s="293" t="e">
        <f t="shared" si="108"/>
        <v>#DIV/0!</v>
      </c>
      <c r="AH954" s="294" t="e">
        <f t="shared" si="109"/>
        <v>#NUM!</v>
      </c>
      <c r="AI954" s="294" t="e">
        <f t="shared" si="110"/>
        <v>#DIV/0!</v>
      </c>
      <c r="AJ954" s="295" t="e">
        <f>INDEX($AR$3:AS954,MATCH(COUNTA(N954:Y954),$AR$3:$AR$12,0),2)</f>
        <v>#N/A</v>
      </c>
      <c r="AK954" s="296" t="e">
        <f t="shared" si="111"/>
        <v>#DIV/0!</v>
      </c>
      <c r="AL954" s="297">
        <f t="shared" si="112"/>
        <v>0</v>
      </c>
      <c r="AP954" s="298" t="s">
        <v>887</v>
      </c>
    </row>
    <row r="955" spans="1:42">
      <c r="A955" s="371" t="s">
        <v>1017</v>
      </c>
      <c r="Z955">
        <v>0.70699999999999996</v>
      </c>
      <c r="AA955">
        <v>0.40899999999999997</v>
      </c>
      <c r="AB955">
        <v>8.81677</v>
      </c>
      <c r="AD955" s="292" t="e">
        <f t="shared" si="106"/>
        <v>#DIV/0!</v>
      </c>
      <c r="AE955" s="258" t="e">
        <f t="shared" si="113"/>
        <v>#DIV/0!</v>
      </c>
      <c r="AF955" s="293" t="e">
        <f t="shared" si="107"/>
        <v>#DIV/0!</v>
      </c>
      <c r="AG955" s="293" t="e">
        <f t="shared" si="108"/>
        <v>#DIV/0!</v>
      </c>
      <c r="AH955" s="294" t="e">
        <f t="shared" si="109"/>
        <v>#NUM!</v>
      </c>
      <c r="AI955" s="294" t="e">
        <f t="shared" si="110"/>
        <v>#DIV/0!</v>
      </c>
      <c r="AJ955" s="295" t="e">
        <f>INDEX($AR$3:AS955,MATCH(COUNTA(N955:Y955),$AR$3:$AR$12,0),2)</f>
        <v>#N/A</v>
      </c>
      <c r="AK955" s="296" t="e">
        <f t="shared" si="111"/>
        <v>#DIV/0!</v>
      </c>
      <c r="AL955" s="297">
        <f t="shared" si="112"/>
        <v>0</v>
      </c>
      <c r="AP955" s="298" t="s">
        <v>887</v>
      </c>
    </row>
    <row r="956" spans="1:42">
      <c r="A956" s="371" t="s">
        <v>1018</v>
      </c>
      <c r="Z956">
        <v>0.70699999999999996</v>
      </c>
      <c r="AA956">
        <v>0.23300000000000001</v>
      </c>
      <c r="AB956">
        <v>20.2043</v>
      </c>
      <c r="AD956" s="292" t="e">
        <f t="shared" si="106"/>
        <v>#DIV/0!</v>
      </c>
      <c r="AE956" s="258" t="e">
        <f t="shared" si="113"/>
        <v>#DIV/0!</v>
      </c>
      <c r="AF956" s="293" t="e">
        <f t="shared" si="107"/>
        <v>#DIV/0!</v>
      </c>
      <c r="AG956" s="293" t="e">
        <f t="shared" si="108"/>
        <v>#DIV/0!</v>
      </c>
      <c r="AH956" s="294" t="e">
        <f t="shared" si="109"/>
        <v>#NUM!</v>
      </c>
      <c r="AI956" s="294" t="e">
        <f t="shared" si="110"/>
        <v>#DIV/0!</v>
      </c>
      <c r="AJ956" s="295" t="e">
        <f>INDEX($AR$3:AS956,MATCH(COUNTA(N956:Y956),$AR$3:$AR$12,0),2)</f>
        <v>#N/A</v>
      </c>
      <c r="AK956" s="296" t="e">
        <f t="shared" si="111"/>
        <v>#DIV/0!</v>
      </c>
      <c r="AL956" s="297">
        <f t="shared" si="112"/>
        <v>0</v>
      </c>
      <c r="AP956" s="298" t="s">
        <v>887</v>
      </c>
    </row>
    <row r="957" spans="1:42">
      <c r="A957" s="371" t="s">
        <v>1019</v>
      </c>
      <c r="Z957">
        <v>0.70699999999999996</v>
      </c>
      <c r="AA957">
        <v>0.23300000000000001</v>
      </c>
      <c r="AB957">
        <v>29.874700000000001</v>
      </c>
      <c r="AD957" s="292" t="e">
        <f t="shared" si="106"/>
        <v>#DIV/0!</v>
      </c>
      <c r="AE957" s="258" t="e">
        <f t="shared" si="113"/>
        <v>#DIV/0!</v>
      </c>
      <c r="AF957" s="293" t="e">
        <f t="shared" si="107"/>
        <v>#DIV/0!</v>
      </c>
      <c r="AG957" s="293" t="e">
        <f t="shared" si="108"/>
        <v>#DIV/0!</v>
      </c>
      <c r="AH957" s="294" t="e">
        <f t="shared" si="109"/>
        <v>#NUM!</v>
      </c>
      <c r="AI957" s="294" t="e">
        <f t="shared" si="110"/>
        <v>#DIV/0!</v>
      </c>
      <c r="AJ957" s="295" t="e">
        <f>INDEX($AR$3:AS957,MATCH(COUNTA(N957:Y957),$AR$3:$AR$12,0),2)</f>
        <v>#N/A</v>
      </c>
      <c r="AK957" s="296" t="e">
        <f t="shared" si="111"/>
        <v>#DIV/0!</v>
      </c>
      <c r="AL957" s="297">
        <f t="shared" si="112"/>
        <v>0</v>
      </c>
      <c r="AP957" s="298" t="s">
        <v>887</v>
      </c>
    </row>
    <row r="958" spans="1:42">
      <c r="A958" s="371" t="s">
        <v>1020</v>
      </c>
      <c r="Z958">
        <v>0.70699999999999996</v>
      </c>
      <c r="AA958">
        <v>0.34</v>
      </c>
      <c r="AB958">
        <v>2.8785050000000001</v>
      </c>
      <c r="AD958" s="292" t="e">
        <f t="shared" si="106"/>
        <v>#DIV/0!</v>
      </c>
      <c r="AE958" s="258" t="e">
        <f t="shared" si="113"/>
        <v>#DIV/0!</v>
      </c>
      <c r="AF958" s="293" t="e">
        <f t="shared" si="107"/>
        <v>#DIV/0!</v>
      </c>
      <c r="AG958" s="293" t="e">
        <f t="shared" si="108"/>
        <v>#DIV/0!</v>
      </c>
      <c r="AH958" s="294" t="e">
        <f t="shared" si="109"/>
        <v>#NUM!</v>
      </c>
      <c r="AI958" s="294" t="e">
        <f t="shared" si="110"/>
        <v>#DIV/0!</v>
      </c>
      <c r="AJ958" s="295" t="e">
        <f>INDEX($AR$3:AS958,MATCH(COUNTA(N958:Y958),$AR$3:$AR$12,0),2)</f>
        <v>#N/A</v>
      </c>
      <c r="AK958" s="296" t="e">
        <f t="shared" si="111"/>
        <v>#DIV/0!</v>
      </c>
      <c r="AL958" s="297">
        <f t="shared" si="112"/>
        <v>0</v>
      </c>
      <c r="AP958" s="298" t="s">
        <v>887</v>
      </c>
    </row>
    <row r="959" spans="1:42">
      <c r="A959" s="371" t="s">
        <v>1021</v>
      </c>
      <c r="O959" s="381"/>
      <c r="P959" s="381"/>
      <c r="Q959" s="381"/>
      <c r="R959" s="381"/>
      <c r="S959" s="381"/>
      <c r="T959" s="381"/>
      <c r="U959" s="381"/>
      <c r="V959" s="381"/>
      <c r="W959" s="381"/>
      <c r="X959" s="381"/>
      <c r="Z959">
        <v>0.70699999999999996</v>
      </c>
      <c r="AA959">
        <v>0.34</v>
      </c>
      <c r="AB959">
        <v>2.8524050000000001</v>
      </c>
      <c r="AD959" s="292" t="e">
        <f t="shared" si="106"/>
        <v>#DIV/0!</v>
      </c>
      <c r="AE959" s="258" t="e">
        <f t="shared" si="113"/>
        <v>#DIV/0!</v>
      </c>
      <c r="AF959" s="293" t="e">
        <f t="shared" si="107"/>
        <v>#DIV/0!</v>
      </c>
      <c r="AG959" s="293" t="e">
        <f t="shared" si="108"/>
        <v>#DIV/0!</v>
      </c>
      <c r="AH959" s="294" t="e">
        <f t="shared" si="109"/>
        <v>#NUM!</v>
      </c>
      <c r="AI959" s="294" t="e">
        <f t="shared" si="110"/>
        <v>#DIV/0!</v>
      </c>
      <c r="AJ959" s="295" t="e">
        <f>INDEX($AR$3:AS959,MATCH(COUNTA(N959:Y959),$AR$3:$AR$12,0),2)</f>
        <v>#N/A</v>
      </c>
      <c r="AK959" s="296" t="e">
        <f t="shared" si="111"/>
        <v>#DIV/0!</v>
      </c>
      <c r="AL959" s="297">
        <f t="shared" si="112"/>
        <v>0</v>
      </c>
      <c r="AP959" s="298" t="s">
        <v>887</v>
      </c>
    </row>
    <row r="960" spans="1:42">
      <c r="A960" s="371" t="s">
        <v>1022</v>
      </c>
      <c r="O960" s="381"/>
      <c r="P960" s="381"/>
      <c r="Q960" s="381"/>
      <c r="R960" s="381"/>
      <c r="S960" s="381"/>
      <c r="T960" s="381"/>
      <c r="U960" s="381"/>
      <c r="V960" s="381"/>
      <c r="W960" s="381"/>
      <c r="X960" s="381"/>
      <c r="Z960">
        <v>0.70699999999999996</v>
      </c>
      <c r="AA960">
        <v>3.5000000000000003E-2</v>
      </c>
      <c r="AB960">
        <v>3.5029300000000001</v>
      </c>
      <c r="AD960" s="292" t="e">
        <f t="shared" si="106"/>
        <v>#DIV/0!</v>
      </c>
      <c r="AE960" s="258" t="e">
        <f t="shared" si="113"/>
        <v>#DIV/0!</v>
      </c>
      <c r="AF960" s="293" t="e">
        <f t="shared" si="107"/>
        <v>#DIV/0!</v>
      </c>
      <c r="AG960" s="293" t="e">
        <f t="shared" si="108"/>
        <v>#DIV/0!</v>
      </c>
      <c r="AH960" s="294" t="e">
        <f t="shared" si="109"/>
        <v>#NUM!</v>
      </c>
      <c r="AI960" s="294" t="e">
        <f t="shared" si="110"/>
        <v>#DIV/0!</v>
      </c>
      <c r="AJ960" s="295" t="e">
        <f>INDEX($AR$3:AS960,MATCH(COUNTA(N960:Y960),$AR$3:$AR$12,0),2)</f>
        <v>#N/A</v>
      </c>
      <c r="AK960" s="296" t="e">
        <f t="shared" si="111"/>
        <v>#DIV/0!</v>
      </c>
      <c r="AL960" s="297">
        <f t="shared" si="112"/>
        <v>0</v>
      </c>
      <c r="AP960" s="298" t="s">
        <v>887</v>
      </c>
    </row>
    <row r="961" spans="1:42">
      <c r="A961" s="371" t="s">
        <v>1023</v>
      </c>
      <c r="O961" s="381"/>
      <c r="P961" s="381"/>
      <c r="Q961" s="381"/>
      <c r="R961" s="381"/>
      <c r="S961" s="381"/>
      <c r="T961" s="381"/>
      <c r="U961" s="381"/>
      <c r="V961" s="381"/>
      <c r="W961" s="381"/>
      <c r="X961" s="381"/>
      <c r="Z961">
        <v>0.70699999999999996</v>
      </c>
      <c r="AA961">
        <v>3.5000000000000003E-2</v>
      </c>
      <c r="AB961">
        <v>3.8363700000000001</v>
      </c>
      <c r="AD961" s="292" t="e">
        <f t="shared" si="106"/>
        <v>#DIV/0!</v>
      </c>
      <c r="AE961" s="258" t="e">
        <f t="shared" si="113"/>
        <v>#DIV/0!</v>
      </c>
      <c r="AF961" s="293" t="e">
        <f t="shared" si="107"/>
        <v>#DIV/0!</v>
      </c>
      <c r="AG961" s="293" t="e">
        <f t="shared" si="108"/>
        <v>#DIV/0!</v>
      </c>
      <c r="AH961" s="294" t="e">
        <f t="shared" si="109"/>
        <v>#NUM!</v>
      </c>
      <c r="AI961" s="294" t="e">
        <f t="shared" si="110"/>
        <v>#DIV/0!</v>
      </c>
      <c r="AJ961" s="295" t="e">
        <f>INDEX($AR$3:AS961,MATCH(COUNTA(N961:Y961),$AR$3:$AR$12,0),2)</f>
        <v>#N/A</v>
      </c>
      <c r="AK961" s="296" t="e">
        <f t="shared" si="111"/>
        <v>#DIV/0!</v>
      </c>
      <c r="AL961" s="297">
        <f t="shared" si="112"/>
        <v>0</v>
      </c>
      <c r="AP961" s="298" t="s">
        <v>887</v>
      </c>
    </row>
    <row r="962" spans="1:42">
      <c r="A962" s="417" t="s">
        <v>1024</v>
      </c>
      <c r="B962"/>
      <c r="C962"/>
      <c r="D962"/>
      <c r="E962"/>
      <c r="F962">
        <v>3.51</v>
      </c>
      <c r="G962"/>
      <c r="H962"/>
      <c r="I962"/>
      <c r="J962">
        <v>31.36</v>
      </c>
      <c r="K962">
        <v>31.3</v>
      </c>
      <c r="M962"/>
      <c r="O962" s="381"/>
      <c r="P962" s="381"/>
      <c r="Q962" s="381"/>
      <c r="R962" s="381">
        <v>3.51</v>
      </c>
      <c r="S962" s="381"/>
      <c r="T962" s="381"/>
      <c r="U962" s="381"/>
      <c r="V962" s="381">
        <v>31.36</v>
      </c>
      <c r="W962" s="381">
        <v>31.3</v>
      </c>
      <c r="X962" s="381"/>
      <c r="Z962">
        <v>1.08</v>
      </c>
      <c r="AA962">
        <v>0.28899999999999998</v>
      </c>
      <c r="AB962">
        <v>10.0718</v>
      </c>
      <c r="AC962">
        <v>0.48</v>
      </c>
      <c r="AD962" s="292">
        <f t="shared" ref="AD962:AD977" si="114">(COUNT(N962:Y962)*(1/(COUNT(N962:Y962)+COUNTBLANK(N962:Y962)))+(IF(AF962&lt;35,1,IF(AF962&lt;70,0.5,IF(AF962&gt;70,0)))))/2</f>
        <v>0.375</v>
      </c>
      <c r="AE962" s="258">
        <f t="shared" ref="AE962:AE977" si="115">AVERAGE(AC962:AD962)</f>
        <v>0.42749999999999999</v>
      </c>
      <c r="AF962" s="293">
        <f t="shared" ref="AF962:AF977" si="116">((_xlfn.STDEV.P(N962:Y962))/(AVERAGE(N962:Y962)))*100</f>
        <v>59.458198476086679</v>
      </c>
      <c r="AG962" s="293">
        <f t="shared" ref="AG962:AG977" si="117">((_xlfn.STDEV.P(B962:M962))/(AVERAGE(B962:M962)))*100</f>
        <v>59.458198476086679</v>
      </c>
      <c r="AH962" s="294">
        <f t="shared" ref="AH962:AH977" si="118">(ABS((LARGE(N962:Y962,2) -MAX(N962:Y962))))/(ABS(MIN(N962:Y962)-MAX(N962:Y962)))</f>
        <v>2.1543985637342447E-3</v>
      </c>
      <c r="AI962" s="294">
        <f t="shared" ref="AI962:AI977" si="119">(ABS(MAX(N962:Y962)-AVERAGE(N962:Y962))/_xlfn.STDEV.P(N962:Y962))</f>
        <v>0.70939309269471618</v>
      </c>
      <c r="AJ962" s="295">
        <f>INDEX($AR$3:AS962,MATCH(COUNTA(N962:Y962),$AR$3:$AR$12,0),2)</f>
        <v>1.1499999999999999</v>
      </c>
      <c r="AK962" s="296">
        <f t="shared" ref="AK962:AK977" si="120">AVERAGE(N962:Y962)</f>
        <v>22.056666666666668</v>
      </c>
      <c r="AL962" s="297">
        <f t="shared" ref="AL962:AL977" si="121">IFERROR(AK962/AB962,0)</f>
        <v>2.1899428768111626</v>
      </c>
      <c r="AP962" s="298" t="s">
        <v>1185</v>
      </c>
    </row>
    <row r="963" spans="1:42">
      <c r="A963" s="417" t="s">
        <v>1025</v>
      </c>
      <c r="B963">
        <v>36.049999999999997</v>
      </c>
      <c r="C963">
        <v>37.270000000000003</v>
      </c>
      <c r="D963"/>
      <c r="E963"/>
      <c r="F963"/>
      <c r="G963"/>
      <c r="H963"/>
      <c r="I963"/>
      <c r="J963">
        <v>33.56</v>
      </c>
      <c r="K963"/>
      <c r="M963"/>
      <c r="N963" s="22">
        <v>36.049999999999997</v>
      </c>
      <c r="O963" s="381">
        <v>37.270000000000003</v>
      </c>
      <c r="P963" s="381"/>
      <c r="Q963" s="381"/>
      <c r="R963" s="381"/>
      <c r="S963" s="381"/>
      <c r="T963" s="381"/>
      <c r="U963" s="381"/>
      <c r="V963" s="381">
        <v>33.56</v>
      </c>
      <c r="W963" s="381"/>
      <c r="X963" s="381"/>
      <c r="Z963">
        <v>0.20200000000000001</v>
      </c>
      <c r="AA963">
        <v>0.28899999999999998</v>
      </c>
      <c r="AB963">
        <v>16.639399999999998</v>
      </c>
      <c r="AC963">
        <v>0.42</v>
      </c>
      <c r="AD963" s="292">
        <f t="shared" si="114"/>
        <v>0.625</v>
      </c>
      <c r="AE963" s="258">
        <f t="shared" si="115"/>
        <v>0.52249999999999996</v>
      </c>
      <c r="AF963" s="293">
        <f t="shared" si="116"/>
        <v>4.3335471126914067</v>
      </c>
      <c r="AG963" s="293">
        <f t="shared" si="117"/>
        <v>4.3335471126914067</v>
      </c>
      <c r="AH963" s="294">
        <f t="shared" si="118"/>
        <v>0.32884097035040583</v>
      </c>
      <c r="AI963" s="294">
        <f t="shared" si="119"/>
        <v>1.0644051121747398</v>
      </c>
      <c r="AJ963" s="295">
        <f>INDEX($AR$3:AS963,MATCH(COUNTA(N963:Y963),$AR$3:$AR$12,0),2)</f>
        <v>1.1499999999999999</v>
      </c>
      <c r="AK963" s="296">
        <f t="shared" si="120"/>
        <v>35.626666666666665</v>
      </c>
      <c r="AL963" s="297">
        <f t="shared" si="121"/>
        <v>2.1411028442531985</v>
      </c>
      <c r="AP963" s="298" t="s">
        <v>1185</v>
      </c>
    </row>
    <row r="964" spans="1:42">
      <c r="A964" s="417" t="s">
        <v>1026</v>
      </c>
      <c r="B964"/>
      <c r="C964">
        <v>37.58</v>
      </c>
      <c r="D964"/>
      <c r="E964"/>
      <c r="F964"/>
      <c r="G964"/>
      <c r="H964"/>
      <c r="I964"/>
      <c r="J964">
        <v>33.47</v>
      </c>
      <c r="K964">
        <v>33.14</v>
      </c>
      <c r="M964"/>
      <c r="O964" s="381">
        <v>37.58</v>
      </c>
      <c r="P964" s="381"/>
      <c r="Q964" s="381"/>
      <c r="R964" s="381"/>
      <c r="S964" s="381"/>
      <c r="T964" s="381"/>
      <c r="U964" s="381"/>
      <c r="V964" s="381">
        <v>33.47</v>
      </c>
      <c r="W964" s="381">
        <v>33.14</v>
      </c>
      <c r="X964" s="381"/>
      <c r="Z964">
        <v>0.88600000000000001</v>
      </c>
      <c r="AA964">
        <v>0.28899999999999998</v>
      </c>
      <c r="AB964">
        <v>22.468150000000001</v>
      </c>
      <c r="AC964">
        <v>0.57999999999999996</v>
      </c>
      <c r="AD964" s="292">
        <f t="shared" si="114"/>
        <v>0.625</v>
      </c>
      <c r="AE964" s="258">
        <f t="shared" si="115"/>
        <v>0.60250000000000004</v>
      </c>
      <c r="AF964" s="293">
        <f t="shared" si="116"/>
        <v>5.8155843941266756</v>
      </c>
      <c r="AG964" s="293">
        <f t="shared" si="117"/>
        <v>5.8155843941266756</v>
      </c>
      <c r="AH964" s="294">
        <f t="shared" si="118"/>
        <v>0.92567567567567599</v>
      </c>
      <c r="AI964" s="294">
        <f t="shared" si="119"/>
        <v>1.4110640072629703</v>
      </c>
      <c r="AJ964" s="295">
        <f>INDEX($AR$3:AS964,MATCH(COUNTA(N964:Y964),$AR$3:$AR$12,0),2)</f>
        <v>1.1499999999999999</v>
      </c>
      <c r="AK964" s="296">
        <f t="shared" si="120"/>
        <v>34.729999999999997</v>
      </c>
      <c r="AL964" s="297">
        <f t="shared" si="121"/>
        <v>1.5457436415548229</v>
      </c>
      <c r="AP964" s="298" t="s">
        <v>1185</v>
      </c>
    </row>
    <row r="965" spans="1:42">
      <c r="A965" s="417" t="s">
        <v>1027</v>
      </c>
      <c r="B965"/>
      <c r="C965"/>
      <c r="D965"/>
      <c r="E965"/>
      <c r="F965"/>
      <c r="G965"/>
      <c r="H965">
        <v>12.67</v>
      </c>
      <c r="I965">
        <v>8.6300000000000008</v>
      </c>
      <c r="J965"/>
      <c r="K965">
        <v>35.68</v>
      </c>
      <c r="M965"/>
      <c r="O965" s="381"/>
      <c r="P965" s="381"/>
      <c r="Q965" s="381"/>
      <c r="R965" s="381"/>
      <c r="S965" s="381"/>
      <c r="T965" s="381">
        <v>12.67</v>
      </c>
      <c r="U965" s="381">
        <v>8.6300000000000008</v>
      </c>
      <c r="V965" s="381"/>
      <c r="W965" s="381">
        <v>35.68</v>
      </c>
      <c r="X965" s="381"/>
      <c r="Z965">
        <v>0.379</v>
      </c>
      <c r="AA965">
        <v>6.4000000000000001E-2</v>
      </c>
      <c r="AB965">
        <v>15.792899999999999</v>
      </c>
      <c r="AC965">
        <v>0.42</v>
      </c>
      <c r="AD965" s="292">
        <f t="shared" si="114"/>
        <v>0.375</v>
      </c>
      <c r="AE965" s="258">
        <f t="shared" si="115"/>
        <v>0.39749999999999996</v>
      </c>
      <c r="AF965" s="293">
        <f t="shared" si="116"/>
        <v>62.727116484685872</v>
      </c>
      <c r="AG965" s="293">
        <f t="shared" si="117"/>
        <v>62.727116484685872</v>
      </c>
      <c r="AH965" s="294">
        <f t="shared" si="118"/>
        <v>0.85064695009242142</v>
      </c>
      <c r="AI965" s="294">
        <f t="shared" si="119"/>
        <v>1.4005966283630578</v>
      </c>
      <c r="AJ965" s="295">
        <f>INDEX($AR$3:AS965,MATCH(COUNTA(N965:Y965),$AR$3:$AR$12,0),2)</f>
        <v>1.1499999999999999</v>
      </c>
      <c r="AK965" s="296">
        <f t="shared" si="120"/>
        <v>18.993333333333336</v>
      </c>
      <c r="AL965" s="297">
        <f t="shared" si="121"/>
        <v>1.2026501360315924</v>
      </c>
      <c r="AP965" s="298" t="s">
        <v>1185</v>
      </c>
    </row>
    <row r="966" spans="1:42">
      <c r="A966" s="417" t="s">
        <v>1028</v>
      </c>
      <c r="B966"/>
      <c r="C966">
        <v>36.46</v>
      </c>
      <c r="D966"/>
      <c r="E966"/>
      <c r="F966"/>
      <c r="G966"/>
      <c r="H966"/>
      <c r="I966">
        <v>6.45</v>
      </c>
      <c r="J966">
        <v>34.56</v>
      </c>
      <c r="K966"/>
      <c r="M966"/>
      <c r="O966" s="381">
        <v>36.46</v>
      </c>
      <c r="P966" s="381"/>
      <c r="Q966" s="381"/>
      <c r="R966" s="381"/>
      <c r="S966" s="381"/>
      <c r="T966" s="381"/>
      <c r="U966" s="381">
        <v>6.45</v>
      </c>
      <c r="V966" s="381">
        <v>34.56</v>
      </c>
      <c r="W966" s="381"/>
      <c r="X966" s="381"/>
      <c r="Z966">
        <v>1.0089999999999999</v>
      </c>
      <c r="AA966">
        <v>6.4000000000000001E-2</v>
      </c>
      <c r="AB966">
        <v>9.8225499999999997</v>
      </c>
      <c r="AC966">
        <v>0.42</v>
      </c>
      <c r="AD966" s="292">
        <f t="shared" si="114"/>
        <v>0.375</v>
      </c>
      <c r="AE966" s="258">
        <f t="shared" si="115"/>
        <v>0.39749999999999996</v>
      </c>
      <c r="AF966" s="293">
        <f t="shared" si="116"/>
        <v>53.133953852223812</v>
      </c>
      <c r="AG966" s="293">
        <f t="shared" si="117"/>
        <v>53.133953852223812</v>
      </c>
      <c r="AH966" s="294">
        <f t="shared" si="118"/>
        <v>6.3312229256914307E-2</v>
      </c>
      <c r="AI966" s="294">
        <f t="shared" si="119"/>
        <v>0.775213119515615</v>
      </c>
      <c r="AJ966" s="295">
        <f>INDEX($AR$3:AS966,MATCH(COUNTA(N966:Y966),$AR$3:$AR$12,0),2)</f>
        <v>1.1499999999999999</v>
      </c>
      <c r="AK966" s="296">
        <f t="shared" si="120"/>
        <v>25.823333333333334</v>
      </c>
      <c r="AL966" s="297">
        <f t="shared" si="121"/>
        <v>2.6289846662356857</v>
      </c>
      <c r="AP966" s="298" t="s">
        <v>1185</v>
      </c>
    </row>
    <row r="967" spans="1:42">
      <c r="A967" s="417" t="s">
        <v>1029</v>
      </c>
      <c r="B967"/>
      <c r="C967"/>
      <c r="D967"/>
      <c r="E967"/>
      <c r="F967"/>
      <c r="G967"/>
      <c r="H967">
        <v>13.79</v>
      </c>
      <c r="I967">
        <v>11.23</v>
      </c>
      <c r="J967">
        <v>35.44</v>
      </c>
      <c r="K967"/>
      <c r="M967"/>
      <c r="O967" s="381"/>
      <c r="P967" s="381"/>
      <c r="Q967" s="381"/>
      <c r="R967" s="381"/>
      <c r="S967" s="381"/>
      <c r="T967" s="381">
        <v>13.79</v>
      </c>
      <c r="U967" s="381">
        <v>11.23</v>
      </c>
      <c r="V967" s="381">
        <v>35.44</v>
      </c>
      <c r="W967" s="381"/>
      <c r="X967" s="381"/>
      <c r="Z967">
        <v>0.82499999999999996</v>
      </c>
      <c r="AA967">
        <v>6.4000000000000001E-2</v>
      </c>
      <c r="AB967">
        <v>22.014600000000002</v>
      </c>
      <c r="AC967">
        <v>0.42</v>
      </c>
      <c r="AD967" s="292">
        <f t="shared" si="114"/>
        <v>0.375</v>
      </c>
      <c r="AE967" s="258">
        <f t="shared" si="115"/>
        <v>0.39749999999999996</v>
      </c>
      <c r="AF967" s="293">
        <f t="shared" si="116"/>
        <v>53.885440781106041</v>
      </c>
      <c r="AG967" s="293">
        <f t="shared" si="117"/>
        <v>53.885440781106041</v>
      </c>
      <c r="AH967" s="294">
        <f t="shared" si="118"/>
        <v>0.89425857083849658</v>
      </c>
      <c r="AI967" s="294">
        <f t="shared" si="119"/>
        <v>1.4076492972003705</v>
      </c>
      <c r="AJ967" s="295">
        <f>INDEX($AR$3:AS967,MATCH(COUNTA(N967:Y967),$AR$3:$AR$12,0),2)</f>
        <v>1.1499999999999999</v>
      </c>
      <c r="AK967" s="296">
        <f t="shared" si="120"/>
        <v>20.153333333333332</v>
      </c>
      <c r="AL967" s="297">
        <f t="shared" si="121"/>
        <v>0.91545307810877019</v>
      </c>
      <c r="AP967" s="298" t="s">
        <v>1185</v>
      </c>
    </row>
    <row r="968" spans="1:42">
      <c r="A968" s="417" t="s">
        <v>1030</v>
      </c>
      <c r="B968">
        <v>30.65</v>
      </c>
      <c r="C968">
        <v>33.46</v>
      </c>
      <c r="D968"/>
      <c r="E968"/>
      <c r="F968"/>
      <c r="G968"/>
      <c r="H968"/>
      <c r="I968"/>
      <c r="J968"/>
      <c r="K968"/>
      <c r="M968"/>
      <c r="N968" s="22">
        <v>30.65</v>
      </c>
      <c r="O968" s="381">
        <v>33.46</v>
      </c>
      <c r="P968" s="381"/>
      <c r="Q968" s="381"/>
      <c r="R968" s="381"/>
      <c r="S968" s="381"/>
      <c r="T968" s="381"/>
      <c r="U968" s="381"/>
      <c r="V968" s="381"/>
      <c r="W968" s="381"/>
      <c r="X968" s="381"/>
      <c r="Z968">
        <v>0.94699999999999995</v>
      </c>
      <c r="AA968">
        <v>0.188</v>
      </c>
      <c r="AB968">
        <v>7.5543800000000001</v>
      </c>
      <c r="AC968">
        <v>0.75</v>
      </c>
      <c r="AD968" s="292">
        <f t="shared" si="114"/>
        <v>0.58333333333333337</v>
      </c>
      <c r="AE968" s="258">
        <f t="shared" si="115"/>
        <v>0.66666666666666674</v>
      </c>
      <c r="AF968" s="293">
        <f t="shared" si="116"/>
        <v>4.3830915613788841</v>
      </c>
      <c r="AG968" s="293">
        <f t="shared" si="117"/>
        <v>4.3830915613788841</v>
      </c>
      <c r="AH968" s="294">
        <f t="shared" si="118"/>
        <v>1</v>
      </c>
      <c r="AI968" s="294">
        <f t="shared" si="119"/>
        <v>1</v>
      </c>
      <c r="AJ968" s="295" t="e">
        <f>INDEX($AR$3:AS968,MATCH(COUNTA(N968:Y968),$AR$3:$AR$12,0),2)</f>
        <v>#N/A</v>
      </c>
      <c r="AK968" s="296">
        <f t="shared" si="120"/>
        <v>32.055</v>
      </c>
      <c r="AL968" s="297">
        <f t="shared" si="121"/>
        <v>4.2432337266592359</v>
      </c>
      <c r="AP968" s="298" t="s">
        <v>1185</v>
      </c>
    </row>
    <row r="969" spans="1:42">
      <c r="A969" s="417" t="s">
        <v>1031</v>
      </c>
      <c r="B969">
        <v>31.84</v>
      </c>
      <c r="C969">
        <v>35.94</v>
      </c>
      <c r="D969">
        <v>33.96</v>
      </c>
      <c r="E969"/>
      <c r="F969"/>
      <c r="G969">
        <v>4.1399999999999997</v>
      </c>
      <c r="H969"/>
      <c r="I969"/>
      <c r="J969">
        <v>31.72</v>
      </c>
      <c r="K969"/>
      <c r="M969"/>
      <c r="N969" s="22">
        <v>31.84</v>
      </c>
      <c r="O969" s="381">
        <v>35.94</v>
      </c>
      <c r="P969" s="381">
        <v>33.96</v>
      </c>
      <c r="Q969" s="381"/>
      <c r="R969" s="381"/>
      <c r="S969" s="381">
        <v>4.1399999999999997</v>
      </c>
      <c r="T969" s="381"/>
      <c r="U969" s="381"/>
      <c r="V969" s="381">
        <v>31.72</v>
      </c>
      <c r="W969" s="381"/>
      <c r="X969" s="381"/>
      <c r="Z969">
        <v>0.112</v>
      </c>
      <c r="AA969">
        <v>0.188</v>
      </c>
      <c r="AB969">
        <v>12.848599999999999</v>
      </c>
      <c r="AC969">
        <v>0.42</v>
      </c>
      <c r="AD969" s="292">
        <f t="shared" si="114"/>
        <v>0.45833333333333331</v>
      </c>
      <c r="AE969" s="258">
        <f t="shared" si="115"/>
        <v>0.43916666666666665</v>
      </c>
      <c r="AF969" s="293">
        <f t="shared" si="116"/>
        <v>42.850084587883217</v>
      </c>
      <c r="AG969" s="293">
        <f t="shared" si="117"/>
        <v>42.850084587883217</v>
      </c>
      <c r="AH969" s="294">
        <f t="shared" si="118"/>
        <v>6.2264150943396136E-2</v>
      </c>
      <c r="AI969" s="294">
        <f t="shared" si="119"/>
        <v>0.71402263325309223</v>
      </c>
      <c r="AJ969" s="295">
        <f>INDEX($AR$3:AS969,MATCH(COUNTA(N969:Y969),$AR$3:$AR$12,0),2)</f>
        <v>1.75</v>
      </c>
      <c r="AK969" s="296">
        <f t="shared" si="120"/>
        <v>27.520000000000003</v>
      </c>
      <c r="AL969" s="297">
        <f t="shared" si="121"/>
        <v>2.1418675964696545</v>
      </c>
      <c r="AP969" s="298" t="s">
        <v>1185</v>
      </c>
    </row>
    <row r="970" spans="1:42">
      <c r="A970" s="417" t="s">
        <v>1032</v>
      </c>
      <c r="B970"/>
      <c r="C970"/>
      <c r="D970"/>
      <c r="E970"/>
      <c r="F970"/>
      <c r="G970"/>
      <c r="H970"/>
      <c r="I970"/>
      <c r="J970">
        <v>32.18</v>
      </c>
      <c r="K970">
        <v>32.18</v>
      </c>
      <c r="M970"/>
      <c r="O970" s="381"/>
      <c r="P970" s="381"/>
      <c r="Q970" s="381"/>
      <c r="R970" s="381"/>
      <c r="S970" s="381"/>
      <c r="T970" s="381"/>
      <c r="U970" s="381"/>
      <c r="V970" s="381">
        <v>32.18</v>
      </c>
      <c r="W970" s="381">
        <v>32.18</v>
      </c>
      <c r="X970" s="381"/>
      <c r="Z970">
        <v>1.022</v>
      </c>
      <c r="AA970">
        <v>0.188</v>
      </c>
      <c r="AB970">
        <v>19.5212</v>
      </c>
      <c r="AC970">
        <v>0.75</v>
      </c>
      <c r="AD970" s="292">
        <f t="shared" si="114"/>
        <v>0.58333333333333337</v>
      </c>
      <c r="AE970" s="258">
        <f t="shared" si="115"/>
        <v>0.66666666666666674</v>
      </c>
      <c r="AF970" s="293">
        <f t="shared" si="116"/>
        <v>0</v>
      </c>
      <c r="AG970" s="293">
        <f t="shared" si="117"/>
        <v>0</v>
      </c>
      <c r="AH970" s="294" t="e">
        <f t="shared" si="118"/>
        <v>#DIV/0!</v>
      </c>
      <c r="AI970" s="294" t="e">
        <f t="shared" si="119"/>
        <v>#DIV/0!</v>
      </c>
      <c r="AJ970" s="295" t="e">
        <f>INDEX($AR$3:AS970,MATCH(COUNTA(N970:Y970),$AR$3:$AR$12,0),2)</f>
        <v>#N/A</v>
      </c>
      <c r="AK970" s="296">
        <f t="shared" si="120"/>
        <v>32.18</v>
      </c>
      <c r="AL970" s="297">
        <f t="shared" si="121"/>
        <v>1.6484642337561215</v>
      </c>
      <c r="AP970" s="298" t="s">
        <v>1185</v>
      </c>
    </row>
    <row r="971" spans="1:42">
      <c r="A971" s="417" t="s">
        <v>1033</v>
      </c>
      <c r="B971"/>
      <c r="C971"/>
      <c r="D971"/>
      <c r="E971"/>
      <c r="F971"/>
      <c r="G971"/>
      <c r="H971"/>
      <c r="I971"/>
      <c r="J971"/>
      <c r="K971"/>
      <c r="M971"/>
      <c r="O971" s="381"/>
      <c r="P971" s="381"/>
      <c r="Q971" s="381"/>
      <c r="R971" s="381"/>
      <c r="S971" s="381"/>
      <c r="T971" s="381"/>
      <c r="U971" s="381"/>
      <c r="V971" s="381"/>
      <c r="W971" s="381"/>
      <c r="X971" s="381"/>
      <c r="Z971">
        <v>0.82399999999999995</v>
      </c>
      <c r="AA971">
        <v>5.3999999999999999E-2</v>
      </c>
      <c r="AB971">
        <v>11.5001</v>
      </c>
      <c r="AC971"/>
      <c r="AD971" s="292" t="e">
        <f t="shared" si="114"/>
        <v>#DIV/0!</v>
      </c>
      <c r="AE971" s="258" t="e">
        <f t="shared" si="115"/>
        <v>#DIV/0!</v>
      </c>
      <c r="AF971" s="293" t="e">
        <f t="shared" si="116"/>
        <v>#DIV/0!</v>
      </c>
      <c r="AG971" s="293" t="e">
        <f t="shared" si="117"/>
        <v>#DIV/0!</v>
      </c>
      <c r="AH971" s="294" t="e">
        <f t="shared" si="118"/>
        <v>#NUM!</v>
      </c>
      <c r="AI971" s="294" t="e">
        <f t="shared" si="119"/>
        <v>#DIV/0!</v>
      </c>
      <c r="AJ971" s="295" t="e">
        <f>INDEX($AR$3:AS971,MATCH(COUNTA(N971:Y971),$AR$3:$AR$12,0),2)</f>
        <v>#N/A</v>
      </c>
      <c r="AK971" s="296" t="e">
        <f t="shared" si="120"/>
        <v>#DIV/0!</v>
      </c>
      <c r="AL971" s="297">
        <f t="shared" si="121"/>
        <v>0</v>
      </c>
      <c r="AP971" s="298" t="s">
        <v>1185</v>
      </c>
    </row>
    <row r="972" spans="1:42">
      <c r="A972" s="417" t="s">
        <v>1034</v>
      </c>
      <c r="B972"/>
      <c r="C972"/>
      <c r="D972"/>
      <c r="E972"/>
      <c r="F972"/>
      <c r="G972"/>
      <c r="H972"/>
      <c r="I972"/>
      <c r="J972">
        <v>32.43</v>
      </c>
      <c r="K972"/>
      <c r="M972"/>
      <c r="O972" s="381"/>
      <c r="P972" s="381"/>
      <c r="Q972" s="381"/>
      <c r="R972" s="381"/>
      <c r="S972" s="381"/>
      <c r="T972" s="381"/>
      <c r="U972" s="381"/>
      <c r="V972" s="381">
        <v>32.43</v>
      </c>
      <c r="W972" s="381"/>
      <c r="X972" s="381"/>
      <c r="Z972">
        <v>0.29699999999999999</v>
      </c>
      <c r="AA972">
        <v>5.3999999999999999E-2</v>
      </c>
      <c r="AB972">
        <v>14.77725</v>
      </c>
      <c r="AC972">
        <v>0.42</v>
      </c>
      <c r="AD972" s="292">
        <f t="shared" si="114"/>
        <v>0.54166666666666663</v>
      </c>
      <c r="AE972" s="258">
        <f t="shared" si="115"/>
        <v>0.48083333333333333</v>
      </c>
      <c r="AF972" s="293">
        <f t="shared" si="116"/>
        <v>0</v>
      </c>
      <c r="AG972" s="293">
        <f t="shared" si="117"/>
        <v>0</v>
      </c>
      <c r="AH972" s="294" t="e">
        <f t="shared" si="118"/>
        <v>#NUM!</v>
      </c>
      <c r="AI972" s="294" t="e">
        <f t="shared" si="119"/>
        <v>#DIV/0!</v>
      </c>
      <c r="AJ972" s="295" t="e">
        <f>INDEX($AR$3:AS972,MATCH(COUNTA(N972:Y972),$AR$3:$AR$12,0),2)</f>
        <v>#N/A</v>
      </c>
      <c r="AK972" s="296">
        <f t="shared" si="120"/>
        <v>32.43</v>
      </c>
      <c r="AL972" s="297">
        <f t="shared" si="121"/>
        <v>2.1945896563975027</v>
      </c>
      <c r="AP972" s="298" t="s">
        <v>1185</v>
      </c>
    </row>
    <row r="973" spans="1:42">
      <c r="A973" s="417" t="s">
        <v>1035</v>
      </c>
      <c r="B973"/>
      <c r="C973"/>
      <c r="D973"/>
      <c r="E973"/>
      <c r="F973"/>
      <c r="G973"/>
      <c r="H973"/>
      <c r="I973">
        <v>6.29</v>
      </c>
      <c r="J973">
        <v>32.79</v>
      </c>
      <c r="K973"/>
      <c r="M973"/>
      <c r="O973" s="381"/>
      <c r="P973" s="381"/>
      <c r="Q973" s="381"/>
      <c r="R973" s="381"/>
      <c r="S973" s="381"/>
      <c r="T973" s="381"/>
      <c r="U973" s="381">
        <v>6.29</v>
      </c>
      <c r="V973" s="381">
        <v>32.79</v>
      </c>
      <c r="W973" s="381"/>
      <c r="X973" s="381"/>
      <c r="Z973">
        <v>1.0669999999999999</v>
      </c>
      <c r="AA973">
        <v>5.3999999999999999E-2</v>
      </c>
      <c r="AB973">
        <v>15.0672</v>
      </c>
      <c r="AC973">
        <v>0.42</v>
      </c>
      <c r="AD973" s="292">
        <f t="shared" si="114"/>
        <v>0.33333333333333331</v>
      </c>
      <c r="AE973" s="258">
        <f t="shared" si="115"/>
        <v>0.37666666666666665</v>
      </c>
      <c r="AF973" s="293">
        <f t="shared" si="116"/>
        <v>67.809621289662246</v>
      </c>
      <c r="AG973" s="293">
        <f t="shared" si="117"/>
        <v>67.809621289662246</v>
      </c>
      <c r="AH973" s="294">
        <f t="shared" si="118"/>
        <v>1</v>
      </c>
      <c r="AI973" s="294">
        <f t="shared" si="119"/>
        <v>0.99999999999999989</v>
      </c>
      <c r="AJ973" s="295" t="e">
        <f>INDEX($AR$3:AS973,MATCH(COUNTA(N973:Y973),$AR$3:$AR$12,0),2)</f>
        <v>#N/A</v>
      </c>
      <c r="AK973" s="296">
        <f t="shared" si="120"/>
        <v>19.54</v>
      </c>
      <c r="AL973" s="297">
        <f t="shared" si="121"/>
        <v>1.2968567484336837</v>
      </c>
      <c r="AP973" s="298" t="s">
        <v>1185</v>
      </c>
    </row>
    <row r="974" spans="1:42">
      <c r="A974" s="417" t="s">
        <v>1036</v>
      </c>
      <c r="B974">
        <v>31.56</v>
      </c>
      <c r="C974">
        <v>34.119999999999997</v>
      </c>
      <c r="D974"/>
      <c r="E974"/>
      <c r="F974"/>
      <c r="G974"/>
      <c r="H974"/>
      <c r="I974"/>
      <c r="J974">
        <v>31.93</v>
      </c>
      <c r="K974"/>
      <c r="M974"/>
      <c r="N974" s="22">
        <v>31.56</v>
      </c>
      <c r="O974" s="381">
        <v>34.119999999999997</v>
      </c>
      <c r="P974" s="381"/>
      <c r="Q974" s="381"/>
      <c r="R974" s="381"/>
      <c r="S974" s="381"/>
      <c r="T974" s="381"/>
      <c r="U974" s="381"/>
      <c r="V974" s="381">
        <v>31.93</v>
      </c>
      <c r="W974" s="381"/>
      <c r="X974" s="381"/>
      <c r="Z974">
        <v>0.60799999999999998</v>
      </c>
      <c r="AA974">
        <v>0.05</v>
      </c>
      <c r="AB974">
        <v>10.635899999999999</v>
      </c>
      <c r="AC974">
        <v>0.48</v>
      </c>
      <c r="AD974" s="292">
        <f t="shared" si="114"/>
        <v>0.625</v>
      </c>
      <c r="AE974" s="258">
        <f t="shared" si="115"/>
        <v>0.55249999999999999</v>
      </c>
      <c r="AF974" s="293">
        <f t="shared" si="116"/>
        <v>3.4721736435591932</v>
      </c>
      <c r="AG974" s="293">
        <f t="shared" si="117"/>
        <v>3.4721736435591932</v>
      </c>
      <c r="AH974" s="294">
        <f t="shared" si="118"/>
        <v>0.85546874999999956</v>
      </c>
      <c r="AI974" s="294">
        <f t="shared" si="119"/>
        <v>1.4015153565042013</v>
      </c>
      <c r="AJ974" s="295">
        <f>INDEX($AR$3:AS974,MATCH(COUNTA(N974:Y974),$AR$3:$AR$12,0),2)</f>
        <v>1.1499999999999999</v>
      </c>
      <c r="AK974" s="296">
        <f t="shared" si="120"/>
        <v>32.536666666666662</v>
      </c>
      <c r="AL974" s="297">
        <f t="shared" si="121"/>
        <v>3.059136195965237</v>
      </c>
      <c r="AP974" s="298" t="s">
        <v>1185</v>
      </c>
    </row>
    <row r="975" spans="1:42">
      <c r="A975" s="417" t="s">
        <v>1037</v>
      </c>
      <c r="B975">
        <v>32.520000000000003</v>
      </c>
      <c r="C975">
        <v>36.99</v>
      </c>
      <c r="D975">
        <v>33.090000000000003</v>
      </c>
      <c r="E975"/>
      <c r="F975"/>
      <c r="G975"/>
      <c r="H975"/>
      <c r="I975"/>
      <c r="J975">
        <v>32.39</v>
      </c>
      <c r="K975"/>
      <c r="M975"/>
      <c r="N975" s="22">
        <v>32.520000000000003</v>
      </c>
      <c r="O975" s="381">
        <v>36.99</v>
      </c>
      <c r="P975" s="381">
        <v>33.090000000000003</v>
      </c>
      <c r="Q975" s="381"/>
      <c r="R975" s="381"/>
      <c r="S975" s="381"/>
      <c r="T975" s="381"/>
      <c r="U975" s="381"/>
      <c r="V975" s="381">
        <v>32.39</v>
      </c>
      <c r="W975" s="381"/>
      <c r="X975" s="381"/>
      <c r="Z975">
        <v>1.0169999999999999</v>
      </c>
      <c r="AA975">
        <v>0.05</v>
      </c>
      <c r="AB975">
        <v>10.545199999999999</v>
      </c>
      <c r="AC975">
        <v>0.48</v>
      </c>
      <c r="AD975" s="292">
        <f t="shared" si="114"/>
        <v>0.66666666666666663</v>
      </c>
      <c r="AE975" s="258">
        <f t="shared" si="115"/>
        <v>0.57333333333333325</v>
      </c>
      <c r="AF975" s="293">
        <f t="shared" si="116"/>
        <v>5.6018404017015806</v>
      </c>
      <c r="AG975" s="293">
        <f t="shared" si="117"/>
        <v>5.6018404017015806</v>
      </c>
      <c r="AH975" s="294">
        <f t="shared" si="118"/>
        <v>0.84782608695652117</v>
      </c>
      <c r="AI975" s="294">
        <f t="shared" si="119"/>
        <v>1.7151718776237013</v>
      </c>
      <c r="AJ975" s="295">
        <f>INDEX($AR$3:AS975,MATCH(COUNTA(N975:Y975),$AR$3:$AR$12,0),2)</f>
        <v>1.49</v>
      </c>
      <c r="AK975" s="296">
        <f t="shared" si="120"/>
        <v>33.747500000000002</v>
      </c>
      <c r="AL975" s="297">
        <f t="shared" si="121"/>
        <v>3.2002712134430835</v>
      </c>
      <c r="AP975" s="298" t="s">
        <v>1185</v>
      </c>
    </row>
    <row r="976" spans="1:42">
      <c r="A976" s="417" t="s">
        <v>1038</v>
      </c>
      <c r="B976">
        <v>31.97</v>
      </c>
      <c r="C976"/>
      <c r="D976"/>
      <c r="E976"/>
      <c r="F976">
        <v>3.42</v>
      </c>
      <c r="G976">
        <v>4.21</v>
      </c>
      <c r="H976"/>
      <c r="I976"/>
      <c r="J976">
        <v>31.32</v>
      </c>
      <c r="K976"/>
      <c r="M976"/>
      <c r="N976" s="22">
        <v>31.97</v>
      </c>
      <c r="O976" s="381"/>
      <c r="P976" s="381"/>
      <c r="Q976" s="381"/>
      <c r="R976" s="381">
        <v>3.42</v>
      </c>
      <c r="S976" s="381">
        <v>4.21</v>
      </c>
      <c r="T976" s="381"/>
      <c r="U976" s="381"/>
      <c r="V976" s="381">
        <v>31.32</v>
      </c>
      <c r="W976" s="381"/>
      <c r="X976" s="381"/>
      <c r="Z976">
        <v>0.60499999999999998</v>
      </c>
      <c r="AA976">
        <v>0.05</v>
      </c>
      <c r="AB976">
        <v>8.69252</v>
      </c>
      <c r="AC976">
        <v>0.48</v>
      </c>
      <c r="AD976" s="292">
        <f t="shared" si="114"/>
        <v>0.16666666666666666</v>
      </c>
      <c r="AE976" s="258">
        <f t="shared" si="115"/>
        <v>0.32333333333333331</v>
      </c>
      <c r="AF976" s="293">
        <f t="shared" si="116"/>
        <v>78.509306647534117</v>
      </c>
      <c r="AG976" s="293">
        <f t="shared" si="117"/>
        <v>78.509306647534117</v>
      </c>
      <c r="AH976" s="294">
        <f t="shared" si="118"/>
        <v>2.2767075306479811E-2</v>
      </c>
      <c r="AI976" s="294">
        <f t="shared" si="119"/>
        <v>1.0230105483461207</v>
      </c>
      <c r="AJ976" s="295">
        <f>INDEX($AR$3:AS976,MATCH(COUNTA(N976:Y976),$AR$3:$AR$12,0),2)</f>
        <v>1.49</v>
      </c>
      <c r="AK976" s="296">
        <f t="shared" si="120"/>
        <v>17.73</v>
      </c>
      <c r="AL976" s="297">
        <f t="shared" si="121"/>
        <v>2.0396846944269327</v>
      </c>
      <c r="AP976" s="298" t="s">
        <v>1185</v>
      </c>
    </row>
    <row r="977" spans="1:42">
      <c r="A977" s="417" t="s">
        <v>1039</v>
      </c>
      <c r="B977"/>
      <c r="C977">
        <v>37</v>
      </c>
      <c r="D977">
        <v>33.270000000000003</v>
      </c>
      <c r="E977"/>
      <c r="F977"/>
      <c r="G977"/>
      <c r="H977"/>
      <c r="I977"/>
      <c r="J977">
        <v>32.92</v>
      </c>
      <c r="K977"/>
      <c r="M977"/>
      <c r="O977" s="381">
        <v>37</v>
      </c>
      <c r="P977" s="381">
        <v>33.270000000000003</v>
      </c>
      <c r="Q977" s="381"/>
      <c r="R977" s="381"/>
      <c r="S977" s="381"/>
      <c r="T977" s="381"/>
      <c r="U977" s="381"/>
      <c r="V977" s="381">
        <v>32.92</v>
      </c>
      <c r="W977" s="381"/>
      <c r="X977" s="381"/>
      <c r="Z977"/>
      <c r="AA977"/>
      <c r="AB977">
        <v>9.8884500000000006</v>
      </c>
      <c r="AC977">
        <v>0.42</v>
      </c>
      <c r="AD977" s="292">
        <f t="shared" si="114"/>
        <v>0.625</v>
      </c>
      <c r="AE977" s="258">
        <f t="shared" si="115"/>
        <v>0.52249999999999996</v>
      </c>
      <c r="AF977" s="293">
        <f t="shared" si="116"/>
        <v>5.3678800783504661</v>
      </c>
      <c r="AG977" s="293">
        <f t="shared" si="117"/>
        <v>5.3678800783504661</v>
      </c>
      <c r="AH977" s="294">
        <f t="shared" si="118"/>
        <v>0.91421568627450944</v>
      </c>
      <c r="AI977" s="294">
        <f t="shared" si="119"/>
        <v>1.4099724164409302</v>
      </c>
      <c r="AJ977" s="295">
        <f>INDEX($AR$3:AS977,MATCH(COUNTA(N977:Y977),$AR$3:$AR$12,0),2)</f>
        <v>1.1499999999999999</v>
      </c>
      <c r="AK977" s="296">
        <f t="shared" si="120"/>
        <v>34.396666666666668</v>
      </c>
      <c r="AL977" s="297">
        <f t="shared" si="121"/>
        <v>3.4784689882303765</v>
      </c>
      <c r="AP977" s="298" t="s">
        <v>1185</v>
      </c>
    </row>
    <row r="978" spans="1:42">
      <c r="O978" s="381"/>
      <c r="P978" s="381"/>
      <c r="Q978" s="381"/>
      <c r="R978" s="381"/>
      <c r="S978" s="381"/>
      <c r="T978" s="381"/>
      <c r="U978" s="381"/>
      <c r="V978" s="381"/>
      <c r="W978" s="381"/>
      <c r="X978" s="381"/>
    </row>
    <row r="979" spans="1:42">
      <c r="O979" s="381"/>
      <c r="P979" s="381"/>
      <c r="Q979" s="381"/>
      <c r="R979" s="381"/>
      <c r="S979" s="381"/>
      <c r="T979" s="381"/>
      <c r="U979" s="381"/>
      <c r="V979" s="381"/>
      <c r="W979" s="381"/>
      <c r="X979" s="381"/>
    </row>
    <row r="980" spans="1:42">
      <c r="O980" s="381"/>
      <c r="P980" s="381"/>
      <c r="Q980" s="381"/>
      <c r="R980" s="381"/>
      <c r="S980" s="381"/>
      <c r="T980" s="381"/>
      <c r="U980" s="381"/>
      <c r="V980" s="381"/>
      <c r="W980" s="381"/>
      <c r="X980" s="381"/>
    </row>
    <row r="981" spans="1:42">
      <c r="O981" s="381"/>
      <c r="P981" s="381"/>
      <c r="Q981" s="381"/>
      <c r="R981" s="381"/>
      <c r="S981" s="381"/>
      <c r="T981" s="381"/>
      <c r="U981" s="381"/>
      <c r="V981" s="381"/>
      <c r="W981" s="381"/>
      <c r="X981" s="381"/>
    </row>
    <row r="982" spans="1:42">
      <c r="O982" s="381"/>
      <c r="P982" s="381"/>
      <c r="Q982" s="381"/>
      <c r="R982" s="381"/>
      <c r="S982" s="381"/>
      <c r="T982" s="381"/>
      <c r="U982" s="381"/>
      <c r="V982" s="381"/>
      <c r="W982" s="381"/>
      <c r="X982" s="381"/>
    </row>
  </sheetData>
  <autoFilter ref="A1:AS893" xr:uid="{00000000-0009-0000-0000-000000000000}"/>
  <conditionalFormatting sqref="AH2:AH252 AH262:AH977">
    <cfRule type="expression" dxfId="61" priority="36">
      <formula>$AH2&gt;=$AJ2</formula>
    </cfRule>
  </conditionalFormatting>
  <conditionalFormatting sqref="AI2:AI252 AI262:AI977">
    <cfRule type="expression" dxfId="60" priority="35">
      <formula>$AI2&gt;=$AJ2</formula>
    </cfRule>
  </conditionalFormatting>
  <conditionalFormatting sqref="AF262:AG464 AF1:AG122 AF140:AG252">
    <cfRule type="colorScale" priority="34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N233:O252 O262:O299 N262:N278">
    <cfRule type="cellIs" dxfId="59" priority="25" operator="lessThan">
      <formula>#REF!</formula>
    </cfRule>
  </conditionalFormatting>
  <conditionalFormatting sqref="Y233:AC252 AE233:AE252 AE262:AE278 Y262:AC278">
    <cfRule type="cellIs" dxfId="58" priority="26" operator="lessThan">
      <formula>#REF!</formula>
    </cfRule>
  </conditionalFormatting>
  <conditionalFormatting sqref="X233:X252 X262:X299">
    <cfRule type="cellIs" dxfId="57" priority="27" operator="lessThan">
      <formula>#REF!</formula>
    </cfRule>
  </conditionalFormatting>
  <conditionalFormatting sqref="W233:W252 W262:W299">
    <cfRule type="cellIs" dxfId="56" priority="28" operator="lessThan">
      <formula>#REF!</formula>
    </cfRule>
  </conditionalFormatting>
  <conditionalFormatting sqref="V233:V252 V262:V299">
    <cfRule type="cellIs" dxfId="55" priority="29" operator="lessThan">
      <formula>#REF!</formula>
    </cfRule>
  </conditionalFormatting>
  <conditionalFormatting sqref="U233:U252 U262:U299">
    <cfRule type="cellIs" dxfId="54" priority="30" operator="lessThan">
      <formula>#REF!</formula>
    </cfRule>
  </conditionalFormatting>
  <conditionalFormatting sqref="T233:T252 T262:T299">
    <cfRule type="cellIs" dxfId="53" priority="31" operator="lessThan">
      <formula>#REF!</formula>
    </cfRule>
  </conditionalFormatting>
  <conditionalFormatting sqref="S233:S252 S262:S299">
    <cfRule type="cellIs" dxfId="52" priority="32" operator="lessThan">
      <formula>#REF!</formula>
    </cfRule>
  </conditionalFormatting>
  <conditionalFormatting sqref="Q233:Q252 Q262:Q299">
    <cfRule type="cellIs" dxfId="51" priority="33" operator="lessThan">
      <formula>#REF!</formula>
    </cfRule>
  </conditionalFormatting>
  <conditionalFormatting sqref="AP279:AP28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3:AH260">
    <cfRule type="expression" dxfId="50" priority="23">
      <formula>$AH253&gt;=$AJ253</formula>
    </cfRule>
  </conditionalFormatting>
  <conditionalFormatting sqref="AI253:AI260">
    <cfRule type="expression" dxfId="49" priority="22">
      <formula>$AI253&gt;=$AJ253</formula>
    </cfRule>
  </conditionalFormatting>
  <conditionalFormatting sqref="AF253:AG260">
    <cfRule type="colorScale" priority="21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AH261">
    <cfRule type="expression" dxfId="48" priority="19">
      <formula>$AH261&gt;=$AJ261</formula>
    </cfRule>
  </conditionalFormatting>
  <conditionalFormatting sqref="AI261">
    <cfRule type="expression" dxfId="47" priority="18">
      <formula>$AI261&gt;=$AJ261</formula>
    </cfRule>
  </conditionalFormatting>
  <conditionalFormatting sqref="AF261:AG261">
    <cfRule type="colorScale" priority="17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N261:O261">
    <cfRule type="cellIs" dxfId="46" priority="8" operator="lessThan">
      <formula>#REF!</formula>
    </cfRule>
  </conditionalFormatting>
  <conditionalFormatting sqref="Y261:AC261 AE261">
    <cfRule type="cellIs" dxfId="45" priority="9" operator="lessThan">
      <formula>#REF!</formula>
    </cfRule>
  </conditionalFormatting>
  <conditionalFormatting sqref="X261">
    <cfRule type="cellIs" dxfId="44" priority="10" operator="lessThan">
      <formula>#REF!</formula>
    </cfRule>
  </conditionalFormatting>
  <conditionalFormatting sqref="W261">
    <cfRule type="cellIs" dxfId="43" priority="11" operator="lessThan">
      <formula>#REF!</formula>
    </cfRule>
  </conditionalFormatting>
  <conditionalFormatting sqref="V261">
    <cfRule type="cellIs" dxfId="42" priority="12" operator="lessThan">
      <formula>#REF!</formula>
    </cfRule>
  </conditionalFormatting>
  <conditionalFormatting sqref="U261">
    <cfRule type="cellIs" dxfId="41" priority="13" operator="lessThan">
      <formula>#REF!</formula>
    </cfRule>
  </conditionalFormatting>
  <conditionalFormatting sqref="T261">
    <cfRule type="cellIs" dxfId="40" priority="14" operator="lessThan">
      <formula>#REF!</formula>
    </cfRule>
  </conditionalFormatting>
  <conditionalFormatting sqref="S261">
    <cfRule type="cellIs" dxfId="39" priority="15" operator="lessThan">
      <formula>#REF!</formula>
    </cfRule>
  </conditionalFormatting>
  <conditionalFormatting sqref="Q261">
    <cfRule type="cellIs" dxfId="38" priority="16" operator="lessThan">
      <formula>#REF!</formula>
    </cfRule>
  </conditionalFormatting>
  <conditionalFormatting sqref="AP233:AP252 AP262:AP278 AP282:AP35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65:AG977">
    <cfRule type="colorScale" priority="5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AI131">
    <cfRule type="cellIs" dxfId="37" priority="4" operator="greaterThan">
      <formula>$AH$20</formula>
    </cfRule>
  </conditionalFormatting>
  <conditionalFormatting sqref="AF123:AG139">
    <cfRule type="colorScale" priority="1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977"/>
  <sheetViews>
    <sheetView topLeftCell="A936" zoomScale="80" zoomScaleNormal="80" workbookViewId="0">
      <pane xSplit="1" topLeftCell="B1" activePane="topRight" state="frozen"/>
      <selection activeCell="A486" sqref="A486"/>
      <selection pane="topRight" activeCell="F957" sqref="F957"/>
    </sheetView>
  </sheetViews>
  <sheetFormatPr baseColWidth="10" defaultRowHeight="15"/>
  <cols>
    <col min="1" max="1" width="57.5703125" style="115" bestFit="1" customWidth="1"/>
    <col min="8" max="8" width="11.42578125" style="22" customWidth="1"/>
    <col min="9" max="12" width="11.42578125" style="353" customWidth="1"/>
    <col min="13" max="14" width="11.42578125" style="72" customWidth="1"/>
    <col min="15" max="16" width="11.42578125" style="332" customWidth="1"/>
    <col min="17" max="17" width="11.42578125" style="353" customWidth="1"/>
    <col min="30" max="30" width="33" style="353" bestFit="1" customWidth="1"/>
  </cols>
  <sheetData>
    <row r="1" spans="1:34" s="334" customFormat="1" ht="48.75" customHeight="1">
      <c r="A1" s="338" t="s">
        <v>0</v>
      </c>
      <c r="B1" s="87" t="s">
        <v>1040</v>
      </c>
      <c r="C1" s="87" t="s">
        <v>1041</v>
      </c>
      <c r="D1" s="87" t="s">
        <v>1042</v>
      </c>
      <c r="E1" s="87" t="s">
        <v>1043</v>
      </c>
      <c r="F1" s="87" t="s">
        <v>1044</v>
      </c>
      <c r="G1" s="88" t="s">
        <v>1045</v>
      </c>
      <c r="H1" s="285" t="s">
        <v>1040</v>
      </c>
      <c r="I1" s="285" t="s">
        <v>1041</v>
      </c>
      <c r="J1" s="285" t="s">
        <v>1042</v>
      </c>
      <c r="K1" s="285" t="s">
        <v>1043</v>
      </c>
      <c r="L1" s="285" t="s">
        <v>1044</v>
      </c>
      <c r="M1" s="285" t="s">
        <v>1045</v>
      </c>
      <c r="N1" s="173" t="s">
        <v>13</v>
      </c>
      <c r="O1" s="62" t="s">
        <v>14</v>
      </c>
      <c r="P1" s="62" t="s">
        <v>15</v>
      </c>
      <c r="Q1" s="59" t="s">
        <v>16</v>
      </c>
      <c r="R1" s="60" t="s">
        <v>17</v>
      </c>
      <c r="S1" s="61" t="s">
        <v>1046</v>
      </c>
      <c r="T1" s="89" t="s">
        <v>1047</v>
      </c>
      <c r="U1" s="90" t="s">
        <v>1048</v>
      </c>
      <c r="V1" s="90" t="s">
        <v>21</v>
      </c>
      <c r="W1" s="90" t="s">
        <v>22</v>
      </c>
      <c r="X1" s="89" t="s">
        <v>23</v>
      </c>
      <c r="Y1" s="55" t="s">
        <v>24</v>
      </c>
      <c r="Z1" s="61" t="s">
        <v>25</v>
      </c>
      <c r="AA1" s="61" t="s">
        <v>26</v>
      </c>
      <c r="AB1" s="55" t="s">
        <v>27</v>
      </c>
      <c r="AC1" s="63" t="s">
        <v>28</v>
      </c>
      <c r="AD1" s="64" t="s">
        <v>29</v>
      </c>
      <c r="AE1" s="91"/>
      <c r="AF1" t="s">
        <v>34</v>
      </c>
      <c r="AG1" t="s">
        <v>35</v>
      </c>
      <c r="AH1" s="92"/>
    </row>
    <row r="2" spans="1:34">
      <c r="A2" s="115" t="s">
        <v>32</v>
      </c>
      <c r="B2" s="71"/>
      <c r="C2" s="376"/>
      <c r="D2" s="376"/>
      <c r="E2" s="376"/>
      <c r="F2" s="376"/>
      <c r="G2" s="376"/>
      <c r="H2" s="71"/>
      <c r="I2" s="376"/>
      <c r="J2" s="376"/>
      <c r="K2" s="376"/>
      <c r="L2" s="376"/>
      <c r="M2" s="70"/>
      <c r="P2" s="332">
        <v>9.9819999999999993</v>
      </c>
      <c r="Q2" s="376"/>
      <c r="R2" s="232" t="e">
        <f t="shared" ref="R2:R65" si="0">IF(COUNT(H2:M2)=1,0.16,(COUNT(H2:M2)*(1/(COUNT(H2:M2)+COUNTBLANK(H2:M2)))+(IF(T2&lt;35,1,IF(T2&lt;70,0.5,IF(T2&gt;70,0)))))/2)</f>
        <v>#DIV/0!</v>
      </c>
      <c r="S2" s="70"/>
      <c r="T2" s="202" t="e">
        <f t="shared" ref="T2:T65" si="1">((_xlfn.STDEV.P(H2:M2))/(AVERAGE(H2:M2)))*100</f>
        <v>#DIV/0!</v>
      </c>
      <c r="U2" s="202" t="e">
        <f t="shared" ref="U2:U65" si="2">((_xlfn.STDEV.P(B2:G2))/(AVERAGE(B2:G2)))*100</f>
        <v>#DIV/0!</v>
      </c>
      <c r="V2" s="378" t="e">
        <f t="shared" ref="V2:V65" si="3">(ABS(MIN(H2:M2)-AVERAGE(H2:M2))/_xlfn.STDEV.P(H2:M2))</f>
        <v>#DIV/0!</v>
      </c>
      <c r="W2" s="378" t="e">
        <f t="shared" ref="W2:W65" si="4">(ABS(MAX(H2:M2)-AVERAGE(H2:M2))/_xlfn.STDEV.P(H2:M2))</f>
        <v>#DIV/0!</v>
      </c>
      <c r="X2" s="258" t="e">
        <f t="shared" ref="X2:X65" si="5">INDEX($AF$2:$AG$8,MATCH(COUNTA(H2:M2),$AF$2:$AF$8,0),2)</f>
        <v>#N/A</v>
      </c>
      <c r="Y2" s="297" t="e">
        <f t="shared" ref="Y2:Y65" si="6">AVERAGE(H2:M2)</f>
        <v>#DIV/0!</v>
      </c>
      <c r="Z2" s="201">
        <f t="shared" ref="Z2:Z65" si="7">IFERROR(Y2/P2,0)</f>
        <v>0</v>
      </c>
      <c r="AA2" s="201"/>
      <c r="AB2" s="300"/>
      <c r="AC2" s="300"/>
      <c r="AD2" s="201" t="str">
        <f>PE!AP2</f>
        <v>VKA, Schlamm</v>
      </c>
      <c r="AE2" s="298"/>
      <c r="AF2">
        <v>3</v>
      </c>
      <c r="AG2">
        <v>1.1499999999999999</v>
      </c>
    </row>
    <row r="3" spans="1:34">
      <c r="A3" s="115" t="s">
        <v>36</v>
      </c>
      <c r="B3" s="290"/>
      <c r="C3" s="374"/>
      <c r="D3" s="374"/>
      <c r="E3" s="374"/>
      <c r="F3" s="374"/>
      <c r="G3" s="374"/>
      <c r="H3" s="290"/>
      <c r="I3" s="374"/>
      <c r="J3" s="374"/>
      <c r="K3" s="374"/>
      <c r="L3" s="374"/>
      <c r="M3" s="291"/>
      <c r="P3" s="332">
        <v>10.946300000000001</v>
      </c>
      <c r="Q3" s="374"/>
      <c r="R3" s="232" t="e">
        <f t="shared" si="0"/>
        <v>#DIV/0!</v>
      </c>
      <c r="S3" s="291"/>
      <c r="T3" s="202" t="e">
        <f t="shared" si="1"/>
        <v>#DIV/0!</v>
      </c>
      <c r="U3" s="202" t="e">
        <f t="shared" si="2"/>
        <v>#DIV/0!</v>
      </c>
      <c r="V3" s="378" t="e">
        <f t="shared" si="3"/>
        <v>#DIV/0!</v>
      </c>
      <c r="W3" s="378" t="e">
        <f t="shared" si="4"/>
        <v>#DIV/0!</v>
      </c>
      <c r="X3" s="258" t="e">
        <f t="shared" si="5"/>
        <v>#N/A</v>
      </c>
      <c r="Y3" s="297" t="e">
        <f t="shared" si="6"/>
        <v>#DIV/0!</v>
      </c>
      <c r="Z3" s="201">
        <f t="shared" si="7"/>
        <v>0</v>
      </c>
      <c r="AA3" s="201"/>
      <c r="AB3" s="300"/>
      <c r="AC3" s="300"/>
      <c r="AD3" s="201" t="str">
        <f>PE!AP3</f>
        <v>VKA, Schlamm</v>
      </c>
      <c r="AE3" s="298"/>
      <c r="AF3">
        <v>4</v>
      </c>
      <c r="AG3">
        <v>1.49</v>
      </c>
    </row>
    <row r="4" spans="1:34">
      <c r="A4" s="115" t="s">
        <v>37</v>
      </c>
      <c r="B4" s="290"/>
      <c r="C4" s="374"/>
      <c r="D4" s="374"/>
      <c r="E4" s="374"/>
      <c r="F4" s="374"/>
      <c r="G4" s="374"/>
      <c r="H4" s="290"/>
      <c r="I4" s="374"/>
      <c r="J4" s="374"/>
      <c r="K4" s="374"/>
      <c r="L4" s="374"/>
      <c r="M4" s="291"/>
      <c r="N4" s="74"/>
      <c r="O4" s="175"/>
      <c r="P4" s="175"/>
      <c r="Q4" s="374"/>
      <c r="R4" s="232" t="e">
        <f t="shared" si="0"/>
        <v>#DIV/0!</v>
      </c>
      <c r="S4" s="291"/>
      <c r="T4" s="202" t="e">
        <f t="shared" si="1"/>
        <v>#DIV/0!</v>
      </c>
      <c r="U4" s="202" t="e">
        <f t="shared" si="2"/>
        <v>#DIV/0!</v>
      </c>
      <c r="V4" s="378" t="e">
        <f t="shared" si="3"/>
        <v>#DIV/0!</v>
      </c>
      <c r="W4" s="378" t="e">
        <f t="shared" si="4"/>
        <v>#DIV/0!</v>
      </c>
      <c r="X4" s="258" t="e">
        <f t="shared" si="5"/>
        <v>#N/A</v>
      </c>
      <c r="Y4" s="297" t="e">
        <f t="shared" si="6"/>
        <v>#DIV/0!</v>
      </c>
      <c r="Z4" s="201">
        <f t="shared" si="7"/>
        <v>0</v>
      </c>
      <c r="AA4" s="201"/>
      <c r="AB4" s="300"/>
      <c r="AC4" s="300"/>
      <c r="AD4" s="201" t="str">
        <f>PE!AP4</f>
        <v>VKA, Schlamm</v>
      </c>
      <c r="AE4" s="298"/>
      <c r="AF4">
        <v>5</v>
      </c>
      <c r="AG4">
        <v>1.75</v>
      </c>
    </row>
    <row r="5" spans="1:34">
      <c r="A5" s="115" t="s">
        <v>37</v>
      </c>
      <c r="B5" s="290"/>
      <c r="C5" s="374"/>
      <c r="D5" s="374"/>
      <c r="E5" s="374"/>
      <c r="F5" s="374"/>
      <c r="G5" s="374"/>
      <c r="H5" s="290"/>
      <c r="I5" s="374"/>
      <c r="J5" s="374"/>
      <c r="K5" s="374"/>
      <c r="L5" s="374"/>
      <c r="M5" s="291"/>
      <c r="N5" s="291"/>
      <c r="O5" s="76"/>
      <c r="P5" s="76"/>
      <c r="Q5" s="374"/>
      <c r="R5" s="232" t="e">
        <f t="shared" si="0"/>
        <v>#DIV/0!</v>
      </c>
      <c r="S5" s="291"/>
      <c r="T5" s="202" t="e">
        <f t="shared" si="1"/>
        <v>#DIV/0!</v>
      </c>
      <c r="U5" s="202" t="e">
        <f t="shared" si="2"/>
        <v>#DIV/0!</v>
      </c>
      <c r="V5" s="378" t="e">
        <f t="shared" si="3"/>
        <v>#DIV/0!</v>
      </c>
      <c r="W5" s="378" t="e">
        <f t="shared" si="4"/>
        <v>#DIV/0!</v>
      </c>
      <c r="X5" s="258" t="e">
        <f t="shared" si="5"/>
        <v>#N/A</v>
      </c>
      <c r="Y5" s="297" t="e">
        <f t="shared" si="6"/>
        <v>#DIV/0!</v>
      </c>
      <c r="Z5" s="201">
        <f t="shared" si="7"/>
        <v>0</v>
      </c>
      <c r="AA5" s="201"/>
      <c r="AB5" s="300"/>
      <c r="AC5" s="300"/>
      <c r="AD5" s="201" t="str">
        <f>PE!AP5</f>
        <v>VKA, Schlamm</v>
      </c>
      <c r="AE5" s="298"/>
      <c r="AF5">
        <v>6</v>
      </c>
      <c r="AG5">
        <v>1.94</v>
      </c>
    </row>
    <row r="6" spans="1:34">
      <c r="A6" s="115" t="s">
        <v>38</v>
      </c>
      <c r="B6" s="290">
        <v>231.38971441605099</v>
      </c>
      <c r="C6" s="374">
        <v>539.64859189356662</v>
      </c>
      <c r="D6" s="374">
        <v>466.78622740577049</v>
      </c>
      <c r="E6" s="374">
        <v>904.23912529487575</v>
      </c>
      <c r="F6" s="374">
        <v>295.08021806732842</v>
      </c>
      <c r="G6" s="374">
        <v>808.71771029815159</v>
      </c>
      <c r="H6" s="290">
        <v>231.38971441605099</v>
      </c>
      <c r="I6" s="374">
        <v>539.64859189356662</v>
      </c>
      <c r="J6" s="374">
        <v>466.78622740577049</v>
      </c>
      <c r="K6" s="374">
        <v>904.23912529487575</v>
      </c>
      <c r="L6" s="374">
        <v>295.08021806732842</v>
      </c>
      <c r="M6" s="291"/>
      <c r="N6" s="291"/>
      <c r="O6" s="76"/>
      <c r="P6" s="76"/>
      <c r="Q6" s="374"/>
      <c r="R6" s="232">
        <f t="shared" si="0"/>
        <v>0.66666666666666663</v>
      </c>
      <c r="S6" s="291"/>
      <c r="T6" s="202">
        <f t="shared" si="1"/>
        <v>48.500526932102872</v>
      </c>
      <c r="U6" s="202">
        <f t="shared" si="2"/>
        <v>45.621079723497239</v>
      </c>
      <c r="V6" s="378">
        <f t="shared" si="3"/>
        <v>1.0830502440506271</v>
      </c>
      <c r="W6" s="378">
        <f t="shared" si="4"/>
        <v>1.7631159456587908</v>
      </c>
      <c r="X6" s="258">
        <f t="shared" si="5"/>
        <v>1.75</v>
      </c>
      <c r="Y6" s="297">
        <f t="shared" si="6"/>
        <v>487.42877541551854</v>
      </c>
      <c r="Z6" s="201">
        <f t="shared" si="7"/>
        <v>0</v>
      </c>
      <c r="AA6" s="201"/>
      <c r="AB6" s="300"/>
      <c r="AC6" s="300"/>
      <c r="AD6" s="201" t="str">
        <f>PE!AP6</f>
        <v>VKA, Schlamm</v>
      </c>
      <c r="AE6" s="298"/>
      <c r="AF6">
        <v>7</v>
      </c>
      <c r="AG6">
        <v>2.1</v>
      </c>
    </row>
    <row r="7" spans="1:34">
      <c r="A7" s="115" t="s">
        <v>39</v>
      </c>
      <c r="B7" s="290"/>
      <c r="C7" s="374"/>
      <c r="D7" s="374"/>
      <c r="E7" s="374"/>
      <c r="F7" s="374"/>
      <c r="G7" s="374"/>
      <c r="H7" s="290"/>
      <c r="I7" s="374"/>
      <c r="J7" s="374"/>
      <c r="K7" s="374"/>
      <c r="L7" s="374"/>
      <c r="M7" s="291"/>
      <c r="N7" s="291"/>
      <c r="O7" s="76"/>
      <c r="P7" s="76"/>
      <c r="Q7" s="374"/>
      <c r="R7" s="232" t="e">
        <f t="shared" si="0"/>
        <v>#DIV/0!</v>
      </c>
      <c r="S7" s="291"/>
      <c r="T7" s="202" t="e">
        <f t="shared" si="1"/>
        <v>#DIV/0!</v>
      </c>
      <c r="U7" s="202" t="e">
        <f t="shared" si="2"/>
        <v>#DIV/0!</v>
      </c>
      <c r="V7" s="378" t="e">
        <f t="shared" si="3"/>
        <v>#DIV/0!</v>
      </c>
      <c r="W7" s="378" t="e">
        <f t="shared" si="4"/>
        <v>#DIV/0!</v>
      </c>
      <c r="X7" s="258" t="e">
        <f t="shared" si="5"/>
        <v>#N/A</v>
      </c>
      <c r="Y7" s="297" t="e">
        <f t="shared" si="6"/>
        <v>#DIV/0!</v>
      </c>
      <c r="Z7" s="201">
        <f t="shared" si="7"/>
        <v>0</v>
      </c>
      <c r="AA7" s="201"/>
      <c r="AB7" s="300"/>
      <c r="AC7" s="300"/>
      <c r="AD7" s="201" t="str">
        <f>PE!AP7</f>
        <v>VKA, Schlamm</v>
      </c>
      <c r="AE7" s="298"/>
      <c r="AF7">
        <v>8</v>
      </c>
      <c r="AG7">
        <v>2.2200000000000002</v>
      </c>
    </row>
    <row r="8" spans="1:34">
      <c r="A8" s="115" t="s">
        <v>40</v>
      </c>
      <c r="B8" s="290"/>
      <c r="C8" s="374"/>
      <c r="D8" s="374"/>
      <c r="E8" s="374"/>
      <c r="F8" s="374"/>
      <c r="G8" s="374"/>
      <c r="H8" s="290"/>
      <c r="I8" s="374"/>
      <c r="J8" s="374"/>
      <c r="K8" s="374"/>
      <c r="L8" s="374"/>
      <c r="M8" s="291"/>
      <c r="N8" s="291"/>
      <c r="O8" s="76"/>
      <c r="P8" s="76">
        <v>10.6355</v>
      </c>
      <c r="Q8" s="374"/>
      <c r="R8" s="232" t="e">
        <f t="shared" si="0"/>
        <v>#DIV/0!</v>
      </c>
      <c r="S8" s="291"/>
      <c r="T8" s="202" t="e">
        <f t="shared" si="1"/>
        <v>#DIV/0!</v>
      </c>
      <c r="U8" s="202" t="e">
        <f t="shared" si="2"/>
        <v>#DIV/0!</v>
      </c>
      <c r="V8" s="378" t="e">
        <f t="shared" si="3"/>
        <v>#DIV/0!</v>
      </c>
      <c r="W8" s="378" t="e">
        <f t="shared" si="4"/>
        <v>#DIV/0!</v>
      </c>
      <c r="X8" s="258" t="e">
        <f t="shared" si="5"/>
        <v>#N/A</v>
      </c>
      <c r="Y8" s="297" t="e">
        <f t="shared" si="6"/>
        <v>#DIV/0!</v>
      </c>
      <c r="Z8" s="201">
        <f t="shared" si="7"/>
        <v>0</v>
      </c>
      <c r="AA8" s="201"/>
      <c r="AB8" s="300"/>
      <c r="AC8" s="300"/>
      <c r="AD8" s="201" t="str">
        <f>PE!AP8</f>
        <v>UESS, Wolfenbuettel</v>
      </c>
      <c r="AE8" s="298"/>
      <c r="AF8">
        <v>9</v>
      </c>
      <c r="AG8">
        <v>2.3199999999999998</v>
      </c>
    </row>
    <row r="9" spans="1:34">
      <c r="A9" s="115" t="s">
        <v>42</v>
      </c>
      <c r="B9" s="290"/>
      <c r="C9" s="374"/>
      <c r="D9" s="374"/>
      <c r="E9" s="374"/>
      <c r="F9" s="374"/>
      <c r="G9" s="374"/>
      <c r="H9" s="290"/>
      <c r="I9" s="374"/>
      <c r="J9" s="374"/>
      <c r="K9" s="374"/>
      <c r="L9" s="374"/>
      <c r="M9" s="291"/>
      <c r="N9" s="291"/>
      <c r="O9" s="76"/>
      <c r="P9" s="76">
        <v>11.0999</v>
      </c>
      <c r="Q9" s="374"/>
      <c r="R9" s="232" t="e">
        <f t="shared" si="0"/>
        <v>#DIV/0!</v>
      </c>
      <c r="S9" s="291"/>
      <c r="T9" s="202" t="e">
        <f t="shared" si="1"/>
        <v>#DIV/0!</v>
      </c>
      <c r="U9" s="202" t="e">
        <f t="shared" si="2"/>
        <v>#DIV/0!</v>
      </c>
      <c r="V9" s="378" t="e">
        <f t="shared" si="3"/>
        <v>#DIV/0!</v>
      </c>
      <c r="W9" s="378" t="e">
        <f t="shared" si="4"/>
        <v>#DIV/0!</v>
      </c>
      <c r="X9" s="258" t="e">
        <f t="shared" si="5"/>
        <v>#N/A</v>
      </c>
      <c r="Y9" s="297" t="e">
        <f t="shared" si="6"/>
        <v>#DIV/0!</v>
      </c>
      <c r="Z9" s="201">
        <f t="shared" si="7"/>
        <v>0</v>
      </c>
      <c r="AA9" s="201"/>
      <c r="AB9" s="300"/>
      <c r="AC9" s="300"/>
      <c r="AD9" s="201" t="str">
        <f>PE!AP9</f>
        <v>UESS, Wolfenbuettel</v>
      </c>
      <c r="AE9" s="298"/>
    </row>
    <row r="10" spans="1:34">
      <c r="A10" s="115" t="s">
        <v>43</v>
      </c>
      <c r="B10" s="290"/>
      <c r="C10" s="374"/>
      <c r="D10" s="374"/>
      <c r="E10" s="374"/>
      <c r="F10" s="374"/>
      <c r="G10" s="374"/>
      <c r="H10" s="290"/>
      <c r="I10" s="374"/>
      <c r="J10" s="374"/>
      <c r="K10" s="374"/>
      <c r="L10" s="374"/>
      <c r="M10" s="291"/>
      <c r="N10" s="291"/>
      <c r="O10" s="76"/>
      <c r="P10" s="76"/>
      <c r="Q10" s="374"/>
      <c r="R10" s="232" t="e">
        <f t="shared" si="0"/>
        <v>#DIV/0!</v>
      </c>
      <c r="S10" s="291"/>
      <c r="T10" s="202" t="e">
        <f t="shared" si="1"/>
        <v>#DIV/0!</v>
      </c>
      <c r="U10" s="202" t="e">
        <f t="shared" si="2"/>
        <v>#DIV/0!</v>
      </c>
      <c r="V10" s="378" t="e">
        <f t="shared" si="3"/>
        <v>#DIV/0!</v>
      </c>
      <c r="W10" s="378" t="e">
        <f t="shared" si="4"/>
        <v>#DIV/0!</v>
      </c>
      <c r="X10" s="258" t="e">
        <f t="shared" si="5"/>
        <v>#N/A</v>
      </c>
      <c r="Y10" s="297" t="e">
        <f t="shared" si="6"/>
        <v>#DIV/0!</v>
      </c>
      <c r="Z10" s="201">
        <f t="shared" si="7"/>
        <v>0</v>
      </c>
      <c r="AA10" s="201"/>
      <c r="AB10" s="300"/>
      <c r="AC10" s="300"/>
      <c r="AD10" s="201" t="str">
        <f>PE!AP10</f>
        <v>UESS, Wolfenbuettel</v>
      </c>
      <c r="AE10" s="298"/>
    </row>
    <row r="11" spans="1:34">
      <c r="A11" s="115" t="s">
        <v>44</v>
      </c>
      <c r="B11" s="290"/>
      <c r="C11" s="374"/>
      <c r="D11" s="374"/>
      <c r="E11" s="374"/>
      <c r="F11" s="374"/>
      <c r="G11" s="374"/>
      <c r="H11" s="290"/>
      <c r="I11" s="374"/>
      <c r="J11" s="374"/>
      <c r="K11" s="374"/>
      <c r="L11" s="374"/>
      <c r="M11" s="291"/>
      <c r="N11" s="291"/>
      <c r="O11" s="76"/>
      <c r="P11" s="76"/>
      <c r="Q11" s="374"/>
      <c r="R11" s="232" t="e">
        <f t="shared" si="0"/>
        <v>#DIV/0!</v>
      </c>
      <c r="S11" s="291"/>
      <c r="T11" s="202" t="e">
        <f t="shared" si="1"/>
        <v>#DIV/0!</v>
      </c>
      <c r="U11" s="202" t="e">
        <f t="shared" si="2"/>
        <v>#DIV/0!</v>
      </c>
      <c r="V11" s="378" t="e">
        <f t="shared" si="3"/>
        <v>#DIV/0!</v>
      </c>
      <c r="W11" s="378" t="e">
        <f t="shared" si="4"/>
        <v>#DIV/0!</v>
      </c>
      <c r="X11" s="258" t="e">
        <f t="shared" si="5"/>
        <v>#N/A</v>
      </c>
      <c r="Y11" s="297" t="e">
        <f t="shared" si="6"/>
        <v>#DIV/0!</v>
      </c>
      <c r="Z11" s="201">
        <f t="shared" si="7"/>
        <v>0</v>
      </c>
      <c r="AA11" s="201"/>
      <c r="AB11" s="300"/>
      <c r="AC11" s="300"/>
      <c r="AD11" s="201" t="str">
        <f>PE!AP11</f>
        <v>UESS, Wolfenbuettel</v>
      </c>
      <c r="AE11" s="298"/>
    </row>
    <row r="12" spans="1:34">
      <c r="A12" s="115" t="s">
        <v>45</v>
      </c>
      <c r="B12" s="290"/>
      <c r="C12" s="374"/>
      <c r="D12" s="374"/>
      <c r="E12" s="374"/>
      <c r="F12" s="374"/>
      <c r="G12" s="374"/>
      <c r="H12" s="290"/>
      <c r="I12" s="374"/>
      <c r="J12" s="374"/>
      <c r="K12" s="374"/>
      <c r="L12" s="374"/>
      <c r="M12" s="291"/>
      <c r="N12" s="291"/>
      <c r="O12" s="76"/>
      <c r="P12" s="76"/>
      <c r="Q12" s="374"/>
      <c r="R12" s="232" t="e">
        <f t="shared" si="0"/>
        <v>#DIV/0!</v>
      </c>
      <c r="S12" s="291"/>
      <c r="T12" s="202" t="e">
        <f t="shared" si="1"/>
        <v>#DIV/0!</v>
      </c>
      <c r="U12" s="202" t="e">
        <f t="shared" si="2"/>
        <v>#DIV/0!</v>
      </c>
      <c r="V12" s="378" t="e">
        <f t="shared" si="3"/>
        <v>#DIV/0!</v>
      </c>
      <c r="W12" s="378" t="e">
        <f t="shared" si="4"/>
        <v>#DIV/0!</v>
      </c>
      <c r="X12" s="258" t="e">
        <f t="shared" si="5"/>
        <v>#N/A</v>
      </c>
      <c r="Y12" s="297" t="e">
        <f t="shared" si="6"/>
        <v>#DIV/0!</v>
      </c>
      <c r="Z12" s="201">
        <f t="shared" si="7"/>
        <v>0</v>
      </c>
      <c r="AA12" s="201"/>
      <c r="AB12" s="300"/>
      <c r="AC12" s="300"/>
      <c r="AD12" s="201" t="str">
        <f>PE!AP12</f>
        <v>UESS, Wolfenbuettel</v>
      </c>
      <c r="AE12" s="298"/>
    </row>
    <row r="13" spans="1:34">
      <c r="A13" s="115" t="s">
        <v>46</v>
      </c>
      <c r="B13" s="290">
        <v>183.39286205855711</v>
      </c>
      <c r="C13" s="374">
        <v>378.70634860061148</v>
      </c>
      <c r="D13" s="374">
        <v>324.65711274609367</v>
      </c>
      <c r="E13" s="374">
        <v>585.84464987948218</v>
      </c>
      <c r="F13" s="374">
        <v>191.04387228074501</v>
      </c>
      <c r="G13" s="374">
        <v>529.65772546436381</v>
      </c>
      <c r="H13" s="290">
        <v>183.39286205855711</v>
      </c>
      <c r="I13" s="374">
        <v>378.70634860061148</v>
      </c>
      <c r="J13" s="374">
        <v>324.65711274609367</v>
      </c>
      <c r="K13" s="374">
        <v>585.84464987948218</v>
      </c>
      <c r="L13" s="374">
        <v>191.04387228074501</v>
      </c>
      <c r="M13" s="291"/>
      <c r="N13" s="291"/>
      <c r="O13" s="76"/>
      <c r="P13" s="76">
        <v>12.202199999999999</v>
      </c>
      <c r="Q13" s="374"/>
      <c r="R13" s="232">
        <f t="shared" si="0"/>
        <v>0.66666666666666663</v>
      </c>
      <c r="S13" s="291"/>
      <c r="T13" s="202">
        <f t="shared" si="1"/>
        <v>44.298029060309233</v>
      </c>
      <c r="U13" s="202">
        <f t="shared" si="2"/>
        <v>41.927041923470355</v>
      </c>
      <c r="V13" s="378">
        <f t="shared" si="3"/>
        <v>1.0131874638636194</v>
      </c>
      <c r="W13" s="378">
        <f t="shared" si="4"/>
        <v>1.7172915493648433</v>
      </c>
      <c r="X13" s="258">
        <f t="shared" si="5"/>
        <v>1.75</v>
      </c>
      <c r="Y13" s="297">
        <f t="shared" si="6"/>
        <v>332.72896911309789</v>
      </c>
      <c r="Z13" s="201">
        <f t="shared" si="7"/>
        <v>27.267949149587608</v>
      </c>
      <c r="AA13" s="201"/>
      <c r="AB13" s="300"/>
      <c r="AC13" s="300"/>
      <c r="AD13" s="201" t="str">
        <f>PE!AP13</f>
        <v>UESS, Wolfenbuettel</v>
      </c>
      <c r="AE13" s="298"/>
    </row>
    <row r="14" spans="1:34">
      <c r="A14" s="115" t="s">
        <v>47</v>
      </c>
      <c r="B14" s="290"/>
      <c r="C14" s="374"/>
      <c r="D14" s="374"/>
      <c r="E14" s="374"/>
      <c r="F14" s="374">
        <v>1.499308906857757</v>
      </c>
      <c r="G14" s="374"/>
      <c r="H14" s="290"/>
      <c r="I14" s="374"/>
      <c r="J14" s="374"/>
      <c r="K14" s="374"/>
      <c r="L14" s="374">
        <v>1.499308906857757</v>
      </c>
      <c r="M14" s="291"/>
      <c r="N14" s="291"/>
      <c r="O14" s="76"/>
      <c r="P14" s="76">
        <v>10.3355</v>
      </c>
      <c r="Q14" s="374"/>
      <c r="R14" s="232">
        <f t="shared" si="0"/>
        <v>0.16</v>
      </c>
      <c r="S14" s="291"/>
      <c r="T14" s="202">
        <f t="shared" si="1"/>
        <v>0</v>
      </c>
      <c r="U14" s="202">
        <f t="shared" si="2"/>
        <v>0</v>
      </c>
      <c r="V14" s="378" t="e">
        <f t="shared" si="3"/>
        <v>#DIV/0!</v>
      </c>
      <c r="W14" s="378" t="e">
        <f t="shared" si="4"/>
        <v>#DIV/0!</v>
      </c>
      <c r="X14" s="258" t="e">
        <f t="shared" si="5"/>
        <v>#N/A</v>
      </c>
      <c r="Y14" s="297">
        <f t="shared" si="6"/>
        <v>1.499308906857757</v>
      </c>
      <c r="Z14" s="201">
        <f t="shared" si="7"/>
        <v>0.14506399369723352</v>
      </c>
      <c r="AA14" s="201"/>
      <c r="AB14" s="300"/>
      <c r="AC14" s="300"/>
      <c r="AD14" s="201" t="str">
        <f>PE!AP14</f>
        <v>Flussprobe</v>
      </c>
      <c r="AE14" s="298"/>
    </row>
    <row r="15" spans="1:34">
      <c r="A15" s="115" t="s">
        <v>50</v>
      </c>
      <c r="B15" s="290"/>
      <c r="C15" s="374"/>
      <c r="D15" s="374"/>
      <c r="E15" s="374"/>
      <c r="F15" s="374">
        <v>1.499308906857757</v>
      </c>
      <c r="G15" s="374"/>
      <c r="H15" s="290"/>
      <c r="I15" s="374"/>
      <c r="J15" s="374"/>
      <c r="K15" s="374"/>
      <c r="L15" s="374">
        <v>1.499308906857757</v>
      </c>
      <c r="M15" s="291"/>
      <c r="N15" s="291"/>
      <c r="O15" s="76"/>
      <c r="P15" s="76">
        <v>10.227</v>
      </c>
      <c r="Q15" s="374"/>
      <c r="R15" s="232">
        <f t="shared" si="0"/>
        <v>0.16</v>
      </c>
      <c r="S15" s="291"/>
      <c r="T15" s="202">
        <f t="shared" si="1"/>
        <v>0</v>
      </c>
      <c r="U15" s="202">
        <f t="shared" si="2"/>
        <v>0</v>
      </c>
      <c r="V15" s="378" t="e">
        <f t="shared" si="3"/>
        <v>#DIV/0!</v>
      </c>
      <c r="W15" s="378" t="e">
        <f t="shared" si="4"/>
        <v>#DIV/0!</v>
      </c>
      <c r="X15" s="258" t="e">
        <f t="shared" si="5"/>
        <v>#N/A</v>
      </c>
      <c r="Y15" s="297">
        <f t="shared" si="6"/>
        <v>1.499308906857757</v>
      </c>
      <c r="Z15" s="201">
        <f t="shared" si="7"/>
        <v>0.14660300252838143</v>
      </c>
      <c r="AA15" s="201"/>
      <c r="AB15" s="300"/>
      <c r="AC15" s="300"/>
      <c r="AD15" s="201" t="str">
        <f>PE!AP15</f>
        <v>Flussprobe</v>
      </c>
      <c r="AE15" s="298"/>
    </row>
    <row r="16" spans="1:34">
      <c r="A16" s="115" t="s">
        <v>51</v>
      </c>
      <c r="B16" s="290"/>
      <c r="C16" s="374"/>
      <c r="D16" s="374"/>
      <c r="E16" s="374"/>
      <c r="F16" s="374">
        <v>11.08631949681565</v>
      </c>
      <c r="G16" s="374"/>
      <c r="H16" s="290"/>
      <c r="I16" s="374"/>
      <c r="J16" s="374"/>
      <c r="K16" s="374"/>
      <c r="L16" s="374">
        <v>11.08631949681565</v>
      </c>
      <c r="M16" s="291"/>
      <c r="N16" s="291"/>
      <c r="O16" s="76"/>
      <c r="P16" s="76">
        <v>9.8079999999999998</v>
      </c>
      <c r="Q16" s="374"/>
      <c r="R16" s="232">
        <f t="shared" si="0"/>
        <v>0.16</v>
      </c>
      <c r="S16" s="291"/>
      <c r="T16" s="202">
        <f t="shared" si="1"/>
        <v>0</v>
      </c>
      <c r="U16" s="202">
        <f t="shared" si="2"/>
        <v>0</v>
      </c>
      <c r="V16" s="378" t="e">
        <f t="shared" si="3"/>
        <v>#DIV/0!</v>
      </c>
      <c r="W16" s="378" t="e">
        <f t="shared" si="4"/>
        <v>#DIV/0!</v>
      </c>
      <c r="X16" s="258" t="e">
        <f t="shared" si="5"/>
        <v>#N/A</v>
      </c>
      <c r="Y16" s="297">
        <f t="shared" si="6"/>
        <v>11.08631949681565</v>
      </c>
      <c r="Z16" s="201">
        <f t="shared" si="7"/>
        <v>1.1303343695774521</v>
      </c>
      <c r="AA16" s="201"/>
      <c r="AB16" s="300"/>
      <c r="AC16" s="300"/>
      <c r="AD16" s="201" t="str">
        <f>PE!AP16</f>
        <v>Flussprobe</v>
      </c>
      <c r="AE16" s="298"/>
    </row>
    <row r="17" spans="1:31">
      <c r="A17" s="115" t="s">
        <v>52</v>
      </c>
      <c r="B17" s="290">
        <v>3.1212081580136299</v>
      </c>
      <c r="C17" s="374"/>
      <c r="D17" s="374"/>
      <c r="E17" s="374"/>
      <c r="F17" s="374">
        <v>10.01535649992981</v>
      </c>
      <c r="G17" s="374"/>
      <c r="H17" s="290">
        <v>3.1212081580136299</v>
      </c>
      <c r="I17" s="374"/>
      <c r="J17" s="374"/>
      <c r="K17" s="374"/>
      <c r="L17" s="374">
        <v>10.01535649992981</v>
      </c>
      <c r="M17" s="291"/>
      <c r="N17" s="291"/>
      <c r="O17" s="76"/>
      <c r="P17" s="76">
        <v>10.169700000000001</v>
      </c>
      <c r="Q17" s="374"/>
      <c r="R17" s="232">
        <f t="shared" si="0"/>
        <v>0.41666666666666663</v>
      </c>
      <c r="S17" s="291"/>
      <c r="T17" s="202">
        <f t="shared" si="1"/>
        <v>52.480602969113498</v>
      </c>
      <c r="U17" s="202">
        <f t="shared" si="2"/>
        <v>52.480602969113498</v>
      </c>
      <c r="V17" s="378">
        <f t="shared" si="3"/>
        <v>1.0000000000000002</v>
      </c>
      <c r="W17" s="378">
        <f t="shared" si="4"/>
        <v>1.0000000000000002</v>
      </c>
      <c r="X17" s="258" t="e">
        <f t="shared" si="5"/>
        <v>#N/A</v>
      </c>
      <c r="Y17" s="297">
        <f t="shared" si="6"/>
        <v>6.56828232897172</v>
      </c>
      <c r="Z17" s="201">
        <f t="shared" si="7"/>
        <v>0.64586785539118363</v>
      </c>
      <c r="AA17" s="201"/>
      <c r="AB17" s="300"/>
      <c r="AC17" s="300"/>
      <c r="AD17" s="201" t="str">
        <f>PE!AP17</f>
        <v>Flussprobe</v>
      </c>
      <c r="AE17" s="298"/>
    </row>
    <row r="18" spans="1:31">
      <c r="A18" s="115" t="s">
        <v>53</v>
      </c>
      <c r="B18" s="290">
        <v>1.283384501558211</v>
      </c>
      <c r="C18" s="374"/>
      <c r="D18" s="374"/>
      <c r="E18" s="374"/>
      <c r="F18" s="374">
        <v>7.3086997653982984</v>
      </c>
      <c r="G18" s="374"/>
      <c r="H18" s="290">
        <v>1.283384501558211</v>
      </c>
      <c r="I18" s="374"/>
      <c r="J18" s="374"/>
      <c r="K18" s="374"/>
      <c r="L18" s="374">
        <v>7.3086997653982984</v>
      </c>
      <c r="M18" s="291"/>
      <c r="N18" s="291"/>
      <c r="O18" s="76"/>
      <c r="P18" s="76">
        <v>9.8901000000000003</v>
      </c>
      <c r="Q18" s="374"/>
      <c r="R18" s="232">
        <f t="shared" si="0"/>
        <v>0.16666666666666666</v>
      </c>
      <c r="S18" s="291"/>
      <c r="T18" s="202">
        <f t="shared" si="1"/>
        <v>70.126352077484626</v>
      </c>
      <c r="U18" s="202">
        <f t="shared" si="2"/>
        <v>70.126352077484626</v>
      </c>
      <c r="V18" s="378">
        <f t="shared" si="3"/>
        <v>1.0000000000000002</v>
      </c>
      <c r="W18" s="378">
        <f t="shared" si="4"/>
        <v>1</v>
      </c>
      <c r="X18" s="258" t="e">
        <f t="shared" si="5"/>
        <v>#N/A</v>
      </c>
      <c r="Y18" s="297">
        <f t="shared" si="6"/>
        <v>4.296042133478255</v>
      </c>
      <c r="Z18" s="201">
        <f t="shared" si="7"/>
        <v>0.43437802787416252</v>
      </c>
      <c r="AA18" s="201"/>
      <c r="AB18" s="300"/>
      <c r="AC18" s="300"/>
      <c r="AD18" s="201" t="str">
        <f>PE!AP18</f>
        <v>Flussprobe</v>
      </c>
      <c r="AE18" s="298"/>
    </row>
    <row r="19" spans="1:31">
      <c r="A19" s="115" t="s">
        <v>54</v>
      </c>
      <c r="B19" s="290">
        <v>1.3640445169562561</v>
      </c>
      <c r="C19" s="374"/>
      <c r="D19" s="374"/>
      <c r="E19" s="374"/>
      <c r="F19" s="374">
        <v>7.5911475839463112</v>
      </c>
      <c r="G19" s="374"/>
      <c r="H19" s="290">
        <v>1.3640445169562561</v>
      </c>
      <c r="I19" s="374"/>
      <c r="J19" s="374"/>
      <c r="K19" s="374"/>
      <c r="L19" s="374">
        <v>7.5911475839463112</v>
      </c>
      <c r="M19" s="291"/>
      <c r="N19" s="291"/>
      <c r="O19" s="76"/>
      <c r="P19" s="76">
        <v>10.0991</v>
      </c>
      <c r="Q19" s="374"/>
      <c r="R19" s="232">
        <f t="shared" si="0"/>
        <v>0.41666666666666663</v>
      </c>
      <c r="S19" s="291"/>
      <c r="T19" s="202">
        <f t="shared" si="1"/>
        <v>69.536231013541823</v>
      </c>
      <c r="U19" s="202">
        <f t="shared" si="2"/>
        <v>69.536231013541823</v>
      </c>
      <c r="V19" s="378">
        <f t="shared" si="3"/>
        <v>0.99999999999999944</v>
      </c>
      <c r="W19" s="378">
        <f t="shared" si="4"/>
        <v>0.99999999999999967</v>
      </c>
      <c r="X19" s="258" t="e">
        <f t="shared" si="5"/>
        <v>#N/A</v>
      </c>
      <c r="Y19" s="297">
        <f t="shared" si="6"/>
        <v>4.4775960504512833</v>
      </c>
      <c r="Z19" s="201">
        <f t="shared" si="7"/>
        <v>0.44336584947681312</v>
      </c>
      <c r="AA19" s="201"/>
      <c r="AB19" s="300"/>
      <c r="AC19" s="300"/>
      <c r="AD19" s="201" t="str">
        <f>PE!AP19</f>
        <v>Flussprobe</v>
      </c>
      <c r="AE19" s="298"/>
    </row>
    <row r="20" spans="1:31">
      <c r="A20" s="115" t="s">
        <v>55</v>
      </c>
      <c r="B20" s="290">
        <v>1.241965085844579</v>
      </c>
      <c r="C20" s="374"/>
      <c r="D20" s="374"/>
      <c r="E20" s="374"/>
      <c r="F20" s="374">
        <v>7.4653717517412996</v>
      </c>
      <c r="G20" s="374"/>
      <c r="H20" s="290">
        <v>1.241965085844579</v>
      </c>
      <c r="I20" s="374"/>
      <c r="J20" s="374"/>
      <c r="K20" s="374"/>
      <c r="L20" s="374">
        <v>7.4653717517412996</v>
      </c>
      <c r="M20" s="291"/>
      <c r="N20" s="291"/>
      <c r="O20" s="76"/>
      <c r="P20" s="76">
        <v>10.051500000000001</v>
      </c>
      <c r="Q20" s="374"/>
      <c r="R20" s="232">
        <f t="shared" si="0"/>
        <v>0.16666666666666666</v>
      </c>
      <c r="S20" s="291"/>
      <c r="T20" s="202">
        <f t="shared" si="1"/>
        <v>71.473135609419828</v>
      </c>
      <c r="U20" s="202">
        <f t="shared" si="2"/>
        <v>71.473135609419828</v>
      </c>
      <c r="V20" s="378">
        <f t="shared" si="3"/>
        <v>0.99999999999999956</v>
      </c>
      <c r="W20" s="378">
        <f t="shared" si="4"/>
        <v>0.99999999999999989</v>
      </c>
      <c r="X20" s="258" t="e">
        <f t="shared" si="5"/>
        <v>#N/A</v>
      </c>
      <c r="Y20" s="297">
        <f t="shared" si="6"/>
        <v>4.3536684187929389</v>
      </c>
      <c r="Z20" s="201">
        <f t="shared" si="7"/>
        <v>0.43313619049822799</v>
      </c>
      <c r="AA20" s="201"/>
      <c r="AB20" s="300"/>
      <c r="AC20" s="300"/>
      <c r="AD20" s="201" t="str">
        <f>PE!AP20</f>
        <v>Flussprobe</v>
      </c>
      <c r="AE20" s="298"/>
    </row>
    <row r="21" spans="1:31">
      <c r="A21" s="115" t="s">
        <v>56</v>
      </c>
      <c r="B21" s="290">
        <v>1.096803922304399</v>
      </c>
      <c r="C21" s="374"/>
      <c r="D21" s="374"/>
      <c r="E21" s="374"/>
      <c r="F21" s="374">
        <v>6.5879502416371976</v>
      </c>
      <c r="G21" s="374"/>
      <c r="H21" s="290">
        <v>1.096803922304399</v>
      </c>
      <c r="I21" s="374"/>
      <c r="J21" s="374"/>
      <c r="K21" s="374"/>
      <c r="L21" s="374">
        <v>6.5879502416371976</v>
      </c>
      <c r="M21" s="291"/>
      <c r="N21" s="291"/>
      <c r="O21" s="76"/>
      <c r="P21" s="76">
        <v>9.4450000000000003</v>
      </c>
      <c r="Q21" s="374"/>
      <c r="R21" s="232">
        <f t="shared" si="0"/>
        <v>0.16666666666666666</v>
      </c>
      <c r="S21" s="291"/>
      <c r="T21" s="202">
        <f t="shared" si="1"/>
        <v>71.455068076196312</v>
      </c>
      <c r="U21" s="202">
        <f t="shared" si="2"/>
        <v>71.455068076196312</v>
      </c>
      <c r="V21" s="378">
        <f t="shared" si="3"/>
        <v>0.99999999999999989</v>
      </c>
      <c r="W21" s="378">
        <f t="shared" si="4"/>
        <v>1</v>
      </c>
      <c r="X21" s="258" t="e">
        <f t="shared" si="5"/>
        <v>#N/A</v>
      </c>
      <c r="Y21" s="297">
        <f t="shared" si="6"/>
        <v>3.8423770819707981</v>
      </c>
      <c r="Z21" s="201">
        <f t="shared" si="7"/>
        <v>0.40681599597361545</v>
      </c>
      <c r="AA21" s="201"/>
      <c r="AB21" s="300"/>
      <c r="AC21" s="300"/>
      <c r="AD21" s="201" t="str">
        <f>PE!AP21</f>
        <v>Flussprobe</v>
      </c>
      <c r="AE21" s="298"/>
    </row>
    <row r="22" spans="1:31">
      <c r="A22" s="115" t="s">
        <v>57</v>
      </c>
      <c r="B22" s="290">
        <v>0.55985609571592976</v>
      </c>
      <c r="C22" s="374"/>
      <c r="D22" s="374"/>
      <c r="E22" s="374"/>
      <c r="F22" s="374">
        <v>6.8332312132405777</v>
      </c>
      <c r="G22" s="374"/>
      <c r="H22" s="290">
        <v>0.55985609571592976</v>
      </c>
      <c r="I22" s="374"/>
      <c r="J22" s="374"/>
      <c r="K22" s="374"/>
      <c r="L22" s="374">
        <v>6.8332312132405777</v>
      </c>
      <c r="M22" s="291"/>
      <c r="N22" s="291"/>
      <c r="O22" s="76"/>
      <c r="P22" s="76">
        <v>10.64</v>
      </c>
      <c r="Q22" s="374"/>
      <c r="R22" s="232">
        <f t="shared" si="0"/>
        <v>0.16666666666666666</v>
      </c>
      <c r="S22" s="291"/>
      <c r="T22" s="202">
        <f t="shared" si="1"/>
        <v>84.854606138962225</v>
      </c>
      <c r="U22" s="202">
        <f t="shared" si="2"/>
        <v>84.854606138962225</v>
      </c>
      <c r="V22" s="378">
        <f t="shared" si="3"/>
        <v>1.0000000000000002</v>
      </c>
      <c r="W22" s="378">
        <f t="shared" si="4"/>
        <v>1.0000000000000002</v>
      </c>
      <c r="X22" s="258" t="e">
        <f t="shared" si="5"/>
        <v>#N/A</v>
      </c>
      <c r="Y22" s="297">
        <f t="shared" si="6"/>
        <v>3.6965436544782539</v>
      </c>
      <c r="Z22" s="201">
        <f t="shared" si="7"/>
        <v>0.34741951639833213</v>
      </c>
      <c r="AA22" s="201"/>
      <c r="AB22" s="300"/>
      <c r="AC22" s="300"/>
      <c r="AD22" s="201" t="str">
        <f>PE!AP22</f>
        <v>Flussprobe</v>
      </c>
      <c r="AE22" s="298"/>
    </row>
    <row r="23" spans="1:31">
      <c r="A23" s="115" t="s">
        <v>58</v>
      </c>
      <c r="B23" s="290">
        <v>0.41095509407065373</v>
      </c>
      <c r="C23" s="374"/>
      <c r="D23" s="374"/>
      <c r="E23" s="374"/>
      <c r="F23" s="374">
        <v>5.1288556557158982</v>
      </c>
      <c r="G23" s="374"/>
      <c r="H23" s="290">
        <v>0.41095509407065373</v>
      </c>
      <c r="I23" s="374"/>
      <c r="J23" s="374"/>
      <c r="K23" s="374"/>
      <c r="L23" s="374">
        <v>5.1288556557158982</v>
      </c>
      <c r="M23" s="291"/>
      <c r="N23" s="291"/>
      <c r="O23" s="76"/>
      <c r="P23" s="76">
        <v>11.4589</v>
      </c>
      <c r="Q23" s="374"/>
      <c r="R23" s="232">
        <f t="shared" si="0"/>
        <v>0.16666666666666666</v>
      </c>
      <c r="S23" s="291"/>
      <c r="T23" s="202">
        <f t="shared" si="1"/>
        <v>85.163569203641558</v>
      </c>
      <c r="U23" s="202">
        <f t="shared" si="2"/>
        <v>85.163569203641558</v>
      </c>
      <c r="V23" s="378">
        <f t="shared" si="3"/>
        <v>1</v>
      </c>
      <c r="W23" s="378">
        <f t="shared" si="4"/>
        <v>1</v>
      </c>
      <c r="X23" s="258" t="e">
        <f t="shared" si="5"/>
        <v>#N/A</v>
      </c>
      <c r="Y23" s="297">
        <f t="shared" si="6"/>
        <v>2.769905374893276</v>
      </c>
      <c r="Z23" s="201">
        <f t="shared" si="7"/>
        <v>0.24172524194235712</v>
      </c>
      <c r="AA23" s="201"/>
      <c r="AB23" s="300"/>
      <c r="AC23" s="300"/>
      <c r="AD23" s="201" t="str">
        <f>PE!AP23</f>
        <v>Flussprobe</v>
      </c>
      <c r="AE23" s="298"/>
    </row>
    <row r="24" spans="1:31">
      <c r="A24" s="115" t="s">
        <v>59</v>
      </c>
      <c r="B24" s="290">
        <v>0.50893188983508242</v>
      </c>
      <c r="C24" s="374"/>
      <c r="D24" s="374"/>
      <c r="E24" s="374"/>
      <c r="F24" s="374">
        <v>3.6647061623368091</v>
      </c>
      <c r="G24" s="374"/>
      <c r="H24" s="290">
        <v>0.50893188983508242</v>
      </c>
      <c r="I24" s="374"/>
      <c r="J24" s="374"/>
      <c r="K24" s="374"/>
      <c r="L24" s="374">
        <v>3.6647061623368091</v>
      </c>
      <c r="M24" s="291"/>
      <c r="N24" s="291"/>
      <c r="O24" s="76"/>
      <c r="P24" s="76">
        <v>9.8652999999999995</v>
      </c>
      <c r="Q24" s="374"/>
      <c r="R24" s="232">
        <f t="shared" si="0"/>
        <v>0.16666666666666666</v>
      </c>
      <c r="S24" s="291"/>
      <c r="T24" s="202">
        <f t="shared" si="1"/>
        <v>75.612073520834301</v>
      </c>
      <c r="U24" s="202">
        <f t="shared" si="2"/>
        <v>75.612073520834301</v>
      </c>
      <c r="V24" s="378">
        <f t="shared" si="3"/>
        <v>0.99999999999999967</v>
      </c>
      <c r="W24" s="378">
        <f t="shared" si="4"/>
        <v>1</v>
      </c>
      <c r="X24" s="258" t="e">
        <f t="shared" si="5"/>
        <v>#N/A</v>
      </c>
      <c r="Y24" s="297">
        <f t="shared" si="6"/>
        <v>2.0868190260859456</v>
      </c>
      <c r="Z24" s="201">
        <f t="shared" si="7"/>
        <v>0.2115312282531647</v>
      </c>
      <c r="AA24" s="201"/>
      <c r="AB24" s="300"/>
      <c r="AC24" s="300"/>
      <c r="AD24" s="201" t="str">
        <f>PE!AP24</f>
        <v>Flussprobe</v>
      </c>
      <c r="AE24" s="298"/>
    </row>
    <row r="25" spans="1:31">
      <c r="A25" s="115" t="s">
        <v>60</v>
      </c>
      <c r="B25" s="290">
        <v>0.62354726522716175</v>
      </c>
      <c r="C25" s="374"/>
      <c r="D25" s="374"/>
      <c r="E25" s="374"/>
      <c r="F25" s="374">
        <v>3.2706015156174408</v>
      </c>
      <c r="G25" s="374"/>
      <c r="H25" s="290">
        <v>0.62354726522716175</v>
      </c>
      <c r="I25" s="374"/>
      <c r="J25" s="374"/>
      <c r="K25" s="374"/>
      <c r="L25" s="374">
        <v>3.2706015156174408</v>
      </c>
      <c r="M25" s="291"/>
      <c r="N25" s="291"/>
      <c r="O25" s="76"/>
      <c r="P25" s="76">
        <v>10.4619</v>
      </c>
      <c r="Q25" s="374"/>
      <c r="R25" s="232">
        <f t="shared" si="0"/>
        <v>0.41666666666666663</v>
      </c>
      <c r="S25" s="291"/>
      <c r="T25" s="202">
        <f t="shared" si="1"/>
        <v>67.975169911616973</v>
      </c>
      <c r="U25" s="202">
        <f t="shared" si="2"/>
        <v>67.975169911616973</v>
      </c>
      <c r="V25" s="378">
        <f t="shared" si="3"/>
        <v>0.99999999999999978</v>
      </c>
      <c r="W25" s="378">
        <f t="shared" si="4"/>
        <v>0.99999999999999978</v>
      </c>
      <c r="X25" s="258" t="e">
        <f t="shared" si="5"/>
        <v>#N/A</v>
      </c>
      <c r="Y25" s="297">
        <f t="shared" si="6"/>
        <v>1.9470743904223013</v>
      </c>
      <c r="Z25" s="201">
        <f t="shared" si="7"/>
        <v>0.18611097319055825</v>
      </c>
      <c r="AA25" s="201"/>
      <c r="AB25" s="300"/>
      <c r="AC25" s="300"/>
      <c r="AD25" s="201" t="str">
        <f>PE!AP25</f>
        <v>Flussprobe</v>
      </c>
      <c r="AE25" s="298"/>
    </row>
    <row r="26" spans="1:31">
      <c r="A26" s="115" t="s">
        <v>61</v>
      </c>
      <c r="B26" s="290"/>
      <c r="C26" s="374"/>
      <c r="D26" s="374"/>
      <c r="E26" s="374"/>
      <c r="F26" s="374">
        <v>7.7017736866475</v>
      </c>
      <c r="G26" s="374"/>
      <c r="H26" s="290"/>
      <c r="I26" s="374"/>
      <c r="J26" s="374"/>
      <c r="K26" s="374"/>
      <c r="L26" s="374">
        <v>7.7017736866475</v>
      </c>
      <c r="M26" s="291"/>
      <c r="N26" s="291"/>
      <c r="O26" s="76"/>
      <c r="P26" s="76">
        <v>9.3047000000000004</v>
      </c>
      <c r="Q26" s="374"/>
      <c r="R26" s="232">
        <f t="shared" si="0"/>
        <v>0.16</v>
      </c>
      <c r="S26" s="291"/>
      <c r="T26" s="202">
        <f t="shared" si="1"/>
        <v>0</v>
      </c>
      <c r="U26" s="202">
        <f t="shared" si="2"/>
        <v>0</v>
      </c>
      <c r="V26" s="378" t="e">
        <f t="shared" si="3"/>
        <v>#DIV/0!</v>
      </c>
      <c r="W26" s="378" t="e">
        <f t="shared" si="4"/>
        <v>#DIV/0!</v>
      </c>
      <c r="X26" s="258" t="e">
        <f t="shared" si="5"/>
        <v>#N/A</v>
      </c>
      <c r="Y26" s="297">
        <f t="shared" si="6"/>
        <v>7.7017736866475</v>
      </c>
      <c r="Z26" s="201">
        <f t="shared" si="7"/>
        <v>0.82772939338694418</v>
      </c>
      <c r="AA26" s="201"/>
      <c r="AB26" s="300"/>
      <c r="AC26" s="300"/>
      <c r="AD26" s="201" t="str">
        <f>PE!AP26</f>
        <v>Flussprobe</v>
      </c>
      <c r="AE26" s="298"/>
    </row>
    <row r="27" spans="1:31">
      <c r="A27" s="115" t="s">
        <v>62</v>
      </c>
      <c r="B27" s="290"/>
      <c r="C27" s="374"/>
      <c r="D27" s="374"/>
      <c r="E27" s="374"/>
      <c r="F27" s="374">
        <v>12.969563460577231</v>
      </c>
      <c r="G27" s="374"/>
      <c r="H27" s="290"/>
      <c r="I27" s="374"/>
      <c r="J27" s="374"/>
      <c r="K27" s="374"/>
      <c r="L27" s="374">
        <v>12.969563460577231</v>
      </c>
      <c r="M27" s="291"/>
      <c r="N27" s="291"/>
      <c r="O27" s="76"/>
      <c r="P27" s="76">
        <v>10.1731</v>
      </c>
      <c r="Q27" s="374"/>
      <c r="R27" s="232">
        <f t="shared" si="0"/>
        <v>0.16</v>
      </c>
      <c r="S27" s="291"/>
      <c r="T27" s="202">
        <f t="shared" si="1"/>
        <v>0</v>
      </c>
      <c r="U27" s="202">
        <f t="shared" si="2"/>
        <v>0</v>
      </c>
      <c r="V27" s="378" t="e">
        <f t="shared" si="3"/>
        <v>#DIV/0!</v>
      </c>
      <c r="W27" s="378" t="e">
        <f t="shared" si="4"/>
        <v>#DIV/0!</v>
      </c>
      <c r="X27" s="258" t="e">
        <f t="shared" si="5"/>
        <v>#N/A</v>
      </c>
      <c r="Y27" s="297">
        <f t="shared" si="6"/>
        <v>12.969563460577231</v>
      </c>
      <c r="Z27" s="201">
        <f t="shared" si="7"/>
        <v>1.2748880341859641</v>
      </c>
      <c r="AA27" s="201"/>
      <c r="AB27" s="300"/>
      <c r="AC27" s="300"/>
      <c r="AD27" s="201" t="str">
        <f>PE!AP27</f>
        <v>Flussprobe</v>
      </c>
      <c r="AE27" s="298"/>
    </row>
    <row r="28" spans="1:31">
      <c r="A28" s="115" t="s">
        <v>63</v>
      </c>
      <c r="B28" s="290"/>
      <c r="C28" s="374"/>
      <c r="D28" s="374"/>
      <c r="E28" s="374"/>
      <c r="F28" s="374">
        <v>7.8889649756839981</v>
      </c>
      <c r="G28" s="374"/>
      <c r="H28" s="290"/>
      <c r="I28" s="374"/>
      <c r="J28" s="374"/>
      <c r="K28" s="374"/>
      <c r="L28" s="374">
        <v>7.8889649756839981</v>
      </c>
      <c r="M28" s="291"/>
      <c r="N28" s="291"/>
      <c r="O28" s="76"/>
      <c r="P28" s="76">
        <v>10.0763</v>
      </c>
      <c r="Q28" s="374"/>
      <c r="R28" s="232">
        <f t="shared" si="0"/>
        <v>0.16</v>
      </c>
      <c r="S28" s="291"/>
      <c r="T28" s="202">
        <f t="shared" si="1"/>
        <v>0</v>
      </c>
      <c r="U28" s="202">
        <f t="shared" si="2"/>
        <v>0</v>
      </c>
      <c r="V28" s="378" t="e">
        <f t="shared" si="3"/>
        <v>#DIV/0!</v>
      </c>
      <c r="W28" s="378" t="e">
        <f t="shared" si="4"/>
        <v>#DIV/0!</v>
      </c>
      <c r="X28" s="258" t="e">
        <f t="shared" si="5"/>
        <v>#N/A</v>
      </c>
      <c r="Y28" s="297">
        <f t="shared" si="6"/>
        <v>7.8889649756839981</v>
      </c>
      <c r="Z28" s="201">
        <f t="shared" si="7"/>
        <v>0.78292279663011211</v>
      </c>
      <c r="AA28" s="201"/>
      <c r="AB28" s="300"/>
      <c r="AC28" s="300"/>
      <c r="AD28" s="201" t="str">
        <f>PE!AP28</f>
        <v>Flussprobe</v>
      </c>
      <c r="AE28" s="298"/>
    </row>
    <row r="29" spans="1:31">
      <c r="A29" s="115" t="s">
        <v>64</v>
      </c>
      <c r="B29" s="290"/>
      <c r="C29" s="374"/>
      <c r="D29" s="374"/>
      <c r="E29" s="374"/>
      <c r="F29" s="374">
        <v>12.547011164557651</v>
      </c>
      <c r="G29" s="374"/>
      <c r="H29" s="290"/>
      <c r="I29" s="374"/>
      <c r="J29" s="374"/>
      <c r="K29" s="374"/>
      <c r="L29" s="374">
        <v>12.547011164557651</v>
      </c>
      <c r="M29" s="291"/>
      <c r="N29" s="291"/>
      <c r="O29" s="76"/>
      <c r="P29" s="76">
        <v>9.8840000000000003</v>
      </c>
      <c r="Q29" s="374"/>
      <c r="R29" s="232">
        <f t="shared" si="0"/>
        <v>0.16</v>
      </c>
      <c r="S29" s="291"/>
      <c r="T29" s="202">
        <f t="shared" si="1"/>
        <v>0</v>
      </c>
      <c r="U29" s="202">
        <f t="shared" si="2"/>
        <v>0</v>
      </c>
      <c r="V29" s="378" t="e">
        <f t="shared" si="3"/>
        <v>#DIV/0!</v>
      </c>
      <c r="W29" s="378" t="e">
        <f t="shared" si="4"/>
        <v>#DIV/0!</v>
      </c>
      <c r="X29" s="258" t="e">
        <f t="shared" si="5"/>
        <v>#N/A</v>
      </c>
      <c r="Y29" s="297">
        <f t="shared" si="6"/>
        <v>12.547011164557651</v>
      </c>
      <c r="Z29" s="201">
        <f t="shared" si="7"/>
        <v>1.2694264634315713</v>
      </c>
      <c r="AA29" s="201"/>
      <c r="AB29" s="300"/>
      <c r="AC29" s="300"/>
      <c r="AD29" s="201" t="str">
        <f>PE!AP29</f>
        <v>Flussprobe</v>
      </c>
      <c r="AE29" s="298"/>
    </row>
    <row r="30" spans="1:31">
      <c r="A30" s="115" t="s">
        <v>65</v>
      </c>
      <c r="B30" s="290"/>
      <c r="C30" s="374"/>
      <c r="D30" s="374"/>
      <c r="E30" s="374"/>
      <c r="F30" s="374">
        <v>3.520023686240799</v>
      </c>
      <c r="G30" s="374"/>
      <c r="H30" s="290"/>
      <c r="I30" s="374"/>
      <c r="J30" s="374"/>
      <c r="K30" s="374"/>
      <c r="L30" s="374">
        <v>3.520023686240799</v>
      </c>
      <c r="M30" s="291"/>
      <c r="N30" s="291"/>
      <c r="O30" s="76"/>
      <c r="P30" s="76">
        <v>10</v>
      </c>
      <c r="Q30" s="374"/>
      <c r="R30" s="232">
        <f t="shared" si="0"/>
        <v>0.16</v>
      </c>
      <c r="S30" s="291"/>
      <c r="T30" s="202">
        <f t="shared" si="1"/>
        <v>0</v>
      </c>
      <c r="U30" s="202">
        <f t="shared" si="2"/>
        <v>0</v>
      </c>
      <c r="V30" s="378" t="e">
        <f t="shared" si="3"/>
        <v>#DIV/0!</v>
      </c>
      <c r="W30" s="378" t="e">
        <f t="shared" si="4"/>
        <v>#DIV/0!</v>
      </c>
      <c r="X30" s="258" t="e">
        <f t="shared" si="5"/>
        <v>#N/A</v>
      </c>
      <c r="Y30" s="297">
        <f t="shared" si="6"/>
        <v>3.520023686240799</v>
      </c>
      <c r="Z30" s="201">
        <f t="shared" si="7"/>
        <v>0.35200236862407991</v>
      </c>
      <c r="AA30" s="201"/>
      <c r="AB30" s="300"/>
      <c r="AC30" s="300"/>
      <c r="AD30" s="201" t="str">
        <f>PE!AP30</f>
        <v>Flussprobe</v>
      </c>
      <c r="AE30" s="298"/>
    </row>
    <row r="31" spans="1:31">
      <c r="A31" s="115" t="s">
        <v>66</v>
      </c>
      <c r="B31" s="290"/>
      <c r="C31" s="374"/>
      <c r="D31" s="374"/>
      <c r="E31" s="374"/>
      <c r="F31" s="374">
        <v>18.759062894176999</v>
      </c>
      <c r="G31" s="374"/>
      <c r="H31" s="290"/>
      <c r="I31" s="374"/>
      <c r="J31" s="374"/>
      <c r="K31" s="374"/>
      <c r="L31" s="374">
        <v>18.759062894176999</v>
      </c>
      <c r="M31" s="291"/>
      <c r="N31" s="291"/>
      <c r="O31" s="76"/>
      <c r="P31" s="76">
        <v>10.220700000000001</v>
      </c>
      <c r="Q31" s="374"/>
      <c r="R31" s="232">
        <f t="shared" si="0"/>
        <v>0.16</v>
      </c>
      <c r="S31" s="291"/>
      <c r="T31" s="202">
        <f t="shared" si="1"/>
        <v>0</v>
      </c>
      <c r="U31" s="202">
        <f t="shared" si="2"/>
        <v>0</v>
      </c>
      <c r="V31" s="378" t="e">
        <f t="shared" si="3"/>
        <v>#DIV/0!</v>
      </c>
      <c r="W31" s="378" t="e">
        <f t="shared" si="4"/>
        <v>#DIV/0!</v>
      </c>
      <c r="X31" s="258" t="e">
        <f t="shared" si="5"/>
        <v>#N/A</v>
      </c>
      <c r="Y31" s="297">
        <f t="shared" si="6"/>
        <v>18.759062894176999</v>
      </c>
      <c r="Z31" s="201">
        <f t="shared" si="7"/>
        <v>1.8353990327645853</v>
      </c>
      <c r="AA31" s="201"/>
      <c r="AB31" s="300"/>
      <c r="AC31" s="300"/>
      <c r="AD31" s="201" t="str">
        <f>PE!AP31</f>
        <v>Flussprobe</v>
      </c>
      <c r="AE31" s="298"/>
    </row>
    <row r="32" spans="1:31">
      <c r="A32" s="115" t="s">
        <v>67</v>
      </c>
      <c r="B32" s="290"/>
      <c r="C32" s="374"/>
      <c r="D32" s="374"/>
      <c r="E32" s="374"/>
      <c r="F32" s="374">
        <v>70.574661206010077</v>
      </c>
      <c r="G32" s="374"/>
      <c r="H32" s="290"/>
      <c r="I32" s="374"/>
      <c r="J32" s="374"/>
      <c r="K32" s="374"/>
      <c r="L32" s="374">
        <v>70.574661206010077</v>
      </c>
      <c r="M32" s="291"/>
      <c r="N32" s="291"/>
      <c r="O32" s="76"/>
      <c r="P32" s="76">
        <v>10.6455</v>
      </c>
      <c r="Q32" s="374"/>
      <c r="R32" s="232">
        <f t="shared" si="0"/>
        <v>0.16</v>
      </c>
      <c r="S32" s="291"/>
      <c r="T32" s="202">
        <f t="shared" si="1"/>
        <v>0</v>
      </c>
      <c r="U32" s="202">
        <f t="shared" si="2"/>
        <v>0</v>
      </c>
      <c r="V32" s="378" t="e">
        <f t="shared" si="3"/>
        <v>#DIV/0!</v>
      </c>
      <c r="W32" s="378" t="e">
        <f t="shared" si="4"/>
        <v>#DIV/0!</v>
      </c>
      <c r="X32" s="258" t="e">
        <f t="shared" si="5"/>
        <v>#N/A</v>
      </c>
      <c r="Y32" s="297">
        <f t="shared" si="6"/>
        <v>70.574661206010077</v>
      </c>
      <c r="Z32" s="201">
        <f t="shared" si="7"/>
        <v>6.6295299615809569</v>
      </c>
      <c r="AA32" s="201"/>
      <c r="AB32" s="300"/>
      <c r="AC32" s="300"/>
      <c r="AD32" s="201" t="str">
        <f>PE!AP32</f>
        <v>Flussprobe</v>
      </c>
      <c r="AE32" s="298"/>
    </row>
    <row r="33" spans="1:31">
      <c r="A33" s="115" t="s">
        <v>68</v>
      </c>
      <c r="B33" s="290"/>
      <c r="C33" s="374"/>
      <c r="D33" s="374"/>
      <c r="E33" s="374"/>
      <c r="F33" s="374">
        <v>68.071776436332627</v>
      </c>
      <c r="G33" s="374"/>
      <c r="H33" s="290"/>
      <c r="I33" s="374"/>
      <c r="J33" s="374"/>
      <c r="K33" s="374"/>
      <c r="L33" s="374">
        <v>68.071776436332627</v>
      </c>
      <c r="M33" s="291"/>
      <c r="N33" s="291"/>
      <c r="O33" s="76"/>
      <c r="P33" s="76">
        <v>10.5054</v>
      </c>
      <c r="Q33" s="374"/>
      <c r="R33" s="232">
        <f t="shared" si="0"/>
        <v>0.16</v>
      </c>
      <c r="S33" s="291"/>
      <c r="T33" s="202">
        <f t="shared" si="1"/>
        <v>0</v>
      </c>
      <c r="U33" s="202">
        <f t="shared" si="2"/>
        <v>0</v>
      </c>
      <c r="V33" s="378" t="e">
        <f t="shared" si="3"/>
        <v>#DIV/0!</v>
      </c>
      <c r="W33" s="378" t="e">
        <f t="shared" si="4"/>
        <v>#DIV/0!</v>
      </c>
      <c r="X33" s="258" t="e">
        <f t="shared" si="5"/>
        <v>#N/A</v>
      </c>
      <c r="Y33" s="297">
        <f t="shared" si="6"/>
        <v>68.071776436332627</v>
      </c>
      <c r="Z33" s="201">
        <f t="shared" si="7"/>
        <v>6.4796939132572415</v>
      </c>
      <c r="AA33" s="201"/>
      <c r="AB33" s="300"/>
      <c r="AC33" s="300"/>
      <c r="AD33" s="201" t="str">
        <f>PE!AP33</f>
        <v>Flussprobe</v>
      </c>
      <c r="AE33" s="298"/>
    </row>
    <row r="34" spans="1:31">
      <c r="A34" s="115" t="s">
        <v>69</v>
      </c>
      <c r="B34" s="290"/>
      <c r="C34" s="374"/>
      <c r="D34" s="374"/>
      <c r="E34" s="374"/>
      <c r="F34" s="374">
        <v>20.87636588592996</v>
      </c>
      <c r="G34" s="374"/>
      <c r="H34" s="290"/>
      <c r="I34" s="374"/>
      <c r="J34" s="374"/>
      <c r="K34" s="374"/>
      <c r="L34" s="374">
        <v>20.87636588592996</v>
      </c>
      <c r="M34" s="291"/>
      <c r="N34" s="291"/>
      <c r="O34" s="76"/>
      <c r="P34" s="76">
        <v>10.3261</v>
      </c>
      <c r="Q34" s="374"/>
      <c r="R34" s="232">
        <f t="shared" si="0"/>
        <v>0.16</v>
      </c>
      <c r="S34" s="291"/>
      <c r="T34" s="202">
        <f t="shared" si="1"/>
        <v>0</v>
      </c>
      <c r="U34" s="202">
        <f t="shared" si="2"/>
        <v>0</v>
      </c>
      <c r="V34" s="378" t="e">
        <f t="shared" si="3"/>
        <v>#DIV/0!</v>
      </c>
      <c r="W34" s="378" t="e">
        <f t="shared" si="4"/>
        <v>#DIV/0!</v>
      </c>
      <c r="X34" s="258" t="e">
        <f t="shared" si="5"/>
        <v>#N/A</v>
      </c>
      <c r="Y34" s="297">
        <f t="shared" si="6"/>
        <v>20.87636588592996</v>
      </c>
      <c r="Z34" s="201">
        <f t="shared" si="7"/>
        <v>2.0217086689001618</v>
      </c>
      <c r="AA34" s="201"/>
      <c r="AB34" s="300"/>
      <c r="AC34" s="300"/>
      <c r="AD34" s="201" t="str">
        <f>PE!AP34</f>
        <v>Flussprobe</v>
      </c>
      <c r="AE34" s="298"/>
    </row>
    <row r="35" spans="1:31">
      <c r="A35" s="115" t="s">
        <v>70</v>
      </c>
      <c r="B35" s="290"/>
      <c r="C35" s="374"/>
      <c r="D35" s="374"/>
      <c r="E35" s="374"/>
      <c r="F35" s="374">
        <v>12.613816716347509</v>
      </c>
      <c r="G35" s="374"/>
      <c r="H35" s="290"/>
      <c r="I35" s="374"/>
      <c r="J35" s="374"/>
      <c r="K35" s="374"/>
      <c r="L35" s="374">
        <v>12.613816716347509</v>
      </c>
      <c r="M35" s="291"/>
      <c r="N35" s="291"/>
      <c r="O35" s="76"/>
      <c r="P35" s="76">
        <v>11.098699999999999</v>
      </c>
      <c r="Q35" s="374"/>
      <c r="R35" s="232">
        <f t="shared" si="0"/>
        <v>0.16</v>
      </c>
      <c r="S35" s="291"/>
      <c r="T35" s="202">
        <f t="shared" si="1"/>
        <v>0</v>
      </c>
      <c r="U35" s="202">
        <f t="shared" si="2"/>
        <v>0</v>
      </c>
      <c r="V35" s="378" t="e">
        <f t="shared" si="3"/>
        <v>#DIV/0!</v>
      </c>
      <c r="W35" s="378" t="e">
        <f t="shared" si="4"/>
        <v>#DIV/0!</v>
      </c>
      <c r="X35" s="258" t="e">
        <f t="shared" si="5"/>
        <v>#N/A</v>
      </c>
      <c r="Y35" s="297">
        <f t="shared" si="6"/>
        <v>12.613816716347509</v>
      </c>
      <c r="Z35" s="201">
        <f t="shared" si="7"/>
        <v>1.1365129894805257</v>
      </c>
      <c r="AA35" s="201"/>
      <c r="AB35" s="300"/>
      <c r="AC35" s="300"/>
      <c r="AD35" s="201" t="str">
        <f>PE!AP35</f>
        <v>Flussprobe</v>
      </c>
      <c r="AE35" s="298"/>
    </row>
    <row r="36" spans="1:31">
      <c r="A36" s="115" t="s">
        <v>71</v>
      </c>
      <c r="B36" s="290"/>
      <c r="C36" s="374"/>
      <c r="D36" s="374"/>
      <c r="E36" s="374">
        <v>3.7848297506356041</v>
      </c>
      <c r="F36" s="374">
        <v>31.009458741522671</v>
      </c>
      <c r="G36" s="374">
        <v>3.9136793419290421</v>
      </c>
      <c r="H36" s="290"/>
      <c r="I36" s="374"/>
      <c r="J36" s="374"/>
      <c r="K36" s="374">
        <v>3.7848297506356041</v>
      </c>
      <c r="L36" s="374">
        <v>31.009458741522671</v>
      </c>
      <c r="M36" s="291">
        <v>3.9136793419290421</v>
      </c>
      <c r="N36" s="291"/>
      <c r="O36" s="76"/>
      <c r="P36" s="76">
        <v>11.1198</v>
      </c>
      <c r="Q36" s="374"/>
      <c r="R36" s="232">
        <f t="shared" si="0"/>
        <v>0.25</v>
      </c>
      <c r="S36" s="291"/>
      <c r="T36" s="202">
        <f t="shared" si="1"/>
        <v>99.231903539491</v>
      </c>
      <c r="U36" s="202">
        <f t="shared" si="2"/>
        <v>99.231903539491</v>
      </c>
      <c r="V36" s="378">
        <f t="shared" si="3"/>
        <v>0.71213260462529915</v>
      </c>
      <c r="W36" s="378">
        <f t="shared" si="4"/>
        <v>1.4142016268681576</v>
      </c>
      <c r="X36" s="258">
        <f t="shared" si="5"/>
        <v>1.1499999999999999</v>
      </c>
      <c r="Y36" s="297">
        <f t="shared" si="6"/>
        <v>12.902655944695772</v>
      </c>
      <c r="Z36" s="201">
        <f t="shared" si="7"/>
        <v>1.1603316556678871</v>
      </c>
      <c r="AA36" s="201"/>
      <c r="AB36" s="300"/>
      <c r="AC36" s="300"/>
      <c r="AD36" s="201" t="str">
        <f>PE!AP36</f>
        <v>Muenchehofe</v>
      </c>
      <c r="AE36" s="298"/>
    </row>
    <row r="37" spans="1:31">
      <c r="A37" s="115" t="s">
        <v>73</v>
      </c>
      <c r="B37" s="290"/>
      <c r="C37" s="374"/>
      <c r="D37" s="374"/>
      <c r="E37" s="374">
        <v>6.1180297230978526</v>
      </c>
      <c r="F37" s="374">
        <v>22.66757576582209</v>
      </c>
      <c r="G37" s="374">
        <v>4.2207394732216716</v>
      </c>
      <c r="H37" s="290"/>
      <c r="I37" s="374"/>
      <c r="J37" s="374"/>
      <c r="K37" s="374">
        <v>6.1180297230978526</v>
      </c>
      <c r="L37" s="374">
        <v>22.66757576582209</v>
      </c>
      <c r="M37" s="291">
        <v>4.2207394732216716</v>
      </c>
      <c r="N37" s="291"/>
      <c r="O37" s="76"/>
      <c r="P37" s="76">
        <v>11.873799999999999</v>
      </c>
      <c r="Q37" s="374"/>
      <c r="R37" s="232">
        <f t="shared" si="0"/>
        <v>0.25</v>
      </c>
      <c r="S37" s="291"/>
      <c r="T37" s="202">
        <f t="shared" si="1"/>
        <v>75.303820607478897</v>
      </c>
      <c r="U37" s="202">
        <f t="shared" si="2"/>
        <v>75.303820607478897</v>
      </c>
      <c r="V37" s="378">
        <f t="shared" si="3"/>
        <v>0.8185111560955084</v>
      </c>
      <c r="W37" s="378">
        <f t="shared" si="4"/>
        <v>1.4080196220092878</v>
      </c>
      <c r="X37" s="258">
        <f t="shared" si="5"/>
        <v>1.1499999999999999</v>
      </c>
      <c r="Y37" s="297">
        <f t="shared" si="6"/>
        <v>11.002114987380537</v>
      </c>
      <c r="Z37" s="201">
        <f t="shared" si="7"/>
        <v>0.9265875277822212</v>
      </c>
      <c r="AA37" s="201"/>
      <c r="AB37" s="300"/>
      <c r="AC37" s="300"/>
      <c r="AD37" s="201" t="str">
        <f>PE!AP37</f>
        <v>Muenchehofe</v>
      </c>
      <c r="AE37" s="298"/>
    </row>
    <row r="38" spans="1:31">
      <c r="A38" s="115" t="s">
        <v>74</v>
      </c>
      <c r="B38" s="290"/>
      <c r="C38" s="374"/>
      <c r="D38" s="374"/>
      <c r="E38" s="374"/>
      <c r="F38" s="374"/>
      <c r="G38" s="374"/>
      <c r="H38" s="290"/>
      <c r="I38" s="374"/>
      <c r="J38" s="374"/>
      <c r="K38" s="374"/>
      <c r="L38" s="374"/>
      <c r="M38" s="291"/>
      <c r="N38" s="291"/>
      <c r="O38" s="76"/>
      <c r="P38" s="76">
        <v>9.9004999999999992</v>
      </c>
      <c r="Q38" s="374"/>
      <c r="R38" s="232" t="e">
        <f t="shared" si="0"/>
        <v>#DIV/0!</v>
      </c>
      <c r="S38" s="291"/>
      <c r="T38" s="202" t="e">
        <f t="shared" si="1"/>
        <v>#DIV/0!</v>
      </c>
      <c r="U38" s="202" t="e">
        <f t="shared" si="2"/>
        <v>#DIV/0!</v>
      </c>
      <c r="V38" s="378" t="e">
        <f t="shared" si="3"/>
        <v>#DIV/0!</v>
      </c>
      <c r="W38" s="378" t="e">
        <f t="shared" si="4"/>
        <v>#DIV/0!</v>
      </c>
      <c r="X38" s="258" t="e">
        <f t="shared" si="5"/>
        <v>#N/A</v>
      </c>
      <c r="Y38" s="297" t="e">
        <f t="shared" si="6"/>
        <v>#DIV/0!</v>
      </c>
      <c r="Z38" s="201">
        <f t="shared" si="7"/>
        <v>0</v>
      </c>
      <c r="AA38" s="201"/>
      <c r="AB38" s="300"/>
      <c r="AC38" s="300"/>
      <c r="AD38" s="201" t="str">
        <f>PE!AP38</f>
        <v>Muenchehofe</v>
      </c>
      <c r="AE38" s="298"/>
    </row>
    <row r="39" spans="1:31">
      <c r="A39" s="115" t="s">
        <v>75</v>
      </c>
      <c r="B39" s="290"/>
      <c r="C39" s="374"/>
      <c r="D39" s="374">
        <v>27.994726518544891</v>
      </c>
      <c r="E39" s="374">
        <v>18.686814653584999</v>
      </c>
      <c r="F39" s="374">
        <v>24.98333654275466</v>
      </c>
      <c r="G39" s="374">
        <v>6.9123862949529844</v>
      </c>
      <c r="H39" s="290"/>
      <c r="I39" s="374"/>
      <c r="J39" s="374">
        <v>27.994726518544891</v>
      </c>
      <c r="K39" s="374">
        <v>18.686814653584999</v>
      </c>
      <c r="L39" s="374">
        <v>24.98333654275466</v>
      </c>
      <c r="M39" s="291">
        <v>6.9123862949529844</v>
      </c>
      <c r="N39" s="291"/>
      <c r="O39" s="76"/>
      <c r="P39" s="76">
        <v>9.8294999999999995</v>
      </c>
      <c r="Q39" s="374"/>
      <c r="R39" s="232">
        <f t="shared" si="0"/>
        <v>0.58333333333333326</v>
      </c>
      <c r="S39" s="291"/>
      <c r="T39" s="202">
        <f t="shared" si="1"/>
        <v>41.139974442785395</v>
      </c>
      <c r="U39" s="202">
        <f t="shared" si="2"/>
        <v>41.139974442785395</v>
      </c>
      <c r="V39" s="378">
        <f t="shared" si="3"/>
        <v>1.5754089304414427</v>
      </c>
      <c r="W39" s="378">
        <f t="shared" si="4"/>
        <v>1.0332535288925786</v>
      </c>
      <c r="X39" s="258">
        <f t="shared" si="5"/>
        <v>1.49</v>
      </c>
      <c r="Y39" s="297">
        <f t="shared" si="6"/>
        <v>19.644316002459384</v>
      </c>
      <c r="Z39" s="201">
        <f t="shared" si="7"/>
        <v>1.9985061297583178</v>
      </c>
      <c r="AA39" s="201"/>
      <c r="AB39" s="300"/>
      <c r="AC39" s="300"/>
      <c r="AD39" s="201" t="str">
        <f>PE!AP39</f>
        <v>Muenchehofe</v>
      </c>
      <c r="AE39" s="298"/>
    </row>
    <row r="40" spans="1:31">
      <c r="A40" s="115" t="s">
        <v>76</v>
      </c>
      <c r="B40" s="290"/>
      <c r="C40" s="374"/>
      <c r="D40" s="374"/>
      <c r="E40" s="374"/>
      <c r="F40" s="374">
        <v>25.936941226517281</v>
      </c>
      <c r="G40" s="374"/>
      <c r="H40" s="290"/>
      <c r="I40" s="374"/>
      <c r="J40" s="374"/>
      <c r="K40" s="374"/>
      <c r="L40" s="374">
        <v>25.936941226517281</v>
      </c>
      <c r="M40" s="291"/>
      <c r="N40" s="291"/>
      <c r="O40" s="76"/>
      <c r="P40" s="76">
        <v>10.4939</v>
      </c>
      <c r="Q40" s="374"/>
      <c r="R40" s="232">
        <f t="shared" si="0"/>
        <v>0.16</v>
      </c>
      <c r="S40" s="291"/>
      <c r="T40" s="202">
        <f t="shared" si="1"/>
        <v>0</v>
      </c>
      <c r="U40" s="202">
        <f t="shared" si="2"/>
        <v>0</v>
      </c>
      <c r="V40" s="378" t="e">
        <f t="shared" si="3"/>
        <v>#DIV/0!</v>
      </c>
      <c r="W40" s="378" t="e">
        <f t="shared" si="4"/>
        <v>#DIV/0!</v>
      </c>
      <c r="X40" s="258" t="e">
        <f t="shared" si="5"/>
        <v>#N/A</v>
      </c>
      <c r="Y40" s="297">
        <f t="shared" si="6"/>
        <v>25.936941226517281</v>
      </c>
      <c r="Z40" s="201">
        <f t="shared" si="7"/>
        <v>2.4716207726886363</v>
      </c>
      <c r="AA40" s="201"/>
      <c r="AB40" s="300"/>
      <c r="AC40" s="300"/>
      <c r="AD40" s="201" t="str">
        <f>PE!AP40</f>
        <v>Flussprobe</v>
      </c>
      <c r="AE40" s="298"/>
    </row>
    <row r="41" spans="1:31">
      <c r="A41" s="115" t="s">
        <v>77</v>
      </c>
      <c r="B41" s="290"/>
      <c r="C41" s="374"/>
      <c r="D41" s="374"/>
      <c r="E41" s="374"/>
      <c r="F41" s="374">
        <v>31.687656620942089</v>
      </c>
      <c r="G41" s="374"/>
      <c r="H41" s="290"/>
      <c r="I41" s="374"/>
      <c r="J41" s="374"/>
      <c r="K41" s="374"/>
      <c r="L41" s="374">
        <v>31.687656620942089</v>
      </c>
      <c r="M41" s="291"/>
      <c r="N41" s="291"/>
      <c r="O41" s="76"/>
      <c r="P41" s="76">
        <v>10.4939</v>
      </c>
      <c r="Q41" s="374"/>
      <c r="R41" s="232">
        <f t="shared" si="0"/>
        <v>0.16</v>
      </c>
      <c r="S41" s="291"/>
      <c r="T41" s="202">
        <f t="shared" si="1"/>
        <v>0</v>
      </c>
      <c r="U41" s="202">
        <f t="shared" si="2"/>
        <v>0</v>
      </c>
      <c r="V41" s="378" t="e">
        <f t="shared" si="3"/>
        <v>#DIV/0!</v>
      </c>
      <c r="W41" s="378" t="e">
        <f t="shared" si="4"/>
        <v>#DIV/0!</v>
      </c>
      <c r="X41" s="258" t="e">
        <f t="shared" si="5"/>
        <v>#N/A</v>
      </c>
      <c r="Y41" s="297">
        <f t="shared" si="6"/>
        <v>31.687656620942089</v>
      </c>
      <c r="Z41" s="201">
        <f t="shared" si="7"/>
        <v>3.019626318236508</v>
      </c>
      <c r="AA41" s="201"/>
      <c r="AB41" s="300"/>
      <c r="AC41" s="300"/>
      <c r="AD41" s="201" t="str">
        <f>PE!AP41</f>
        <v>Flussprobe</v>
      </c>
      <c r="AE41" s="298"/>
    </row>
    <row r="42" spans="1:31">
      <c r="A42" s="115" t="s">
        <v>79</v>
      </c>
      <c r="B42" s="290"/>
      <c r="C42" s="374"/>
      <c r="D42" s="374"/>
      <c r="E42" s="374"/>
      <c r="F42" s="374">
        <v>12.809350332078569</v>
      </c>
      <c r="G42" s="374"/>
      <c r="H42" s="290"/>
      <c r="I42" s="374"/>
      <c r="J42" s="374"/>
      <c r="K42" s="374"/>
      <c r="L42" s="374">
        <v>12.809350332078569</v>
      </c>
      <c r="M42" s="291"/>
      <c r="N42" s="291"/>
      <c r="O42" s="76"/>
      <c r="P42" s="76">
        <v>10.5085</v>
      </c>
      <c r="Q42" s="374"/>
      <c r="R42" s="232">
        <f t="shared" si="0"/>
        <v>0.16</v>
      </c>
      <c r="S42" s="291"/>
      <c r="T42" s="202">
        <f t="shared" si="1"/>
        <v>0</v>
      </c>
      <c r="U42" s="202">
        <f t="shared" si="2"/>
        <v>0</v>
      </c>
      <c r="V42" s="378" t="e">
        <f t="shared" si="3"/>
        <v>#DIV/0!</v>
      </c>
      <c r="W42" s="378" t="e">
        <f t="shared" si="4"/>
        <v>#DIV/0!</v>
      </c>
      <c r="X42" s="258" t="e">
        <f t="shared" si="5"/>
        <v>#N/A</v>
      </c>
      <c r="Y42" s="297">
        <f t="shared" si="6"/>
        <v>12.809350332078569</v>
      </c>
      <c r="Z42" s="201">
        <f t="shared" si="7"/>
        <v>1.2189513567187105</v>
      </c>
      <c r="AA42" s="201"/>
      <c r="AB42" s="300"/>
      <c r="AC42" s="300"/>
      <c r="AD42" s="201" t="str">
        <f>PE!AP42</f>
        <v>Flussprobe</v>
      </c>
      <c r="AE42" s="298"/>
    </row>
    <row r="43" spans="1:31">
      <c r="A43" s="115" t="s">
        <v>80</v>
      </c>
      <c r="B43" s="290"/>
      <c r="C43" s="374"/>
      <c r="D43" s="374"/>
      <c r="E43" s="374"/>
      <c r="F43" s="374"/>
      <c r="G43" s="374"/>
      <c r="H43" s="290"/>
      <c r="I43" s="374"/>
      <c r="J43" s="374"/>
      <c r="K43" s="374"/>
      <c r="L43" s="374"/>
      <c r="M43" s="291"/>
      <c r="N43" s="291"/>
      <c r="O43" s="76"/>
      <c r="P43" s="76">
        <v>11.4</v>
      </c>
      <c r="Q43" s="374"/>
      <c r="R43" s="232" t="e">
        <f t="shared" si="0"/>
        <v>#DIV/0!</v>
      </c>
      <c r="S43" s="291"/>
      <c r="T43" s="202" t="e">
        <f t="shared" si="1"/>
        <v>#DIV/0!</v>
      </c>
      <c r="U43" s="202" t="e">
        <f t="shared" si="2"/>
        <v>#DIV/0!</v>
      </c>
      <c r="V43" s="378" t="e">
        <f t="shared" si="3"/>
        <v>#DIV/0!</v>
      </c>
      <c r="W43" s="378" t="e">
        <f t="shared" si="4"/>
        <v>#DIV/0!</v>
      </c>
      <c r="X43" s="258" t="e">
        <f t="shared" si="5"/>
        <v>#N/A</v>
      </c>
      <c r="Y43" s="297" t="e">
        <f t="shared" si="6"/>
        <v>#DIV/0!</v>
      </c>
      <c r="Z43" s="201">
        <f t="shared" si="7"/>
        <v>0</v>
      </c>
      <c r="AA43" s="201"/>
      <c r="AB43" s="300"/>
      <c r="AC43" s="300"/>
      <c r="AD43" s="201" t="str">
        <f>PE!AP43</f>
        <v>Methode</v>
      </c>
      <c r="AE43" s="298"/>
    </row>
    <row r="44" spans="1:31">
      <c r="A44" s="115" t="s">
        <v>82</v>
      </c>
      <c r="B44" s="93"/>
      <c r="C44" s="94"/>
      <c r="D44" s="94"/>
      <c r="E44" s="94"/>
      <c r="F44" s="94"/>
      <c r="G44" s="94"/>
      <c r="H44" s="290"/>
      <c r="I44" s="374"/>
      <c r="J44" s="374"/>
      <c r="K44" s="374"/>
      <c r="L44" s="374"/>
      <c r="M44" s="291"/>
      <c r="N44" s="291"/>
      <c r="O44" s="76"/>
      <c r="P44" s="76">
        <v>11</v>
      </c>
      <c r="Q44" s="374"/>
      <c r="R44" s="232" t="e">
        <f t="shared" si="0"/>
        <v>#DIV/0!</v>
      </c>
      <c r="S44" s="291"/>
      <c r="T44" s="202" t="e">
        <f t="shared" si="1"/>
        <v>#DIV/0!</v>
      </c>
      <c r="U44" s="202" t="e">
        <f t="shared" si="2"/>
        <v>#DIV/0!</v>
      </c>
      <c r="V44" s="378" t="e">
        <f t="shared" si="3"/>
        <v>#DIV/0!</v>
      </c>
      <c r="W44" s="378" t="e">
        <f t="shared" si="4"/>
        <v>#DIV/0!</v>
      </c>
      <c r="X44" s="258" t="e">
        <f t="shared" si="5"/>
        <v>#N/A</v>
      </c>
      <c r="Y44" s="297" t="e">
        <f t="shared" si="6"/>
        <v>#DIV/0!</v>
      </c>
      <c r="Z44" s="201">
        <f t="shared" si="7"/>
        <v>0</v>
      </c>
      <c r="AA44" s="201"/>
      <c r="AB44" s="300"/>
      <c r="AC44" s="300"/>
      <c r="AD44" s="201" t="str">
        <f>PE!AP44</f>
        <v>Methode</v>
      </c>
      <c r="AE44" s="298"/>
    </row>
    <row r="45" spans="1:31">
      <c r="A45" s="115" t="s">
        <v>83</v>
      </c>
      <c r="B45" s="290"/>
      <c r="C45" s="374"/>
      <c r="D45" s="374"/>
      <c r="E45" s="374">
        <v>7.9325832447584403</v>
      </c>
      <c r="F45" s="374">
        <v>3.459538255497987</v>
      </c>
      <c r="G45" s="374"/>
      <c r="H45" s="290"/>
      <c r="I45" s="374"/>
      <c r="J45" s="374"/>
      <c r="K45" s="374">
        <v>7.9325832447584403</v>
      </c>
      <c r="L45" s="374">
        <v>3.459538255497987</v>
      </c>
      <c r="M45" s="291"/>
      <c r="N45" s="291"/>
      <c r="O45" s="76"/>
      <c r="P45" s="76">
        <v>9.2992000000000008</v>
      </c>
      <c r="Q45" s="374"/>
      <c r="R45" s="232">
        <f t="shared" si="0"/>
        <v>0.41666666666666663</v>
      </c>
      <c r="S45" s="291"/>
      <c r="T45" s="202">
        <f t="shared" si="1"/>
        <v>39.264372216884865</v>
      </c>
      <c r="U45" s="202">
        <f t="shared" si="2"/>
        <v>39.264372216884865</v>
      </c>
      <c r="V45" s="378">
        <f t="shared" si="3"/>
        <v>1.0000000000000004</v>
      </c>
      <c r="W45" s="378">
        <f t="shared" si="4"/>
        <v>1.0000000000000002</v>
      </c>
      <c r="X45" s="258" t="e">
        <f t="shared" si="5"/>
        <v>#N/A</v>
      </c>
      <c r="Y45" s="297">
        <f t="shared" si="6"/>
        <v>5.6960607501282139</v>
      </c>
      <c r="Z45" s="201">
        <f t="shared" si="7"/>
        <v>0.61253234150552882</v>
      </c>
      <c r="AA45" s="201"/>
      <c r="AB45" s="300"/>
      <c r="AC45" s="300"/>
      <c r="AD45" s="201" t="str">
        <f>PE!AP45</f>
        <v>Muenchehofe</v>
      </c>
      <c r="AE45" s="298"/>
    </row>
    <row r="46" spans="1:31">
      <c r="A46" s="115" t="s">
        <v>84</v>
      </c>
      <c r="B46" s="290"/>
      <c r="C46" s="374"/>
      <c r="D46" s="374"/>
      <c r="E46" s="374">
        <v>13.45638210729968</v>
      </c>
      <c r="F46" s="374">
        <v>1.1986445724718651</v>
      </c>
      <c r="G46" s="374"/>
      <c r="H46" s="290"/>
      <c r="I46" s="374"/>
      <c r="J46" s="374"/>
      <c r="K46" s="374">
        <v>13.45638210729968</v>
      </c>
      <c r="L46" s="374">
        <v>1.1986445724718651</v>
      </c>
      <c r="M46" s="291"/>
      <c r="N46" s="291"/>
      <c r="O46" s="76"/>
      <c r="P46" s="76">
        <v>11.0101</v>
      </c>
      <c r="Q46" s="374"/>
      <c r="R46" s="232">
        <f t="shared" si="0"/>
        <v>0.16666666666666666</v>
      </c>
      <c r="S46" s="291"/>
      <c r="T46" s="202">
        <f t="shared" si="1"/>
        <v>83.641864342337044</v>
      </c>
      <c r="U46" s="202">
        <f t="shared" si="2"/>
        <v>83.641864342337044</v>
      </c>
      <c r="V46" s="378">
        <f t="shared" si="3"/>
        <v>0.99999999999999989</v>
      </c>
      <c r="W46" s="378">
        <f t="shared" si="4"/>
        <v>0.99999999999999989</v>
      </c>
      <c r="X46" s="258" t="e">
        <f t="shared" si="5"/>
        <v>#N/A</v>
      </c>
      <c r="Y46" s="297">
        <f t="shared" si="6"/>
        <v>7.3275133398857726</v>
      </c>
      <c r="Z46" s="201">
        <f t="shared" si="7"/>
        <v>0.66552650201957952</v>
      </c>
      <c r="AA46" s="201"/>
      <c r="AB46" s="300"/>
      <c r="AC46" s="300"/>
      <c r="AD46" s="201" t="str">
        <f>PE!AP46</f>
        <v>Muenchehofe</v>
      </c>
      <c r="AE46" s="298"/>
    </row>
    <row r="47" spans="1:31">
      <c r="A47" s="115" t="s">
        <v>85</v>
      </c>
      <c r="B47" s="290">
        <v>4.8598999124707216</v>
      </c>
      <c r="C47" s="374"/>
      <c r="D47" s="374"/>
      <c r="E47" s="374">
        <v>14.014063312631279</v>
      </c>
      <c r="F47" s="374">
        <v>6.286467165798066</v>
      </c>
      <c r="G47" s="374"/>
      <c r="H47" s="290">
        <v>4.8598999124707216</v>
      </c>
      <c r="I47" s="374"/>
      <c r="J47" s="374"/>
      <c r="K47" s="374">
        <v>14.014063312631279</v>
      </c>
      <c r="L47" s="374">
        <v>6.286467165798066</v>
      </c>
      <c r="M47" s="291"/>
      <c r="N47" s="291"/>
      <c r="O47" s="76"/>
      <c r="P47" s="76">
        <v>8.7697000000000003</v>
      </c>
      <c r="Q47" s="374"/>
      <c r="R47" s="232">
        <f t="shared" si="0"/>
        <v>0.5</v>
      </c>
      <c r="S47" s="291"/>
      <c r="T47" s="202">
        <f t="shared" si="1"/>
        <v>47.949861667909381</v>
      </c>
      <c r="U47" s="202">
        <f t="shared" si="2"/>
        <v>47.949861667909381</v>
      </c>
      <c r="V47" s="378">
        <f t="shared" si="3"/>
        <v>0.87702148875889552</v>
      </c>
      <c r="W47" s="378">
        <f t="shared" si="4"/>
        <v>1.3993046771201512</v>
      </c>
      <c r="X47" s="258">
        <f t="shared" si="5"/>
        <v>1.1499999999999999</v>
      </c>
      <c r="Y47" s="297">
        <f t="shared" si="6"/>
        <v>8.386810130300022</v>
      </c>
      <c r="Z47" s="201">
        <f t="shared" si="7"/>
        <v>0.95633945634400508</v>
      </c>
      <c r="AA47" s="201"/>
      <c r="AB47" s="300"/>
      <c r="AC47" s="300"/>
      <c r="AD47" s="201" t="str">
        <f>PE!AP47</f>
        <v>Muenchehofe</v>
      </c>
      <c r="AE47" s="298"/>
    </row>
    <row r="48" spans="1:31">
      <c r="A48" s="115" t="s">
        <v>86</v>
      </c>
      <c r="B48" s="290"/>
      <c r="C48" s="374"/>
      <c r="D48" s="374"/>
      <c r="E48" s="374"/>
      <c r="F48" s="374">
        <v>60.805411572793219</v>
      </c>
      <c r="G48" s="374">
        <v>16.749056531640139</v>
      </c>
      <c r="H48" s="290"/>
      <c r="I48" s="374"/>
      <c r="J48" s="374"/>
      <c r="K48" s="374"/>
      <c r="L48" s="374">
        <v>60.805411572793219</v>
      </c>
      <c r="M48" s="291">
        <v>16.749056531640139</v>
      </c>
      <c r="N48" s="291"/>
      <c r="O48" s="76"/>
      <c r="P48" s="76">
        <v>10.600899999999999</v>
      </c>
      <c r="Q48" s="374"/>
      <c r="R48" s="232">
        <f t="shared" si="0"/>
        <v>0.41666666666666663</v>
      </c>
      <c r="S48" s="291"/>
      <c r="T48" s="202">
        <f t="shared" si="1"/>
        <v>56.806984971939521</v>
      </c>
      <c r="U48" s="202">
        <f t="shared" si="2"/>
        <v>56.806984971939521</v>
      </c>
      <c r="V48" s="378">
        <f t="shared" si="3"/>
        <v>0.99999999999999967</v>
      </c>
      <c r="W48" s="378">
        <f t="shared" si="4"/>
        <v>0.99999999999999989</v>
      </c>
      <c r="X48" s="258" t="e">
        <f t="shared" si="5"/>
        <v>#N/A</v>
      </c>
      <c r="Y48" s="297">
        <f t="shared" si="6"/>
        <v>38.777234052216677</v>
      </c>
      <c r="Z48" s="201">
        <f t="shared" si="7"/>
        <v>3.6579190495351037</v>
      </c>
      <c r="AA48" s="201"/>
      <c r="AB48" s="300"/>
      <c r="AC48" s="300"/>
      <c r="AD48" s="201" t="str">
        <f>PE!AP48</f>
        <v>Muenchehofe</v>
      </c>
      <c r="AE48" s="298"/>
    </row>
    <row r="49" spans="1:31">
      <c r="A49" s="115" t="s">
        <v>87</v>
      </c>
      <c r="B49" s="290">
        <v>8.8611695349952306</v>
      </c>
      <c r="C49" s="374">
        <v>14.0101228080519</v>
      </c>
      <c r="D49" s="374">
        <v>10.268229994351</v>
      </c>
      <c r="E49" s="374">
        <v>2.957301554656834</v>
      </c>
      <c r="F49" s="374">
        <v>3.2293549022907788</v>
      </c>
      <c r="G49" s="374">
        <v>2.6229610380476061</v>
      </c>
      <c r="H49" s="290">
        <v>8.8611695349952306</v>
      </c>
      <c r="I49" s="374">
        <v>14.0101228080519</v>
      </c>
      <c r="J49" s="374">
        <v>10.268229994351</v>
      </c>
      <c r="K49" s="374">
        <v>2.957301554656834</v>
      </c>
      <c r="L49" s="374">
        <v>3.2293549022907788</v>
      </c>
      <c r="M49" s="291">
        <v>2.6229610380476061</v>
      </c>
      <c r="N49" s="291"/>
      <c r="O49" s="76"/>
      <c r="P49" s="76">
        <v>9.8119999999999994</v>
      </c>
      <c r="Q49" s="374"/>
      <c r="R49" s="232">
        <f t="shared" si="0"/>
        <v>0.75</v>
      </c>
      <c r="S49" s="291"/>
      <c r="T49" s="202">
        <f t="shared" si="1"/>
        <v>62.073169634348027</v>
      </c>
      <c r="U49" s="202">
        <f t="shared" si="2"/>
        <v>62.073169634348027</v>
      </c>
      <c r="V49" s="378">
        <f t="shared" si="3"/>
        <v>1.006613610845341</v>
      </c>
      <c r="W49" s="378">
        <f t="shared" si="4"/>
        <v>1.6172409493264395</v>
      </c>
      <c r="X49" s="258">
        <f t="shared" si="5"/>
        <v>1.94</v>
      </c>
      <c r="Y49" s="297">
        <f t="shared" si="6"/>
        <v>6.9915233053988928</v>
      </c>
      <c r="Z49" s="201">
        <f t="shared" si="7"/>
        <v>0.71254823740306694</v>
      </c>
      <c r="AA49" s="201"/>
      <c r="AB49" s="300"/>
      <c r="AC49" s="300"/>
      <c r="AD49" s="201" t="str">
        <f>PE!AP49</f>
        <v>Muenchehofe</v>
      </c>
      <c r="AE49" s="298"/>
    </row>
    <row r="50" spans="1:31">
      <c r="A50" s="115" t="s">
        <v>88</v>
      </c>
      <c r="B50" s="290">
        <v>8.8775735781288034</v>
      </c>
      <c r="C50" s="374" t="e">
        <v>#VALUE!</v>
      </c>
      <c r="D50" s="374" t="e">
        <v>#VALUE!</v>
      </c>
      <c r="E50" s="374">
        <v>5.6621059524134179</v>
      </c>
      <c r="F50" s="374">
        <v>28.927018019325491</v>
      </c>
      <c r="G50" s="374">
        <v>2.2220630275565032</v>
      </c>
      <c r="H50" s="290">
        <v>8.8775735781288034</v>
      </c>
      <c r="I50" s="374"/>
      <c r="J50" s="374"/>
      <c r="K50" s="374">
        <v>5.6621059524134179</v>
      </c>
      <c r="L50" s="374">
        <v>28.927018019325491</v>
      </c>
      <c r="M50" s="291"/>
      <c r="N50" s="291"/>
      <c r="O50" s="76"/>
      <c r="P50" s="76">
        <v>9.5437999999999992</v>
      </c>
      <c r="Q50" s="374"/>
      <c r="R50" s="232">
        <f t="shared" si="0"/>
        <v>0.25</v>
      </c>
      <c r="S50" s="291"/>
      <c r="T50" s="202">
        <f t="shared" si="1"/>
        <v>71.042938560598159</v>
      </c>
      <c r="U50" s="202" t="e">
        <f t="shared" si="2"/>
        <v>#VALUE!</v>
      </c>
      <c r="V50" s="378">
        <f t="shared" si="3"/>
        <v>0.85752471497472516</v>
      </c>
      <c r="W50" s="378">
        <f t="shared" si="4"/>
        <v>1.4026661116672288</v>
      </c>
      <c r="X50" s="258">
        <f t="shared" si="5"/>
        <v>1.1499999999999999</v>
      </c>
      <c r="Y50" s="297">
        <f t="shared" si="6"/>
        <v>14.488899183289236</v>
      </c>
      <c r="Z50" s="201">
        <f t="shared" si="7"/>
        <v>1.518147821967061</v>
      </c>
      <c r="AA50" s="201"/>
      <c r="AB50" s="300"/>
      <c r="AC50" s="300"/>
      <c r="AD50" s="201" t="str">
        <f>PE!AP50</f>
        <v>Muenchehofe</v>
      </c>
      <c r="AE50" s="298"/>
    </row>
    <row r="51" spans="1:31">
      <c r="A51" s="115" t="s">
        <v>89</v>
      </c>
      <c r="B51" s="290"/>
      <c r="C51" s="374"/>
      <c r="D51" s="374"/>
      <c r="E51" s="374"/>
      <c r="F51" s="374">
        <v>5.9118731489726484</v>
      </c>
      <c r="G51" s="374"/>
      <c r="H51" s="290"/>
      <c r="I51" s="374"/>
      <c r="J51" s="374"/>
      <c r="K51" s="374"/>
      <c r="L51" s="374">
        <v>5.9118731489726484</v>
      </c>
      <c r="M51" s="291"/>
      <c r="N51" s="291"/>
      <c r="O51" s="76"/>
      <c r="P51" s="76">
        <v>9.0572999999999997</v>
      </c>
      <c r="Q51" s="374"/>
      <c r="R51" s="232">
        <f t="shared" si="0"/>
        <v>0.16</v>
      </c>
      <c r="S51" s="291"/>
      <c r="T51" s="202">
        <f t="shared" si="1"/>
        <v>0</v>
      </c>
      <c r="U51" s="202">
        <f t="shared" si="2"/>
        <v>0</v>
      </c>
      <c r="V51" s="378" t="e">
        <f t="shared" si="3"/>
        <v>#DIV/0!</v>
      </c>
      <c r="W51" s="378" t="e">
        <f t="shared" si="4"/>
        <v>#DIV/0!</v>
      </c>
      <c r="X51" s="258" t="e">
        <f t="shared" si="5"/>
        <v>#N/A</v>
      </c>
      <c r="Y51" s="297">
        <f t="shared" si="6"/>
        <v>5.9118731489726484</v>
      </c>
      <c r="Z51" s="201">
        <f t="shared" si="7"/>
        <v>0.65271914908114437</v>
      </c>
      <c r="AA51" s="201"/>
      <c r="AB51" s="300"/>
      <c r="AC51" s="300"/>
      <c r="AD51" s="201" t="str">
        <f>PE!AP51</f>
        <v>Muenchehofe</v>
      </c>
      <c r="AE51" s="298"/>
    </row>
    <row r="52" spans="1:31">
      <c r="A52" s="115" t="s">
        <v>90</v>
      </c>
      <c r="B52" s="290"/>
      <c r="C52" s="374"/>
      <c r="D52" s="374"/>
      <c r="E52" s="374"/>
      <c r="F52" s="374">
        <v>5.1819280240117642</v>
      </c>
      <c r="G52" s="374"/>
      <c r="H52" s="290"/>
      <c r="I52" s="374"/>
      <c r="J52" s="374"/>
      <c r="K52" s="374"/>
      <c r="L52" s="374">
        <v>5.1819280240117642</v>
      </c>
      <c r="M52" s="291"/>
      <c r="N52" s="291"/>
      <c r="O52" s="76"/>
      <c r="P52" s="76">
        <v>8.6795000000000009</v>
      </c>
      <c r="Q52" s="374"/>
      <c r="R52" s="232">
        <f t="shared" si="0"/>
        <v>0.16</v>
      </c>
      <c r="S52" s="291"/>
      <c r="T52" s="202">
        <f t="shared" si="1"/>
        <v>0</v>
      </c>
      <c r="U52" s="202">
        <f t="shared" si="2"/>
        <v>0</v>
      </c>
      <c r="V52" s="378" t="e">
        <f t="shared" si="3"/>
        <v>#DIV/0!</v>
      </c>
      <c r="W52" s="378" t="e">
        <f t="shared" si="4"/>
        <v>#DIV/0!</v>
      </c>
      <c r="X52" s="258" t="e">
        <f t="shared" si="5"/>
        <v>#N/A</v>
      </c>
      <c r="Y52" s="297">
        <f t="shared" si="6"/>
        <v>5.1819280240117642</v>
      </c>
      <c r="Z52" s="201">
        <f t="shared" si="7"/>
        <v>0.59703070730016283</v>
      </c>
      <c r="AA52" s="201"/>
      <c r="AB52" s="300"/>
      <c r="AC52" s="300"/>
      <c r="AD52" s="201" t="str">
        <f>PE!AP52</f>
        <v>Muenchehofe</v>
      </c>
      <c r="AE52" s="298"/>
    </row>
    <row r="53" spans="1:31">
      <c r="A53" s="115" t="s">
        <v>91</v>
      </c>
      <c r="B53" s="290">
        <v>1.000958117628602</v>
      </c>
      <c r="C53" s="374"/>
      <c r="D53" s="374"/>
      <c r="E53" s="374"/>
      <c r="F53" s="374">
        <v>4.2971299120463806</v>
      </c>
      <c r="G53" s="374"/>
      <c r="H53" s="290">
        <v>1.000958117628602</v>
      </c>
      <c r="I53" s="374"/>
      <c r="J53" s="374"/>
      <c r="K53" s="374"/>
      <c r="L53" s="374">
        <v>4.2971299120463806</v>
      </c>
      <c r="M53" s="291"/>
      <c r="N53" s="291"/>
      <c r="O53" s="76"/>
      <c r="P53" s="76">
        <v>10.8721</v>
      </c>
      <c r="Q53" s="374"/>
      <c r="R53" s="232">
        <f t="shared" si="0"/>
        <v>0.41666666666666663</v>
      </c>
      <c r="S53" s="291"/>
      <c r="T53" s="202">
        <f t="shared" si="1"/>
        <v>62.21436442648136</v>
      </c>
      <c r="U53" s="202">
        <f t="shared" si="2"/>
        <v>62.21436442648136</v>
      </c>
      <c r="V53" s="378">
        <f t="shared" si="3"/>
        <v>0.99999999999999978</v>
      </c>
      <c r="W53" s="378">
        <f t="shared" si="4"/>
        <v>0.99999999999999989</v>
      </c>
      <c r="X53" s="258" t="e">
        <f t="shared" si="5"/>
        <v>#N/A</v>
      </c>
      <c r="Y53" s="297">
        <f t="shared" si="6"/>
        <v>2.6490440148374912</v>
      </c>
      <c r="Z53" s="201">
        <f t="shared" si="7"/>
        <v>0.24365522896565442</v>
      </c>
      <c r="AA53" s="201"/>
      <c r="AB53" s="300"/>
      <c r="AC53" s="300"/>
      <c r="AD53" s="201" t="str">
        <f>PE!AP53</f>
        <v>Flussprobe</v>
      </c>
      <c r="AE53" s="298"/>
    </row>
    <row r="54" spans="1:31">
      <c r="A54" s="115" t="s">
        <v>92</v>
      </c>
      <c r="B54" s="290"/>
      <c r="C54" s="374"/>
      <c r="D54" s="374"/>
      <c r="E54" s="374"/>
      <c r="F54" s="374">
        <v>7.143205380255238</v>
      </c>
      <c r="G54" s="374"/>
      <c r="H54" s="290"/>
      <c r="I54" s="374"/>
      <c r="J54" s="374"/>
      <c r="K54" s="374"/>
      <c r="L54" s="374">
        <v>7.143205380255238</v>
      </c>
      <c r="M54" s="291"/>
      <c r="N54" s="291"/>
      <c r="O54" s="76"/>
      <c r="P54" s="76">
        <v>10.3378</v>
      </c>
      <c r="Q54" s="374"/>
      <c r="R54" s="232">
        <f t="shared" si="0"/>
        <v>0.16</v>
      </c>
      <c r="S54" s="291"/>
      <c r="T54" s="202">
        <f t="shared" si="1"/>
        <v>0</v>
      </c>
      <c r="U54" s="202">
        <f t="shared" si="2"/>
        <v>0</v>
      </c>
      <c r="V54" s="378" t="e">
        <f t="shared" si="3"/>
        <v>#DIV/0!</v>
      </c>
      <c r="W54" s="378" t="e">
        <f t="shared" si="4"/>
        <v>#DIV/0!</v>
      </c>
      <c r="X54" s="258" t="e">
        <f t="shared" si="5"/>
        <v>#N/A</v>
      </c>
      <c r="Y54" s="297">
        <f t="shared" si="6"/>
        <v>7.143205380255238</v>
      </c>
      <c r="Z54" s="201">
        <f t="shared" si="7"/>
        <v>0.69097925866772802</v>
      </c>
      <c r="AA54" s="201"/>
      <c r="AB54" s="300"/>
      <c r="AC54" s="300"/>
      <c r="AD54" s="201" t="str">
        <f>PE!AP54</f>
        <v>Flussprobe</v>
      </c>
      <c r="AE54" s="298"/>
    </row>
    <row r="55" spans="1:31">
      <c r="A55" s="115" t="s">
        <v>93</v>
      </c>
      <c r="B55" s="290">
        <v>1.0359363503225949</v>
      </c>
      <c r="C55" s="374"/>
      <c r="D55" s="374"/>
      <c r="E55" s="374"/>
      <c r="F55" s="374">
        <v>3.863660473798769</v>
      </c>
      <c r="G55" s="374"/>
      <c r="H55" s="290">
        <v>1.0359363503225949</v>
      </c>
      <c r="I55" s="374"/>
      <c r="J55" s="374"/>
      <c r="K55" s="374"/>
      <c r="L55" s="374">
        <v>3.863660473798769</v>
      </c>
      <c r="M55" s="291"/>
      <c r="N55" s="291"/>
      <c r="O55" s="76"/>
      <c r="P55" s="76">
        <v>10.241199999999999</v>
      </c>
      <c r="Q55" s="374"/>
      <c r="R55" s="232">
        <f t="shared" si="0"/>
        <v>0.41666666666666663</v>
      </c>
      <c r="S55" s="291"/>
      <c r="T55" s="202">
        <f t="shared" si="1"/>
        <v>57.713404285734583</v>
      </c>
      <c r="U55" s="202">
        <f t="shared" si="2"/>
        <v>57.713404285734583</v>
      </c>
      <c r="V55" s="378">
        <f t="shared" si="3"/>
        <v>0.99999999999999989</v>
      </c>
      <c r="W55" s="378">
        <f t="shared" si="4"/>
        <v>0.99999999999999989</v>
      </c>
      <c r="X55" s="258" t="e">
        <f t="shared" si="5"/>
        <v>#N/A</v>
      </c>
      <c r="Y55" s="297">
        <f t="shared" si="6"/>
        <v>2.4497984120606819</v>
      </c>
      <c r="Z55" s="201">
        <f t="shared" si="7"/>
        <v>0.23921009374494026</v>
      </c>
      <c r="AA55" s="201"/>
      <c r="AB55" s="300"/>
      <c r="AC55" s="300"/>
      <c r="AD55" s="201" t="str">
        <f>PE!AP55</f>
        <v>Flussprobe</v>
      </c>
      <c r="AE55" s="298"/>
    </row>
    <row r="56" spans="1:31">
      <c r="A56" s="115" t="s">
        <v>94</v>
      </c>
      <c r="B56" s="290"/>
      <c r="C56" s="374"/>
      <c r="D56" s="374"/>
      <c r="E56" s="374"/>
      <c r="F56" s="374">
        <v>4.3039993995806061</v>
      </c>
      <c r="G56" s="374"/>
      <c r="H56" s="290"/>
      <c r="I56" s="374"/>
      <c r="J56" s="374"/>
      <c r="K56" s="374"/>
      <c r="L56" s="374">
        <v>4.3039993995806061</v>
      </c>
      <c r="M56" s="291"/>
      <c r="N56" s="291"/>
      <c r="O56" s="76"/>
      <c r="P56" s="76">
        <v>9.7591000000000001</v>
      </c>
      <c r="Q56" s="374"/>
      <c r="R56" s="232">
        <f t="shared" si="0"/>
        <v>0.16</v>
      </c>
      <c r="S56" s="291"/>
      <c r="T56" s="202">
        <f t="shared" si="1"/>
        <v>0</v>
      </c>
      <c r="U56" s="202">
        <f t="shared" si="2"/>
        <v>0</v>
      </c>
      <c r="V56" s="378" t="e">
        <f t="shared" si="3"/>
        <v>#DIV/0!</v>
      </c>
      <c r="W56" s="378" t="e">
        <f t="shared" si="4"/>
        <v>#DIV/0!</v>
      </c>
      <c r="X56" s="258" t="e">
        <f t="shared" si="5"/>
        <v>#N/A</v>
      </c>
      <c r="Y56" s="297">
        <f t="shared" si="6"/>
        <v>4.3039993995806061</v>
      </c>
      <c r="Z56" s="201">
        <f t="shared" si="7"/>
        <v>0.44102421325538277</v>
      </c>
      <c r="AA56" s="201"/>
      <c r="AB56" s="300"/>
      <c r="AC56" s="300"/>
      <c r="AD56" s="201" t="str">
        <f>PE!AP56</f>
        <v>Flussprobe</v>
      </c>
      <c r="AE56" s="298"/>
    </row>
    <row r="57" spans="1:31">
      <c r="A57" s="115" t="s">
        <v>95</v>
      </c>
      <c r="B57" s="290"/>
      <c r="C57" s="374"/>
      <c r="D57" s="374"/>
      <c r="E57" s="374"/>
      <c r="F57" s="374">
        <v>6.5260601526693494</v>
      </c>
      <c r="G57" s="374"/>
      <c r="H57" s="290"/>
      <c r="I57" s="374"/>
      <c r="J57" s="374"/>
      <c r="K57" s="374"/>
      <c r="L57" s="374">
        <v>6.5260601526693494</v>
      </c>
      <c r="M57" s="291"/>
      <c r="N57" s="291"/>
      <c r="O57" s="76"/>
      <c r="P57" s="76">
        <v>9.8644999999999996</v>
      </c>
      <c r="Q57" s="374"/>
      <c r="R57" s="232">
        <f t="shared" si="0"/>
        <v>0.16</v>
      </c>
      <c r="S57" s="291"/>
      <c r="T57" s="202">
        <f t="shared" si="1"/>
        <v>0</v>
      </c>
      <c r="U57" s="202">
        <f t="shared" si="2"/>
        <v>0</v>
      </c>
      <c r="V57" s="378" t="e">
        <f t="shared" si="3"/>
        <v>#DIV/0!</v>
      </c>
      <c r="W57" s="378" t="e">
        <f t="shared" si="4"/>
        <v>#DIV/0!</v>
      </c>
      <c r="X57" s="258" t="e">
        <f t="shared" si="5"/>
        <v>#N/A</v>
      </c>
      <c r="Y57" s="297">
        <f t="shared" si="6"/>
        <v>6.5260601526693494</v>
      </c>
      <c r="Z57" s="201">
        <f t="shared" si="7"/>
        <v>0.66157029273347356</v>
      </c>
      <c r="AA57" s="201"/>
      <c r="AB57" s="300"/>
      <c r="AC57" s="300"/>
      <c r="AD57" s="201" t="str">
        <f>PE!AP57</f>
        <v>Flussprobe</v>
      </c>
      <c r="AE57" s="298"/>
    </row>
    <row r="58" spans="1:31">
      <c r="A58" s="115" t="s">
        <v>96</v>
      </c>
      <c r="B58" s="290"/>
      <c r="C58" s="374"/>
      <c r="D58" s="374"/>
      <c r="E58" s="374"/>
      <c r="F58" s="374">
        <v>5.4432599484392927</v>
      </c>
      <c r="G58" s="374"/>
      <c r="H58" s="290"/>
      <c r="I58" s="374"/>
      <c r="J58" s="374"/>
      <c r="K58" s="374"/>
      <c r="L58" s="374">
        <v>5.4432599484392927</v>
      </c>
      <c r="M58" s="291"/>
      <c r="N58" s="291"/>
      <c r="O58" s="76"/>
      <c r="P58" s="76">
        <v>10.786300000000001</v>
      </c>
      <c r="Q58" s="374"/>
      <c r="R58" s="232">
        <f t="shared" si="0"/>
        <v>0.16</v>
      </c>
      <c r="S58" s="291"/>
      <c r="T58" s="202">
        <f t="shared" si="1"/>
        <v>0</v>
      </c>
      <c r="U58" s="202">
        <f t="shared" si="2"/>
        <v>0</v>
      </c>
      <c r="V58" s="378" t="e">
        <f t="shared" si="3"/>
        <v>#DIV/0!</v>
      </c>
      <c r="W58" s="378" t="e">
        <f t="shared" si="4"/>
        <v>#DIV/0!</v>
      </c>
      <c r="X58" s="258" t="e">
        <f t="shared" si="5"/>
        <v>#N/A</v>
      </c>
      <c r="Y58" s="297">
        <f t="shared" si="6"/>
        <v>5.4432599484392927</v>
      </c>
      <c r="Z58" s="201">
        <f t="shared" si="7"/>
        <v>0.50464570320121749</v>
      </c>
      <c r="AA58" s="201"/>
      <c r="AB58" s="300"/>
      <c r="AC58" s="300"/>
      <c r="AD58" s="201" t="str">
        <f>PE!AP58</f>
        <v>Flussprobe</v>
      </c>
      <c r="AE58" s="298"/>
    </row>
    <row r="59" spans="1:31">
      <c r="A59" s="115" t="s">
        <v>97</v>
      </c>
      <c r="B59" s="290"/>
      <c r="C59" s="374"/>
      <c r="D59" s="374"/>
      <c r="E59" s="374"/>
      <c r="F59" s="374">
        <v>0.95430346134066879</v>
      </c>
      <c r="G59" s="374"/>
      <c r="H59" s="290"/>
      <c r="I59" s="374"/>
      <c r="J59" s="374"/>
      <c r="K59" s="374"/>
      <c r="L59" s="374">
        <v>0.95430346134066879</v>
      </c>
      <c r="M59" s="291"/>
      <c r="N59" s="291"/>
      <c r="O59" s="76"/>
      <c r="P59" s="76">
        <v>10.3813</v>
      </c>
      <c r="Q59" s="374"/>
      <c r="R59" s="232">
        <f t="shared" si="0"/>
        <v>0.16</v>
      </c>
      <c r="S59" s="291"/>
      <c r="T59" s="202">
        <f t="shared" si="1"/>
        <v>0</v>
      </c>
      <c r="U59" s="202">
        <f t="shared" si="2"/>
        <v>0</v>
      </c>
      <c r="V59" s="378" t="e">
        <f t="shared" si="3"/>
        <v>#DIV/0!</v>
      </c>
      <c r="W59" s="378" t="e">
        <f t="shared" si="4"/>
        <v>#DIV/0!</v>
      </c>
      <c r="X59" s="258" t="e">
        <f t="shared" si="5"/>
        <v>#N/A</v>
      </c>
      <c r="Y59" s="297">
        <f t="shared" si="6"/>
        <v>0.95430346134066879</v>
      </c>
      <c r="Z59" s="201">
        <f t="shared" si="7"/>
        <v>9.1925236852867062E-2</v>
      </c>
      <c r="AA59" s="201"/>
      <c r="AB59" s="300"/>
      <c r="AC59" s="300"/>
      <c r="AD59" s="201" t="str">
        <f>PE!AP59</f>
        <v>Muenchehofe</v>
      </c>
      <c r="AE59" s="298"/>
    </row>
    <row r="60" spans="1:31">
      <c r="A60" s="115" t="s">
        <v>98</v>
      </c>
      <c r="B60" s="290"/>
      <c r="C60" s="374"/>
      <c r="D60" s="374"/>
      <c r="E60" s="374"/>
      <c r="F60" s="374">
        <v>1.2133660763246319</v>
      </c>
      <c r="G60" s="374"/>
      <c r="H60" s="290"/>
      <c r="I60" s="374"/>
      <c r="J60" s="374"/>
      <c r="K60" s="374"/>
      <c r="L60" s="374">
        <v>1.2133660763246319</v>
      </c>
      <c r="M60" s="291"/>
      <c r="N60" s="291"/>
      <c r="O60" s="76"/>
      <c r="P60" s="76">
        <v>9.5404999999999998</v>
      </c>
      <c r="Q60" s="374"/>
      <c r="R60" s="232">
        <f t="shared" si="0"/>
        <v>0.16</v>
      </c>
      <c r="S60" s="291"/>
      <c r="T60" s="202">
        <f t="shared" si="1"/>
        <v>0</v>
      </c>
      <c r="U60" s="202">
        <f t="shared" si="2"/>
        <v>0</v>
      </c>
      <c r="V60" s="378" t="e">
        <f t="shared" si="3"/>
        <v>#DIV/0!</v>
      </c>
      <c r="W60" s="378" t="e">
        <f t="shared" si="4"/>
        <v>#DIV/0!</v>
      </c>
      <c r="X60" s="258" t="e">
        <f t="shared" si="5"/>
        <v>#N/A</v>
      </c>
      <c r="Y60" s="297">
        <f t="shared" si="6"/>
        <v>1.2133660763246319</v>
      </c>
      <c r="Z60" s="201">
        <f t="shared" si="7"/>
        <v>0.1271805540930383</v>
      </c>
      <c r="AA60" s="201"/>
      <c r="AB60" s="300"/>
      <c r="AC60" s="300"/>
      <c r="AD60" s="201" t="str">
        <f>PE!AP60</f>
        <v>Muenchehofe</v>
      </c>
      <c r="AE60" s="298"/>
    </row>
    <row r="61" spans="1:31">
      <c r="A61" s="115" t="s">
        <v>99</v>
      </c>
      <c r="B61" s="290"/>
      <c r="C61" s="374"/>
      <c r="D61" s="374"/>
      <c r="E61" s="374"/>
      <c r="F61" s="374"/>
      <c r="G61" s="374"/>
      <c r="H61" s="290"/>
      <c r="I61" s="374"/>
      <c r="J61" s="374"/>
      <c r="K61" s="374"/>
      <c r="L61" s="374"/>
      <c r="M61" s="291"/>
      <c r="N61" s="291"/>
      <c r="O61" s="76"/>
      <c r="P61" s="76">
        <v>9.5395000000000003</v>
      </c>
      <c r="Q61" s="374"/>
      <c r="R61" s="232" t="e">
        <f t="shared" si="0"/>
        <v>#DIV/0!</v>
      </c>
      <c r="S61" s="291"/>
      <c r="T61" s="202" t="e">
        <f t="shared" si="1"/>
        <v>#DIV/0!</v>
      </c>
      <c r="U61" s="202" t="e">
        <f t="shared" si="2"/>
        <v>#DIV/0!</v>
      </c>
      <c r="V61" s="378" t="e">
        <f t="shared" si="3"/>
        <v>#DIV/0!</v>
      </c>
      <c r="W61" s="378" t="e">
        <f t="shared" si="4"/>
        <v>#DIV/0!</v>
      </c>
      <c r="X61" s="258" t="e">
        <f t="shared" si="5"/>
        <v>#N/A</v>
      </c>
      <c r="Y61" s="297" t="e">
        <f t="shared" si="6"/>
        <v>#DIV/0!</v>
      </c>
      <c r="Z61" s="201">
        <f t="shared" si="7"/>
        <v>0</v>
      </c>
      <c r="AA61" s="201"/>
      <c r="AB61" s="300"/>
      <c r="AC61" s="300"/>
      <c r="AD61" s="201" t="str">
        <f>PE!AP61</f>
        <v>Muenchehofe</v>
      </c>
      <c r="AE61" s="298"/>
    </row>
    <row r="62" spans="1:31">
      <c r="A62" s="115" t="s">
        <v>100</v>
      </c>
      <c r="B62" s="290"/>
      <c r="C62" s="374"/>
      <c r="D62" s="374"/>
      <c r="E62" s="374"/>
      <c r="F62" s="374"/>
      <c r="G62" s="374"/>
      <c r="H62" s="290"/>
      <c r="I62" s="374"/>
      <c r="J62" s="374"/>
      <c r="K62" s="374"/>
      <c r="L62" s="374"/>
      <c r="M62" s="291"/>
      <c r="N62" s="291"/>
      <c r="O62" s="76"/>
      <c r="P62" s="76">
        <v>9.1361000000000008</v>
      </c>
      <c r="Q62" s="374"/>
      <c r="R62" s="232" t="e">
        <f t="shared" si="0"/>
        <v>#DIV/0!</v>
      </c>
      <c r="S62" s="291"/>
      <c r="T62" s="202" t="e">
        <f t="shared" si="1"/>
        <v>#DIV/0!</v>
      </c>
      <c r="U62" s="202" t="e">
        <f t="shared" si="2"/>
        <v>#DIV/0!</v>
      </c>
      <c r="V62" s="378" t="e">
        <f t="shared" si="3"/>
        <v>#DIV/0!</v>
      </c>
      <c r="W62" s="378" t="e">
        <f t="shared" si="4"/>
        <v>#DIV/0!</v>
      </c>
      <c r="X62" s="258" t="e">
        <f t="shared" si="5"/>
        <v>#N/A</v>
      </c>
      <c r="Y62" s="297" t="e">
        <f t="shared" si="6"/>
        <v>#DIV/0!</v>
      </c>
      <c r="Z62" s="201">
        <f t="shared" si="7"/>
        <v>0</v>
      </c>
      <c r="AA62" s="201"/>
      <c r="AB62" s="300"/>
      <c r="AC62" s="300"/>
      <c r="AD62" s="201" t="str">
        <f>PE!AP62</f>
        <v>Muenchehofe</v>
      </c>
      <c r="AE62" s="298"/>
    </row>
    <row r="63" spans="1:31">
      <c r="A63" s="115" t="s">
        <v>101</v>
      </c>
      <c r="B63" s="290"/>
      <c r="C63" s="374"/>
      <c r="D63" s="374"/>
      <c r="E63" s="374">
        <v>10.72946596706319</v>
      </c>
      <c r="F63" s="374">
        <v>3.1639037065552298</v>
      </c>
      <c r="G63" s="374"/>
      <c r="H63" s="290"/>
      <c r="I63" s="374"/>
      <c r="J63" s="374"/>
      <c r="K63" s="374">
        <v>10.72946596706319</v>
      </c>
      <c r="L63" s="374">
        <v>3.1639037065552298</v>
      </c>
      <c r="M63" s="291"/>
      <c r="N63" s="291"/>
      <c r="O63" s="76"/>
      <c r="P63" s="76">
        <v>10.1065</v>
      </c>
      <c r="Q63" s="374"/>
      <c r="R63" s="232">
        <f t="shared" si="0"/>
        <v>0.41666666666666663</v>
      </c>
      <c r="S63" s="291"/>
      <c r="T63" s="202">
        <f t="shared" si="1"/>
        <v>54.454480361765022</v>
      </c>
      <c r="U63" s="202">
        <f t="shared" si="2"/>
        <v>54.454480361765022</v>
      </c>
      <c r="V63" s="378">
        <f t="shared" si="3"/>
        <v>1</v>
      </c>
      <c r="W63" s="378">
        <f t="shared" si="4"/>
        <v>1</v>
      </c>
      <c r="X63" s="258" t="e">
        <f t="shared" si="5"/>
        <v>#N/A</v>
      </c>
      <c r="Y63" s="297">
        <f t="shared" si="6"/>
        <v>6.9466848368092098</v>
      </c>
      <c r="Z63" s="201">
        <f t="shared" si="7"/>
        <v>0.68734822508377869</v>
      </c>
      <c r="AA63" s="201"/>
      <c r="AB63" s="300"/>
      <c r="AC63" s="300"/>
      <c r="AD63" s="201" t="str">
        <f>PE!AP63</f>
        <v>Muenchehofe</v>
      </c>
      <c r="AE63" s="298"/>
    </row>
    <row r="64" spans="1:31">
      <c r="A64" s="115" t="s">
        <v>102</v>
      </c>
      <c r="B64" s="290"/>
      <c r="C64" s="374"/>
      <c r="D64" s="374"/>
      <c r="E64" s="374">
        <v>11.05946451854752</v>
      </c>
      <c r="F64" s="374">
        <v>14.99877089642878</v>
      </c>
      <c r="G64" s="374"/>
      <c r="H64" s="290"/>
      <c r="I64" s="374"/>
      <c r="J64" s="374"/>
      <c r="K64" s="374">
        <v>11.05946451854752</v>
      </c>
      <c r="L64" s="374">
        <v>14.99877089642878</v>
      </c>
      <c r="M64" s="291"/>
      <c r="N64" s="291"/>
      <c r="O64" s="76"/>
      <c r="P64" s="76">
        <v>10.827199999999999</v>
      </c>
      <c r="Q64" s="374"/>
      <c r="R64" s="232">
        <f t="shared" si="0"/>
        <v>0.66666666666666663</v>
      </c>
      <c r="S64" s="291"/>
      <c r="T64" s="202">
        <f t="shared" si="1"/>
        <v>15.117318249482212</v>
      </c>
      <c r="U64" s="202">
        <f t="shared" si="2"/>
        <v>15.117318249482212</v>
      </c>
      <c r="V64" s="378">
        <f t="shared" si="3"/>
        <v>1.0000000000000033</v>
      </c>
      <c r="W64" s="378">
        <f t="shared" si="4"/>
        <v>1.0000000000000024</v>
      </c>
      <c r="X64" s="258" t="e">
        <f t="shared" si="5"/>
        <v>#N/A</v>
      </c>
      <c r="Y64" s="297">
        <f t="shared" si="6"/>
        <v>13.029117707488151</v>
      </c>
      <c r="Z64" s="201">
        <f t="shared" si="7"/>
        <v>1.2033690804167423</v>
      </c>
      <c r="AA64" s="201"/>
      <c r="AB64" s="300"/>
      <c r="AC64" s="300"/>
      <c r="AD64" s="201" t="str">
        <f>PE!AP64</f>
        <v>Muenchehofe</v>
      </c>
      <c r="AE64" s="298"/>
    </row>
    <row r="65" spans="1:31">
      <c r="A65" s="115" t="s">
        <v>103</v>
      </c>
      <c r="B65" s="290"/>
      <c r="C65" s="374"/>
      <c r="D65" s="374"/>
      <c r="E65" s="374"/>
      <c r="F65" s="374">
        <v>2.847780878100902</v>
      </c>
      <c r="G65" s="374"/>
      <c r="H65" s="290"/>
      <c r="I65" s="374"/>
      <c r="J65" s="374"/>
      <c r="K65" s="374"/>
      <c r="L65" s="374">
        <v>2.847780878100902</v>
      </c>
      <c r="M65" s="291"/>
      <c r="N65" s="291"/>
      <c r="O65" s="76"/>
      <c r="P65" s="76">
        <v>9.4387000000000008</v>
      </c>
      <c r="Q65" s="374"/>
      <c r="R65" s="232">
        <f t="shared" si="0"/>
        <v>0.16</v>
      </c>
      <c r="S65" s="291"/>
      <c r="T65" s="202">
        <f t="shared" si="1"/>
        <v>0</v>
      </c>
      <c r="U65" s="202">
        <f t="shared" si="2"/>
        <v>0</v>
      </c>
      <c r="V65" s="378" t="e">
        <f t="shared" si="3"/>
        <v>#DIV/0!</v>
      </c>
      <c r="W65" s="378" t="e">
        <f t="shared" si="4"/>
        <v>#DIV/0!</v>
      </c>
      <c r="X65" s="258" t="e">
        <f t="shared" si="5"/>
        <v>#N/A</v>
      </c>
      <c r="Y65" s="297">
        <f t="shared" si="6"/>
        <v>2.847780878100902</v>
      </c>
      <c r="Z65" s="201">
        <f t="shared" si="7"/>
        <v>0.3017132526831981</v>
      </c>
      <c r="AA65" s="201"/>
      <c r="AB65" s="300"/>
      <c r="AC65" s="300"/>
      <c r="AD65" s="201" t="str">
        <f>PE!AP65</f>
        <v>Muenchehofe</v>
      </c>
      <c r="AE65" s="298"/>
    </row>
    <row r="66" spans="1:31">
      <c r="A66" s="115" t="s">
        <v>104</v>
      </c>
      <c r="B66" s="290"/>
      <c r="C66" s="374"/>
      <c r="D66" s="374"/>
      <c r="E66" s="374"/>
      <c r="F66" s="374">
        <v>2.5951340782236851</v>
      </c>
      <c r="G66" s="374"/>
      <c r="H66" s="290"/>
      <c r="I66" s="374"/>
      <c r="J66" s="374"/>
      <c r="K66" s="374"/>
      <c r="L66" s="374">
        <v>2.5951340782236851</v>
      </c>
      <c r="M66" s="291"/>
      <c r="N66" s="291"/>
      <c r="O66" s="76"/>
      <c r="P66" s="76">
        <v>10.819699999999999</v>
      </c>
      <c r="Q66" s="374"/>
      <c r="R66" s="232">
        <f t="shared" ref="R66:R129" si="8">IF(COUNT(H66:M66)=1,0.16,(COUNT(H66:M66)*(1/(COUNT(H66:M66)+COUNTBLANK(H66:M66)))+(IF(T66&lt;35,1,IF(T66&lt;70,0.5,IF(T66&gt;70,0)))))/2)</f>
        <v>0.16</v>
      </c>
      <c r="S66" s="291"/>
      <c r="T66" s="202">
        <f t="shared" ref="T66:T129" si="9">((_xlfn.STDEV.P(H66:M66))/(AVERAGE(H66:M66)))*100</f>
        <v>0</v>
      </c>
      <c r="U66" s="202">
        <f t="shared" ref="U66:U129" si="10">((_xlfn.STDEV.P(B66:G66))/(AVERAGE(B66:G66)))*100</f>
        <v>0</v>
      </c>
      <c r="V66" s="378" t="e">
        <f t="shared" ref="V66:V129" si="11">(ABS(MIN(H66:M66)-AVERAGE(H66:M66))/_xlfn.STDEV.P(H66:M66))</f>
        <v>#DIV/0!</v>
      </c>
      <c r="W66" s="378" t="e">
        <f t="shared" ref="W66:W129" si="12">(ABS(MAX(H66:M66)-AVERAGE(H66:M66))/_xlfn.STDEV.P(H66:M66))</f>
        <v>#DIV/0!</v>
      </c>
      <c r="X66" s="258" t="e">
        <f t="shared" ref="X66:X129" si="13">INDEX($AF$2:$AG$8,MATCH(COUNTA(H66:M66),$AF$2:$AF$8,0),2)</f>
        <v>#N/A</v>
      </c>
      <c r="Y66" s="297">
        <f t="shared" ref="Y66:Y129" si="14">AVERAGE(H66:M66)</f>
        <v>2.5951340782236851</v>
      </c>
      <c r="Z66" s="201">
        <f t="shared" ref="Z66:Z129" si="15">IFERROR(Y66/P66,0)</f>
        <v>0.23985268336679255</v>
      </c>
      <c r="AA66" s="201"/>
      <c r="AB66" s="300"/>
      <c r="AC66" s="300"/>
      <c r="AD66" s="201" t="str">
        <f>PE!AP66</f>
        <v>Muenchehofe</v>
      </c>
      <c r="AE66" s="298"/>
    </row>
    <row r="67" spans="1:31">
      <c r="A67" s="115" t="s">
        <v>105</v>
      </c>
      <c r="B67" s="290"/>
      <c r="C67" s="374">
        <v>11.783057585744229</v>
      </c>
      <c r="D67" s="374">
        <v>20.076986102254189</v>
      </c>
      <c r="E67" s="374"/>
      <c r="F67" s="374">
        <v>2.7912424305551649</v>
      </c>
      <c r="G67" s="374"/>
      <c r="H67" s="290"/>
      <c r="I67" s="374">
        <v>11.783057585744229</v>
      </c>
      <c r="J67" s="374">
        <v>20.076986102254189</v>
      </c>
      <c r="K67" s="374"/>
      <c r="L67" s="374">
        <v>2.7912424305551649</v>
      </c>
      <c r="M67" s="291"/>
      <c r="N67" s="291"/>
      <c r="O67" s="76"/>
      <c r="P67" s="76">
        <v>9.0966000000000005</v>
      </c>
      <c r="Q67" s="374"/>
      <c r="R67" s="232">
        <f t="shared" si="8"/>
        <v>0.5</v>
      </c>
      <c r="S67" s="291"/>
      <c r="T67" s="202">
        <f t="shared" si="9"/>
        <v>61.112815523751749</v>
      </c>
      <c r="U67" s="202">
        <f t="shared" si="10"/>
        <v>61.112815523751749</v>
      </c>
      <c r="V67" s="378">
        <f t="shared" si="11"/>
        <v>1.2408902320780071</v>
      </c>
      <c r="W67" s="378">
        <f t="shared" si="12"/>
        <v>1.2079343278123289</v>
      </c>
      <c r="X67" s="258">
        <f t="shared" si="13"/>
        <v>1.1499999999999999</v>
      </c>
      <c r="Y67" s="297">
        <f t="shared" si="14"/>
        <v>11.550428706184528</v>
      </c>
      <c r="Z67" s="201">
        <f t="shared" si="15"/>
        <v>1.2697522927450395</v>
      </c>
      <c r="AA67" s="201"/>
      <c r="AB67" s="300"/>
      <c r="AC67" s="300"/>
      <c r="AD67" s="201" t="str">
        <f>PE!AP67</f>
        <v>Muenchehofe</v>
      </c>
      <c r="AE67" s="298"/>
    </row>
    <row r="68" spans="1:31">
      <c r="A68" s="115" t="s">
        <v>106</v>
      </c>
      <c r="B68" s="290"/>
      <c r="C68" s="374">
        <v>11.021091207083019</v>
      </c>
      <c r="D68" s="374">
        <v>20.150974366912202</v>
      </c>
      <c r="E68" s="374"/>
      <c r="F68" s="374">
        <v>4.3922610194538372</v>
      </c>
      <c r="G68" s="374"/>
      <c r="H68" s="290"/>
      <c r="I68" s="374">
        <v>11.021091207083019</v>
      </c>
      <c r="J68" s="374">
        <v>20.150974366912202</v>
      </c>
      <c r="K68" s="374"/>
      <c r="L68" s="374">
        <v>4.3922610194538372</v>
      </c>
      <c r="M68" s="291"/>
      <c r="N68" s="291"/>
      <c r="O68" s="76"/>
      <c r="P68" s="76">
        <v>10.378</v>
      </c>
      <c r="Q68" s="374"/>
      <c r="R68" s="232">
        <f t="shared" si="8"/>
        <v>0.5</v>
      </c>
      <c r="S68" s="291"/>
      <c r="T68" s="202">
        <f t="shared" si="9"/>
        <v>54.496347635120621</v>
      </c>
      <c r="U68" s="202">
        <f t="shared" si="10"/>
        <v>54.496347635120621</v>
      </c>
      <c r="V68" s="378">
        <f t="shared" si="11"/>
        <v>1.1551129610406174</v>
      </c>
      <c r="W68" s="378">
        <f t="shared" si="12"/>
        <v>1.2841578783585681</v>
      </c>
      <c r="X68" s="258">
        <f t="shared" si="13"/>
        <v>1.1499999999999999</v>
      </c>
      <c r="Y68" s="297">
        <f t="shared" si="14"/>
        <v>11.854775531149684</v>
      </c>
      <c r="Z68" s="201">
        <f t="shared" si="15"/>
        <v>1.1422986636297634</v>
      </c>
      <c r="AA68" s="201"/>
      <c r="AB68" s="300"/>
      <c r="AC68" s="300"/>
      <c r="AD68" s="201" t="str">
        <f>PE!AP68</f>
        <v>Muenchehofe</v>
      </c>
      <c r="AE68" s="298"/>
    </row>
    <row r="69" spans="1:31">
      <c r="A69" s="115" t="s">
        <v>107</v>
      </c>
      <c r="B69" s="290"/>
      <c r="C69" s="374">
        <v>16.460856448212891</v>
      </c>
      <c r="D69" s="374">
        <v>47.62825470635142</v>
      </c>
      <c r="E69" s="374">
        <v>2.3273586465320562</v>
      </c>
      <c r="F69" s="374">
        <v>6.2434886297255536</v>
      </c>
      <c r="G69" s="374"/>
      <c r="H69" s="290"/>
      <c r="I69" s="374">
        <v>16.460856448212891</v>
      </c>
      <c r="J69" s="374">
        <v>47.62825470635142</v>
      </c>
      <c r="K69" s="374">
        <v>2.3273586465320562</v>
      </c>
      <c r="L69" s="374">
        <v>6.2434886297255536</v>
      </c>
      <c r="M69" s="291"/>
      <c r="N69" s="291"/>
      <c r="O69" s="76"/>
      <c r="P69" s="76">
        <v>9.5425000000000004</v>
      </c>
      <c r="Q69" s="374"/>
      <c r="R69" s="232">
        <f t="shared" si="8"/>
        <v>0.33333333333333331</v>
      </c>
      <c r="S69" s="291"/>
      <c r="T69" s="202">
        <f t="shared" si="9"/>
        <v>97.858423990497869</v>
      </c>
      <c r="U69" s="202">
        <f t="shared" si="10"/>
        <v>97.858423990497869</v>
      </c>
      <c r="V69" s="378">
        <f t="shared" si="11"/>
        <v>0.8909572130742357</v>
      </c>
      <c r="W69" s="378">
        <f t="shared" si="12"/>
        <v>1.6574769689173301</v>
      </c>
      <c r="X69" s="258">
        <f t="shared" si="13"/>
        <v>1.49</v>
      </c>
      <c r="Y69" s="297">
        <f t="shared" si="14"/>
        <v>18.164989607705479</v>
      </c>
      <c r="Z69" s="201">
        <f t="shared" si="15"/>
        <v>1.9035881171292091</v>
      </c>
      <c r="AA69" s="201"/>
      <c r="AB69" s="300"/>
      <c r="AC69" s="300"/>
      <c r="AD69" s="201" t="str">
        <f>PE!AP69</f>
        <v>Muenchehofe</v>
      </c>
      <c r="AE69" s="298"/>
    </row>
    <row r="70" spans="1:31">
      <c r="A70" s="115" t="s">
        <v>108</v>
      </c>
      <c r="B70" s="290"/>
      <c r="C70" s="374">
        <v>8.482464499197981</v>
      </c>
      <c r="D70" s="374">
        <v>24.729401777162639</v>
      </c>
      <c r="E70" s="374">
        <v>3.4985030684361682</v>
      </c>
      <c r="F70" s="374">
        <v>9.1605966539214592</v>
      </c>
      <c r="G70" s="374"/>
      <c r="H70" s="290"/>
      <c r="I70" s="374">
        <v>8.482464499197981</v>
      </c>
      <c r="J70" s="374">
        <v>24.729401777162639</v>
      </c>
      <c r="K70" s="374">
        <v>3.4985030684361682</v>
      </c>
      <c r="L70" s="374">
        <v>9.1605966539214592</v>
      </c>
      <c r="M70" s="291"/>
      <c r="N70" s="291"/>
      <c r="O70" s="76"/>
      <c r="P70" s="76">
        <v>13.8698</v>
      </c>
      <c r="Q70" s="374"/>
      <c r="R70" s="232">
        <f t="shared" si="8"/>
        <v>0.58333333333333326</v>
      </c>
      <c r="S70" s="291"/>
      <c r="T70" s="202">
        <f t="shared" si="9"/>
        <v>69.435208015324733</v>
      </c>
      <c r="U70" s="202">
        <f t="shared" si="10"/>
        <v>69.435208015324733</v>
      </c>
      <c r="V70" s="378">
        <f t="shared" si="11"/>
        <v>1.0008273961739722</v>
      </c>
      <c r="W70" s="378">
        <f t="shared" si="12"/>
        <v>1.6654832251500769</v>
      </c>
      <c r="X70" s="258">
        <f t="shared" si="13"/>
        <v>1.49</v>
      </c>
      <c r="Y70" s="297">
        <f t="shared" si="14"/>
        <v>11.467741499679562</v>
      </c>
      <c r="Z70" s="201">
        <f t="shared" si="15"/>
        <v>0.82681376080978541</v>
      </c>
      <c r="AA70" s="201"/>
      <c r="AB70" s="300"/>
      <c r="AC70" s="300"/>
      <c r="AD70" s="201" t="str">
        <f>PE!AP70</f>
        <v>Muenchehofe</v>
      </c>
      <c r="AE70" s="298"/>
    </row>
    <row r="71" spans="1:31">
      <c r="A71" s="115" t="s">
        <v>109</v>
      </c>
      <c r="B71" s="290">
        <v>15.076546889193461</v>
      </c>
      <c r="C71" s="374"/>
      <c r="D71" s="374"/>
      <c r="E71" s="374">
        <v>31.459569770882599</v>
      </c>
      <c r="F71" s="374">
        <v>23.091078349421089</v>
      </c>
      <c r="G71" s="374"/>
      <c r="H71" s="290">
        <v>15.076546889193461</v>
      </c>
      <c r="I71" s="374"/>
      <c r="J71" s="374"/>
      <c r="K71" s="374">
        <v>31.459569770882599</v>
      </c>
      <c r="L71" s="374">
        <v>23.091078349421089</v>
      </c>
      <c r="M71" s="291"/>
      <c r="N71" s="291"/>
      <c r="O71" s="76"/>
      <c r="P71" s="76">
        <v>9.8795000000000002</v>
      </c>
      <c r="Q71" s="374"/>
      <c r="R71" s="232">
        <f t="shared" si="8"/>
        <v>0.75</v>
      </c>
      <c r="S71" s="291"/>
      <c r="T71" s="202">
        <f t="shared" si="9"/>
        <v>28.820038218300493</v>
      </c>
      <c r="U71" s="202">
        <f t="shared" si="10"/>
        <v>28.820038218300493</v>
      </c>
      <c r="V71" s="378">
        <f t="shared" si="11"/>
        <v>1.2158299630908038</v>
      </c>
      <c r="W71" s="378">
        <f t="shared" si="12"/>
        <v>1.2334692362971036</v>
      </c>
      <c r="X71" s="258">
        <f t="shared" si="13"/>
        <v>1.1499999999999999</v>
      </c>
      <c r="Y71" s="297">
        <f t="shared" si="14"/>
        <v>23.209065003165716</v>
      </c>
      <c r="Z71" s="201">
        <f t="shared" si="15"/>
        <v>2.3492145354689726</v>
      </c>
      <c r="AA71" s="201"/>
      <c r="AB71" s="300"/>
      <c r="AC71" s="300"/>
      <c r="AD71" s="201" t="str">
        <f>PE!AP71</f>
        <v>Flussprobe</v>
      </c>
      <c r="AE71" s="298"/>
    </row>
    <row r="72" spans="1:31">
      <c r="A72" s="115" t="s">
        <v>110</v>
      </c>
      <c r="B72" s="290">
        <v>15.51380649411467</v>
      </c>
      <c r="C72" s="374"/>
      <c r="D72" s="374"/>
      <c r="E72" s="374">
        <v>35.418146811053447</v>
      </c>
      <c r="F72" s="374">
        <v>25.072833857196301</v>
      </c>
      <c r="G72" s="374"/>
      <c r="H72" s="290">
        <v>15.51380649411467</v>
      </c>
      <c r="I72" s="374"/>
      <c r="J72" s="374"/>
      <c r="K72" s="374">
        <v>35.418146811053447</v>
      </c>
      <c r="L72" s="374">
        <v>25.072833857196301</v>
      </c>
      <c r="M72" s="291"/>
      <c r="N72" s="291"/>
      <c r="O72" s="76"/>
      <c r="P72" s="76">
        <v>10.2845</v>
      </c>
      <c r="Q72" s="374"/>
      <c r="R72" s="232">
        <f t="shared" si="8"/>
        <v>0.75</v>
      </c>
      <c r="S72" s="291"/>
      <c r="T72" s="202">
        <f t="shared" si="9"/>
        <v>32.082292537071964</v>
      </c>
      <c r="U72" s="202">
        <f t="shared" si="10"/>
        <v>32.082292537071964</v>
      </c>
      <c r="V72" s="378">
        <f t="shared" si="11"/>
        <v>1.2083035285223696</v>
      </c>
      <c r="W72" s="378">
        <f t="shared" si="12"/>
        <v>1.24054938935126</v>
      </c>
      <c r="X72" s="258">
        <f t="shared" si="13"/>
        <v>1.1499999999999999</v>
      </c>
      <c r="Y72" s="297">
        <f t="shared" si="14"/>
        <v>25.334929054121471</v>
      </c>
      <c r="Z72" s="201">
        <f t="shared" si="15"/>
        <v>2.4634089215928312</v>
      </c>
      <c r="AA72" s="201"/>
      <c r="AB72" s="300"/>
      <c r="AC72" s="300"/>
      <c r="AD72" s="201" t="str">
        <f>PE!AP72</f>
        <v>Flussprobe</v>
      </c>
      <c r="AE72" s="298"/>
    </row>
    <row r="73" spans="1:31">
      <c r="A73" s="115" t="s">
        <v>111</v>
      </c>
      <c r="B73" s="290">
        <v>1.2545493116504129</v>
      </c>
      <c r="C73" s="374"/>
      <c r="D73" s="374"/>
      <c r="E73" s="374"/>
      <c r="F73" s="374">
        <v>5.3696542663873039</v>
      </c>
      <c r="G73" s="374"/>
      <c r="H73" s="290">
        <v>1.2545493116504129</v>
      </c>
      <c r="I73" s="374"/>
      <c r="J73" s="374"/>
      <c r="K73" s="374"/>
      <c r="L73" s="374">
        <v>5.3696542663873039</v>
      </c>
      <c r="M73" s="291"/>
      <c r="N73" s="291"/>
      <c r="O73" s="76"/>
      <c r="P73" s="76">
        <v>9.9425000000000008</v>
      </c>
      <c r="Q73" s="374"/>
      <c r="R73" s="232">
        <f t="shared" si="8"/>
        <v>0.41666666666666663</v>
      </c>
      <c r="S73" s="291"/>
      <c r="T73" s="202">
        <f t="shared" si="9"/>
        <v>62.122259774448317</v>
      </c>
      <c r="U73" s="202">
        <f t="shared" si="10"/>
        <v>62.122259774448317</v>
      </c>
      <c r="V73" s="378">
        <f t="shared" si="11"/>
        <v>1</v>
      </c>
      <c r="W73" s="378">
        <f t="shared" si="12"/>
        <v>1</v>
      </c>
      <c r="X73" s="258" t="e">
        <f t="shared" si="13"/>
        <v>#N/A</v>
      </c>
      <c r="Y73" s="297">
        <f t="shared" si="14"/>
        <v>3.3121017890188584</v>
      </c>
      <c r="Z73" s="201">
        <f t="shared" si="15"/>
        <v>0.33312565139742101</v>
      </c>
      <c r="AA73" s="201"/>
      <c r="AB73" s="300"/>
      <c r="AC73" s="300"/>
      <c r="AD73" s="201" t="str">
        <f>PE!AP73</f>
        <v>Flussprobe</v>
      </c>
      <c r="AE73" s="298"/>
    </row>
    <row r="74" spans="1:31">
      <c r="A74" s="115" t="s">
        <v>112</v>
      </c>
      <c r="B74" s="290">
        <v>0.943581769547859</v>
      </c>
      <c r="C74" s="374"/>
      <c r="D74" s="374"/>
      <c r="E74" s="374"/>
      <c r="F74" s="374">
        <v>4.6139372267679226</v>
      </c>
      <c r="G74" s="374"/>
      <c r="H74" s="290">
        <v>0.943581769547859</v>
      </c>
      <c r="I74" s="374"/>
      <c r="J74" s="374"/>
      <c r="K74" s="374"/>
      <c r="L74" s="374">
        <v>4.6139372267679226</v>
      </c>
      <c r="M74" s="291"/>
      <c r="N74" s="291"/>
      <c r="O74" s="76"/>
      <c r="P74" s="76">
        <v>8.7827999999999999</v>
      </c>
      <c r="Q74" s="374"/>
      <c r="R74" s="232">
        <f t="shared" si="8"/>
        <v>0.41666666666666663</v>
      </c>
      <c r="S74" s="291"/>
      <c r="T74" s="202">
        <f t="shared" si="9"/>
        <v>66.043057336434359</v>
      </c>
      <c r="U74" s="202">
        <f t="shared" si="10"/>
        <v>66.043057336434359</v>
      </c>
      <c r="V74" s="378">
        <f t="shared" si="11"/>
        <v>1.0000000000000002</v>
      </c>
      <c r="W74" s="378">
        <f t="shared" si="12"/>
        <v>1.0000000000000002</v>
      </c>
      <c r="X74" s="258" t="e">
        <f t="shared" si="13"/>
        <v>#N/A</v>
      </c>
      <c r="Y74" s="297">
        <f t="shared" si="14"/>
        <v>2.7787594981578909</v>
      </c>
      <c r="Z74" s="201">
        <f t="shared" si="15"/>
        <v>0.31638651661860578</v>
      </c>
      <c r="AA74" s="201"/>
      <c r="AB74" s="300"/>
      <c r="AC74" s="300"/>
      <c r="AD74" s="201" t="str">
        <f>PE!AP74</f>
        <v>Flussprobe</v>
      </c>
      <c r="AE74" s="298"/>
    </row>
    <row r="75" spans="1:31">
      <c r="A75" s="115" t="s">
        <v>113</v>
      </c>
      <c r="B75" s="290">
        <v>0.87652958242165802</v>
      </c>
      <c r="C75" s="374"/>
      <c r="D75" s="374"/>
      <c r="E75" s="374"/>
      <c r="F75" s="374">
        <v>4.2907136900140133</v>
      </c>
      <c r="G75" s="374"/>
      <c r="H75" s="290">
        <v>0.87652958242165802</v>
      </c>
      <c r="I75" s="374"/>
      <c r="J75" s="374"/>
      <c r="K75" s="374"/>
      <c r="L75" s="374">
        <v>4.2907136900140133</v>
      </c>
      <c r="M75" s="291"/>
      <c r="N75" s="291"/>
      <c r="O75" s="76"/>
      <c r="P75" s="76">
        <v>9.6599000000000004</v>
      </c>
      <c r="Q75" s="374"/>
      <c r="R75" s="232">
        <f t="shared" si="8"/>
        <v>0.41666666666666663</v>
      </c>
      <c r="S75" s="291"/>
      <c r="T75" s="202">
        <f t="shared" si="9"/>
        <v>66.073608839070943</v>
      </c>
      <c r="U75" s="202">
        <f t="shared" si="10"/>
        <v>66.073608839070943</v>
      </c>
      <c r="V75" s="378">
        <f t="shared" si="11"/>
        <v>1.0000000000000002</v>
      </c>
      <c r="W75" s="378">
        <f t="shared" si="12"/>
        <v>1.0000000000000002</v>
      </c>
      <c r="X75" s="258" t="e">
        <f t="shared" si="13"/>
        <v>#N/A</v>
      </c>
      <c r="Y75" s="297">
        <f t="shared" si="14"/>
        <v>2.5836216362178357</v>
      </c>
      <c r="Z75" s="201">
        <f t="shared" si="15"/>
        <v>0.26745842464392339</v>
      </c>
      <c r="AA75" s="201"/>
      <c r="AB75" s="300"/>
      <c r="AC75" s="300"/>
      <c r="AD75" s="201" t="str">
        <f>PE!AP75</f>
        <v>Flussprobe</v>
      </c>
      <c r="AE75" s="298"/>
    </row>
    <row r="76" spans="1:31">
      <c r="A76" s="115" t="s">
        <v>114</v>
      </c>
      <c r="B76" s="290">
        <v>1.061345172427608</v>
      </c>
      <c r="C76" s="374"/>
      <c r="D76" s="374"/>
      <c r="E76" s="374"/>
      <c r="F76" s="374">
        <v>6.1942556418652046</v>
      </c>
      <c r="G76" s="374"/>
      <c r="H76" s="290">
        <v>1.061345172427608</v>
      </c>
      <c r="I76" s="374"/>
      <c r="J76" s="374"/>
      <c r="K76" s="374"/>
      <c r="L76" s="374">
        <v>6.1942556418652046</v>
      </c>
      <c r="M76" s="291"/>
      <c r="N76" s="291"/>
      <c r="O76" s="76"/>
      <c r="P76" s="76">
        <v>10.923999999999999</v>
      </c>
      <c r="Q76" s="374"/>
      <c r="R76" s="232">
        <f t="shared" si="8"/>
        <v>0.16666666666666666</v>
      </c>
      <c r="S76" s="291"/>
      <c r="T76" s="202">
        <f t="shared" si="9"/>
        <v>70.744113420990217</v>
      </c>
      <c r="U76" s="202">
        <f t="shared" si="10"/>
        <v>70.744113420990217</v>
      </c>
      <c r="V76" s="378">
        <f t="shared" si="11"/>
        <v>0.99999999999999978</v>
      </c>
      <c r="W76" s="378">
        <f t="shared" si="12"/>
        <v>1</v>
      </c>
      <c r="X76" s="258" t="e">
        <f t="shared" si="13"/>
        <v>#N/A</v>
      </c>
      <c r="Y76" s="297">
        <f t="shared" si="14"/>
        <v>3.6278004071464061</v>
      </c>
      <c r="Z76" s="201">
        <f t="shared" si="15"/>
        <v>0.3320945081606011</v>
      </c>
      <c r="AA76" s="201"/>
      <c r="AB76" s="300"/>
      <c r="AC76" s="300"/>
      <c r="AD76" s="201" t="str">
        <f>PE!AP76</f>
        <v>Flussprobe</v>
      </c>
      <c r="AE76" s="298"/>
    </row>
    <row r="77" spans="1:31">
      <c r="A77" s="115" t="s">
        <v>115</v>
      </c>
      <c r="B77" s="290">
        <v>1.3027470276216979</v>
      </c>
      <c r="C77" s="374"/>
      <c r="D77" s="374"/>
      <c r="E77" s="374"/>
      <c r="F77" s="374">
        <v>8.4426052230639659</v>
      </c>
      <c r="G77" s="374"/>
      <c r="H77" s="290">
        <v>1.3027470276216979</v>
      </c>
      <c r="I77" s="374"/>
      <c r="J77" s="374"/>
      <c r="K77" s="374"/>
      <c r="L77" s="374">
        <v>8.4426052230639659</v>
      </c>
      <c r="M77" s="291"/>
      <c r="N77" s="291"/>
      <c r="O77" s="76"/>
      <c r="P77" s="76">
        <v>9.0447000000000006</v>
      </c>
      <c r="Q77" s="374"/>
      <c r="R77" s="232">
        <f t="shared" si="8"/>
        <v>0.16666666666666666</v>
      </c>
      <c r="S77" s="291"/>
      <c r="T77" s="202">
        <f t="shared" si="9"/>
        <v>73.26423931920904</v>
      </c>
      <c r="U77" s="202">
        <f t="shared" si="10"/>
        <v>73.26423931920904</v>
      </c>
      <c r="V77" s="378">
        <f t="shared" si="11"/>
        <v>0.99999999999999978</v>
      </c>
      <c r="W77" s="378">
        <f t="shared" si="12"/>
        <v>1</v>
      </c>
      <c r="X77" s="258" t="e">
        <f t="shared" si="13"/>
        <v>#N/A</v>
      </c>
      <c r="Y77" s="297">
        <f t="shared" si="14"/>
        <v>4.8726761253428315</v>
      </c>
      <c r="Z77" s="201">
        <f t="shared" si="15"/>
        <v>0.538732752367998</v>
      </c>
      <c r="AA77" s="201"/>
      <c r="AB77" s="300"/>
      <c r="AC77" s="300"/>
      <c r="AD77" s="201" t="str">
        <f>PE!AP77</f>
        <v>Flussprobe</v>
      </c>
      <c r="AE77" s="298"/>
    </row>
    <row r="78" spans="1:31">
      <c r="A78" s="115" t="s">
        <v>116</v>
      </c>
      <c r="B78" s="290">
        <v>1.274306328408751</v>
      </c>
      <c r="C78" s="374"/>
      <c r="D78" s="374"/>
      <c r="E78" s="374"/>
      <c r="F78" s="374">
        <v>5.4862310162950436</v>
      </c>
      <c r="G78" s="374"/>
      <c r="H78" s="290">
        <v>1.274306328408751</v>
      </c>
      <c r="I78" s="374"/>
      <c r="J78" s="374"/>
      <c r="K78" s="374"/>
      <c r="L78" s="374">
        <v>5.4862310162950436</v>
      </c>
      <c r="M78" s="291"/>
      <c r="N78" s="291"/>
      <c r="O78" s="76"/>
      <c r="P78" s="76">
        <v>9.4763000000000002</v>
      </c>
      <c r="Q78" s="374"/>
      <c r="R78" s="232">
        <f t="shared" si="8"/>
        <v>0.41666666666666663</v>
      </c>
      <c r="S78" s="291"/>
      <c r="T78" s="202">
        <f t="shared" si="9"/>
        <v>62.301625937854112</v>
      </c>
      <c r="U78" s="202">
        <f t="shared" si="10"/>
        <v>62.301625937854112</v>
      </c>
      <c r="V78" s="378">
        <f t="shared" si="11"/>
        <v>1</v>
      </c>
      <c r="W78" s="378">
        <f t="shared" si="12"/>
        <v>1</v>
      </c>
      <c r="X78" s="258" t="e">
        <f t="shared" si="13"/>
        <v>#N/A</v>
      </c>
      <c r="Y78" s="297">
        <f t="shared" si="14"/>
        <v>3.3802686723518973</v>
      </c>
      <c r="Z78" s="201">
        <f t="shared" si="15"/>
        <v>0.35670764669247462</v>
      </c>
      <c r="AA78" s="201"/>
      <c r="AB78" s="300"/>
      <c r="AC78" s="300"/>
      <c r="AD78" s="201" t="str">
        <f>PE!AP78</f>
        <v>Flussprobe</v>
      </c>
      <c r="AE78" s="298"/>
    </row>
    <row r="79" spans="1:31">
      <c r="A79" s="115" t="s">
        <v>117</v>
      </c>
      <c r="B79" s="290"/>
      <c r="C79" s="374">
        <v>11.66275473943489</v>
      </c>
      <c r="D79" s="374">
        <v>25.763628299133671</v>
      </c>
      <c r="E79" s="374"/>
      <c r="F79" s="374"/>
      <c r="G79" s="374"/>
      <c r="H79" s="290"/>
      <c r="I79" s="374">
        <v>11.66275473943489</v>
      </c>
      <c r="J79" s="374">
        <v>25.763628299133671</v>
      </c>
      <c r="K79" s="374"/>
      <c r="L79" s="374"/>
      <c r="M79" s="291"/>
      <c r="N79" s="291"/>
      <c r="O79" s="76"/>
      <c r="P79" s="76">
        <v>9.375</v>
      </c>
      <c r="Q79" s="374"/>
      <c r="R79" s="232">
        <f t="shared" si="8"/>
        <v>0.41666666666666663</v>
      </c>
      <c r="S79" s="291"/>
      <c r="T79" s="202">
        <f t="shared" si="9"/>
        <v>37.676292537185816</v>
      </c>
      <c r="U79" s="202">
        <f t="shared" si="10"/>
        <v>37.676292537185816</v>
      </c>
      <c r="V79" s="378">
        <f t="shared" si="11"/>
        <v>0.99999999999999967</v>
      </c>
      <c r="W79" s="378">
        <f t="shared" si="12"/>
        <v>0.99999999999999989</v>
      </c>
      <c r="X79" s="258" t="e">
        <f t="shared" si="13"/>
        <v>#N/A</v>
      </c>
      <c r="Y79" s="297">
        <f t="shared" si="14"/>
        <v>18.71319151928428</v>
      </c>
      <c r="Z79" s="201">
        <f t="shared" si="15"/>
        <v>1.9960737620569899</v>
      </c>
      <c r="AA79" s="201"/>
      <c r="AB79" s="300"/>
      <c r="AC79" s="300"/>
      <c r="AD79" s="201" t="str">
        <f>PE!AP79</f>
        <v>Muenchehofe</v>
      </c>
      <c r="AE79" s="298"/>
    </row>
    <row r="80" spans="1:31">
      <c r="A80" s="115" t="s">
        <v>118</v>
      </c>
      <c r="B80" s="290"/>
      <c r="C80" s="374">
        <v>8.9140069854134207</v>
      </c>
      <c r="D80" s="374">
        <v>39.861123189827453</v>
      </c>
      <c r="E80" s="374"/>
      <c r="F80" s="374">
        <v>1.25695415099658</v>
      </c>
      <c r="G80" s="374"/>
      <c r="H80" s="290"/>
      <c r="I80" s="374">
        <v>8.9140069854134207</v>
      </c>
      <c r="J80" s="374">
        <v>39.861123189827453</v>
      </c>
      <c r="K80" s="374"/>
      <c r="L80" s="374">
        <v>1.25695415099658</v>
      </c>
      <c r="M80" s="291"/>
      <c r="N80" s="291"/>
      <c r="O80" s="76"/>
      <c r="P80" s="76">
        <v>10.771699999999999</v>
      </c>
      <c r="Q80" s="374"/>
      <c r="R80" s="232">
        <f t="shared" si="8"/>
        <v>0.25</v>
      </c>
      <c r="S80" s="291"/>
      <c r="T80" s="202">
        <f t="shared" si="9"/>
        <v>100.06842600767285</v>
      </c>
      <c r="U80" s="202">
        <f t="shared" si="10"/>
        <v>100.06842600767285</v>
      </c>
      <c r="V80" s="378">
        <f t="shared" si="11"/>
        <v>0.92399885860875897</v>
      </c>
      <c r="W80" s="378">
        <f t="shared" si="12"/>
        <v>1.3891831122751721</v>
      </c>
      <c r="X80" s="258">
        <f t="shared" si="13"/>
        <v>1.1499999999999999</v>
      </c>
      <c r="Y80" s="297">
        <f t="shared" si="14"/>
        <v>16.67736144207915</v>
      </c>
      <c r="Z80" s="201">
        <f t="shared" si="15"/>
        <v>1.5482571406629548</v>
      </c>
      <c r="AA80" s="201"/>
      <c r="AB80" s="300"/>
      <c r="AC80" s="300"/>
      <c r="AD80" s="201" t="str">
        <f>PE!AP80</f>
        <v>Muenchehofe</v>
      </c>
      <c r="AE80" s="298"/>
    </row>
    <row r="81" spans="1:31">
      <c r="A81" s="115" t="s">
        <v>119</v>
      </c>
      <c r="B81" s="290"/>
      <c r="C81" s="374"/>
      <c r="D81" s="374"/>
      <c r="E81" s="374"/>
      <c r="F81" s="374">
        <v>3.186050900374275</v>
      </c>
      <c r="G81" s="374"/>
      <c r="H81" s="290"/>
      <c r="I81" s="374"/>
      <c r="J81" s="374"/>
      <c r="K81" s="374"/>
      <c r="L81" s="374">
        <v>3.186050900374275</v>
      </c>
      <c r="M81" s="291"/>
      <c r="N81" s="291"/>
      <c r="O81" s="76"/>
      <c r="P81" s="76">
        <v>13.0914</v>
      </c>
      <c r="Q81" s="374"/>
      <c r="R81" s="232">
        <f t="shared" si="8"/>
        <v>0.16</v>
      </c>
      <c r="S81" s="291"/>
      <c r="T81" s="202">
        <f t="shared" si="9"/>
        <v>0</v>
      </c>
      <c r="U81" s="202">
        <f t="shared" si="10"/>
        <v>0</v>
      </c>
      <c r="V81" s="378" t="e">
        <f t="shared" si="11"/>
        <v>#DIV/0!</v>
      </c>
      <c r="W81" s="378" t="e">
        <f t="shared" si="12"/>
        <v>#DIV/0!</v>
      </c>
      <c r="X81" s="258" t="e">
        <f t="shared" si="13"/>
        <v>#N/A</v>
      </c>
      <c r="Y81" s="297">
        <f t="shared" si="14"/>
        <v>3.186050900374275</v>
      </c>
      <c r="Z81" s="201">
        <f t="shared" si="15"/>
        <v>0.24336976185696527</v>
      </c>
      <c r="AA81" s="201"/>
      <c r="AB81" s="300"/>
      <c r="AC81" s="300"/>
      <c r="AD81" s="201" t="str">
        <f>PE!AP81</f>
        <v>Muenchehofe</v>
      </c>
      <c r="AE81" s="298"/>
    </row>
    <row r="82" spans="1:31">
      <c r="A82" s="115" t="s">
        <v>120</v>
      </c>
      <c r="B82" s="290"/>
      <c r="C82" s="374">
        <v>17.627023219697829</v>
      </c>
      <c r="D82" s="374">
        <v>70.906376794890392</v>
      </c>
      <c r="E82" s="374"/>
      <c r="F82" s="374">
        <v>2.564123029044155</v>
      </c>
      <c r="G82" s="374"/>
      <c r="H82" s="290"/>
      <c r="I82" s="374">
        <v>17.627023219697829</v>
      </c>
      <c r="J82" s="374">
        <v>70.906376794890392</v>
      </c>
      <c r="K82" s="374"/>
      <c r="L82" s="374">
        <v>2.564123029044155</v>
      </c>
      <c r="M82" s="291"/>
      <c r="N82" s="291"/>
      <c r="O82" s="76"/>
      <c r="P82" s="76">
        <v>10.767799999999999</v>
      </c>
      <c r="Q82" s="374"/>
      <c r="R82" s="232">
        <f t="shared" si="8"/>
        <v>0.25</v>
      </c>
      <c r="S82" s="291"/>
      <c r="T82" s="202">
        <f t="shared" si="9"/>
        <v>96.551386442920574</v>
      </c>
      <c r="U82" s="202">
        <f t="shared" si="10"/>
        <v>96.551386442920574</v>
      </c>
      <c r="V82" s="378">
        <f t="shared" si="11"/>
        <v>0.94826081656625116</v>
      </c>
      <c r="W82" s="378">
        <f t="shared" si="12"/>
        <v>1.382756331215016</v>
      </c>
      <c r="X82" s="258">
        <f t="shared" si="13"/>
        <v>1.1499999999999999</v>
      </c>
      <c r="Y82" s="297">
        <f t="shared" si="14"/>
        <v>30.365841014544127</v>
      </c>
      <c r="Z82" s="201">
        <f t="shared" si="15"/>
        <v>2.8200599021660997</v>
      </c>
      <c r="AA82" s="201"/>
      <c r="AB82" s="300"/>
      <c r="AC82" s="300"/>
      <c r="AD82" s="201" t="str">
        <f>PE!AP82</f>
        <v>Muenchehofe</v>
      </c>
      <c r="AE82" s="298"/>
    </row>
    <row r="83" spans="1:31">
      <c r="A83" s="115" t="s">
        <v>121</v>
      </c>
      <c r="B83" s="290"/>
      <c r="C83" s="374"/>
      <c r="D83" s="374">
        <v>18.219345886558969</v>
      </c>
      <c r="E83" s="374"/>
      <c r="F83" s="374">
        <v>4.184857419696419</v>
      </c>
      <c r="G83" s="374"/>
      <c r="H83" s="290"/>
      <c r="I83" s="374"/>
      <c r="J83" s="374">
        <v>18.219345886558969</v>
      </c>
      <c r="K83" s="374"/>
      <c r="L83" s="374">
        <v>4.184857419696419</v>
      </c>
      <c r="M83" s="291"/>
      <c r="N83" s="291"/>
      <c r="O83" s="76"/>
      <c r="P83" s="76">
        <v>10.1122</v>
      </c>
      <c r="Q83" s="374"/>
      <c r="R83" s="232">
        <f t="shared" si="8"/>
        <v>0.41666666666666663</v>
      </c>
      <c r="S83" s="291"/>
      <c r="T83" s="202">
        <f t="shared" si="9"/>
        <v>62.64221170919312</v>
      </c>
      <c r="U83" s="202">
        <f t="shared" si="10"/>
        <v>62.64221170919312</v>
      </c>
      <c r="V83" s="378">
        <f t="shared" si="11"/>
        <v>1.0000000000000004</v>
      </c>
      <c r="W83" s="378">
        <f t="shared" si="12"/>
        <v>1.0000000000000002</v>
      </c>
      <c r="X83" s="258" t="e">
        <f t="shared" si="13"/>
        <v>#N/A</v>
      </c>
      <c r="Y83" s="297">
        <f t="shared" si="14"/>
        <v>11.202101653127695</v>
      </c>
      <c r="Z83" s="201">
        <f t="shared" si="15"/>
        <v>1.1077808640184821</v>
      </c>
      <c r="AA83" s="201"/>
      <c r="AB83" s="300"/>
      <c r="AC83" s="300"/>
      <c r="AD83" s="201" t="str">
        <f>PE!AP83</f>
        <v>Muenchehofe</v>
      </c>
      <c r="AE83" s="298"/>
    </row>
    <row r="84" spans="1:31">
      <c r="A84" s="115" t="s">
        <v>122</v>
      </c>
      <c r="B84" s="290"/>
      <c r="C84" s="374"/>
      <c r="D84" s="374"/>
      <c r="E84" s="374"/>
      <c r="F84" s="374">
        <v>4.8165824196245914</v>
      </c>
      <c r="G84" s="374"/>
      <c r="H84" s="290"/>
      <c r="I84" s="374"/>
      <c r="J84" s="374"/>
      <c r="K84" s="374"/>
      <c r="L84" s="374">
        <v>4.8165824196245914</v>
      </c>
      <c r="M84" s="291"/>
      <c r="N84" s="291"/>
      <c r="O84" s="76"/>
      <c r="P84" s="76">
        <v>8.9504000000000001</v>
      </c>
      <c r="Q84" s="374"/>
      <c r="R84" s="232">
        <f t="shared" si="8"/>
        <v>0.16</v>
      </c>
      <c r="S84" s="291"/>
      <c r="T84" s="202">
        <f t="shared" si="9"/>
        <v>0</v>
      </c>
      <c r="U84" s="202">
        <f t="shared" si="10"/>
        <v>0</v>
      </c>
      <c r="V84" s="378" t="e">
        <f t="shared" si="11"/>
        <v>#DIV/0!</v>
      </c>
      <c r="W84" s="378" t="e">
        <f t="shared" si="12"/>
        <v>#DIV/0!</v>
      </c>
      <c r="X84" s="258" t="e">
        <f t="shared" si="13"/>
        <v>#N/A</v>
      </c>
      <c r="Y84" s="297">
        <f t="shared" si="14"/>
        <v>4.8165824196245914</v>
      </c>
      <c r="Z84" s="201">
        <f t="shared" si="15"/>
        <v>0.53814158245716293</v>
      </c>
      <c r="AA84" s="201"/>
      <c r="AB84" s="300"/>
      <c r="AC84" s="300"/>
      <c r="AD84" s="201" t="str">
        <f>PE!AP84</f>
        <v>Muenchehofe</v>
      </c>
      <c r="AE84" s="298"/>
    </row>
    <row r="85" spans="1:31">
      <c r="A85" s="115" t="s">
        <v>123</v>
      </c>
      <c r="B85" s="290"/>
      <c r="C85" s="374"/>
      <c r="D85" s="374"/>
      <c r="E85" s="374"/>
      <c r="F85" s="374">
        <v>7.195991471689779</v>
      </c>
      <c r="G85" s="374"/>
      <c r="H85" s="290"/>
      <c r="I85" s="374"/>
      <c r="J85" s="374"/>
      <c r="K85" s="374"/>
      <c r="L85" s="374">
        <v>7.195991471689779</v>
      </c>
      <c r="M85" s="291"/>
      <c r="N85" s="291"/>
      <c r="O85" s="76"/>
      <c r="P85" s="76">
        <v>9.6163000000000007</v>
      </c>
      <c r="Q85" s="374"/>
      <c r="R85" s="232">
        <f t="shared" si="8"/>
        <v>0.16</v>
      </c>
      <c r="S85" s="291"/>
      <c r="T85" s="202">
        <f t="shared" si="9"/>
        <v>0</v>
      </c>
      <c r="U85" s="202">
        <f t="shared" si="10"/>
        <v>0</v>
      </c>
      <c r="V85" s="378" t="e">
        <f t="shared" si="11"/>
        <v>#DIV/0!</v>
      </c>
      <c r="W85" s="378" t="e">
        <f t="shared" si="12"/>
        <v>#DIV/0!</v>
      </c>
      <c r="X85" s="258" t="e">
        <f t="shared" si="13"/>
        <v>#N/A</v>
      </c>
      <c r="Y85" s="297">
        <f t="shared" si="14"/>
        <v>7.195991471689779</v>
      </c>
      <c r="Z85" s="201">
        <f t="shared" si="15"/>
        <v>0.74831187376535446</v>
      </c>
      <c r="AA85" s="201"/>
      <c r="AB85" s="300"/>
      <c r="AC85" s="300"/>
      <c r="AD85" s="201" t="str">
        <f>PE!AP85</f>
        <v>Muenchehofe</v>
      </c>
      <c r="AE85" s="298"/>
    </row>
    <row r="86" spans="1:31">
      <c r="A86" s="115" t="s">
        <v>124</v>
      </c>
      <c r="B86" s="290"/>
      <c r="C86" s="374"/>
      <c r="D86" s="374"/>
      <c r="E86" s="374">
        <v>0.71879012392906005</v>
      </c>
      <c r="F86" s="374">
        <v>1.6791086579588861</v>
      </c>
      <c r="G86" s="374"/>
      <c r="H86" s="290"/>
      <c r="I86" s="374"/>
      <c r="J86" s="374"/>
      <c r="K86" s="374">
        <v>0.71879012392906005</v>
      </c>
      <c r="L86" s="374">
        <v>1.6791086579588861</v>
      </c>
      <c r="M86" s="291"/>
      <c r="N86" s="291"/>
      <c r="O86" s="76"/>
      <c r="P86" s="76">
        <v>9.4591999999999992</v>
      </c>
      <c r="Q86" s="374"/>
      <c r="R86" s="232">
        <f t="shared" si="8"/>
        <v>0.41666666666666663</v>
      </c>
      <c r="S86" s="291"/>
      <c r="T86" s="202">
        <f t="shared" si="9"/>
        <v>40.048334870654351</v>
      </c>
      <c r="U86" s="202">
        <f t="shared" si="10"/>
        <v>40.048334870654351</v>
      </c>
      <c r="V86" s="378">
        <f t="shared" si="11"/>
        <v>0.99999999999999967</v>
      </c>
      <c r="W86" s="378">
        <f t="shared" si="12"/>
        <v>0.99999999999999989</v>
      </c>
      <c r="X86" s="258" t="e">
        <f t="shared" si="13"/>
        <v>#N/A</v>
      </c>
      <c r="Y86" s="297">
        <f t="shared" si="14"/>
        <v>1.198949390943973</v>
      </c>
      <c r="Z86" s="201">
        <f t="shared" si="15"/>
        <v>0.12674955503044372</v>
      </c>
      <c r="AA86" s="201"/>
      <c r="AB86" s="300"/>
      <c r="AC86" s="300"/>
      <c r="AD86" s="201" t="str">
        <f>PE!AP86</f>
        <v>Muenchehofe</v>
      </c>
      <c r="AE86" s="298"/>
    </row>
    <row r="87" spans="1:31">
      <c r="A87" s="115" t="s">
        <v>125</v>
      </c>
      <c r="B87" s="290"/>
      <c r="C87" s="374"/>
      <c r="D87" s="374"/>
      <c r="E87" s="374">
        <v>1.4124266237511831</v>
      </c>
      <c r="F87" s="374"/>
      <c r="G87" s="374"/>
      <c r="H87" s="290"/>
      <c r="I87" s="374"/>
      <c r="J87" s="374"/>
      <c r="K87" s="374">
        <v>1.4124266237511831</v>
      </c>
      <c r="L87" s="374"/>
      <c r="M87" s="291"/>
      <c r="N87" s="291"/>
      <c r="O87" s="76"/>
      <c r="P87" s="76">
        <v>10.9016</v>
      </c>
      <c r="Q87" s="374"/>
      <c r="R87" s="232">
        <f t="shared" si="8"/>
        <v>0.16</v>
      </c>
      <c r="S87" s="291"/>
      <c r="T87" s="202">
        <f t="shared" si="9"/>
        <v>0</v>
      </c>
      <c r="U87" s="202">
        <f t="shared" si="10"/>
        <v>0</v>
      </c>
      <c r="V87" s="378" t="e">
        <f t="shared" si="11"/>
        <v>#DIV/0!</v>
      </c>
      <c r="W87" s="378" t="e">
        <f t="shared" si="12"/>
        <v>#DIV/0!</v>
      </c>
      <c r="X87" s="258" t="e">
        <f t="shared" si="13"/>
        <v>#N/A</v>
      </c>
      <c r="Y87" s="297">
        <f t="shared" si="14"/>
        <v>1.4124266237511831</v>
      </c>
      <c r="Z87" s="201">
        <f t="shared" si="15"/>
        <v>0.12956140600931818</v>
      </c>
      <c r="AA87" s="201"/>
      <c r="AB87" s="300"/>
      <c r="AC87" s="300"/>
      <c r="AD87" s="201" t="str">
        <f>PE!AP87</f>
        <v>Muenchehofe</v>
      </c>
      <c r="AE87" s="298"/>
    </row>
    <row r="88" spans="1:31">
      <c r="A88" s="115" t="s">
        <v>126</v>
      </c>
      <c r="B88" s="290"/>
      <c r="C88" s="374"/>
      <c r="D88" s="374"/>
      <c r="E88" s="374">
        <v>1.4788964404632861</v>
      </c>
      <c r="F88" s="374">
        <v>6.1034266385940086</v>
      </c>
      <c r="G88" s="374"/>
      <c r="H88" s="290"/>
      <c r="I88" s="374"/>
      <c r="J88" s="374"/>
      <c r="K88" s="374">
        <v>1.4788964404632861</v>
      </c>
      <c r="L88" s="374">
        <v>6.1034266385940086</v>
      </c>
      <c r="M88" s="291"/>
      <c r="N88" s="291"/>
      <c r="O88" s="76"/>
      <c r="P88" s="76">
        <v>10.6858</v>
      </c>
      <c r="Q88" s="374"/>
      <c r="R88" s="232">
        <f t="shared" si="8"/>
        <v>0.41666666666666663</v>
      </c>
      <c r="S88" s="291"/>
      <c r="T88" s="202">
        <f t="shared" si="9"/>
        <v>60.990941033677061</v>
      </c>
      <c r="U88" s="202">
        <f t="shared" si="10"/>
        <v>60.990941033677061</v>
      </c>
      <c r="V88" s="378">
        <f t="shared" si="11"/>
        <v>1.0000000000000002</v>
      </c>
      <c r="W88" s="378">
        <f t="shared" si="12"/>
        <v>1.0000000000000002</v>
      </c>
      <c r="X88" s="258" t="e">
        <f t="shared" si="13"/>
        <v>#N/A</v>
      </c>
      <c r="Y88" s="297">
        <f t="shared" si="14"/>
        <v>3.7911615395286473</v>
      </c>
      <c r="Z88" s="201">
        <f t="shared" si="15"/>
        <v>0.35478499873932201</v>
      </c>
      <c r="AA88" s="201"/>
      <c r="AB88" s="300"/>
      <c r="AC88" s="300"/>
      <c r="AD88" s="201" t="str">
        <f>PE!AP88</f>
        <v>Muenchehofe</v>
      </c>
      <c r="AE88" s="298"/>
    </row>
    <row r="89" spans="1:31">
      <c r="A89" s="115" t="s">
        <v>127</v>
      </c>
      <c r="B89" s="290"/>
      <c r="C89" s="374"/>
      <c r="D89" s="374"/>
      <c r="E89" s="374"/>
      <c r="F89" s="374">
        <v>6.4971936633037526</v>
      </c>
      <c r="G89" s="374"/>
      <c r="H89" s="290"/>
      <c r="I89" s="374"/>
      <c r="J89" s="374"/>
      <c r="K89" s="374"/>
      <c r="L89" s="374">
        <v>6.4971936633037526</v>
      </c>
      <c r="M89" s="291"/>
      <c r="N89" s="291"/>
      <c r="O89" s="76"/>
      <c r="P89" s="76">
        <v>9.9901</v>
      </c>
      <c r="Q89" s="374"/>
      <c r="R89" s="232">
        <f t="shared" si="8"/>
        <v>0.16</v>
      </c>
      <c r="S89" s="291"/>
      <c r="T89" s="202">
        <f t="shared" si="9"/>
        <v>0</v>
      </c>
      <c r="U89" s="202">
        <f t="shared" si="10"/>
        <v>0</v>
      </c>
      <c r="V89" s="378" t="e">
        <f t="shared" si="11"/>
        <v>#DIV/0!</v>
      </c>
      <c r="W89" s="378" t="e">
        <f t="shared" si="12"/>
        <v>#DIV/0!</v>
      </c>
      <c r="X89" s="258" t="e">
        <f t="shared" si="13"/>
        <v>#N/A</v>
      </c>
      <c r="Y89" s="297">
        <f t="shared" si="14"/>
        <v>6.4971936633037526</v>
      </c>
      <c r="Z89" s="201">
        <f t="shared" si="15"/>
        <v>0.65036322592404006</v>
      </c>
      <c r="AA89" s="201"/>
      <c r="AB89" s="300"/>
      <c r="AC89" s="300"/>
      <c r="AD89" s="201" t="str">
        <f>PE!AP89</f>
        <v>Probenaufbereitung</v>
      </c>
      <c r="AE89" s="298"/>
    </row>
    <row r="90" spans="1:31">
      <c r="A90" s="115" t="s">
        <v>129</v>
      </c>
      <c r="B90" s="290"/>
      <c r="C90" s="374">
        <v>14.78041529776374</v>
      </c>
      <c r="D90" s="374">
        <v>18.109014282590898</v>
      </c>
      <c r="E90" s="374">
        <v>0.40671309336614958</v>
      </c>
      <c r="F90" s="374">
        <v>6.9793201812684336</v>
      </c>
      <c r="G90" s="374"/>
      <c r="H90" s="290"/>
      <c r="I90" s="374">
        <v>14.78041529776374</v>
      </c>
      <c r="J90" s="374">
        <v>18.109014282590898</v>
      </c>
      <c r="K90" s="374">
        <v>0.40671309336614958</v>
      </c>
      <c r="L90" s="374">
        <v>6.9793201812684336</v>
      </c>
      <c r="M90" s="291"/>
      <c r="N90" s="291"/>
      <c r="O90" s="76"/>
      <c r="P90" s="76">
        <v>10.840999999999999</v>
      </c>
      <c r="Q90" s="374"/>
      <c r="R90" s="232">
        <f t="shared" si="8"/>
        <v>0.58333333333333326</v>
      </c>
      <c r="S90" s="291"/>
      <c r="T90" s="202">
        <f t="shared" si="9"/>
        <v>68.402948793354227</v>
      </c>
      <c r="U90" s="202">
        <f t="shared" si="10"/>
        <v>68.402948793354227</v>
      </c>
      <c r="V90" s="378">
        <f t="shared" si="11"/>
        <v>1.4028735278618374</v>
      </c>
      <c r="W90" s="378">
        <f t="shared" si="12"/>
        <v>1.1673704639600242</v>
      </c>
      <c r="X90" s="258">
        <f t="shared" si="13"/>
        <v>1.49</v>
      </c>
      <c r="Y90" s="297">
        <f t="shared" si="14"/>
        <v>10.068865713747305</v>
      </c>
      <c r="Z90" s="201">
        <f t="shared" si="15"/>
        <v>0.92877647022851273</v>
      </c>
      <c r="AA90" s="201"/>
      <c r="AB90" s="300"/>
      <c r="AC90" s="300"/>
      <c r="AD90" s="201" t="str">
        <f>PE!AP90</f>
        <v>Probenaufbereitung</v>
      </c>
      <c r="AE90" s="298"/>
    </row>
    <row r="91" spans="1:31">
      <c r="A91" s="115" t="s">
        <v>130</v>
      </c>
      <c r="B91" s="290"/>
      <c r="C91" s="374"/>
      <c r="D91" s="374"/>
      <c r="E91" s="374"/>
      <c r="F91" s="374"/>
      <c r="G91" s="374"/>
      <c r="H91" s="290"/>
      <c r="I91" s="374"/>
      <c r="J91" s="374"/>
      <c r="K91" s="374"/>
      <c r="L91" s="374"/>
      <c r="M91" s="291"/>
      <c r="N91" s="291"/>
      <c r="O91" s="76"/>
      <c r="P91" s="76">
        <v>1.3666</v>
      </c>
      <c r="Q91" s="374"/>
      <c r="R91" s="232" t="e">
        <f t="shared" si="8"/>
        <v>#DIV/0!</v>
      </c>
      <c r="S91" s="291"/>
      <c r="T91" s="202" t="e">
        <f t="shared" si="9"/>
        <v>#DIV/0!</v>
      </c>
      <c r="U91" s="202" t="e">
        <f t="shared" si="10"/>
        <v>#DIV/0!</v>
      </c>
      <c r="V91" s="378" t="e">
        <f t="shared" si="11"/>
        <v>#DIV/0!</v>
      </c>
      <c r="W91" s="378" t="e">
        <f t="shared" si="12"/>
        <v>#DIV/0!</v>
      </c>
      <c r="X91" s="258" t="e">
        <f t="shared" si="13"/>
        <v>#N/A</v>
      </c>
      <c r="Y91" s="297" t="e">
        <f t="shared" si="14"/>
        <v>#DIV/0!</v>
      </c>
      <c r="Z91" s="201">
        <f t="shared" si="15"/>
        <v>0</v>
      </c>
      <c r="AA91" s="201"/>
      <c r="AB91" s="300"/>
      <c r="AC91" s="300"/>
      <c r="AD91" s="201" t="str">
        <f>PE!AP91</f>
        <v>Probenaufbereitung</v>
      </c>
      <c r="AE91" s="298"/>
    </row>
    <row r="92" spans="1:31">
      <c r="A92" s="115" t="s">
        <v>131</v>
      </c>
      <c r="B92" s="290"/>
      <c r="C92" s="374"/>
      <c r="D92" s="374"/>
      <c r="E92" s="376">
        <v>4.3447183111626853</v>
      </c>
      <c r="F92" s="376">
        <v>7.187118170995622</v>
      </c>
      <c r="G92" s="374"/>
      <c r="H92" s="290"/>
      <c r="I92" s="374"/>
      <c r="J92" s="374"/>
      <c r="K92" s="374"/>
      <c r="L92" s="374"/>
      <c r="M92" s="291"/>
      <c r="N92" s="291"/>
      <c r="O92" s="76"/>
      <c r="P92" s="76">
        <v>9.7088000000000001</v>
      </c>
      <c r="Q92" s="374"/>
      <c r="R92" s="232" t="e">
        <f t="shared" si="8"/>
        <v>#DIV/0!</v>
      </c>
      <c r="S92" s="291"/>
      <c r="T92" s="202" t="e">
        <f t="shared" si="9"/>
        <v>#DIV/0!</v>
      </c>
      <c r="U92" s="202">
        <f t="shared" si="10"/>
        <v>24.648284462154887</v>
      </c>
      <c r="V92" s="378" t="e">
        <f t="shared" si="11"/>
        <v>#DIV/0!</v>
      </c>
      <c r="W92" s="378" t="e">
        <f t="shared" si="12"/>
        <v>#DIV/0!</v>
      </c>
      <c r="X92" s="258" t="e">
        <f t="shared" si="13"/>
        <v>#N/A</v>
      </c>
      <c r="Y92" s="297" t="e">
        <f t="shared" si="14"/>
        <v>#DIV/0!</v>
      </c>
      <c r="Z92" s="201">
        <f t="shared" si="15"/>
        <v>0</v>
      </c>
      <c r="AA92" s="201"/>
      <c r="AB92" s="201"/>
      <c r="AC92" s="201"/>
      <c r="AD92" s="201" t="str">
        <f>PE!AP92</f>
        <v>Methode</v>
      </c>
      <c r="AE92" s="298"/>
    </row>
    <row r="93" spans="1:31">
      <c r="A93" s="115" t="s">
        <v>132</v>
      </c>
      <c r="B93" s="290"/>
      <c r="C93" s="374"/>
      <c r="D93" s="374"/>
      <c r="E93" s="376">
        <v>4.7257854911065467</v>
      </c>
      <c r="F93" s="376">
        <v>7.5536065373710217</v>
      </c>
      <c r="G93" s="374"/>
      <c r="H93" s="290"/>
      <c r="I93" s="374"/>
      <c r="J93" s="374"/>
      <c r="K93" s="374"/>
      <c r="L93" s="374"/>
      <c r="M93" s="291"/>
      <c r="N93" s="291"/>
      <c r="O93" s="76"/>
      <c r="P93" s="76">
        <v>10.2204</v>
      </c>
      <c r="Q93" s="374"/>
      <c r="R93" s="232" t="e">
        <f t="shared" si="8"/>
        <v>#DIV/0!</v>
      </c>
      <c r="S93" s="291"/>
      <c r="T93" s="202" t="e">
        <f t="shared" si="9"/>
        <v>#DIV/0!</v>
      </c>
      <c r="U93" s="202">
        <f t="shared" si="10"/>
        <v>23.028998827518301</v>
      </c>
      <c r="V93" s="378" t="e">
        <f t="shared" si="11"/>
        <v>#DIV/0!</v>
      </c>
      <c r="W93" s="378" t="e">
        <f t="shared" si="12"/>
        <v>#DIV/0!</v>
      </c>
      <c r="X93" s="258" t="e">
        <f t="shared" si="13"/>
        <v>#N/A</v>
      </c>
      <c r="Y93" s="297" t="e">
        <f t="shared" si="14"/>
        <v>#DIV/0!</v>
      </c>
      <c r="Z93" s="201">
        <f t="shared" si="15"/>
        <v>0</v>
      </c>
      <c r="AA93" s="201"/>
      <c r="AB93" s="201"/>
      <c r="AC93" s="201"/>
      <c r="AD93" s="201" t="str">
        <f>PE!AP93</f>
        <v>Methode</v>
      </c>
      <c r="AE93" s="298"/>
    </row>
    <row r="94" spans="1:31">
      <c r="A94" s="115" t="s">
        <v>133</v>
      </c>
      <c r="B94" s="71">
        <v>2.0342039736750999</v>
      </c>
      <c r="C94" s="374"/>
      <c r="D94" s="374">
        <v>7.0523603892395963</v>
      </c>
      <c r="E94" s="376">
        <v>7.4062743330303391</v>
      </c>
      <c r="F94" s="376">
        <v>17.59314193766221</v>
      </c>
      <c r="G94" s="376">
        <v>1.960698824077004</v>
      </c>
      <c r="H94" s="290"/>
      <c r="I94" s="374"/>
      <c r="J94" s="374">
        <v>7.0523603892395963</v>
      </c>
      <c r="K94" s="374"/>
      <c r="L94" s="374"/>
      <c r="M94" s="291"/>
      <c r="N94" s="291"/>
      <c r="O94" s="76"/>
      <c r="P94" s="76">
        <v>9.0239999999999991</v>
      </c>
      <c r="Q94" s="374"/>
      <c r="R94" s="232">
        <f t="shared" si="8"/>
        <v>0.16</v>
      </c>
      <c r="S94" s="291"/>
      <c r="T94" s="202">
        <f t="shared" si="9"/>
        <v>0</v>
      </c>
      <c r="U94" s="202">
        <f t="shared" si="10"/>
        <v>79.007435952009658</v>
      </c>
      <c r="V94" s="378" t="e">
        <f t="shared" si="11"/>
        <v>#DIV/0!</v>
      </c>
      <c r="W94" s="378" t="e">
        <f t="shared" si="12"/>
        <v>#DIV/0!</v>
      </c>
      <c r="X94" s="258" t="e">
        <f t="shared" si="13"/>
        <v>#N/A</v>
      </c>
      <c r="Y94" s="297">
        <f t="shared" si="14"/>
        <v>7.0523603892395963</v>
      </c>
      <c r="Z94" s="201">
        <f t="shared" si="15"/>
        <v>0.78151156795651566</v>
      </c>
      <c r="AA94" s="201"/>
      <c r="AB94" s="201"/>
      <c r="AC94" s="201"/>
      <c r="AD94" s="201" t="str">
        <f>PE!AP94</f>
        <v>Methode</v>
      </c>
      <c r="AE94" s="298"/>
    </row>
    <row r="95" spans="1:31">
      <c r="A95" s="115" t="s">
        <v>134</v>
      </c>
      <c r="B95" s="71">
        <v>2.4581654191156641</v>
      </c>
      <c r="C95" s="376"/>
      <c r="D95" s="376">
        <v>20.25050866253552</v>
      </c>
      <c r="E95" s="376">
        <v>11.243727218754289</v>
      </c>
      <c r="F95" s="376">
        <v>19.37816403389618</v>
      </c>
      <c r="G95" s="376">
        <v>2.287639095288394</v>
      </c>
      <c r="H95" s="290"/>
      <c r="I95" s="374"/>
      <c r="J95" s="374">
        <v>20.25050866253552</v>
      </c>
      <c r="K95" s="374"/>
      <c r="L95" s="374"/>
      <c r="M95" s="291"/>
      <c r="N95" s="291"/>
      <c r="O95" s="76"/>
      <c r="P95" s="76">
        <v>9.3187999999999995</v>
      </c>
      <c r="Q95" s="374"/>
      <c r="R95" s="232">
        <f t="shared" si="8"/>
        <v>0.16</v>
      </c>
      <c r="S95" s="291"/>
      <c r="T95" s="202">
        <f t="shared" si="9"/>
        <v>0</v>
      </c>
      <c r="U95" s="202">
        <f t="shared" si="10"/>
        <v>70.16893406811748</v>
      </c>
      <c r="V95" s="378" t="e">
        <f t="shared" si="11"/>
        <v>#DIV/0!</v>
      </c>
      <c r="W95" s="378" t="e">
        <f t="shared" si="12"/>
        <v>#DIV/0!</v>
      </c>
      <c r="X95" s="258" t="e">
        <f t="shared" si="13"/>
        <v>#N/A</v>
      </c>
      <c r="Y95" s="297">
        <f t="shared" si="14"/>
        <v>20.25050866253552</v>
      </c>
      <c r="Z95" s="201">
        <f t="shared" si="15"/>
        <v>2.1730811544979525</v>
      </c>
      <c r="AA95" s="201"/>
      <c r="AB95" s="201"/>
      <c r="AC95" s="201"/>
      <c r="AD95" s="201" t="str">
        <f>PE!AP95</f>
        <v>Methode</v>
      </c>
      <c r="AE95" s="298"/>
    </row>
    <row r="96" spans="1:31">
      <c r="A96" s="115" t="s">
        <v>135</v>
      </c>
      <c r="B96" s="290"/>
      <c r="C96" s="374"/>
      <c r="D96" s="374"/>
      <c r="E96" s="374"/>
      <c r="F96" s="374">
        <v>4.2534406427219311</v>
      </c>
      <c r="G96" s="374"/>
      <c r="H96" s="290"/>
      <c r="I96" s="374"/>
      <c r="J96" s="374"/>
      <c r="K96" s="374"/>
      <c r="L96" s="374">
        <v>4.2534406427219311</v>
      </c>
      <c r="M96" s="291"/>
      <c r="N96" s="291"/>
      <c r="O96" s="76"/>
      <c r="P96" s="76">
        <v>11.4223</v>
      </c>
      <c r="Q96" s="374"/>
      <c r="R96" s="232">
        <f t="shared" si="8"/>
        <v>0.16</v>
      </c>
      <c r="S96" s="291"/>
      <c r="T96" s="202">
        <f t="shared" si="9"/>
        <v>0</v>
      </c>
      <c r="U96" s="202">
        <f t="shared" si="10"/>
        <v>0</v>
      </c>
      <c r="V96" s="378" t="e">
        <f t="shared" si="11"/>
        <v>#DIV/0!</v>
      </c>
      <c r="W96" s="378" t="e">
        <f t="shared" si="12"/>
        <v>#DIV/0!</v>
      </c>
      <c r="X96" s="258" t="e">
        <f t="shared" si="13"/>
        <v>#N/A</v>
      </c>
      <c r="Y96" s="297">
        <f t="shared" si="14"/>
        <v>4.2534406427219311</v>
      </c>
      <c r="Z96" s="201">
        <f t="shared" si="15"/>
        <v>0.37238039998265948</v>
      </c>
      <c r="AA96" s="201"/>
      <c r="AB96" s="300"/>
      <c r="AC96" s="300"/>
      <c r="AD96" s="201" t="str">
        <f>PE!AP96</f>
        <v>Muenchehofe</v>
      </c>
      <c r="AE96" s="298"/>
    </row>
    <row r="97" spans="1:31">
      <c r="A97" s="115" t="s">
        <v>136</v>
      </c>
      <c r="B97" s="290"/>
      <c r="C97" s="374"/>
      <c r="D97" s="374"/>
      <c r="E97" s="374"/>
      <c r="F97" s="374">
        <v>4.6475928396247106</v>
      </c>
      <c r="G97" s="374"/>
      <c r="H97" s="290"/>
      <c r="I97" s="374"/>
      <c r="J97" s="374"/>
      <c r="K97" s="374"/>
      <c r="L97" s="374">
        <v>4.6475928396247106</v>
      </c>
      <c r="M97" s="291"/>
      <c r="N97" s="291"/>
      <c r="O97" s="76"/>
      <c r="P97" s="76">
        <v>9.4604999999999997</v>
      </c>
      <c r="Q97" s="374"/>
      <c r="R97" s="232">
        <f t="shared" si="8"/>
        <v>0.16</v>
      </c>
      <c r="S97" s="291"/>
      <c r="T97" s="202">
        <f t="shared" si="9"/>
        <v>0</v>
      </c>
      <c r="U97" s="202">
        <f t="shared" si="10"/>
        <v>0</v>
      </c>
      <c r="V97" s="378" t="e">
        <f t="shared" si="11"/>
        <v>#DIV/0!</v>
      </c>
      <c r="W97" s="378" t="e">
        <f t="shared" si="12"/>
        <v>#DIV/0!</v>
      </c>
      <c r="X97" s="258" t="e">
        <f t="shared" si="13"/>
        <v>#N/A</v>
      </c>
      <c r="Y97" s="297">
        <f t="shared" si="14"/>
        <v>4.6475928396247106</v>
      </c>
      <c r="Z97" s="201">
        <f t="shared" si="15"/>
        <v>0.49126291841072994</v>
      </c>
      <c r="AA97" s="201"/>
      <c r="AB97" s="300"/>
      <c r="AC97" s="300"/>
      <c r="AD97" s="201" t="str">
        <f>PE!AP97</f>
        <v>Muenchehofe</v>
      </c>
      <c r="AE97" s="298"/>
    </row>
    <row r="98" spans="1:31">
      <c r="A98" s="115" t="s">
        <v>137</v>
      </c>
      <c r="B98" s="290"/>
      <c r="C98" s="374"/>
      <c r="D98" s="374"/>
      <c r="E98" s="374"/>
      <c r="F98" s="374">
        <v>2.770797310153208</v>
      </c>
      <c r="G98" s="374"/>
      <c r="H98" s="290"/>
      <c r="I98" s="374"/>
      <c r="J98" s="374"/>
      <c r="K98" s="374"/>
      <c r="L98" s="374">
        <v>2.770797310153208</v>
      </c>
      <c r="M98" s="291"/>
      <c r="N98" s="291"/>
      <c r="O98" s="76"/>
      <c r="P98" s="76">
        <v>10.585800000000001</v>
      </c>
      <c r="Q98" s="374"/>
      <c r="R98" s="232">
        <f t="shared" si="8"/>
        <v>0.16</v>
      </c>
      <c r="S98" s="291"/>
      <c r="T98" s="202">
        <f t="shared" si="9"/>
        <v>0</v>
      </c>
      <c r="U98" s="202">
        <f t="shared" si="10"/>
        <v>0</v>
      </c>
      <c r="V98" s="378" t="e">
        <f t="shared" si="11"/>
        <v>#DIV/0!</v>
      </c>
      <c r="W98" s="378" t="e">
        <f t="shared" si="12"/>
        <v>#DIV/0!</v>
      </c>
      <c r="X98" s="258" t="e">
        <f t="shared" si="13"/>
        <v>#N/A</v>
      </c>
      <c r="Y98" s="297">
        <f t="shared" si="14"/>
        <v>2.770797310153208</v>
      </c>
      <c r="Z98" s="201">
        <f t="shared" si="15"/>
        <v>0.26174661434688051</v>
      </c>
      <c r="AA98" s="201"/>
      <c r="AB98" s="300"/>
      <c r="AC98" s="300"/>
      <c r="AD98" s="201" t="str">
        <f>PE!AP98</f>
        <v>Muenchehofe</v>
      </c>
      <c r="AE98" s="298"/>
    </row>
    <row r="99" spans="1:31">
      <c r="A99" s="115" t="s">
        <v>138</v>
      </c>
      <c r="B99" s="290"/>
      <c r="C99" s="374"/>
      <c r="D99" s="374"/>
      <c r="E99" s="374"/>
      <c r="F99" s="374">
        <v>1.3530941721526979</v>
      </c>
      <c r="G99" s="374"/>
      <c r="H99" s="290"/>
      <c r="I99" s="374"/>
      <c r="J99" s="374"/>
      <c r="K99" s="374"/>
      <c r="L99" s="374">
        <v>1.3530941721526979</v>
      </c>
      <c r="M99" s="291"/>
      <c r="N99" s="291"/>
      <c r="O99" s="76"/>
      <c r="P99" s="76">
        <v>9.8713999999999995</v>
      </c>
      <c r="Q99" s="374"/>
      <c r="R99" s="232">
        <f t="shared" si="8"/>
        <v>0.16</v>
      </c>
      <c r="S99" s="291"/>
      <c r="T99" s="202">
        <f t="shared" si="9"/>
        <v>0</v>
      </c>
      <c r="U99" s="202">
        <f t="shared" si="10"/>
        <v>0</v>
      </c>
      <c r="V99" s="378" t="e">
        <f t="shared" si="11"/>
        <v>#DIV/0!</v>
      </c>
      <c r="W99" s="378" t="e">
        <f t="shared" si="12"/>
        <v>#DIV/0!</v>
      </c>
      <c r="X99" s="258" t="e">
        <f t="shared" si="13"/>
        <v>#N/A</v>
      </c>
      <c r="Y99" s="297">
        <f t="shared" si="14"/>
        <v>1.3530941721526979</v>
      </c>
      <c r="Z99" s="201">
        <f t="shared" si="15"/>
        <v>0.13707216526052007</v>
      </c>
      <c r="AA99" s="201"/>
      <c r="AB99" s="300"/>
      <c r="AC99" s="300"/>
      <c r="AD99" s="201" t="str">
        <f>PE!AP99</f>
        <v>Muenchehofe</v>
      </c>
      <c r="AE99" s="298"/>
    </row>
    <row r="100" spans="1:31">
      <c r="A100" s="115" t="s">
        <v>139</v>
      </c>
      <c r="B100" s="290">
        <v>0.53127830704070567</v>
      </c>
      <c r="C100" s="374"/>
      <c r="D100" s="374"/>
      <c r="E100" s="374">
        <v>6.4875332020694056</v>
      </c>
      <c r="F100" s="374">
        <v>13.65587998356286</v>
      </c>
      <c r="G100" s="374">
        <v>0.1056476770640209</v>
      </c>
      <c r="H100" s="290">
        <v>0.53127830704070567</v>
      </c>
      <c r="I100" s="374"/>
      <c r="J100" s="374"/>
      <c r="K100" s="374">
        <v>6.4875332020694056</v>
      </c>
      <c r="L100" s="374">
        <v>13.65587998356286</v>
      </c>
      <c r="M100" s="291"/>
      <c r="N100" s="291"/>
      <c r="O100" s="76"/>
      <c r="P100" s="76">
        <v>9.9997000000000007</v>
      </c>
      <c r="Q100" s="374"/>
      <c r="R100" s="232">
        <f t="shared" si="8"/>
        <v>0.25</v>
      </c>
      <c r="S100" s="291"/>
      <c r="T100" s="202">
        <f t="shared" si="9"/>
        <v>77.85906754320402</v>
      </c>
      <c r="U100" s="202">
        <f t="shared" si="10"/>
        <v>105.82945740969296</v>
      </c>
      <c r="V100" s="378">
        <f t="shared" si="11"/>
        <v>1.1853582618927312</v>
      </c>
      <c r="W100" s="378">
        <f t="shared" si="12"/>
        <v>1.260656932390382</v>
      </c>
      <c r="X100" s="258">
        <f t="shared" si="13"/>
        <v>1.1499999999999999</v>
      </c>
      <c r="Y100" s="297">
        <f t="shared" si="14"/>
        <v>6.8915638308909903</v>
      </c>
      <c r="Z100" s="201">
        <f t="shared" si="15"/>
        <v>0.68917705840085097</v>
      </c>
      <c r="AA100" s="201"/>
      <c r="AB100" s="300"/>
      <c r="AC100" s="300"/>
      <c r="AD100" s="201" t="str">
        <f>PE!AP100</f>
        <v>Muenchehofe</v>
      </c>
      <c r="AE100" s="298"/>
    </row>
    <row r="101" spans="1:31">
      <c r="A101" s="115" t="s">
        <v>140</v>
      </c>
      <c r="B101" s="290"/>
      <c r="C101" s="374">
        <v>25.937927283625921</v>
      </c>
      <c r="D101" s="374">
        <v>34.940780342844853</v>
      </c>
      <c r="E101" s="374"/>
      <c r="F101" s="374">
        <v>4.3302427824186784</v>
      </c>
      <c r="G101" s="374"/>
      <c r="H101" s="290"/>
      <c r="I101" s="374">
        <v>25.937927283625921</v>
      </c>
      <c r="J101" s="374">
        <v>34.940780342844853</v>
      </c>
      <c r="K101" s="374"/>
      <c r="L101" s="374">
        <v>4.3302427824186784</v>
      </c>
      <c r="M101" s="291"/>
      <c r="N101" s="291"/>
      <c r="O101" s="76"/>
      <c r="P101" s="76">
        <v>9.0388000000000002</v>
      </c>
      <c r="Q101" s="374"/>
      <c r="R101" s="232">
        <f t="shared" si="8"/>
        <v>0.5</v>
      </c>
      <c r="S101" s="291"/>
      <c r="T101" s="202">
        <f t="shared" si="9"/>
        <v>59.094691773471133</v>
      </c>
      <c r="U101" s="202">
        <f t="shared" si="10"/>
        <v>59.094691773471133</v>
      </c>
      <c r="V101" s="378">
        <f t="shared" si="11"/>
        <v>1.3550845666701428</v>
      </c>
      <c r="W101" s="378">
        <f t="shared" si="12"/>
        <v>1.0279839516327987</v>
      </c>
      <c r="X101" s="258">
        <f t="shared" si="13"/>
        <v>1.1499999999999999</v>
      </c>
      <c r="Y101" s="297">
        <f t="shared" si="14"/>
        <v>21.736316802963149</v>
      </c>
      <c r="Z101" s="201">
        <f t="shared" si="15"/>
        <v>2.4047790417935069</v>
      </c>
      <c r="AA101" s="201"/>
      <c r="AB101" s="300"/>
      <c r="AC101" s="300"/>
      <c r="AD101" s="201" t="str">
        <f>PE!AP101</f>
        <v>Muenchehofe</v>
      </c>
      <c r="AE101" s="298"/>
    </row>
    <row r="102" spans="1:31">
      <c r="A102" s="115" t="s">
        <v>141</v>
      </c>
      <c r="B102" s="290"/>
      <c r="C102" s="374"/>
      <c r="D102" s="374"/>
      <c r="E102" s="374"/>
      <c r="F102" s="374">
        <v>8.3418139333601289</v>
      </c>
      <c r="G102" s="374"/>
      <c r="H102" s="290"/>
      <c r="I102" s="374"/>
      <c r="J102" s="374"/>
      <c r="K102" s="374"/>
      <c r="L102" s="374">
        <v>8.3418139333601289</v>
      </c>
      <c r="M102" s="291"/>
      <c r="N102" s="291"/>
      <c r="O102" s="76"/>
      <c r="P102" s="76">
        <v>9.6049000000000007</v>
      </c>
      <c r="Q102" s="374"/>
      <c r="R102" s="232">
        <f t="shared" si="8"/>
        <v>0.16</v>
      </c>
      <c r="S102" s="291"/>
      <c r="T102" s="202">
        <f t="shared" si="9"/>
        <v>0</v>
      </c>
      <c r="U102" s="202">
        <f t="shared" si="10"/>
        <v>0</v>
      </c>
      <c r="V102" s="378" t="e">
        <f t="shared" si="11"/>
        <v>#DIV/0!</v>
      </c>
      <c r="W102" s="378" t="e">
        <f t="shared" si="12"/>
        <v>#DIV/0!</v>
      </c>
      <c r="X102" s="258" t="e">
        <f t="shared" si="13"/>
        <v>#N/A</v>
      </c>
      <c r="Y102" s="297">
        <f t="shared" si="14"/>
        <v>8.3418139333601289</v>
      </c>
      <c r="Z102" s="201">
        <f t="shared" si="15"/>
        <v>0.86849565673355567</v>
      </c>
      <c r="AA102" s="201"/>
      <c r="AB102" s="300"/>
      <c r="AC102" s="300"/>
      <c r="AD102" s="201" t="str">
        <f>PE!AP102</f>
        <v>Muenchehofe</v>
      </c>
      <c r="AE102" s="298"/>
    </row>
    <row r="103" spans="1:31">
      <c r="A103" s="115" t="s">
        <v>142</v>
      </c>
      <c r="B103" s="290"/>
      <c r="C103" s="374"/>
      <c r="D103" s="374"/>
      <c r="E103" s="374">
        <v>5.9534870115925518</v>
      </c>
      <c r="F103" s="374">
        <v>7.2204140040681812</v>
      </c>
      <c r="G103" s="374"/>
      <c r="H103" s="290"/>
      <c r="I103" s="374"/>
      <c r="J103" s="374"/>
      <c r="K103" s="374">
        <v>5.9534870115925518</v>
      </c>
      <c r="L103" s="374">
        <v>7.2204140040681812</v>
      </c>
      <c r="M103" s="291"/>
      <c r="N103" s="291"/>
      <c r="O103" s="76"/>
      <c r="P103" s="76">
        <v>10.009399999999999</v>
      </c>
      <c r="Q103" s="374"/>
      <c r="R103" s="232">
        <f t="shared" si="8"/>
        <v>0.66666666666666663</v>
      </c>
      <c r="S103" s="291"/>
      <c r="T103" s="202">
        <f t="shared" si="9"/>
        <v>9.6169463469441983</v>
      </c>
      <c r="U103" s="202">
        <f t="shared" si="10"/>
        <v>9.6169463469441983</v>
      </c>
      <c r="V103" s="378">
        <f t="shared" si="11"/>
        <v>0.99999999999999933</v>
      </c>
      <c r="W103" s="378">
        <f t="shared" si="12"/>
        <v>1.0000000000000007</v>
      </c>
      <c r="X103" s="258" t="e">
        <f t="shared" si="13"/>
        <v>#N/A</v>
      </c>
      <c r="Y103" s="297">
        <f t="shared" si="14"/>
        <v>6.5869505078303661</v>
      </c>
      <c r="Z103" s="201">
        <f t="shared" si="15"/>
        <v>0.65807645891165967</v>
      </c>
      <c r="AA103" s="201"/>
      <c r="AB103" s="300"/>
      <c r="AC103" s="300"/>
      <c r="AD103" s="201" t="str">
        <f>PE!AP103</f>
        <v>Muenchehofe</v>
      </c>
      <c r="AE103" s="298"/>
    </row>
    <row r="104" spans="1:31">
      <c r="A104" s="115" t="s">
        <v>143</v>
      </c>
      <c r="B104" s="290"/>
      <c r="C104" s="374"/>
      <c r="D104" s="374"/>
      <c r="E104" s="374">
        <v>6.2448474044797324</v>
      </c>
      <c r="F104" s="374">
        <v>10.475892682174189</v>
      </c>
      <c r="G104" s="374"/>
      <c r="H104" s="290"/>
      <c r="I104" s="374"/>
      <c r="J104" s="374"/>
      <c r="K104" s="374">
        <v>6.2448474044797324</v>
      </c>
      <c r="L104" s="374">
        <v>10.475892682174189</v>
      </c>
      <c r="M104" s="291"/>
      <c r="N104" s="291"/>
      <c r="O104" s="76"/>
      <c r="P104" s="76">
        <v>11.0337</v>
      </c>
      <c r="Q104" s="374"/>
      <c r="R104" s="232">
        <f t="shared" si="8"/>
        <v>0.66666666666666663</v>
      </c>
      <c r="S104" s="291"/>
      <c r="T104" s="202">
        <f t="shared" si="9"/>
        <v>25.304174670304008</v>
      </c>
      <c r="U104" s="202">
        <f t="shared" si="10"/>
        <v>25.304174670304008</v>
      </c>
      <c r="V104" s="378">
        <f t="shared" si="11"/>
        <v>1.0000000000000018</v>
      </c>
      <c r="W104" s="378">
        <f t="shared" si="12"/>
        <v>1.0000000000000013</v>
      </c>
      <c r="X104" s="258" t="e">
        <f t="shared" si="13"/>
        <v>#N/A</v>
      </c>
      <c r="Y104" s="297">
        <f t="shared" si="14"/>
        <v>8.3603700433269612</v>
      </c>
      <c r="Z104" s="201">
        <f t="shared" si="15"/>
        <v>0.75771228539175084</v>
      </c>
      <c r="AA104" s="201"/>
      <c r="AB104" s="300"/>
      <c r="AC104" s="300"/>
      <c r="AD104" s="201" t="str">
        <f>PE!AP104</f>
        <v>Muenchehofe</v>
      </c>
      <c r="AE104" s="298"/>
    </row>
    <row r="105" spans="1:31">
      <c r="A105" s="115" t="s">
        <v>144</v>
      </c>
      <c r="B105" s="290">
        <v>0.4122869311167075</v>
      </c>
      <c r="C105" s="374"/>
      <c r="D105" s="374"/>
      <c r="E105" s="374"/>
      <c r="F105" s="374">
        <v>4.3536374862980569</v>
      </c>
      <c r="G105" s="374"/>
      <c r="H105" s="290">
        <v>0.4122869311167075</v>
      </c>
      <c r="I105" s="374"/>
      <c r="J105" s="374"/>
      <c r="K105" s="374"/>
      <c r="L105" s="374">
        <v>4.3536374862980569</v>
      </c>
      <c r="M105" s="291"/>
      <c r="N105" s="291"/>
      <c r="O105" s="76"/>
      <c r="P105" s="76">
        <v>9.4873999999999992</v>
      </c>
      <c r="Q105" s="374"/>
      <c r="R105" s="232">
        <f t="shared" si="8"/>
        <v>0.16666666666666666</v>
      </c>
      <c r="S105" s="291"/>
      <c r="T105" s="202">
        <f t="shared" si="9"/>
        <v>82.69855352257774</v>
      </c>
      <c r="U105" s="202">
        <f t="shared" si="10"/>
        <v>82.69855352257774</v>
      </c>
      <c r="V105" s="378">
        <f t="shared" si="11"/>
        <v>0.99999999999999989</v>
      </c>
      <c r="W105" s="378">
        <f t="shared" si="12"/>
        <v>1</v>
      </c>
      <c r="X105" s="258" t="e">
        <f t="shared" si="13"/>
        <v>#N/A</v>
      </c>
      <c r="Y105" s="297">
        <f t="shared" si="14"/>
        <v>2.3829622087073821</v>
      </c>
      <c r="Z105" s="201">
        <f t="shared" si="15"/>
        <v>0.25117125963987841</v>
      </c>
      <c r="AA105" s="201"/>
      <c r="AB105" s="300"/>
      <c r="AC105" s="300"/>
      <c r="AD105" s="201" t="str">
        <f>PE!AP105</f>
        <v>Muenchehofe</v>
      </c>
      <c r="AE105" s="298"/>
    </row>
    <row r="106" spans="1:31">
      <c r="A106" s="115" t="s">
        <v>145</v>
      </c>
      <c r="B106" s="290">
        <v>32.383243135692602</v>
      </c>
      <c r="C106" s="374">
        <v>54.380547790508601</v>
      </c>
      <c r="D106" s="374">
        <v>65.639491457702505</v>
      </c>
      <c r="E106" s="374">
        <v>90.780804593798294</v>
      </c>
      <c r="F106" s="374">
        <v>68.345006366261302</v>
      </c>
      <c r="G106" s="374">
        <v>62.745886319260599</v>
      </c>
      <c r="H106" s="290">
        <v>32.383243135692602</v>
      </c>
      <c r="I106" s="374">
        <v>54.380547790508601</v>
      </c>
      <c r="J106" s="374">
        <v>65.639491457702505</v>
      </c>
      <c r="K106" s="374">
        <v>90.780804593798294</v>
      </c>
      <c r="L106" s="374">
        <v>68.345006366261302</v>
      </c>
      <c r="M106" s="291">
        <v>62.745886319260599</v>
      </c>
      <c r="N106" s="291"/>
      <c r="O106" s="76"/>
      <c r="P106" s="76">
        <v>9.8911999999999995</v>
      </c>
      <c r="Q106" s="374"/>
      <c r="R106" s="232">
        <f t="shared" si="8"/>
        <v>1</v>
      </c>
      <c r="S106" s="291"/>
      <c r="T106" s="202">
        <f t="shared" si="9"/>
        <v>27.895325649400839</v>
      </c>
      <c r="U106" s="202">
        <f t="shared" si="10"/>
        <v>27.895325649400839</v>
      </c>
      <c r="V106" s="378">
        <f t="shared" si="11"/>
        <v>1.7238171928765387</v>
      </c>
      <c r="W106" s="378">
        <f t="shared" si="12"/>
        <v>1.6321965579479984</v>
      </c>
      <c r="X106" s="258">
        <f t="shared" si="13"/>
        <v>1.94</v>
      </c>
      <c r="Y106" s="297">
        <f t="shared" si="14"/>
        <v>62.379163277203986</v>
      </c>
      <c r="Z106" s="201">
        <f t="shared" si="15"/>
        <v>6.3065313892352783</v>
      </c>
      <c r="AA106" s="201"/>
      <c r="AB106" s="201"/>
      <c r="AC106" s="201"/>
      <c r="AD106" s="201" t="str">
        <f>PE!AP106</f>
        <v>Methode</v>
      </c>
      <c r="AE106" s="298"/>
    </row>
    <row r="107" spans="1:31">
      <c r="A107" s="115" t="s">
        <v>146</v>
      </c>
      <c r="B107" s="290"/>
      <c r="C107" s="374"/>
      <c r="D107" s="374"/>
      <c r="E107" s="374">
        <v>12.558297815362099</v>
      </c>
      <c r="F107" s="374">
        <v>20.6531949602232</v>
      </c>
      <c r="G107" s="374"/>
      <c r="H107" s="290"/>
      <c r="I107" s="374"/>
      <c r="J107" s="374"/>
      <c r="K107" s="374">
        <v>12.558297815362099</v>
      </c>
      <c r="L107" s="374">
        <v>20.6531949602232</v>
      </c>
      <c r="M107" s="291"/>
      <c r="N107" s="291"/>
      <c r="O107" s="76"/>
      <c r="P107" s="76">
        <v>9.2530000000000001</v>
      </c>
      <c r="Q107" s="374"/>
      <c r="R107" s="232">
        <f t="shared" si="8"/>
        <v>0.66666666666666663</v>
      </c>
      <c r="S107" s="291"/>
      <c r="T107" s="202">
        <f t="shared" si="9"/>
        <v>24.373782893649057</v>
      </c>
      <c r="U107" s="202">
        <f t="shared" si="10"/>
        <v>24.373782893649057</v>
      </c>
      <c r="V107" s="378">
        <f t="shared" si="11"/>
        <v>0.99999999999999978</v>
      </c>
      <c r="W107" s="378">
        <f t="shared" si="12"/>
        <v>0.99999999999999978</v>
      </c>
      <c r="X107" s="258" t="e">
        <f t="shared" si="13"/>
        <v>#N/A</v>
      </c>
      <c r="Y107" s="297">
        <f t="shared" si="14"/>
        <v>16.605746387792649</v>
      </c>
      <c r="Z107" s="201">
        <f t="shared" si="15"/>
        <v>1.7946337823184535</v>
      </c>
      <c r="AA107" s="201"/>
      <c r="AB107" s="201"/>
      <c r="AC107" s="201"/>
      <c r="AD107" s="201" t="str">
        <f>PE!AP107</f>
        <v>Methode</v>
      </c>
      <c r="AE107" s="298"/>
    </row>
    <row r="108" spans="1:31">
      <c r="A108" s="115" t="s">
        <v>147</v>
      </c>
      <c r="B108" s="290"/>
      <c r="C108" s="374"/>
      <c r="D108" s="374"/>
      <c r="E108" s="374">
        <v>3.7834541002071602</v>
      </c>
      <c r="F108" s="374">
        <v>40.470485690046701</v>
      </c>
      <c r="G108" s="374"/>
      <c r="H108" s="290"/>
      <c r="I108" s="374"/>
      <c r="J108" s="374"/>
      <c r="K108" s="374">
        <v>3.7834541002071602</v>
      </c>
      <c r="L108" s="374">
        <v>40.470485690046701</v>
      </c>
      <c r="M108" s="291"/>
      <c r="N108" s="291"/>
      <c r="O108" s="76"/>
      <c r="P108" s="76">
        <v>11.8766</v>
      </c>
      <c r="Q108" s="374"/>
      <c r="R108" s="232">
        <f t="shared" si="8"/>
        <v>0.16666666666666666</v>
      </c>
      <c r="S108" s="291"/>
      <c r="T108" s="202">
        <f t="shared" si="9"/>
        <v>82.901164876441584</v>
      </c>
      <c r="U108" s="202">
        <f t="shared" si="10"/>
        <v>82.901164876441584</v>
      </c>
      <c r="V108" s="378">
        <f t="shared" si="11"/>
        <v>1</v>
      </c>
      <c r="W108" s="378">
        <f t="shared" si="12"/>
        <v>1</v>
      </c>
      <c r="X108" s="258" t="e">
        <f t="shared" si="13"/>
        <v>#N/A</v>
      </c>
      <c r="Y108" s="297">
        <f t="shared" si="14"/>
        <v>22.12696989512693</v>
      </c>
      <c r="Z108" s="201">
        <f t="shared" si="15"/>
        <v>1.8630727561024982</v>
      </c>
      <c r="AA108" s="201"/>
      <c r="AB108" s="201"/>
      <c r="AC108" s="201"/>
      <c r="AD108" s="201" t="str">
        <f>PE!AP108</f>
        <v>Methode</v>
      </c>
      <c r="AE108" s="298"/>
    </row>
    <row r="109" spans="1:31">
      <c r="A109" s="115" t="s">
        <v>148</v>
      </c>
      <c r="B109" s="290"/>
      <c r="C109" s="374"/>
      <c r="D109" s="374"/>
      <c r="E109" s="374"/>
      <c r="F109" s="374"/>
      <c r="G109" s="374"/>
      <c r="H109" s="290"/>
      <c r="I109" s="374"/>
      <c r="J109" s="374"/>
      <c r="K109" s="374"/>
      <c r="L109" s="374"/>
      <c r="M109" s="291"/>
      <c r="N109" s="291"/>
      <c r="O109" s="76"/>
      <c r="P109" s="76">
        <v>49.300199999999997</v>
      </c>
      <c r="Q109" s="374"/>
      <c r="R109" s="232" t="e">
        <f t="shared" si="8"/>
        <v>#DIV/0!</v>
      </c>
      <c r="S109" s="291"/>
      <c r="T109" s="202" t="e">
        <f t="shared" si="9"/>
        <v>#DIV/0!</v>
      </c>
      <c r="U109" s="202" t="e">
        <f t="shared" si="10"/>
        <v>#DIV/0!</v>
      </c>
      <c r="V109" s="378" t="e">
        <f t="shared" si="11"/>
        <v>#DIV/0!</v>
      </c>
      <c r="W109" s="378" t="e">
        <f t="shared" si="12"/>
        <v>#DIV/0!</v>
      </c>
      <c r="X109" s="258" t="e">
        <f t="shared" si="13"/>
        <v>#N/A</v>
      </c>
      <c r="Y109" s="297" t="e">
        <f t="shared" si="14"/>
        <v>#DIV/0!</v>
      </c>
      <c r="Z109" s="201">
        <f t="shared" si="15"/>
        <v>0</v>
      </c>
      <c r="AA109" s="201"/>
      <c r="AB109" s="300"/>
      <c r="AC109" s="300"/>
      <c r="AD109" s="201" t="str">
        <f>PE!AP109</f>
        <v>Methode</v>
      </c>
      <c r="AE109" s="298"/>
    </row>
    <row r="110" spans="1:31" s="334" customFormat="1">
      <c r="A110" s="349" t="s">
        <v>149</v>
      </c>
      <c r="B110" s="95"/>
      <c r="C110" s="96">
        <v>33.586803052663399</v>
      </c>
      <c r="D110" s="96"/>
      <c r="E110" s="96">
        <v>17.484657243026401</v>
      </c>
      <c r="F110" s="96">
        <v>28.358853765676901</v>
      </c>
      <c r="G110" s="96"/>
      <c r="H110" s="95"/>
      <c r="I110" s="96">
        <v>33.586803052663399</v>
      </c>
      <c r="J110" s="96"/>
      <c r="K110" s="96">
        <v>17.484657243026401</v>
      </c>
      <c r="L110" s="96">
        <v>28.358853765676901</v>
      </c>
      <c r="M110" s="97"/>
      <c r="N110" s="291"/>
      <c r="O110" s="76"/>
      <c r="P110" s="76">
        <v>49.300199999999997</v>
      </c>
      <c r="Q110" s="96"/>
      <c r="R110" s="232">
        <f t="shared" si="8"/>
        <v>0.75</v>
      </c>
      <c r="S110" s="97"/>
      <c r="T110" s="98">
        <f t="shared" si="9"/>
        <v>25.331765570430164</v>
      </c>
      <c r="U110" s="98">
        <f t="shared" si="10"/>
        <v>25.331765570430164</v>
      </c>
      <c r="V110" s="99">
        <f t="shared" si="11"/>
        <v>1.3406991197688871</v>
      </c>
      <c r="W110" s="99">
        <f t="shared" si="12"/>
        <v>1.0600858844529952</v>
      </c>
      <c r="X110" s="258">
        <f t="shared" si="13"/>
        <v>1.1499999999999999</v>
      </c>
      <c r="Y110" s="141">
        <f t="shared" si="14"/>
        <v>26.476771353788902</v>
      </c>
      <c r="Z110" s="201">
        <f t="shared" si="15"/>
        <v>0.5370520069652639</v>
      </c>
      <c r="AA110" s="142"/>
      <c r="AB110" s="142"/>
      <c r="AC110" s="142"/>
      <c r="AD110" s="201" t="str">
        <f>PE!AP110</f>
        <v>Methode</v>
      </c>
      <c r="AE110" s="100"/>
    </row>
    <row r="111" spans="1:31">
      <c r="A111" s="115" t="s">
        <v>151</v>
      </c>
      <c r="B111" s="290">
        <v>24.139318572951499</v>
      </c>
      <c r="C111" s="374">
        <v>22.0256079948756</v>
      </c>
      <c r="D111" s="374">
        <v>18.7210066635418</v>
      </c>
      <c r="E111" s="374">
        <v>16.905729754895301</v>
      </c>
      <c r="F111" s="374">
        <v>10.076151849836901</v>
      </c>
      <c r="G111" s="374">
        <v>11.1560187016656</v>
      </c>
      <c r="H111" s="290">
        <v>24.139318572951499</v>
      </c>
      <c r="I111" s="374">
        <v>22.0256079948756</v>
      </c>
      <c r="J111" s="374">
        <v>18.7210066635418</v>
      </c>
      <c r="K111" s="374">
        <v>16.905729754895301</v>
      </c>
      <c r="L111" s="374">
        <v>10.076151849836901</v>
      </c>
      <c r="M111" s="291">
        <v>11.1560187016656</v>
      </c>
      <c r="N111" s="291"/>
      <c r="O111" s="76"/>
      <c r="P111" s="76">
        <v>19</v>
      </c>
      <c r="Q111" s="374"/>
      <c r="R111" s="232">
        <f t="shared" si="8"/>
        <v>1</v>
      </c>
      <c r="S111" s="291"/>
      <c r="T111" s="98">
        <f t="shared" si="9"/>
        <v>30.179021437380772</v>
      </c>
      <c r="U111" s="98">
        <f t="shared" si="10"/>
        <v>30.179021437380772</v>
      </c>
      <c r="V111" s="99">
        <f t="shared" si="11"/>
        <v>1.3690817853215069</v>
      </c>
      <c r="W111" s="99">
        <f t="shared" si="12"/>
        <v>1.3448036874554523</v>
      </c>
      <c r="X111" s="258">
        <f t="shared" si="13"/>
        <v>1.94</v>
      </c>
      <c r="Y111" s="141">
        <f t="shared" si="14"/>
        <v>17.170638922961118</v>
      </c>
      <c r="Z111" s="201">
        <f t="shared" si="15"/>
        <v>0.90371783805058514</v>
      </c>
      <c r="AA111" s="201"/>
      <c r="AB111" s="201"/>
      <c r="AC111" s="201"/>
      <c r="AD111" s="201" t="str">
        <f>PE!AP111</f>
        <v>Methode</v>
      </c>
      <c r="AE111" s="298"/>
    </row>
    <row r="112" spans="1:31">
      <c r="A112" s="115" t="s">
        <v>152</v>
      </c>
      <c r="B112" s="290"/>
      <c r="C112" s="374"/>
      <c r="D112" s="374"/>
      <c r="E112" s="374">
        <v>9.2296683499778798</v>
      </c>
      <c r="F112" s="374">
        <v>15.9531381210608</v>
      </c>
      <c r="G112" s="374"/>
      <c r="H112" s="290"/>
      <c r="I112" s="374"/>
      <c r="J112" s="374"/>
      <c r="K112" s="374">
        <v>9.2296683499778798</v>
      </c>
      <c r="L112" s="374">
        <v>15.9531381210608</v>
      </c>
      <c r="M112" s="291"/>
      <c r="N112" s="291"/>
      <c r="O112" s="76"/>
      <c r="P112" s="76">
        <v>9.9105000000000008</v>
      </c>
      <c r="Q112" s="374"/>
      <c r="R112" s="232">
        <f t="shared" si="8"/>
        <v>0.66666666666666663</v>
      </c>
      <c r="S112" s="291"/>
      <c r="T112" s="202">
        <f t="shared" si="9"/>
        <v>26.698651632871815</v>
      </c>
      <c r="U112" s="202">
        <f t="shared" si="10"/>
        <v>26.698651632871815</v>
      </c>
      <c r="V112" s="378">
        <f t="shared" si="11"/>
        <v>1.0000000000000004</v>
      </c>
      <c r="W112" s="378">
        <f t="shared" si="12"/>
        <v>0.99999999999999989</v>
      </c>
      <c r="X112" s="258" t="e">
        <f t="shared" si="13"/>
        <v>#N/A</v>
      </c>
      <c r="Y112" s="297">
        <f t="shared" si="14"/>
        <v>12.591403235519341</v>
      </c>
      <c r="Z112" s="201">
        <f t="shared" si="15"/>
        <v>1.2705114005871894</v>
      </c>
      <c r="AA112" s="201"/>
      <c r="AB112" s="201"/>
      <c r="AC112" s="201"/>
      <c r="AD112" s="201" t="str">
        <f>PE!AP112</f>
        <v>KWS</v>
      </c>
      <c r="AE112" s="298"/>
    </row>
    <row r="113" spans="1:31">
      <c r="A113" s="115" t="s">
        <v>154</v>
      </c>
      <c r="B113" s="290"/>
      <c r="C113" s="374"/>
      <c r="D113" s="374"/>
      <c r="E113" s="374">
        <v>10.662531996750699</v>
      </c>
      <c r="F113" s="374">
        <v>15.4582231900342</v>
      </c>
      <c r="G113" s="374"/>
      <c r="H113" s="290"/>
      <c r="I113" s="374"/>
      <c r="J113" s="374"/>
      <c r="K113" s="374">
        <v>10.662531996750699</v>
      </c>
      <c r="L113" s="374">
        <v>15.4582231900342</v>
      </c>
      <c r="M113" s="291"/>
      <c r="N113" s="77"/>
      <c r="O113" s="174"/>
      <c r="P113" s="174">
        <v>9.8462999999999994</v>
      </c>
      <c r="Q113" s="374"/>
      <c r="R113" s="232">
        <f t="shared" si="8"/>
        <v>0.66666666666666663</v>
      </c>
      <c r="S113" s="291"/>
      <c r="T113" s="202">
        <f t="shared" si="9"/>
        <v>18.359695801252212</v>
      </c>
      <c r="U113" s="202">
        <f t="shared" si="10"/>
        <v>18.359695801252212</v>
      </c>
      <c r="V113" s="378">
        <f t="shared" si="11"/>
        <v>0.99999999999999645</v>
      </c>
      <c r="W113" s="378">
        <f t="shared" si="12"/>
        <v>0.99999999999999722</v>
      </c>
      <c r="X113" s="258" t="e">
        <f t="shared" si="13"/>
        <v>#N/A</v>
      </c>
      <c r="Y113" s="297">
        <f t="shared" si="14"/>
        <v>13.060377593392449</v>
      </c>
      <c r="Z113" s="201">
        <f t="shared" si="15"/>
        <v>1.3264249102091596</v>
      </c>
      <c r="AA113" s="201"/>
      <c r="AB113" s="201"/>
      <c r="AC113" s="201"/>
      <c r="AD113" s="201" t="str">
        <f>PE!AP113</f>
        <v>KWS</v>
      </c>
      <c r="AE113" s="298"/>
    </row>
    <row r="114" spans="1:31">
      <c r="A114" s="115" t="s">
        <v>155</v>
      </c>
      <c r="B114" s="290"/>
      <c r="C114" s="374">
        <v>17.620779217427199</v>
      </c>
      <c r="D114" s="374"/>
      <c r="E114" s="374"/>
      <c r="F114" s="374">
        <v>5.9230635537870304</v>
      </c>
      <c r="G114" s="374"/>
      <c r="H114" s="290"/>
      <c r="I114" s="374">
        <v>17.620779217427199</v>
      </c>
      <c r="J114" s="374"/>
      <c r="K114" s="374"/>
      <c r="L114" s="374">
        <v>5.9230635537870304</v>
      </c>
      <c r="M114" s="291"/>
      <c r="N114" s="291"/>
      <c r="O114" s="76"/>
      <c r="P114" s="76"/>
      <c r="Q114" s="374"/>
      <c r="R114" s="232">
        <f t="shared" si="8"/>
        <v>0.41666666666666663</v>
      </c>
      <c r="S114" s="291"/>
      <c r="T114" s="202">
        <f t="shared" si="9"/>
        <v>49.684818987758142</v>
      </c>
      <c r="U114" s="202">
        <f t="shared" si="10"/>
        <v>49.684818987758142</v>
      </c>
      <c r="V114" s="378">
        <f t="shared" si="11"/>
        <v>0.99999999999999989</v>
      </c>
      <c r="W114" s="378">
        <f t="shared" si="12"/>
        <v>0.99999999999999967</v>
      </c>
      <c r="X114" s="258" t="e">
        <f t="shared" si="13"/>
        <v>#N/A</v>
      </c>
      <c r="Y114" s="297">
        <f t="shared" si="14"/>
        <v>11.771921385607115</v>
      </c>
      <c r="Z114" s="201">
        <f t="shared" si="15"/>
        <v>0</v>
      </c>
      <c r="AA114" s="201"/>
      <c r="AB114" s="201"/>
      <c r="AC114" s="201"/>
      <c r="AD114" s="201" t="str">
        <f>PE!AP114</f>
        <v>KWS, Schlamm</v>
      </c>
      <c r="AE114" s="298"/>
    </row>
    <row r="115" spans="1:31">
      <c r="A115" s="115" t="s">
        <v>157</v>
      </c>
      <c r="B115" s="290"/>
      <c r="C115" s="374">
        <v>16.058867698690801</v>
      </c>
      <c r="D115" s="374"/>
      <c r="E115" s="374"/>
      <c r="F115" s="374">
        <v>4.1257350295507704</v>
      </c>
      <c r="G115" s="374"/>
      <c r="H115" s="290"/>
      <c r="I115" s="374">
        <v>16.058867698690801</v>
      </c>
      <c r="J115" s="374"/>
      <c r="K115" s="374"/>
      <c r="L115" s="374">
        <v>4.1257350295507704</v>
      </c>
      <c r="M115" s="291"/>
      <c r="N115" s="291"/>
      <c r="O115" s="76"/>
      <c r="P115" s="76"/>
      <c r="Q115" s="374"/>
      <c r="R115" s="232">
        <f t="shared" si="8"/>
        <v>0.41666666666666663</v>
      </c>
      <c r="S115" s="291"/>
      <c r="T115" s="202">
        <f t="shared" si="9"/>
        <v>59.119977885141225</v>
      </c>
      <c r="U115" s="202">
        <f t="shared" si="10"/>
        <v>59.119977885141225</v>
      </c>
      <c r="V115" s="378">
        <f t="shared" si="11"/>
        <v>1</v>
      </c>
      <c r="W115" s="378">
        <f t="shared" si="12"/>
        <v>0.99999999999999989</v>
      </c>
      <c r="X115" s="258" t="e">
        <f t="shared" si="13"/>
        <v>#N/A</v>
      </c>
      <c r="Y115" s="297">
        <f t="shared" si="14"/>
        <v>10.092301364120786</v>
      </c>
      <c r="Z115" s="201">
        <f t="shared" si="15"/>
        <v>0</v>
      </c>
      <c r="AA115" s="201"/>
      <c r="AB115" s="201"/>
      <c r="AC115" s="201"/>
      <c r="AD115" s="201" t="str">
        <f>PE!AP115</f>
        <v>KWS, Schlamm</v>
      </c>
      <c r="AE115" s="298"/>
    </row>
    <row r="116" spans="1:31">
      <c r="A116" s="115" t="s">
        <v>158</v>
      </c>
      <c r="B116" s="290"/>
      <c r="C116" s="374"/>
      <c r="D116" s="374"/>
      <c r="E116" s="374"/>
      <c r="F116" s="374"/>
      <c r="G116" s="374"/>
      <c r="H116" s="290"/>
      <c r="I116" s="374"/>
      <c r="J116" s="374"/>
      <c r="K116" s="374"/>
      <c r="L116" s="374"/>
      <c r="M116" s="291"/>
      <c r="N116" s="291"/>
      <c r="O116" s="76"/>
      <c r="P116" s="76">
        <v>9.7872000000000003</v>
      </c>
      <c r="Q116" s="374"/>
      <c r="R116" s="232" t="e">
        <f t="shared" si="8"/>
        <v>#DIV/0!</v>
      </c>
      <c r="S116" s="291"/>
      <c r="T116" s="202" t="e">
        <f t="shared" si="9"/>
        <v>#DIV/0!</v>
      </c>
      <c r="U116" s="202" t="e">
        <f t="shared" si="10"/>
        <v>#DIV/0!</v>
      </c>
      <c r="V116" s="378" t="e">
        <f t="shared" si="11"/>
        <v>#DIV/0!</v>
      </c>
      <c r="W116" s="378" t="e">
        <f t="shared" si="12"/>
        <v>#DIV/0!</v>
      </c>
      <c r="X116" s="258" t="e">
        <f t="shared" si="13"/>
        <v>#N/A</v>
      </c>
      <c r="Y116" s="297" t="e">
        <f t="shared" si="14"/>
        <v>#DIV/0!</v>
      </c>
      <c r="Z116" s="201">
        <f t="shared" si="15"/>
        <v>0</v>
      </c>
      <c r="AA116" s="201"/>
      <c r="AB116" s="201"/>
      <c r="AC116" s="201"/>
      <c r="AD116" s="201" t="str">
        <f>PE!AP116</f>
        <v>Methode</v>
      </c>
      <c r="AE116" s="298"/>
    </row>
    <row r="117" spans="1:31">
      <c r="A117" s="115" t="s">
        <v>159</v>
      </c>
      <c r="B117" s="290"/>
      <c r="C117" s="374"/>
      <c r="D117" s="374"/>
      <c r="E117" s="374"/>
      <c r="F117" s="374"/>
      <c r="G117" s="374"/>
      <c r="H117" s="290"/>
      <c r="I117" s="374"/>
      <c r="J117" s="374"/>
      <c r="K117" s="374"/>
      <c r="L117" s="374"/>
      <c r="M117" s="291"/>
      <c r="N117" s="291"/>
      <c r="O117" s="76"/>
      <c r="P117" s="76">
        <v>15.3596</v>
      </c>
      <c r="Q117" s="374"/>
      <c r="R117" s="232" t="e">
        <f t="shared" si="8"/>
        <v>#DIV/0!</v>
      </c>
      <c r="S117" s="291"/>
      <c r="T117" s="202" t="e">
        <f t="shared" si="9"/>
        <v>#DIV/0!</v>
      </c>
      <c r="U117" s="202" t="e">
        <f t="shared" si="10"/>
        <v>#DIV/0!</v>
      </c>
      <c r="V117" s="378" t="e">
        <f t="shared" si="11"/>
        <v>#DIV/0!</v>
      </c>
      <c r="W117" s="378" t="e">
        <f t="shared" si="12"/>
        <v>#DIV/0!</v>
      </c>
      <c r="X117" s="258" t="e">
        <f t="shared" si="13"/>
        <v>#N/A</v>
      </c>
      <c r="Y117" s="297" t="e">
        <f t="shared" si="14"/>
        <v>#DIV/0!</v>
      </c>
      <c r="Z117" s="201">
        <f t="shared" si="15"/>
        <v>0</v>
      </c>
      <c r="AA117" s="201"/>
      <c r="AB117" s="201"/>
      <c r="AC117" s="201"/>
      <c r="AD117" s="201" t="str">
        <f>PE!AP117</f>
        <v>Methode</v>
      </c>
      <c r="AE117" s="298"/>
    </row>
    <row r="118" spans="1:31">
      <c r="A118" s="115" t="s">
        <v>160</v>
      </c>
      <c r="B118" s="290"/>
      <c r="C118" s="374"/>
      <c r="D118" s="374"/>
      <c r="E118" s="374"/>
      <c r="F118" s="374"/>
      <c r="G118" s="374"/>
      <c r="H118" s="290"/>
      <c r="I118" s="374"/>
      <c r="J118" s="374"/>
      <c r="K118" s="374"/>
      <c r="L118" s="374"/>
      <c r="M118" s="291"/>
      <c r="N118" s="291"/>
      <c r="O118" s="76"/>
      <c r="P118" s="76">
        <v>34.5</v>
      </c>
      <c r="Q118" s="374"/>
      <c r="R118" s="232" t="e">
        <f t="shared" si="8"/>
        <v>#DIV/0!</v>
      </c>
      <c r="S118" s="291"/>
      <c r="T118" s="202" t="e">
        <f t="shared" si="9"/>
        <v>#DIV/0!</v>
      </c>
      <c r="U118" s="202" t="e">
        <f t="shared" si="10"/>
        <v>#DIV/0!</v>
      </c>
      <c r="V118" s="378" t="e">
        <f t="shared" si="11"/>
        <v>#DIV/0!</v>
      </c>
      <c r="W118" s="378" t="e">
        <f t="shared" si="12"/>
        <v>#DIV/0!</v>
      </c>
      <c r="X118" s="258" t="e">
        <f t="shared" si="13"/>
        <v>#N/A</v>
      </c>
      <c r="Y118" s="297" t="e">
        <f t="shared" si="14"/>
        <v>#DIV/0!</v>
      </c>
      <c r="Z118" s="201">
        <f t="shared" si="15"/>
        <v>0</v>
      </c>
      <c r="AA118" s="201"/>
      <c r="AB118" s="201"/>
      <c r="AC118" s="201"/>
      <c r="AD118" s="201" t="str">
        <f>PE!AP118</f>
        <v>Methode</v>
      </c>
      <c r="AE118" s="298"/>
    </row>
    <row r="119" spans="1:31">
      <c r="A119" s="115" t="s">
        <v>161</v>
      </c>
      <c r="B119" s="290"/>
      <c r="C119" s="374"/>
      <c r="D119" s="374"/>
      <c r="E119" s="374"/>
      <c r="F119" s="374">
        <v>2.4886346009225302</v>
      </c>
      <c r="G119" s="374"/>
      <c r="H119" s="290"/>
      <c r="I119" s="374"/>
      <c r="J119" s="374"/>
      <c r="K119" s="374"/>
      <c r="L119" s="374">
        <v>2.4886346009225302</v>
      </c>
      <c r="M119" s="291"/>
      <c r="N119" s="291"/>
      <c r="O119" s="76"/>
      <c r="P119" s="76">
        <v>19.825099999999999</v>
      </c>
      <c r="Q119" s="374"/>
      <c r="R119" s="232">
        <f t="shared" si="8"/>
        <v>0.16</v>
      </c>
      <c r="S119" s="291"/>
      <c r="T119" s="202">
        <f t="shared" si="9"/>
        <v>0</v>
      </c>
      <c r="U119" s="202">
        <f t="shared" si="10"/>
        <v>0</v>
      </c>
      <c r="V119" s="378" t="e">
        <f t="shared" si="11"/>
        <v>#DIV/0!</v>
      </c>
      <c r="W119" s="378" t="e">
        <f t="shared" si="12"/>
        <v>#DIV/0!</v>
      </c>
      <c r="X119" s="258" t="e">
        <f t="shared" si="13"/>
        <v>#N/A</v>
      </c>
      <c r="Y119" s="297">
        <f t="shared" si="14"/>
        <v>2.4886346009225302</v>
      </c>
      <c r="Z119" s="201">
        <f t="shared" si="15"/>
        <v>0.12552948539591377</v>
      </c>
      <c r="AA119" s="201"/>
      <c r="AB119" s="201"/>
      <c r="AC119" s="201"/>
      <c r="AD119" s="201" t="str">
        <f>PE!AP119</f>
        <v>KWS, Schlamm</v>
      </c>
      <c r="AE119" s="298"/>
    </row>
    <row r="120" spans="1:31">
      <c r="A120" s="115" t="s">
        <v>162</v>
      </c>
      <c r="B120" s="290">
        <v>8.6815362707882695</v>
      </c>
      <c r="C120" s="374">
        <v>16.037334777636101</v>
      </c>
      <c r="D120" s="374"/>
      <c r="E120" s="374">
        <v>20.512968051051299</v>
      </c>
      <c r="F120" s="374">
        <v>14.728187489451599</v>
      </c>
      <c r="G120" s="374">
        <v>11.177985950866599</v>
      </c>
      <c r="H120" s="290">
        <v>8.6815362707882695</v>
      </c>
      <c r="I120" s="374">
        <v>16.037334777636101</v>
      </c>
      <c r="J120" s="374"/>
      <c r="K120" s="374">
        <v>20.512968051051299</v>
      </c>
      <c r="L120" s="374">
        <v>14.728187489451599</v>
      </c>
      <c r="M120" s="291">
        <v>11.177985950866599</v>
      </c>
      <c r="N120" s="291"/>
      <c r="O120" s="76"/>
      <c r="P120" s="76">
        <v>8.7995000000000001</v>
      </c>
      <c r="Q120" s="374"/>
      <c r="R120" s="232">
        <f t="shared" si="8"/>
        <v>0.91666666666666663</v>
      </c>
      <c r="S120" s="291"/>
      <c r="T120" s="202">
        <f t="shared" si="9"/>
        <v>28.652273385396711</v>
      </c>
      <c r="U120" s="202">
        <f t="shared" si="10"/>
        <v>28.652273385396711</v>
      </c>
      <c r="V120" s="378">
        <f t="shared" si="11"/>
        <v>1.3604865180935477</v>
      </c>
      <c r="W120" s="378">
        <f t="shared" si="12"/>
        <v>1.5418414993596878</v>
      </c>
      <c r="X120" s="258">
        <f t="shared" si="13"/>
        <v>1.75</v>
      </c>
      <c r="Y120" s="297">
        <f t="shared" si="14"/>
        <v>14.227602507958773</v>
      </c>
      <c r="Z120" s="201">
        <f t="shared" si="15"/>
        <v>1.6168648795907463</v>
      </c>
      <c r="AA120" s="201"/>
      <c r="AB120" s="201"/>
      <c r="AC120" s="201"/>
      <c r="AD120" s="201" t="str">
        <f>PE!AP120</f>
        <v>KWS, Schlamm</v>
      </c>
      <c r="AE120" s="298"/>
    </row>
    <row r="121" spans="1:31">
      <c r="A121" s="115" t="s">
        <v>163</v>
      </c>
      <c r="B121" s="290"/>
      <c r="C121" s="374"/>
      <c r="D121" s="374"/>
      <c r="E121" s="374"/>
      <c r="F121" s="374">
        <v>8.7211043348660997</v>
      </c>
      <c r="G121" s="374"/>
      <c r="H121" s="290"/>
      <c r="I121" s="374"/>
      <c r="J121" s="374"/>
      <c r="K121" s="374"/>
      <c r="L121" s="374">
        <v>8.7211043348660997</v>
      </c>
      <c r="M121" s="291"/>
      <c r="N121" s="291"/>
      <c r="O121" s="76"/>
      <c r="P121" s="76">
        <v>10.1617</v>
      </c>
      <c r="Q121" s="374"/>
      <c r="R121" s="232">
        <f t="shared" si="8"/>
        <v>0.16</v>
      </c>
      <c r="S121" s="291"/>
      <c r="T121" s="202">
        <f t="shared" si="9"/>
        <v>0</v>
      </c>
      <c r="U121" s="202">
        <f t="shared" si="10"/>
        <v>0</v>
      </c>
      <c r="V121" s="378" t="e">
        <f t="shared" si="11"/>
        <v>#DIV/0!</v>
      </c>
      <c r="W121" s="378" t="e">
        <f t="shared" si="12"/>
        <v>#DIV/0!</v>
      </c>
      <c r="X121" s="258" t="e">
        <f t="shared" si="13"/>
        <v>#N/A</v>
      </c>
      <c r="Y121" s="297">
        <f t="shared" si="14"/>
        <v>8.7211043348660997</v>
      </c>
      <c r="Z121" s="201">
        <f t="shared" si="15"/>
        <v>0.8582328089656357</v>
      </c>
      <c r="AA121" s="201"/>
      <c r="AB121" s="300"/>
      <c r="AC121" s="300"/>
      <c r="AD121" s="201" t="str">
        <f>PE!AP121</f>
        <v>Methode</v>
      </c>
      <c r="AE121" s="298"/>
    </row>
    <row r="122" spans="1:31">
      <c r="A122" s="115" t="s">
        <v>164</v>
      </c>
      <c r="B122" s="290"/>
      <c r="C122" s="374"/>
      <c r="D122" s="374"/>
      <c r="E122" s="374">
        <v>8.9747066996778706</v>
      </c>
      <c r="F122" s="374">
        <v>10.1701351972146</v>
      </c>
      <c r="G122" s="374"/>
      <c r="H122" s="290"/>
      <c r="I122" s="374"/>
      <c r="J122" s="374"/>
      <c r="K122" s="374">
        <v>8.9747066996778706</v>
      </c>
      <c r="L122" s="374">
        <v>10.1701351972146</v>
      </c>
      <c r="M122" s="291"/>
      <c r="N122" s="291"/>
      <c r="O122" s="76"/>
      <c r="P122" s="76">
        <v>10.157500000000001</v>
      </c>
      <c r="Q122" s="374"/>
      <c r="R122" s="232">
        <f t="shared" si="8"/>
        <v>0.66666666666666663</v>
      </c>
      <c r="S122" s="291"/>
      <c r="T122" s="202">
        <f t="shared" si="9"/>
        <v>6.2441283348010712</v>
      </c>
      <c r="U122" s="202">
        <f t="shared" si="10"/>
        <v>6.2441283348010712</v>
      </c>
      <c r="V122" s="378">
        <f t="shared" si="11"/>
        <v>1.0000000000000016</v>
      </c>
      <c r="W122" s="378">
        <f t="shared" si="12"/>
        <v>0.99999999999999856</v>
      </c>
      <c r="X122" s="258" t="e">
        <f t="shared" si="13"/>
        <v>#N/A</v>
      </c>
      <c r="Y122" s="297">
        <f t="shared" si="14"/>
        <v>9.5724209484462364</v>
      </c>
      <c r="Z122" s="201">
        <f t="shared" si="15"/>
        <v>0.94239930577861042</v>
      </c>
      <c r="AA122" s="201"/>
      <c r="AB122" s="300"/>
      <c r="AC122" s="300"/>
      <c r="AD122" s="201" t="str">
        <f>PE!AP122</f>
        <v>Methode</v>
      </c>
      <c r="AE122" s="298"/>
    </row>
    <row r="123" spans="1:31">
      <c r="A123" s="115" t="s">
        <v>165</v>
      </c>
      <c r="B123" s="290"/>
      <c r="C123" s="374"/>
      <c r="D123" s="374"/>
      <c r="E123" s="374"/>
      <c r="F123" s="374">
        <v>7.2092298379072597</v>
      </c>
      <c r="G123" s="374"/>
      <c r="H123" s="290"/>
      <c r="I123" s="374"/>
      <c r="J123" s="374"/>
      <c r="K123" s="374"/>
      <c r="L123" s="374">
        <v>7.2092298379072597</v>
      </c>
      <c r="M123" s="291"/>
      <c r="P123" s="295">
        <v>11.4819</v>
      </c>
      <c r="Q123" s="291"/>
      <c r="R123" s="232">
        <f t="shared" si="8"/>
        <v>0.16</v>
      </c>
      <c r="S123" s="374"/>
      <c r="T123" s="202">
        <f t="shared" si="9"/>
        <v>0</v>
      </c>
      <c r="U123" s="202">
        <f t="shared" si="10"/>
        <v>0</v>
      </c>
      <c r="V123" s="378" t="e">
        <f t="shared" si="11"/>
        <v>#DIV/0!</v>
      </c>
      <c r="W123" s="378" t="e">
        <f t="shared" si="12"/>
        <v>#DIV/0!</v>
      </c>
      <c r="X123" s="258" t="e">
        <f t="shared" si="13"/>
        <v>#N/A</v>
      </c>
      <c r="Y123" s="297">
        <f t="shared" si="14"/>
        <v>7.2092298379072597</v>
      </c>
      <c r="Z123" s="201">
        <f t="shared" si="15"/>
        <v>0.62787777614395357</v>
      </c>
      <c r="AA123" s="297"/>
      <c r="AB123" s="300"/>
      <c r="AC123" s="300"/>
      <c r="AD123" s="201" t="str">
        <f>PE!AP123</f>
        <v>Probenaufbereitung</v>
      </c>
      <c r="AE123" s="298"/>
    </row>
    <row r="124" spans="1:31">
      <c r="A124" s="115" t="s">
        <v>166</v>
      </c>
      <c r="B124" s="290"/>
      <c r="C124" s="374"/>
      <c r="D124" s="374"/>
      <c r="E124" s="374"/>
      <c r="F124" s="374">
        <v>6.2100694807049397</v>
      </c>
      <c r="G124" s="374"/>
      <c r="H124" s="290"/>
      <c r="I124" s="374"/>
      <c r="J124" s="374"/>
      <c r="K124" s="374"/>
      <c r="L124" s="374">
        <v>6.2100694807049397</v>
      </c>
      <c r="M124" s="291"/>
      <c r="P124" s="295">
        <v>11.266</v>
      </c>
      <c r="Q124" s="291"/>
      <c r="R124" s="232">
        <f t="shared" si="8"/>
        <v>0.16</v>
      </c>
      <c r="S124" s="374"/>
      <c r="T124" s="202">
        <f t="shared" si="9"/>
        <v>0</v>
      </c>
      <c r="U124" s="202">
        <f t="shared" si="10"/>
        <v>0</v>
      </c>
      <c r="V124" s="378" t="e">
        <f t="shared" si="11"/>
        <v>#DIV/0!</v>
      </c>
      <c r="W124" s="378" t="e">
        <f t="shared" si="12"/>
        <v>#DIV/0!</v>
      </c>
      <c r="X124" s="258" t="e">
        <f t="shared" si="13"/>
        <v>#N/A</v>
      </c>
      <c r="Y124" s="297">
        <f t="shared" si="14"/>
        <v>6.2100694807049397</v>
      </c>
      <c r="Z124" s="201">
        <f t="shared" si="15"/>
        <v>0.55122221557828333</v>
      </c>
      <c r="AA124" s="297"/>
      <c r="AB124" s="300"/>
      <c r="AC124" s="300"/>
      <c r="AD124" s="201" t="str">
        <f>PE!AP124</f>
        <v>Probenaufbereitung</v>
      </c>
      <c r="AE124" s="298"/>
    </row>
    <row r="125" spans="1:31">
      <c r="A125" s="115" t="s">
        <v>167</v>
      </c>
      <c r="B125" s="290"/>
      <c r="C125" s="374"/>
      <c r="D125" s="374"/>
      <c r="E125" s="374"/>
      <c r="F125" s="374">
        <v>3.0247040910752299</v>
      </c>
      <c r="G125" s="374"/>
      <c r="H125" s="290"/>
      <c r="I125" s="374"/>
      <c r="J125" s="374"/>
      <c r="K125" s="374"/>
      <c r="L125" s="374">
        <v>3.0247040910752299</v>
      </c>
      <c r="M125" s="291"/>
      <c r="P125" s="295">
        <v>9.6637000000000004</v>
      </c>
      <c r="Q125" s="291"/>
      <c r="R125" s="232">
        <f t="shared" si="8"/>
        <v>0.16</v>
      </c>
      <c r="S125" s="374"/>
      <c r="T125" s="202">
        <f t="shared" si="9"/>
        <v>0</v>
      </c>
      <c r="U125" s="202">
        <f t="shared" si="10"/>
        <v>0</v>
      </c>
      <c r="V125" s="378" t="e">
        <f t="shared" si="11"/>
        <v>#DIV/0!</v>
      </c>
      <c r="W125" s="378" t="e">
        <f t="shared" si="12"/>
        <v>#DIV/0!</v>
      </c>
      <c r="X125" s="258" t="e">
        <f t="shared" si="13"/>
        <v>#N/A</v>
      </c>
      <c r="Y125" s="297">
        <f t="shared" si="14"/>
        <v>3.0247040910752299</v>
      </c>
      <c r="Z125" s="201">
        <f t="shared" si="15"/>
        <v>0.31299648075532455</v>
      </c>
      <c r="AA125" s="297"/>
      <c r="AB125" s="300"/>
      <c r="AC125" s="300"/>
      <c r="AD125" s="201" t="str">
        <f>PE!AP125</f>
        <v>Probenaufbereitung</v>
      </c>
      <c r="AE125" s="298"/>
    </row>
    <row r="126" spans="1:31">
      <c r="A126" s="115" t="s">
        <v>168</v>
      </c>
      <c r="B126" s="290"/>
      <c r="C126" s="374"/>
      <c r="D126" s="374"/>
      <c r="E126" s="374"/>
      <c r="F126" s="374">
        <v>4.3588835895097402</v>
      </c>
      <c r="G126" s="374"/>
      <c r="H126" s="290"/>
      <c r="I126" s="374"/>
      <c r="J126" s="374"/>
      <c r="K126" s="374"/>
      <c r="L126" s="374">
        <v>4.3588835895097402</v>
      </c>
      <c r="M126" s="291"/>
      <c r="P126" s="295">
        <v>9.7279999999999998</v>
      </c>
      <c r="Q126" s="291"/>
      <c r="R126" s="232">
        <f t="shared" si="8"/>
        <v>0.16</v>
      </c>
      <c r="S126" s="374"/>
      <c r="T126" s="202">
        <f t="shared" si="9"/>
        <v>0</v>
      </c>
      <c r="U126" s="202">
        <f t="shared" si="10"/>
        <v>0</v>
      </c>
      <c r="V126" s="378" t="e">
        <f t="shared" si="11"/>
        <v>#DIV/0!</v>
      </c>
      <c r="W126" s="378" t="e">
        <f t="shared" si="12"/>
        <v>#DIV/0!</v>
      </c>
      <c r="X126" s="258" t="e">
        <f t="shared" si="13"/>
        <v>#N/A</v>
      </c>
      <c r="Y126" s="297">
        <f t="shared" si="14"/>
        <v>4.3588835895097402</v>
      </c>
      <c r="Z126" s="201">
        <f t="shared" si="15"/>
        <v>0.44807602688216902</v>
      </c>
      <c r="AA126" s="297"/>
      <c r="AB126" s="300"/>
      <c r="AC126" s="300"/>
      <c r="AD126" s="201" t="str">
        <f>PE!AP126</f>
        <v>Probenaufbereitung</v>
      </c>
      <c r="AE126" s="298"/>
    </row>
    <row r="127" spans="1:31">
      <c r="A127" s="115" t="s">
        <v>169</v>
      </c>
      <c r="B127" s="290"/>
      <c r="C127" s="374"/>
      <c r="D127" s="374"/>
      <c r="E127" s="374"/>
      <c r="F127" s="374"/>
      <c r="G127" s="374"/>
      <c r="H127" s="290"/>
      <c r="I127" s="374"/>
      <c r="J127" s="374"/>
      <c r="K127" s="374"/>
      <c r="L127" s="374"/>
      <c r="M127" s="291"/>
      <c r="P127" s="295">
        <v>9.1953999999999994</v>
      </c>
      <c r="Q127" s="291"/>
      <c r="R127" s="232" t="e">
        <f t="shared" si="8"/>
        <v>#DIV/0!</v>
      </c>
      <c r="S127" s="374"/>
      <c r="T127" s="202" t="e">
        <f t="shared" si="9"/>
        <v>#DIV/0!</v>
      </c>
      <c r="U127" s="202" t="e">
        <f t="shared" si="10"/>
        <v>#DIV/0!</v>
      </c>
      <c r="V127" s="378" t="e">
        <f t="shared" si="11"/>
        <v>#DIV/0!</v>
      </c>
      <c r="W127" s="378" t="e">
        <f t="shared" si="12"/>
        <v>#DIV/0!</v>
      </c>
      <c r="X127" s="258" t="e">
        <f t="shared" si="13"/>
        <v>#N/A</v>
      </c>
      <c r="Y127" s="297" t="e">
        <f t="shared" si="14"/>
        <v>#DIV/0!</v>
      </c>
      <c r="Z127" s="201">
        <f t="shared" si="15"/>
        <v>0</v>
      </c>
      <c r="AA127" s="297"/>
      <c r="AB127" s="300"/>
      <c r="AC127" s="300"/>
      <c r="AD127" s="201" t="str">
        <f>PE!AP127</f>
        <v>Probenaufbereitung</v>
      </c>
      <c r="AE127" s="298"/>
    </row>
    <row r="128" spans="1:31">
      <c r="A128" s="115" t="s">
        <v>170</v>
      </c>
      <c r="B128" s="290"/>
      <c r="C128" s="374">
        <v>20.821386947863299</v>
      </c>
      <c r="D128" s="374">
        <v>38.659543919442697</v>
      </c>
      <c r="E128" s="374"/>
      <c r="F128" s="374"/>
      <c r="G128" s="374"/>
      <c r="H128" s="290"/>
      <c r="I128" s="374">
        <v>20.821386947863299</v>
      </c>
      <c r="J128" s="374">
        <v>38.659543919442697</v>
      </c>
      <c r="K128" s="374"/>
      <c r="L128" s="374"/>
      <c r="M128" s="291"/>
      <c r="P128" s="295">
        <v>9.5759000000000007</v>
      </c>
      <c r="Q128" s="291"/>
      <c r="R128" s="232">
        <f t="shared" si="8"/>
        <v>0.66666666666666663</v>
      </c>
      <c r="S128" s="374"/>
      <c r="T128" s="202">
        <f t="shared" si="9"/>
        <v>29.989707140552202</v>
      </c>
      <c r="U128" s="202">
        <f t="shared" si="10"/>
        <v>29.989707140552202</v>
      </c>
      <c r="V128" s="378">
        <f t="shared" si="11"/>
        <v>1.0000000000000009</v>
      </c>
      <c r="W128" s="378">
        <f t="shared" si="12"/>
        <v>1.0000000000000004</v>
      </c>
      <c r="X128" s="258" t="e">
        <f t="shared" si="13"/>
        <v>#N/A</v>
      </c>
      <c r="Y128" s="297">
        <f t="shared" si="14"/>
        <v>29.740465433653</v>
      </c>
      <c r="Z128" s="201">
        <f t="shared" si="15"/>
        <v>3.1057619057898473</v>
      </c>
      <c r="AA128" s="297"/>
      <c r="AB128" s="300"/>
      <c r="AC128" s="300"/>
      <c r="AD128" s="201" t="str">
        <f>PE!AP128</f>
        <v>Probenaufbereitung</v>
      </c>
      <c r="AE128" s="298"/>
    </row>
    <row r="129" spans="1:31">
      <c r="A129" s="115" t="s">
        <v>171</v>
      </c>
      <c r="B129" s="290"/>
      <c r="C129" s="374"/>
      <c r="D129" s="374"/>
      <c r="E129" s="374">
        <v>15.4021144047052</v>
      </c>
      <c r="F129" s="374">
        <v>20.0711858566928</v>
      </c>
      <c r="G129" s="374"/>
      <c r="H129" s="290"/>
      <c r="I129" s="374"/>
      <c r="J129" s="374"/>
      <c r="K129" s="374">
        <v>15.4021144047052</v>
      </c>
      <c r="L129" s="374">
        <v>20.0711858566928</v>
      </c>
      <c r="M129" s="291"/>
      <c r="P129" s="295">
        <v>10.9373</v>
      </c>
      <c r="Q129" s="291"/>
      <c r="R129" s="232">
        <f t="shared" si="8"/>
        <v>0.66666666666666663</v>
      </c>
      <c r="S129" s="374"/>
      <c r="T129" s="202">
        <f t="shared" si="9"/>
        <v>13.162213319825987</v>
      </c>
      <c r="U129" s="202">
        <f t="shared" si="10"/>
        <v>13.162213319825987</v>
      </c>
      <c r="V129" s="378">
        <f t="shared" si="11"/>
        <v>1.0000000000000016</v>
      </c>
      <c r="W129" s="378">
        <f t="shared" si="12"/>
        <v>1.0000000000000007</v>
      </c>
      <c r="X129" s="258" t="e">
        <f t="shared" si="13"/>
        <v>#N/A</v>
      </c>
      <c r="Y129" s="297">
        <f t="shared" si="14"/>
        <v>17.736650130699001</v>
      </c>
      <c r="Z129" s="201">
        <f t="shared" si="15"/>
        <v>1.6216662367036654</v>
      </c>
      <c r="AA129" s="297"/>
      <c r="AB129" s="300"/>
      <c r="AC129" s="300"/>
      <c r="AD129" s="201" t="str">
        <f>PE!AP129</f>
        <v>Referenzmessung BS</v>
      </c>
      <c r="AE129" s="298"/>
    </row>
    <row r="130" spans="1:31">
      <c r="A130" s="115" t="s">
        <v>173</v>
      </c>
      <c r="B130" s="290"/>
      <c r="C130" s="374"/>
      <c r="D130" s="374"/>
      <c r="E130" s="374">
        <v>12.0815269781219</v>
      </c>
      <c r="F130" s="374">
        <v>18.3159764024083</v>
      </c>
      <c r="G130" s="374"/>
      <c r="H130" s="290"/>
      <c r="I130" s="374"/>
      <c r="J130" s="374"/>
      <c r="K130" s="374">
        <v>12.0815269781219</v>
      </c>
      <c r="L130" s="374">
        <v>18.3159764024083</v>
      </c>
      <c r="M130" s="291"/>
      <c r="P130" s="295">
        <v>13.5815</v>
      </c>
      <c r="Q130" s="291"/>
      <c r="R130" s="232">
        <f t="shared" ref="R130:R193" si="16">IF(COUNT(H130:M130)=1,0.16,(COUNT(H130:M130)*(1/(COUNT(H130:M130)+COUNTBLANK(H130:M130)))+(IF(T130&lt;35,1,IF(T130&lt;70,0.5,IF(T130&gt;70,0)))))/2)</f>
        <v>0.66666666666666663</v>
      </c>
      <c r="S130" s="374"/>
      <c r="T130" s="202">
        <f t="shared" ref="T130:T193" si="17">((_xlfn.STDEV.P(H130:M130))/(AVERAGE(H130:M130)))*100</f>
        <v>20.509741692403587</v>
      </c>
      <c r="U130" s="202">
        <f t="shared" ref="U130:U193" si="18">((_xlfn.STDEV.P(B130:G130))/(AVERAGE(B130:G130)))*100</f>
        <v>20.509741692403587</v>
      </c>
      <c r="V130" s="378">
        <f t="shared" ref="V130:V193" si="19">(ABS(MIN(H130:M130)-AVERAGE(H130:M130))/_xlfn.STDEV.P(H130:M130))</f>
        <v>1.0000000000000011</v>
      </c>
      <c r="W130" s="378">
        <f t="shared" ref="W130:W193" si="20">(ABS(MAX(H130:M130)-AVERAGE(H130:M130))/_xlfn.STDEV.P(H130:M130))</f>
        <v>1.0000000000000011</v>
      </c>
      <c r="X130" s="258" t="e">
        <f t="shared" ref="X130:X193" si="21">INDEX($AF$2:$AG$8,MATCH(COUNTA(H130:M130),$AF$2:$AF$8,0),2)</f>
        <v>#N/A</v>
      </c>
      <c r="Y130" s="297">
        <f t="shared" ref="Y130:Y193" si="22">AVERAGE(H130:M130)</f>
        <v>15.1987516902651</v>
      </c>
      <c r="Z130" s="201">
        <f t="shared" ref="Z130:Z193" si="23">IFERROR(Y130/P130,0)</f>
        <v>1.1190775459459632</v>
      </c>
      <c r="AA130" s="297"/>
      <c r="AB130" s="300"/>
      <c r="AC130" s="300"/>
      <c r="AD130" s="201" t="str">
        <f>PE!AP130</f>
        <v>Referenzmessung BS</v>
      </c>
      <c r="AE130" s="298"/>
    </row>
    <row r="131" spans="1:31">
      <c r="A131" s="115" t="s">
        <v>174</v>
      </c>
      <c r="B131" s="290"/>
      <c r="C131" s="374"/>
      <c r="D131" s="374"/>
      <c r="E131" s="374"/>
      <c r="F131" s="374">
        <v>4.3217295570258001</v>
      </c>
      <c r="G131" s="374"/>
      <c r="H131" s="290"/>
      <c r="I131" s="374"/>
      <c r="J131" s="374"/>
      <c r="K131" s="374"/>
      <c r="L131" s="374">
        <v>4.3217295570258001</v>
      </c>
      <c r="M131" s="291"/>
      <c r="P131" s="295">
        <v>9.1336999999999993</v>
      </c>
      <c r="Q131" s="291"/>
      <c r="R131" s="232">
        <f t="shared" si="16"/>
        <v>0.16</v>
      </c>
      <c r="S131" s="374"/>
      <c r="T131" s="202">
        <f t="shared" si="17"/>
        <v>0</v>
      </c>
      <c r="U131" s="202">
        <f t="shared" si="18"/>
        <v>0</v>
      </c>
      <c r="V131" s="378" t="e">
        <f t="shared" si="19"/>
        <v>#DIV/0!</v>
      </c>
      <c r="W131" s="378" t="e">
        <f t="shared" si="20"/>
        <v>#DIV/0!</v>
      </c>
      <c r="X131" s="258" t="e">
        <f t="shared" si="21"/>
        <v>#N/A</v>
      </c>
      <c r="Y131" s="297">
        <f t="shared" si="22"/>
        <v>4.3217295570258001</v>
      </c>
      <c r="Z131" s="201">
        <f t="shared" si="23"/>
        <v>0.47316307268968771</v>
      </c>
      <c r="AA131" s="297"/>
      <c r="AB131" s="300"/>
      <c r="AC131" s="300"/>
      <c r="AD131" s="201" t="str">
        <f>PE!AP131</f>
        <v>KWS, Schlamm</v>
      </c>
      <c r="AE131" s="298"/>
    </row>
    <row r="132" spans="1:31">
      <c r="A132" s="115" t="s">
        <v>175</v>
      </c>
      <c r="B132" s="290"/>
      <c r="C132" s="374"/>
      <c r="D132" s="374"/>
      <c r="E132" s="374"/>
      <c r="F132" s="374">
        <v>3.7989799264040398</v>
      </c>
      <c r="G132" s="374"/>
      <c r="H132" s="290"/>
      <c r="I132" s="374"/>
      <c r="J132" s="374"/>
      <c r="K132" s="374"/>
      <c r="L132" s="374">
        <v>3.7989799264040398</v>
      </c>
      <c r="M132" s="291"/>
      <c r="P132" s="295">
        <v>9.9872999999999994</v>
      </c>
      <c r="Q132" s="291"/>
      <c r="R132" s="232">
        <f t="shared" si="16"/>
        <v>0.16</v>
      </c>
      <c r="S132" s="374"/>
      <c r="T132" s="202">
        <f t="shared" si="17"/>
        <v>0</v>
      </c>
      <c r="U132" s="202">
        <f t="shared" si="18"/>
        <v>0</v>
      </c>
      <c r="V132" s="378" t="e">
        <f t="shared" si="19"/>
        <v>#DIV/0!</v>
      </c>
      <c r="W132" s="378" t="e">
        <f t="shared" si="20"/>
        <v>#DIV/0!</v>
      </c>
      <c r="X132" s="258" t="e">
        <f t="shared" si="21"/>
        <v>#N/A</v>
      </c>
      <c r="Y132" s="297">
        <f t="shared" si="22"/>
        <v>3.7989799264040398</v>
      </c>
      <c r="Z132" s="201">
        <f t="shared" si="23"/>
        <v>0.38038107660769577</v>
      </c>
      <c r="AA132" s="297"/>
      <c r="AB132" s="300"/>
      <c r="AC132" s="300"/>
      <c r="AD132" s="201" t="str">
        <f>PE!AP132</f>
        <v>KWS, Schlamm</v>
      </c>
      <c r="AE132" s="298"/>
    </row>
    <row r="133" spans="1:31">
      <c r="A133" s="115" t="s">
        <v>176</v>
      </c>
      <c r="B133" s="290"/>
      <c r="C133" s="374"/>
      <c r="D133" s="374"/>
      <c r="E133" s="374"/>
      <c r="F133" s="374"/>
      <c r="G133" s="374"/>
      <c r="H133" s="290"/>
      <c r="I133" s="374"/>
      <c r="J133" s="374"/>
      <c r="K133" s="374"/>
      <c r="L133" s="374"/>
      <c r="M133" s="291"/>
      <c r="P133" s="295">
        <v>11.7118</v>
      </c>
      <c r="Q133" s="291"/>
      <c r="R133" s="232" t="e">
        <f t="shared" si="16"/>
        <v>#DIV/0!</v>
      </c>
      <c r="S133" s="374"/>
      <c r="T133" s="202" t="e">
        <f t="shared" si="17"/>
        <v>#DIV/0!</v>
      </c>
      <c r="U133" s="202" t="e">
        <f t="shared" si="18"/>
        <v>#DIV/0!</v>
      </c>
      <c r="V133" s="378" t="e">
        <f t="shared" si="19"/>
        <v>#DIV/0!</v>
      </c>
      <c r="W133" s="378" t="e">
        <f t="shared" si="20"/>
        <v>#DIV/0!</v>
      </c>
      <c r="X133" s="258" t="e">
        <f t="shared" si="21"/>
        <v>#N/A</v>
      </c>
      <c r="Y133" s="297" t="e">
        <f t="shared" si="22"/>
        <v>#DIV/0!</v>
      </c>
      <c r="Z133" s="201">
        <f t="shared" si="23"/>
        <v>0</v>
      </c>
      <c r="AA133" s="297"/>
      <c r="AB133" s="300"/>
      <c r="AC133" s="300"/>
      <c r="AD133" s="201" t="str">
        <f>PE!AP133</f>
        <v>KWS, Schlamm</v>
      </c>
      <c r="AE133" s="298"/>
    </row>
    <row r="134" spans="1:31">
      <c r="A134" s="115" t="s">
        <v>177</v>
      </c>
      <c r="B134" s="290"/>
      <c r="C134" s="374"/>
      <c r="D134" s="374"/>
      <c r="E134" s="374"/>
      <c r="F134" s="374">
        <v>4.9762744950129996</v>
      </c>
      <c r="G134" s="374"/>
      <c r="H134" s="290"/>
      <c r="I134" s="374"/>
      <c r="J134" s="374"/>
      <c r="K134" s="374"/>
      <c r="L134" s="374">
        <v>4.9762744950129996</v>
      </c>
      <c r="M134" s="291"/>
      <c r="P134" s="295">
        <v>9.4047000000000001</v>
      </c>
      <c r="Q134" s="291"/>
      <c r="R134" s="232">
        <f t="shared" si="16"/>
        <v>0.16</v>
      </c>
      <c r="S134" s="374"/>
      <c r="T134" s="202">
        <f t="shared" si="17"/>
        <v>0</v>
      </c>
      <c r="U134" s="202">
        <f t="shared" si="18"/>
        <v>0</v>
      </c>
      <c r="V134" s="378" t="e">
        <f t="shared" si="19"/>
        <v>#DIV/0!</v>
      </c>
      <c r="W134" s="378" t="e">
        <f t="shared" si="20"/>
        <v>#DIV/0!</v>
      </c>
      <c r="X134" s="258" t="e">
        <f t="shared" si="21"/>
        <v>#N/A</v>
      </c>
      <c r="Y134" s="297">
        <f t="shared" si="22"/>
        <v>4.9762744950129996</v>
      </c>
      <c r="Z134" s="201">
        <f t="shared" si="23"/>
        <v>0.52912634055450991</v>
      </c>
      <c r="AA134" s="297"/>
      <c r="AB134" s="300"/>
      <c r="AC134" s="300"/>
      <c r="AD134" s="201" t="str">
        <f>PE!AP134</f>
        <v>KWS, Schlamm</v>
      </c>
      <c r="AE134" s="298"/>
    </row>
    <row r="135" spans="1:31">
      <c r="A135" s="115" t="s">
        <v>178</v>
      </c>
      <c r="B135" s="290"/>
      <c r="C135" s="374"/>
      <c r="D135" s="374"/>
      <c r="E135" s="374">
        <v>5.2297318643158599</v>
      </c>
      <c r="F135" s="374">
        <v>10.9903351163452</v>
      </c>
      <c r="G135" s="374"/>
      <c r="H135" s="290"/>
      <c r="I135" s="374"/>
      <c r="J135" s="374"/>
      <c r="K135" s="374">
        <v>5.2297318643158599</v>
      </c>
      <c r="L135" s="374">
        <v>10.9903351163452</v>
      </c>
      <c r="M135" s="291"/>
      <c r="P135" s="295">
        <v>10.228400000000001</v>
      </c>
      <c r="Q135" s="291"/>
      <c r="R135" s="232">
        <f t="shared" si="16"/>
        <v>0.41666666666666663</v>
      </c>
      <c r="S135" s="374"/>
      <c r="T135" s="202">
        <f t="shared" si="17"/>
        <v>35.515286459036318</v>
      </c>
      <c r="U135" s="202">
        <f t="shared" si="18"/>
        <v>35.515286459036318</v>
      </c>
      <c r="V135" s="378">
        <f t="shared" si="19"/>
        <v>1.0000000000000002</v>
      </c>
      <c r="W135" s="378">
        <f t="shared" si="20"/>
        <v>1.0000000000000004</v>
      </c>
      <c r="X135" s="258" t="e">
        <f t="shared" si="21"/>
        <v>#N/A</v>
      </c>
      <c r="Y135" s="297">
        <f t="shared" si="22"/>
        <v>8.1100334903305296</v>
      </c>
      <c r="Z135" s="201">
        <f t="shared" si="23"/>
        <v>0.79289365788691579</v>
      </c>
      <c r="AA135" s="297"/>
      <c r="AB135" s="300"/>
      <c r="AC135" s="300"/>
      <c r="AD135" s="201" t="str">
        <f>PE!AP135</f>
        <v>Probenaufbereitung</v>
      </c>
      <c r="AE135" s="298"/>
    </row>
    <row r="136" spans="1:31">
      <c r="A136" s="115" t="s">
        <v>179</v>
      </c>
      <c r="B136" s="290"/>
      <c r="C136" s="374"/>
      <c r="D136" s="374"/>
      <c r="E136" s="374"/>
      <c r="F136" s="374">
        <v>4.0741587256530796</v>
      </c>
      <c r="G136" s="374"/>
      <c r="H136" s="290"/>
      <c r="I136" s="374"/>
      <c r="J136" s="374"/>
      <c r="K136" s="374"/>
      <c r="L136" s="374">
        <v>4.0741587256530796</v>
      </c>
      <c r="M136" s="291"/>
      <c r="P136" s="295">
        <v>11.300700000000001</v>
      </c>
      <c r="Q136" s="291"/>
      <c r="R136" s="232">
        <f t="shared" si="16"/>
        <v>0.16</v>
      </c>
      <c r="S136" s="374"/>
      <c r="T136" s="202">
        <f t="shared" si="17"/>
        <v>0</v>
      </c>
      <c r="U136" s="202">
        <f t="shared" si="18"/>
        <v>0</v>
      </c>
      <c r="V136" s="378" t="e">
        <f t="shared" si="19"/>
        <v>#DIV/0!</v>
      </c>
      <c r="W136" s="378" t="e">
        <f t="shared" si="20"/>
        <v>#DIV/0!</v>
      </c>
      <c r="X136" s="258" t="e">
        <f t="shared" si="21"/>
        <v>#N/A</v>
      </c>
      <c r="Y136" s="297">
        <f t="shared" si="22"/>
        <v>4.0741587256530796</v>
      </c>
      <c r="Z136" s="201">
        <f t="shared" si="23"/>
        <v>0.36052268670552085</v>
      </c>
      <c r="AA136" s="297"/>
      <c r="AB136" s="300"/>
      <c r="AC136" s="300"/>
      <c r="AD136" s="201" t="str">
        <f>PE!AP136</f>
        <v>Probenaufbereitung</v>
      </c>
      <c r="AE136" s="298"/>
    </row>
    <row r="137" spans="1:31">
      <c r="A137" s="115" t="s">
        <v>180</v>
      </c>
      <c r="B137" s="290"/>
      <c r="C137" s="374"/>
      <c r="D137" s="374"/>
      <c r="E137" s="374"/>
      <c r="F137" s="374">
        <v>3.7691251786925299</v>
      </c>
      <c r="G137" s="374"/>
      <c r="H137" s="290"/>
      <c r="I137" s="374"/>
      <c r="J137" s="374"/>
      <c r="K137" s="374"/>
      <c r="L137" s="374">
        <v>3.7691251786925299</v>
      </c>
      <c r="M137" s="291"/>
      <c r="P137" s="295">
        <v>10.9412</v>
      </c>
      <c r="Q137" s="291"/>
      <c r="R137" s="232">
        <f t="shared" si="16"/>
        <v>0.16</v>
      </c>
      <c r="S137" s="374"/>
      <c r="T137" s="202">
        <f t="shared" si="17"/>
        <v>0</v>
      </c>
      <c r="U137" s="202">
        <f t="shared" si="18"/>
        <v>0</v>
      </c>
      <c r="V137" s="378" t="e">
        <f t="shared" si="19"/>
        <v>#DIV/0!</v>
      </c>
      <c r="W137" s="378" t="e">
        <f t="shared" si="20"/>
        <v>#DIV/0!</v>
      </c>
      <c r="X137" s="258" t="e">
        <f t="shared" si="21"/>
        <v>#N/A</v>
      </c>
      <c r="Y137" s="297">
        <f t="shared" si="22"/>
        <v>3.7691251786925299</v>
      </c>
      <c r="Z137" s="201">
        <f t="shared" si="23"/>
        <v>0.34448919484997348</v>
      </c>
      <c r="AA137" s="297"/>
      <c r="AB137" s="300"/>
      <c r="AC137" s="300"/>
      <c r="AD137" s="201" t="str">
        <f>PE!AP137</f>
        <v>Probenaufbereitung</v>
      </c>
      <c r="AE137" s="298"/>
    </row>
    <row r="138" spans="1:31">
      <c r="A138" s="115" t="s">
        <v>181</v>
      </c>
      <c r="B138" s="290"/>
      <c r="C138" s="374"/>
      <c r="D138" s="374"/>
      <c r="E138" s="374"/>
      <c r="F138" s="374">
        <v>3.7691251786925299</v>
      </c>
      <c r="G138" s="374"/>
      <c r="H138" s="290"/>
      <c r="I138" s="374"/>
      <c r="J138" s="374"/>
      <c r="K138" s="374"/>
      <c r="L138" s="374">
        <v>3.7691251786925299</v>
      </c>
      <c r="M138" s="291"/>
      <c r="P138" s="295">
        <v>10.9412</v>
      </c>
      <c r="Q138" s="291"/>
      <c r="R138" s="232">
        <f t="shared" si="16"/>
        <v>0.16</v>
      </c>
      <c r="S138" s="374"/>
      <c r="T138" s="202">
        <f t="shared" si="17"/>
        <v>0</v>
      </c>
      <c r="U138" s="202">
        <f t="shared" si="18"/>
        <v>0</v>
      </c>
      <c r="V138" s="378" t="e">
        <f t="shared" si="19"/>
        <v>#DIV/0!</v>
      </c>
      <c r="W138" s="378" t="e">
        <f t="shared" si="20"/>
        <v>#DIV/0!</v>
      </c>
      <c r="X138" s="258" t="e">
        <f t="shared" si="21"/>
        <v>#N/A</v>
      </c>
      <c r="Y138" s="297">
        <f t="shared" si="22"/>
        <v>3.7691251786925299</v>
      </c>
      <c r="Z138" s="201">
        <f t="shared" si="23"/>
        <v>0.34448919484997348</v>
      </c>
      <c r="AA138" s="297"/>
      <c r="AB138" s="300"/>
      <c r="AC138" s="300"/>
      <c r="AD138" s="201" t="str">
        <f>PE!AP138</f>
        <v>Probenaufbereitung</v>
      </c>
      <c r="AE138" s="298"/>
    </row>
    <row r="139" spans="1:31">
      <c r="A139" s="115" t="s">
        <v>182</v>
      </c>
      <c r="B139" s="290"/>
      <c r="C139" s="374"/>
      <c r="D139" s="374"/>
      <c r="E139" s="374"/>
      <c r="F139" s="374">
        <v>2.3836391425587999</v>
      </c>
      <c r="G139" s="374"/>
      <c r="H139" s="290"/>
      <c r="I139" s="374"/>
      <c r="J139" s="374"/>
      <c r="K139" s="374"/>
      <c r="L139" s="374">
        <v>2.3836391425587999</v>
      </c>
      <c r="M139" s="291"/>
      <c r="P139" s="295">
        <v>10.570399999999999</v>
      </c>
      <c r="Q139" s="291"/>
      <c r="R139" s="232">
        <f t="shared" si="16"/>
        <v>0.16</v>
      </c>
      <c r="S139" s="374"/>
      <c r="T139" s="202">
        <f t="shared" si="17"/>
        <v>0</v>
      </c>
      <c r="U139" s="202">
        <f t="shared" si="18"/>
        <v>0</v>
      </c>
      <c r="V139" s="378" t="e">
        <f t="shared" si="19"/>
        <v>#DIV/0!</v>
      </c>
      <c r="W139" s="378" t="e">
        <f t="shared" si="20"/>
        <v>#DIV/0!</v>
      </c>
      <c r="X139" s="258" t="e">
        <f t="shared" si="21"/>
        <v>#N/A</v>
      </c>
      <c r="Y139" s="297">
        <f t="shared" si="22"/>
        <v>2.3836391425587999</v>
      </c>
      <c r="Z139" s="201">
        <f t="shared" si="23"/>
        <v>0.22550131901903428</v>
      </c>
      <c r="AA139" s="297"/>
      <c r="AB139" s="300"/>
      <c r="AC139" s="300"/>
      <c r="AD139" s="201" t="str">
        <f>PE!AP139</f>
        <v>Probenaufbereitung</v>
      </c>
      <c r="AE139" s="298"/>
    </row>
    <row r="140" spans="1:31">
      <c r="A140" s="115" t="s">
        <v>183</v>
      </c>
      <c r="B140" s="71"/>
      <c r="C140" s="376"/>
      <c r="D140" s="376"/>
      <c r="E140" s="376"/>
      <c r="F140" s="376"/>
      <c r="G140" s="376"/>
      <c r="H140" s="71"/>
      <c r="I140" s="376"/>
      <c r="J140" s="376"/>
      <c r="K140" s="376"/>
      <c r="L140" s="376"/>
      <c r="M140" s="70"/>
      <c r="N140" s="70"/>
      <c r="O140" s="176"/>
      <c r="P140" s="176">
        <v>6.3498000000000001</v>
      </c>
      <c r="Q140" s="376"/>
      <c r="R140" s="232" t="e">
        <f t="shared" si="16"/>
        <v>#DIV/0!</v>
      </c>
      <c r="S140" s="70"/>
      <c r="T140" s="202" t="e">
        <f t="shared" si="17"/>
        <v>#DIV/0!</v>
      </c>
      <c r="U140" s="202" t="e">
        <f t="shared" si="18"/>
        <v>#DIV/0!</v>
      </c>
      <c r="V140" s="378" t="e">
        <f t="shared" si="19"/>
        <v>#DIV/0!</v>
      </c>
      <c r="W140" s="378" t="e">
        <f t="shared" si="20"/>
        <v>#DIV/0!</v>
      </c>
      <c r="X140" s="258" t="e">
        <f t="shared" si="21"/>
        <v>#N/A</v>
      </c>
      <c r="Y140" s="297" t="e">
        <f t="shared" si="22"/>
        <v>#DIV/0!</v>
      </c>
      <c r="Z140" s="201">
        <f t="shared" si="23"/>
        <v>0</v>
      </c>
      <c r="AA140" s="201"/>
      <c r="AB140" s="300"/>
      <c r="AC140" s="300"/>
      <c r="AD140" s="201" t="str">
        <f>PE!AP140</f>
        <v>Methode</v>
      </c>
      <c r="AE140" s="298"/>
    </row>
    <row r="141" spans="1:31">
      <c r="A141" s="115" t="s">
        <v>183</v>
      </c>
      <c r="B141" s="71"/>
      <c r="C141" s="376"/>
      <c r="D141" s="376"/>
      <c r="E141" s="376"/>
      <c r="F141" s="376"/>
      <c r="G141" s="376"/>
      <c r="H141" s="71"/>
      <c r="I141" s="376"/>
      <c r="J141" s="376"/>
      <c r="K141" s="376"/>
      <c r="L141" s="376"/>
      <c r="M141" s="70"/>
      <c r="N141" s="291"/>
      <c r="O141" s="76"/>
      <c r="P141" s="76">
        <v>6.3498000000000001</v>
      </c>
      <c r="Q141" s="376"/>
      <c r="R141" s="232" t="e">
        <f t="shared" si="16"/>
        <v>#DIV/0!</v>
      </c>
      <c r="S141" s="70"/>
      <c r="T141" s="202" t="e">
        <f t="shared" si="17"/>
        <v>#DIV/0!</v>
      </c>
      <c r="U141" s="202" t="e">
        <f t="shared" si="18"/>
        <v>#DIV/0!</v>
      </c>
      <c r="V141" s="378" t="e">
        <f t="shared" si="19"/>
        <v>#DIV/0!</v>
      </c>
      <c r="W141" s="378" t="e">
        <f t="shared" si="20"/>
        <v>#DIV/0!</v>
      </c>
      <c r="X141" s="258" t="e">
        <f t="shared" si="21"/>
        <v>#N/A</v>
      </c>
      <c r="Y141" s="297" t="e">
        <f t="shared" si="22"/>
        <v>#DIV/0!</v>
      </c>
      <c r="Z141" s="201">
        <f t="shared" si="23"/>
        <v>0</v>
      </c>
      <c r="AA141" s="201"/>
      <c r="AB141" s="300"/>
      <c r="AC141" s="300"/>
      <c r="AD141" s="201" t="str">
        <f>PE!AP141</f>
        <v>Methode</v>
      </c>
      <c r="AE141" s="298"/>
    </row>
    <row r="142" spans="1:31">
      <c r="A142" s="115" t="s">
        <v>184</v>
      </c>
      <c r="B142" s="71">
        <v>6943.4475955868566</v>
      </c>
      <c r="C142" s="376">
        <v>5443.0132090809348</v>
      </c>
      <c r="D142" s="376">
        <v>6584.7919012494904</v>
      </c>
      <c r="E142" s="376">
        <v>4057.4790847951608</v>
      </c>
      <c r="F142" s="376">
        <v>5897.8133830016241</v>
      </c>
      <c r="G142" s="376">
        <v>4729.2667538184987</v>
      </c>
      <c r="H142" s="71">
        <v>6943.4475955868566</v>
      </c>
      <c r="I142" s="376">
        <v>5443.0132090809348</v>
      </c>
      <c r="J142" s="376">
        <v>6584.7919012494904</v>
      </c>
      <c r="K142" s="376">
        <v>4057.4790847951608</v>
      </c>
      <c r="L142" s="376">
        <v>5897.8133830016241</v>
      </c>
      <c r="M142" s="70">
        <v>4729.2667538184987</v>
      </c>
      <c r="N142" s="70"/>
      <c r="O142" s="176"/>
      <c r="P142" s="176">
        <v>6.3498000000000001</v>
      </c>
      <c r="Q142" s="376"/>
      <c r="R142" s="232">
        <f t="shared" si="16"/>
        <v>1</v>
      </c>
      <c r="S142" s="70"/>
      <c r="T142" s="202">
        <f t="shared" si="17"/>
        <v>17.864679901176324</v>
      </c>
      <c r="U142" s="202">
        <f t="shared" si="18"/>
        <v>17.864679901176324</v>
      </c>
      <c r="V142" s="378">
        <f t="shared" si="19"/>
        <v>1.5485958696262239</v>
      </c>
      <c r="W142" s="378">
        <f t="shared" si="20"/>
        <v>1.3313712365931119</v>
      </c>
      <c r="X142" s="258">
        <f t="shared" si="21"/>
        <v>1.94</v>
      </c>
      <c r="Y142" s="297">
        <f t="shared" si="22"/>
        <v>5609.3019879220947</v>
      </c>
      <c r="Z142" s="201">
        <f t="shared" si="23"/>
        <v>883.38246683708064</v>
      </c>
      <c r="AA142" s="201"/>
      <c r="AB142" s="300"/>
      <c r="AC142" s="300"/>
      <c r="AD142" s="201" t="str">
        <f>PE!AP142</f>
        <v>Methode</v>
      </c>
      <c r="AE142" s="298"/>
    </row>
    <row r="143" spans="1:31">
      <c r="A143" s="115" t="s">
        <v>184</v>
      </c>
      <c r="B143" s="71">
        <v>144.64315023150161</v>
      </c>
      <c r="C143" s="376">
        <v>121.39437348773581</v>
      </c>
      <c r="D143" s="376">
        <v>146.4831243443281</v>
      </c>
      <c r="E143" s="376">
        <v>83.040881140447368</v>
      </c>
      <c r="F143" s="376">
        <v>125.41667660826209</v>
      </c>
      <c r="G143" s="376">
        <v>91.904716266559248</v>
      </c>
      <c r="H143" s="71">
        <v>144.64315023150161</v>
      </c>
      <c r="I143" s="376">
        <v>121.39437348773581</v>
      </c>
      <c r="J143" s="376">
        <v>146.4831243443281</v>
      </c>
      <c r="K143" s="376">
        <v>83.040881140447368</v>
      </c>
      <c r="L143" s="376">
        <v>125.41667660826209</v>
      </c>
      <c r="M143" s="70">
        <v>91.904716266559248</v>
      </c>
      <c r="N143" s="291"/>
      <c r="O143" s="76"/>
      <c r="P143" s="76">
        <v>6.3498000000000001</v>
      </c>
      <c r="Q143" s="376"/>
      <c r="R143" s="232">
        <f t="shared" si="16"/>
        <v>1</v>
      </c>
      <c r="S143" s="70"/>
      <c r="T143" s="202">
        <f t="shared" si="17"/>
        <v>20.289494421147893</v>
      </c>
      <c r="U143" s="202">
        <f t="shared" si="18"/>
        <v>20.289494421147893</v>
      </c>
      <c r="V143" s="378">
        <f t="shared" si="19"/>
        <v>1.483940332211003</v>
      </c>
      <c r="W143" s="378">
        <f t="shared" si="20"/>
        <v>1.1477836900723504</v>
      </c>
      <c r="X143" s="258">
        <f t="shared" si="21"/>
        <v>1.94</v>
      </c>
      <c r="Y143" s="297">
        <f t="shared" si="22"/>
        <v>118.81382034647238</v>
      </c>
      <c r="Z143" s="201">
        <f t="shared" si="23"/>
        <v>18.711427186127498</v>
      </c>
      <c r="AA143" s="201"/>
      <c r="AB143" s="300"/>
      <c r="AC143" s="300"/>
      <c r="AD143" s="201" t="str">
        <f>PE!AP143</f>
        <v>Methode</v>
      </c>
      <c r="AE143" s="298"/>
    </row>
    <row r="144" spans="1:31">
      <c r="A144" s="115" t="s">
        <v>185</v>
      </c>
      <c r="B144" s="71">
        <v>298.15481572877343</v>
      </c>
      <c r="C144" s="376">
        <v>434.76531896304789</v>
      </c>
      <c r="D144" s="376">
        <v>422.12258939613258</v>
      </c>
      <c r="E144" s="376">
        <v>609.01449825409952</v>
      </c>
      <c r="F144" s="376">
        <v>545.5493425799591</v>
      </c>
      <c r="G144" s="376">
        <v>654.90127718728274</v>
      </c>
      <c r="H144" s="71">
        <v>298.15481572877343</v>
      </c>
      <c r="I144" s="376">
        <v>434.76531896304789</v>
      </c>
      <c r="J144" s="376">
        <v>422.12258939613258</v>
      </c>
      <c r="K144" s="376">
        <v>609.01449825409952</v>
      </c>
      <c r="L144" s="376">
        <v>545.5493425799591</v>
      </c>
      <c r="M144" s="70">
        <v>654.90127718728274</v>
      </c>
      <c r="N144" s="70"/>
      <c r="O144" s="176"/>
      <c r="P144" s="176">
        <v>6.3498000000000001</v>
      </c>
      <c r="Q144" s="376"/>
      <c r="R144" s="232">
        <f t="shared" si="16"/>
        <v>1</v>
      </c>
      <c r="S144" s="70"/>
      <c r="T144" s="202">
        <f t="shared" si="17"/>
        <v>24.623084089660392</v>
      </c>
      <c r="U144" s="202">
        <f t="shared" si="18"/>
        <v>24.623084089660392</v>
      </c>
      <c r="V144" s="378">
        <f t="shared" si="19"/>
        <v>1.6104852379969159</v>
      </c>
      <c r="W144" s="378">
        <f t="shared" si="20"/>
        <v>1.3218652144812533</v>
      </c>
      <c r="X144" s="258">
        <f t="shared" si="21"/>
        <v>1.94</v>
      </c>
      <c r="Y144" s="297">
        <f t="shared" si="22"/>
        <v>494.08464035154924</v>
      </c>
      <c r="Z144" s="201">
        <f t="shared" si="23"/>
        <v>77.81105552167773</v>
      </c>
      <c r="AA144" s="201"/>
      <c r="AB144" s="300"/>
      <c r="AC144" s="300"/>
      <c r="AD144" s="201" t="str">
        <f>PE!AP144</f>
        <v>Methode</v>
      </c>
      <c r="AE144" s="298"/>
    </row>
    <row r="145" spans="1:31">
      <c r="A145" s="115" t="s">
        <v>185</v>
      </c>
      <c r="B145" s="71">
        <v>298.15481572877343</v>
      </c>
      <c r="C145" s="376">
        <v>434.76531896304789</v>
      </c>
      <c r="D145" s="376">
        <v>422.12258939613258</v>
      </c>
      <c r="E145" s="376">
        <v>609.01449825409952</v>
      </c>
      <c r="F145" s="376">
        <v>545.5493425799591</v>
      </c>
      <c r="G145" s="376">
        <v>654.90127718728274</v>
      </c>
      <c r="H145" s="71">
        <v>298.15481572877343</v>
      </c>
      <c r="I145" s="376">
        <v>434.76531896304789</v>
      </c>
      <c r="J145" s="376">
        <v>422.12258939613258</v>
      </c>
      <c r="K145" s="376">
        <v>609.01449825409952</v>
      </c>
      <c r="L145" s="376">
        <v>545.5493425799591</v>
      </c>
      <c r="M145" s="70">
        <v>654.90127718728274</v>
      </c>
      <c r="N145" s="70"/>
      <c r="O145" s="176"/>
      <c r="P145" s="176">
        <v>6.3498000000000001</v>
      </c>
      <c r="Q145" s="376"/>
      <c r="R145" s="232">
        <f t="shared" si="16"/>
        <v>1</v>
      </c>
      <c r="S145" s="70"/>
      <c r="T145" s="202">
        <f t="shared" si="17"/>
        <v>24.623084089660392</v>
      </c>
      <c r="U145" s="202">
        <f t="shared" si="18"/>
        <v>24.623084089660392</v>
      </c>
      <c r="V145" s="378">
        <f t="shared" si="19"/>
        <v>1.6104852379969159</v>
      </c>
      <c r="W145" s="378">
        <f t="shared" si="20"/>
        <v>1.3218652144812533</v>
      </c>
      <c r="X145" s="258">
        <f t="shared" si="21"/>
        <v>1.94</v>
      </c>
      <c r="Y145" s="297">
        <f t="shared" si="22"/>
        <v>494.08464035154924</v>
      </c>
      <c r="Z145" s="201">
        <f t="shared" si="23"/>
        <v>77.81105552167773</v>
      </c>
      <c r="AA145" s="201"/>
      <c r="AB145" s="300"/>
      <c r="AC145" s="300"/>
      <c r="AD145" s="201" t="str">
        <f>PE!AP145</f>
        <v>Methode</v>
      </c>
      <c r="AE145" s="298"/>
    </row>
    <row r="146" spans="1:31">
      <c r="A146" s="115" t="s">
        <v>186</v>
      </c>
      <c r="B146" s="71">
        <v>2002.983048388877</v>
      </c>
      <c r="C146" s="376">
        <v>1024.0572157326651</v>
      </c>
      <c r="D146" s="376">
        <v>1338.940629169643</v>
      </c>
      <c r="E146" s="376">
        <v>566.79143079297637</v>
      </c>
      <c r="F146" s="376">
        <v>869.56470540484702</v>
      </c>
      <c r="G146" s="376">
        <v>661.93218548123798</v>
      </c>
      <c r="H146" s="71">
        <v>2002.983048388877</v>
      </c>
      <c r="I146" s="376">
        <v>1024.0572157326651</v>
      </c>
      <c r="J146" s="376">
        <v>1338.940629169643</v>
      </c>
      <c r="K146" s="376">
        <v>566.79143079297637</v>
      </c>
      <c r="L146" s="376">
        <v>869.56470540484702</v>
      </c>
      <c r="M146" s="70">
        <v>661.93218548123798</v>
      </c>
      <c r="N146" s="70"/>
      <c r="O146" s="176"/>
      <c r="P146" s="176">
        <v>5.2558999999999996</v>
      </c>
      <c r="Q146" s="376"/>
      <c r="R146" s="232">
        <f t="shared" si="16"/>
        <v>0.75</v>
      </c>
      <c r="S146" s="70"/>
      <c r="T146" s="202">
        <f t="shared" si="17"/>
        <v>44.907041261210544</v>
      </c>
      <c r="U146" s="202">
        <f t="shared" si="18"/>
        <v>44.907041261210544</v>
      </c>
      <c r="V146" s="378">
        <f t="shared" si="19"/>
        <v>1.0553267147600722</v>
      </c>
      <c r="W146" s="378">
        <f t="shared" si="20"/>
        <v>1.9131234401684249</v>
      </c>
      <c r="X146" s="258">
        <f t="shared" si="21"/>
        <v>1.94</v>
      </c>
      <c r="Y146" s="297">
        <f t="shared" si="22"/>
        <v>1077.3782024950413</v>
      </c>
      <c r="Z146" s="201">
        <f t="shared" si="23"/>
        <v>204.98453214388428</v>
      </c>
      <c r="AA146" s="201"/>
      <c r="AB146" s="300"/>
      <c r="AC146" s="300"/>
      <c r="AD146" s="201" t="str">
        <f>PE!AP146</f>
        <v>Methode</v>
      </c>
      <c r="AE146" s="298"/>
    </row>
    <row r="147" spans="1:31">
      <c r="A147" s="115" t="s">
        <v>186</v>
      </c>
      <c r="B147" s="71">
        <v>5.8061246233022263</v>
      </c>
      <c r="C147" s="376">
        <v>9.7060985103065427</v>
      </c>
      <c r="D147" s="376">
        <v>11.90679107619451</v>
      </c>
      <c r="E147" s="376"/>
      <c r="F147" s="376">
        <v>2.983334373017247</v>
      </c>
      <c r="G147" s="376"/>
      <c r="H147" s="71">
        <v>5.8061246233022263</v>
      </c>
      <c r="I147" s="376">
        <v>9.7060985103065427</v>
      </c>
      <c r="J147" s="376">
        <v>11.90679107619451</v>
      </c>
      <c r="K147" s="376"/>
      <c r="L147" s="376">
        <v>2.983334373017247</v>
      </c>
      <c r="M147" s="70"/>
      <c r="N147" s="291"/>
      <c r="O147" s="76"/>
      <c r="P147" s="76">
        <v>5.2558999999999996</v>
      </c>
      <c r="Q147" s="376"/>
      <c r="R147" s="232">
        <f t="shared" si="16"/>
        <v>0.58333333333333326</v>
      </c>
      <c r="S147" s="70"/>
      <c r="T147" s="202">
        <f t="shared" si="17"/>
        <v>45.346250046260685</v>
      </c>
      <c r="U147" s="202">
        <f t="shared" si="18"/>
        <v>45.346250046260685</v>
      </c>
      <c r="V147" s="378">
        <f t="shared" si="19"/>
        <v>1.3396616632518252</v>
      </c>
      <c r="W147" s="378">
        <f t="shared" si="20"/>
        <v>1.2494131475636476</v>
      </c>
      <c r="X147" s="258">
        <f t="shared" si="21"/>
        <v>1.49</v>
      </c>
      <c r="Y147" s="297">
        <f t="shared" si="22"/>
        <v>7.6005871457051315</v>
      </c>
      <c r="Z147" s="201">
        <f t="shared" si="23"/>
        <v>1.446105737495982</v>
      </c>
      <c r="AA147" s="201"/>
      <c r="AB147" s="300"/>
      <c r="AC147" s="300"/>
      <c r="AD147" s="201" t="str">
        <f>PE!AP147</f>
        <v>Methode</v>
      </c>
      <c r="AE147" s="298"/>
    </row>
    <row r="148" spans="1:31" s="334" customFormat="1">
      <c r="A148" s="349" t="s">
        <v>187</v>
      </c>
      <c r="B148" s="101"/>
      <c r="C148" s="335"/>
      <c r="D148" s="335"/>
      <c r="E148" s="335">
        <v>279.57533120891918</v>
      </c>
      <c r="F148" s="335">
        <v>378.85835209915211</v>
      </c>
      <c r="G148" s="335">
        <v>273.66409483085278</v>
      </c>
      <c r="H148" s="101"/>
      <c r="I148" s="335"/>
      <c r="J148" s="335"/>
      <c r="K148" s="335">
        <v>279.57533120891918</v>
      </c>
      <c r="L148" s="335">
        <v>378.85835209915211</v>
      </c>
      <c r="M148" s="102">
        <v>273.66409483085278</v>
      </c>
      <c r="N148" s="70"/>
      <c r="O148" s="176"/>
      <c r="P148" s="176">
        <v>5.2558999999999996</v>
      </c>
      <c r="Q148" s="335"/>
      <c r="R148" s="232">
        <f t="shared" si="16"/>
        <v>0.75</v>
      </c>
      <c r="S148" s="102"/>
      <c r="T148" s="98">
        <f t="shared" si="17"/>
        <v>15.531461829452484</v>
      </c>
      <c r="U148" s="98">
        <f t="shared" si="18"/>
        <v>15.531461829452484</v>
      </c>
      <c r="V148" s="99">
        <f t="shared" si="19"/>
        <v>0.7674705632729778</v>
      </c>
      <c r="W148" s="99">
        <f t="shared" si="20"/>
        <v>1.4124440357948722</v>
      </c>
      <c r="X148" s="258">
        <f t="shared" si="21"/>
        <v>1.1499999999999999</v>
      </c>
      <c r="Y148" s="141">
        <f t="shared" si="22"/>
        <v>310.69925937964132</v>
      </c>
      <c r="Z148" s="201">
        <f t="shared" si="23"/>
        <v>59.114378009406828</v>
      </c>
      <c r="AA148" s="142"/>
      <c r="AB148" s="103"/>
      <c r="AC148" s="103"/>
      <c r="AD148" s="201" t="str">
        <f>PE!AP148</f>
        <v>Methode</v>
      </c>
      <c r="AE148" s="100"/>
    </row>
    <row r="149" spans="1:31">
      <c r="A149" s="115" t="s">
        <v>187</v>
      </c>
      <c r="B149" s="71"/>
      <c r="C149" s="376"/>
      <c r="D149" s="376"/>
      <c r="E149" s="376"/>
      <c r="F149" s="376"/>
      <c r="G149" s="376"/>
      <c r="H149" s="71"/>
      <c r="I149" s="376"/>
      <c r="J149" s="376"/>
      <c r="K149" s="376"/>
      <c r="L149" s="376"/>
      <c r="M149" s="70"/>
      <c r="N149" s="291"/>
      <c r="O149" s="76"/>
      <c r="P149" s="76">
        <v>5.2558999999999996</v>
      </c>
      <c r="Q149" s="376"/>
      <c r="R149" s="232" t="e">
        <f t="shared" si="16"/>
        <v>#DIV/0!</v>
      </c>
      <c r="S149" s="70"/>
      <c r="T149" s="202" t="e">
        <f t="shared" si="17"/>
        <v>#DIV/0!</v>
      </c>
      <c r="U149" s="202" t="e">
        <f t="shared" si="18"/>
        <v>#DIV/0!</v>
      </c>
      <c r="V149" s="378" t="e">
        <f t="shared" si="19"/>
        <v>#DIV/0!</v>
      </c>
      <c r="W149" s="378" t="e">
        <f t="shared" si="20"/>
        <v>#DIV/0!</v>
      </c>
      <c r="X149" s="258" t="e">
        <f t="shared" si="21"/>
        <v>#N/A</v>
      </c>
      <c r="Y149" s="297" t="e">
        <f t="shared" si="22"/>
        <v>#DIV/0!</v>
      </c>
      <c r="Z149" s="201">
        <f t="shared" si="23"/>
        <v>0</v>
      </c>
      <c r="AA149" s="201"/>
      <c r="AB149" s="300"/>
      <c r="AC149" s="300"/>
      <c r="AD149" s="201" t="str">
        <f>PE!AP149</f>
        <v>Methode</v>
      </c>
      <c r="AE149" s="298"/>
    </row>
    <row r="150" spans="1:31">
      <c r="A150" s="115" t="s">
        <v>188</v>
      </c>
      <c r="B150" s="71">
        <v>211.56500062299281</v>
      </c>
      <c r="C150" s="376">
        <v>224.09647441126421</v>
      </c>
      <c r="D150" s="376">
        <v>220.28057403271259</v>
      </c>
      <c r="E150" s="376">
        <v>235.1565985796914</v>
      </c>
      <c r="F150" s="376">
        <v>221.62519930271759</v>
      </c>
      <c r="G150" s="376">
        <v>252.46579639128879</v>
      </c>
      <c r="H150" s="71">
        <v>211.56500062299281</v>
      </c>
      <c r="I150" s="376">
        <v>224.09647441126421</v>
      </c>
      <c r="J150" s="376">
        <v>220.28057403271259</v>
      </c>
      <c r="K150" s="376">
        <v>235.1565985796914</v>
      </c>
      <c r="L150" s="376">
        <v>221.62519930271759</v>
      </c>
      <c r="M150" s="70">
        <v>252.46579639128879</v>
      </c>
      <c r="N150" s="70"/>
      <c r="O150" s="176"/>
      <c r="P150" s="176">
        <v>5.2558999999999996</v>
      </c>
      <c r="Q150" s="376"/>
      <c r="R150" s="232">
        <f t="shared" si="16"/>
        <v>1</v>
      </c>
      <c r="S150" s="70"/>
      <c r="T150" s="202">
        <f t="shared" si="17"/>
        <v>5.7697025897072987</v>
      </c>
      <c r="U150" s="202">
        <f t="shared" si="18"/>
        <v>5.7697025897072987</v>
      </c>
      <c r="V150" s="378">
        <f t="shared" si="19"/>
        <v>1.2162349048476861</v>
      </c>
      <c r="W150" s="378">
        <f t="shared" si="20"/>
        <v>1.8993285141220451</v>
      </c>
      <c r="X150" s="258">
        <f t="shared" si="21"/>
        <v>1.94</v>
      </c>
      <c r="Y150" s="297">
        <f t="shared" si="22"/>
        <v>227.53160722344455</v>
      </c>
      <c r="Z150" s="201">
        <f t="shared" si="23"/>
        <v>43.290703252239304</v>
      </c>
      <c r="AA150" s="201"/>
      <c r="AB150" s="300"/>
      <c r="AC150" s="300"/>
      <c r="AD150" s="201" t="str">
        <f>PE!AP150</f>
        <v>Methode</v>
      </c>
      <c r="AE150" s="298"/>
    </row>
    <row r="151" spans="1:31">
      <c r="A151" s="115" t="s">
        <v>188</v>
      </c>
      <c r="B151" s="71">
        <v>211.56500062299281</v>
      </c>
      <c r="C151" s="376">
        <v>224.09647441126421</v>
      </c>
      <c r="D151" s="376">
        <v>220.28057403271259</v>
      </c>
      <c r="E151" s="376">
        <v>235.1565985796914</v>
      </c>
      <c r="F151" s="376">
        <v>221.62519930271759</v>
      </c>
      <c r="G151" s="376">
        <v>252.46579639128879</v>
      </c>
      <c r="H151" s="71">
        <v>211.56500062299281</v>
      </c>
      <c r="I151" s="376">
        <v>224.09647441126421</v>
      </c>
      <c r="J151" s="376">
        <v>220.28057403271259</v>
      </c>
      <c r="K151" s="376">
        <v>235.1565985796914</v>
      </c>
      <c r="L151" s="376">
        <v>221.62519930271759</v>
      </c>
      <c r="M151" s="70">
        <v>252.46579639128879</v>
      </c>
      <c r="N151" s="70"/>
      <c r="O151" s="176"/>
      <c r="P151" s="176">
        <v>5.2558999999999996</v>
      </c>
      <c r="Q151" s="376"/>
      <c r="R151" s="232">
        <f t="shared" si="16"/>
        <v>1</v>
      </c>
      <c r="S151" s="70"/>
      <c r="T151" s="202">
        <f t="shared" si="17"/>
        <v>5.7697025897072987</v>
      </c>
      <c r="U151" s="202">
        <f t="shared" si="18"/>
        <v>5.7697025897072987</v>
      </c>
      <c r="V151" s="378">
        <f t="shared" si="19"/>
        <v>1.2162349048476861</v>
      </c>
      <c r="W151" s="378">
        <f t="shared" si="20"/>
        <v>1.8993285141220451</v>
      </c>
      <c r="X151" s="258">
        <f t="shared" si="21"/>
        <v>1.94</v>
      </c>
      <c r="Y151" s="297">
        <f t="shared" si="22"/>
        <v>227.53160722344455</v>
      </c>
      <c r="Z151" s="201">
        <f t="shared" si="23"/>
        <v>43.290703252239304</v>
      </c>
      <c r="AA151" s="201"/>
      <c r="AB151" s="300"/>
      <c r="AC151" s="300"/>
      <c r="AD151" s="201" t="str">
        <f>PE!AP151</f>
        <v>Methode</v>
      </c>
      <c r="AE151" s="298"/>
    </row>
    <row r="152" spans="1:31">
      <c r="A152" s="115" t="s">
        <v>189</v>
      </c>
      <c r="B152" s="71"/>
      <c r="C152" s="376"/>
      <c r="D152" s="376"/>
      <c r="E152" s="376"/>
      <c r="F152" s="376"/>
      <c r="G152" s="376"/>
      <c r="H152" s="71"/>
      <c r="I152" s="376"/>
      <c r="J152" s="376"/>
      <c r="K152" s="376"/>
      <c r="L152" s="376"/>
      <c r="M152" s="70"/>
      <c r="N152" s="70"/>
      <c r="O152" s="176"/>
      <c r="P152" s="176">
        <v>9.6095000000000006</v>
      </c>
      <c r="Q152" s="376"/>
      <c r="R152" s="232" t="e">
        <f t="shared" si="16"/>
        <v>#DIV/0!</v>
      </c>
      <c r="S152" s="70"/>
      <c r="T152" s="202" t="e">
        <f t="shared" si="17"/>
        <v>#DIV/0!</v>
      </c>
      <c r="U152" s="202" t="e">
        <f t="shared" si="18"/>
        <v>#DIV/0!</v>
      </c>
      <c r="V152" s="378" t="e">
        <f t="shared" si="19"/>
        <v>#DIV/0!</v>
      </c>
      <c r="W152" s="378" t="e">
        <f t="shared" si="20"/>
        <v>#DIV/0!</v>
      </c>
      <c r="X152" s="258" t="e">
        <f t="shared" si="21"/>
        <v>#N/A</v>
      </c>
      <c r="Y152" s="297" t="e">
        <f t="shared" si="22"/>
        <v>#DIV/0!</v>
      </c>
      <c r="Z152" s="201">
        <f t="shared" si="23"/>
        <v>0</v>
      </c>
      <c r="AA152" s="201"/>
      <c r="AB152" s="300"/>
      <c r="AC152" s="300"/>
      <c r="AD152" s="201" t="str">
        <f>PE!AP152</f>
        <v>Methode</v>
      </c>
      <c r="AE152" s="298"/>
    </row>
    <row r="153" spans="1:31">
      <c r="A153" s="115" t="s">
        <v>189</v>
      </c>
      <c r="B153" s="71"/>
      <c r="C153" s="376"/>
      <c r="D153" s="376"/>
      <c r="E153" s="376"/>
      <c r="F153" s="376"/>
      <c r="G153" s="376"/>
      <c r="H153" s="71"/>
      <c r="I153" s="376"/>
      <c r="J153" s="376"/>
      <c r="K153" s="376"/>
      <c r="L153" s="376"/>
      <c r="M153" s="70"/>
      <c r="N153" s="291"/>
      <c r="O153" s="76"/>
      <c r="P153" s="76">
        <v>9.6095000000000006</v>
      </c>
      <c r="Q153" s="376"/>
      <c r="R153" s="232" t="e">
        <f t="shared" si="16"/>
        <v>#DIV/0!</v>
      </c>
      <c r="S153" s="70"/>
      <c r="T153" s="202" t="e">
        <f t="shared" si="17"/>
        <v>#DIV/0!</v>
      </c>
      <c r="U153" s="202" t="e">
        <f t="shared" si="18"/>
        <v>#DIV/0!</v>
      </c>
      <c r="V153" s="378" t="e">
        <f t="shared" si="19"/>
        <v>#DIV/0!</v>
      </c>
      <c r="W153" s="378" t="e">
        <f t="shared" si="20"/>
        <v>#DIV/0!</v>
      </c>
      <c r="X153" s="258" t="e">
        <f t="shared" si="21"/>
        <v>#N/A</v>
      </c>
      <c r="Y153" s="297" t="e">
        <f t="shared" si="22"/>
        <v>#DIV/0!</v>
      </c>
      <c r="Z153" s="201">
        <f t="shared" si="23"/>
        <v>0</v>
      </c>
      <c r="AA153" s="201"/>
      <c r="AB153" s="300"/>
      <c r="AC153" s="300"/>
      <c r="AD153" s="201" t="str">
        <f>PE!AP153</f>
        <v>Methode</v>
      </c>
      <c r="AE153" s="298"/>
    </row>
    <row r="154" spans="1:31">
      <c r="A154" s="115" t="s">
        <v>190</v>
      </c>
      <c r="B154" s="71"/>
      <c r="C154" s="376"/>
      <c r="D154" s="376"/>
      <c r="E154" s="376"/>
      <c r="F154" s="376"/>
      <c r="G154" s="376"/>
      <c r="H154" s="71"/>
      <c r="I154" s="376"/>
      <c r="J154" s="376"/>
      <c r="K154" s="376"/>
      <c r="L154" s="376"/>
      <c r="M154" s="70"/>
      <c r="N154" s="70"/>
      <c r="O154" s="176"/>
      <c r="P154" s="176">
        <v>9.6095000000000006</v>
      </c>
      <c r="Q154" s="376"/>
      <c r="R154" s="232" t="e">
        <f t="shared" si="16"/>
        <v>#DIV/0!</v>
      </c>
      <c r="S154" s="70"/>
      <c r="T154" s="202" t="e">
        <f t="shared" si="17"/>
        <v>#DIV/0!</v>
      </c>
      <c r="U154" s="202" t="e">
        <f t="shared" si="18"/>
        <v>#DIV/0!</v>
      </c>
      <c r="V154" s="378" t="e">
        <f t="shared" si="19"/>
        <v>#DIV/0!</v>
      </c>
      <c r="W154" s="378" t="e">
        <f t="shared" si="20"/>
        <v>#DIV/0!</v>
      </c>
      <c r="X154" s="258" t="e">
        <f t="shared" si="21"/>
        <v>#N/A</v>
      </c>
      <c r="Y154" s="297" t="e">
        <f t="shared" si="22"/>
        <v>#DIV/0!</v>
      </c>
      <c r="Z154" s="201">
        <f t="shared" si="23"/>
        <v>0</v>
      </c>
      <c r="AA154" s="201"/>
      <c r="AB154" s="300"/>
      <c r="AC154" s="300"/>
      <c r="AD154" s="201" t="str">
        <f>PE!AP154</f>
        <v>Methode</v>
      </c>
      <c r="AE154" s="298"/>
    </row>
    <row r="155" spans="1:31">
      <c r="A155" s="115" t="s">
        <v>190</v>
      </c>
      <c r="B155" s="71"/>
      <c r="C155" s="376"/>
      <c r="D155" s="376"/>
      <c r="E155" s="376"/>
      <c r="F155" s="376"/>
      <c r="G155" s="376"/>
      <c r="H155" s="71"/>
      <c r="I155" s="376"/>
      <c r="J155" s="376"/>
      <c r="K155" s="376"/>
      <c r="L155" s="376"/>
      <c r="M155" s="70"/>
      <c r="N155" s="291"/>
      <c r="O155" s="76"/>
      <c r="P155" s="76">
        <v>9.6095000000000006</v>
      </c>
      <c r="Q155" s="376"/>
      <c r="R155" s="232" t="e">
        <f t="shared" si="16"/>
        <v>#DIV/0!</v>
      </c>
      <c r="S155" s="70"/>
      <c r="T155" s="202" t="e">
        <f t="shared" si="17"/>
        <v>#DIV/0!</v>
      </c>
      <c r="U155" s="202" t="e">
        <f t="shared" si="18"/>
        <v>#DIV/0!</v>
      </c>
      <c r="V155" s="378" t="e">
        <f t="shared" si="19"/>
        <v>#DIV/0!</v>
      </c>
      <c r="W155" s="378" t="e">
        <f t="shared" si="20"/>
        <v>#DIV/0!</v>
      </c>
      <c r="X155" s="258" t="e">
        <f t="shared" si="21"/>
        <v>#N/A</v>
      </c>
      <c r="Y155" s="297" t="e">
        <f t="shared" si="22"/>
        <v>#DIV/0!</v>
      </c>
      <c r="Z155" s="201">
        <f t="shared" si="23"/>
        <v>0</v>
      </c>
      <c r="AA155" s="201"/>
      <c r="AB155" s="300"/>
      <c r="AC155" s="300"/>
      <c r="AD155" s="201" t="str">
        <f>PE!AP155</f>
        <v>Methode</v>
      </c>
      <c r="AE155" s="298"/>
    </row>
    <row r="156" spans="1:31">
      <c r="A156" s="115" t="s">
        <v>191</v>
      </c>
      <c r="B156" s="71"/>
      <c r="C156" s="376"/>
      <c r="D156" s="376"/>
      <c r="E156" s="376"/>
      <c r="F156" s="376"/>
      <c r="G156" s="376"/>
      <c r="H156" s="71"/>
      <c r="I156" s="376"/>
      <c r="J156" s="376"/>
      <c r="K156" s="376"/>
      <c r="L156" s="376"/>
      <c r="M156" s="70"/>
      <c r="N156" s="70"/>
      <c r="O156" s="176"/>
      <c r="P156" s="176">
        <v>9.1814999999999998</v>
      </c>
      <c r="Q156" s="376"/>
      <c r="R156" s="232" t="e">
        <f t="shared" si="16"/>
        <v>#DIV/0!</v>
      </c>
      <c r="S156" s="70"/>
      <c r="T156" s="202" t="e">
        <f t="shared" si="17"/>
        <v>#DIV/0!</v>
      </c>
      <c r="U156" s="202" t="e">
        <f t="shared" si="18"/>
        <v>#DIV/0!</v>
      </c>
      <c r="V156" s="378" t="e">
        <f t="shared" si="19"/>
        <v>#DIV/0!</v>
      </c>
      <c r="W156" s="378" t="e">
        <f t="shared" si="20"/>
        <v>#DIV/0!</v>
      </c>
      <c r="X156" s="258" t="e">
        <f t="shared" si="21"/>
        <v>#N/A</v>
      </c>
      <c r="Y156" s="297" t="e">
        <f t="shared" si="22"/>
        <v>#DIV/0!</v>
      </c>
      <c r="Z156" s="201">
        <f t="shared" si="23"/>
        <v>0</v>
      </c>
      <c r="AA156" s="201"/>
      <c r="AB156" s="300"/>
      <c r="AC156" s="300"/>
      <c r="AD156" s="201" t="str">
        <f>PE!AP156</f>
        <v>Methode</v>
      </c>
      <c r="AE156" s="298"/>
    </row>
    <row r="157" spans="1:31">
      <c r="A157" s="115" t="s">
        <v>191</v>
      </c>
      <c r="B157" s="71"/>
      <c r="C157" s="376"/>
      <c r="D157" s="376"/>
      <c r="E157" s="376"/>
      <c r="F157" s="376"/>
      <c r="G157" s="376"/>
      <c r="H157" s="71"/>
      <c r="I157" s="376"/>
      <c r="J157" s="376"/>
      <c r="K157" s="376"/>
      <c r="L157" s="376"/>
      <c r="M157" s="70"/>
      <c r="N157" s="291"/>
      <c r="O157" s="76"/>
      <c r="P157" s="76">
        <v>9.1814999999999998</v>
      </c>
      <c r="Q157" s="376"/>
      <c r="R157" s="232" t="e">
        <f t="shared" si="16"/>
        <v>#DIV/0!</v>
      </c>
      <c r="S157" s="70"/>
      <c r="T157" s="202" t="e">
        <f t="shared" si="17"/>
        <v>#DIV/0!</v>
      </c>
      <c r="U157" s="202" t="e">
        <f t="shared" si="18"/>
        <v>#DIV/0!</v>
      </c>
      <c r="V157" s="378" t="e">
        <f t="shared" si="19"/>
        <v>#DIV/0!</v>
      </c>
      <c r="W157" s="378" t="e">
        <f t="shared" si="20"/>
        <v>#DIV/0!</v>
      </c>
      <c r="X157" s="258" t="e">
        <f t="shared" si="21"/>
        <v>#N/A</v>
      </c>
      <c r="Y157" s="297" t="e">
        <f t="shared" si="22"/>
        <v>#DIV/0!</v>
      </c>
      <c r="Z157" s="201">
        <f t="shared" si="23"/>
        <v>0</v>
      </c>
      <c r="AA157" s="201"/>
      <c r="AB157" s="300"/>
      <c r="AC157" s="300"/>
      <c r="AD157" s="201" t="str">
        <f>PE!AP157</f>
        <v>Methode</v>
      </c>
      <c r="AE157" s="298"/>
    </row>
    <row r="158" spans="1:31" s="334" customFormat="1">
      <c r="A158" s="349" t="s">
        <v>192</v>
      </c>
      <c r="B158" s="101"/>
      <c r="C158" s="335"/>
      <c r="D158" s="335"/>
      <c r="E158" s="335"/>
      <c r="F158" s="335"/>
      <c r="G158" s="335"/>
      <c r="H158" s="101"/>
      <c r="I158" s="335"/>
      <c r="J158" s="335"/>
      <c r="K158" s="335"/>
      <c r="L158" s="335"/>
      <c r="M158" s="102"/>
      <c r="N158" s="70"/>
      <c r="O158" s="176"/>
      <c r="P158" s="176">
        <v>9.6095000000000006</v>
      </c>
      <c r="Q158" s="335"/>
      <c r="R158" s="232" t="e">
        <f t="shared" si="16"/>
        <v>#DIV/0!</v>
      </c>
      <c r="S158" s="102"/>
      <c r="T158" s="98" t="e">
        <f t="shared" si="17"/>
        <v>#DIV/0!</v>
      </c>
      <c r="U158" s="98" t="e">
        <f t="shared" si="18"/>
        <v>#DIV/0!</v>
      </c>
      <c r="V158" s="99" t="e">
        <f t="shared" si="19"/>
        <v>#DIV/0!</v>
      </c>
      <c r="W158" s="99" t="e">
        <f t="shared" si="20"/>
        <v>#DIV/0!</v>
      </c>
      <c r="X158" s="258" t="e">
        <f t="shared" si="21"/>
        <v>#N/A</v>
      </c>
      <c r="Y158" s="141" t="e">
        <f t="shared" si="22"/>
        <v>#DIV/0!</v>
      </c>
      <c r="Z158" s="201">
        <f t="shared" si="23"/>
        <v>0</v>
      </c>
      <c r="AA158" s="142"/>
      <c r="AB158" s="103"/>
      <c r="AC158" s="103"/>
      <c r="AD158" s="201" t="str">
        <f>PE!AP158</f>
        <v>Methode</v>
      </c>
      <c r="AE158" s="100"/>
    </row>
    <row r="159" spans="1:31">
      <c r="A159" s="115" t="s">
        <v>192</v>
      </c>
      <c r="B159" s="71"/>
      <c r="C159" s="376"/>
      <c r="D159" s="376"/>
      <c r="E159" s="376"/>
      <c r="F159" s="376"/>
      <c r="G159" s="376"/>
      <c r="H159" s="71"/>
      <c r="I159" s="376"/>
      <c r="J159" s="376"/>
      <c r="K159" s="376"/>
      <c r="L159" s="376"/>
      <c r="M159" s="70"/>
      <c r="N159" s="70"/>
      <c r="O159" s="176"/>
      <c r="P159" s="176">
        <v>9.6095000000000006</v>
      </c>
      <c r="Q159" s="376"/>
      <c r="R159" s="232" t="e">
        <f t="shared" si="16"/>
        <v>#DIV/0!</v>
      </c>
      <c r="S159" s="70"/>
      <c r="T159" s="202" t="e">
        <f t="shared" si="17"/>
        <v>#DIV/0!</v>
      </c>
      <c r="U159" s="202" t="e">
        <f t="shared" si="18"/>
        <v>#DIV/0!</v>
      </c>
      <c r="V159" s="378" t="e">
        <f t="shared" si="19"/>
        <v>#DIV/0!</v>
      </c>
      <c r="W159" s="378" t="e">
        <f t="shared" si="20"/>
        <v>#DIV/0!</v>
      </c>
      <c r="X159" s="258" t="e">
        <f t="shared" si="21"/>
        <v>#N/A</v>
      </c>
      <c r="Y159" s="297" t="e">
        <f t="shared" si="22"/>
        <v>#DIV/0!</v>
      </c>
      <c r="Z159" s="201">
        <f t="shared" si="23"/>
        <v>0</v>
      </c>
      <c r="AA159" s="201"/>
      <c r="AB159" s="300"/>
      <c r="AC159" s="300"/>
      <c r="AD159" s="201" t="str">
        <f>PE!AP159</f>
        <v>Methode</v>
      </c>
      <c r="AE159" s="298"/>
    </row>
    <row r="160" spans="1:31">
      <c r="A160" s="115" t="s">
        <v>193</v>
      </c>
      <c r="B160" s="71"/>
      <c r="C160" s="376"/>
      <c r="D160" s="376"/>
      <c r="E160" s="376"/>
      <c r="F160" s="376"/>
      <c r="G160" s="376"/>
      <c r="H160" s="71"/>
      <c r="I160" s="376"/>
      <c r="J160" s="376"/>
      <c r="K160" s="376"/>
      <c r="L160" s="376"/>
      <c r="M160" s="70"/>
      <c r="N160" s="70"/>
      <c r="O160" s="176"/>
      <c r="P160" s="176">
        <v>9.1814999999999998</v>
      </c>
      <c r="Q160" s="376"/>
      <c r="R160" s="232" t="e">
        <f t="shared" si="16"/>
        <v>#DIV/0!</v>
      </c>
      <c r="S160" s="70"/>
      <c r="T160" s="202" t="e">
        <f t="shared" si="17"/>
        <v>#DIV/0!</v>
      </c>
      <c r="U160" s="202" t="e">
        <f t="shared" si="18"/>
        <v>#DIV/0!</v>
      </c>
      <c r="V160" s="378" t="e">
        <f t="shared" si="19"/>
        <v>#DIV/0!</v>
      </c>
      <c r="W160" s="378" t="e">
        <f t="shared" si="20"/>
        <v>#DIV/0!</v>
      </c>
      <c r="X160" s="258" t="e">
        <f t="shared" si="21"/>
        <v>#N/A</v>
      </c>
      <c r="Y160" s="297" t="e">
        <f t="shared" si="22"/>
        <v>#DIV/0!</v>
      </c>
      <c r="Z160" s="201">
        <f t="shared" si="23"/>
        <v>0</v>
      </c>
      <c r="AA160" s="201"/>
      <c r="AB160" s="300"/>
      <c r="AC160" s="300"/>
      <c r="AD160" s="201" t="str">
        <f>PE!AP160</f>
        <v>Methode</v>
      </c>
      <c r="AE160" s="298"/>
    </row>
    <row r="161" spans="1:31">
      <c r="A161" s="115" t="s">
        <v>193</v>
      </c>
      <c r="B161" s="71"/>
      <c r="C161" s="376"/>
      <c r="D161" s="376"/>
      <c r="E161" s="376"/>
      <c r="F161" s="376"/>
      <c r="G161" s="376"/>
      <c r="H161" s="71"/>
      <c r="I161" s="376"/>
      <c r="J161" s="376"/>
      <c r="K161" s="376"/>
      <c r="L161" s="376"/>
      <c r="M161" s="70"/>
      <c r="N161" s="291"/>
      <c r="O161" s="76"/>
      <c r="P161" s="76">
        <v>9.1814999999999998</v>
      </c>
      <c r="Q161" s="376"/>
      <c r="R161" s="232" t="e">
        <f t="shared" si="16"/>
        <v>#DIV/0!</v>
      </c>
      <c r="S161" s="70"/>
      <c r="T161" s="202" t="e">
        <f t="shared" si="17"/>
        <v>#DIV/0!</v>
      </c>
      <c r="U161" s="202" t="e">
        <f t="shared" si="18"/>
        <v>#DIV/0!</v>
      </c>
      <c r="V161" s="378" t="e">
        <f t="shared" si="19"/>
        <v>#DIV/0!</v>
      </c>
      <c r="W161" s="378" t="e">
        <f t="shared" si="20"/>
        <v>#DIV/0!</v>
      </c>
      <c r="X161" s="258" t="e">
        <f t="shared" si="21"/>
        <v>#N/A</v>
      </c>
      <c r="Y161" s="297" t="e">
        <f t="shared" si="22"/>
        <v>#DIV/0!</v>
      </c>
      <c r="Z161" s="201">
        <f t="shared" si="23"/>
        <v>0</v>
      </c>
      <c r="AA161" s="201"/>
      <c r="AB161" s="300"/>
      <c r="AC161" s="300"/>
      <c r="AD161" s="201" t="str">
        <f>PE!AP161</f>
        <v>Methode</v>
      </c>
      <c r="AE161" s="298"/>
    </row>
    <row r="162" spans="1:31">
      <c r="A162" s="115" t="s">
        <v>194</v>
      </c>
      <c r="B162" s="71"/>
      <c r="C162" s="376"/>
      <c r="D162" s="376"/>
      <c r="E162" s="376">
        <v>1.0407941812383379</v>
      </c>
      <c r="F162" s="376">
        <v>1.509549754175572</v>
      </c>
      <c r="G162" s="376"/>
      <c r="H162" s="71"/>
      <c r="I162" s="376"/>
      <c r="J162" s="376"/>
      <c r="K162" s="376">
        <v>1.0407941812383379</v>
      </c>
      <c r="L162" s="376">
        <v>1.509549754175572</v>
      </c>
      <c r="M162" s="70"/>
      <c r="N162" s="70"/>
      <c r="O162" s="176"/>
      <c r="P162" s="176">
        <v>9.1814999999999998</v>
      </c>
      <c r="Q162" s="376"/>
      <c r="R162" s="232">
        <f t="shared" si="16"/>
        <v>0.66666666666666663</v>
      </c>
      <c r="S162" s="70"/>
      <c r="T162" s="202">
        <f t="shared" si="17"/>
        <v>18.380092442753533</v>
      </c>
      <c r="U162" s="202">
        <f t="shared" si="18"/>
        <v>18.380092442753533</v>
      </c>
      <c r="V162" s="378">
        <f t="shared" si="19"/>
        <v>0.99999999999999756</v>
      </c>
      <c r="W162" s="378">
        <f t="shared" si="20"/>
        <v>0.99999999999999845</v>
      </c>
      <c r="X162" s="258" t="e">
        <f t="shared" si="21"/>
        <v>#N/A</v>
      </c>
      <c r="Y162" s="297">
        <f t="shared" si="22"/>
        <v>1.2751719677069548</v>
      </c>
      <c r="Z162" s="201">
        <f t="shared" si="23"/>
        <v>0.13888492813886127</v>
      </c>
      <c r="AA162" s="201"/>
      <c r="AB162" s="300"/>
      <c r="AC162" s="300"/>
      <c r="AD162" s="201" t="str">
        <f>PE!AP162</f>
        <v>Methode</v>
      </c>
      <c r="AE162" s="298"/>
    </row>
    <row r="163" spans="1:31">
      <c r="A163" s="115" t="s">
        <v>194</v>
      </c>
      <c r="B163" s="71"/>
      <c r="C163" s="376"/>
      <c r="D163" s="376"/>
      <c r="E163" s="376">
        <v>1.0407941812383379</v>
      </c>
      <c r="F163" s="376">
        <v>1.509549754175572</v>
      </c>
      <c r="G163" s="376"/>
      <c r="H163" s="71"/>
      <c r="I163" s="376"/>
      <c r="J163" s="376"/>
      <c r="K163" s="376">
        <v>1.0407941812383379</v>
      </c>
      <c r="L163" s="376">
        <v>1.509549754175572</v>
      </c>
      <c r="M163" s="70"/>
      <c r="N163" s="70"/>
      <c r="O163" s="176"/>
      <c r="P163" s="176">
        <v>9.1814999999999998</v>
      </c>
      <c r="Q163" s="376"/>
      <c r="R163" s="232">
        <f t="shared" si="16"/>
        <v>0.66666666666666663</v>
      </c>
      <c r="S163" s="70"/>
      <c r="T163" s="202">
        <f t="shared" si="17"/>
        <v>18.380092442753533</v>
      </c>
      <c r="U163" s="202">
        <f t="shared" si="18"/>
        <v>18.380092442753533</v>
      </c>
      <c r="V163" s="378">
        <f t="shared" si="19"/>
        <v>0.99999999999999756</v>
      </c>
      <c r="W163" s="378">
        <f t="shared" si="20"/>
        <v>0.99999999999999845</v>
      </c>
      <c r="X163" s="258" t="e">
        <f t="shared" si="21"/>
        <v>#N/A</v>
      </c>
      <c r="Y163" s="297">
        <f t="shared" si="22"/>
        <v>1.2751719677069548</v>
      </c>
      <c r="Z163" s="201">
        <f t="shared" si="23"/>
        <v>0.13888492813886127</v>
      </c>
      <c r="AA163" s="201"/>
      <c r="AB163" s="300"/>
      <c r="AC163" s="300"/>
      <c r="AD163" s="201" t="str">
        <f>PE!AP163</f>
        <v>Methode</v>
      </c>
      <c r="AE163" s="298"/>
    </row>
    <row r="164" spans="1:31">
      <c r="A164" s="115" t="s">
        <v>195</v>
      </c>
      <c r="B164" s="71">
        <v>162.52789581507241</v>
      </c>
      <c r="C164" s="376">
        <v>213.23732089034499</v>
      </c>
      <c r="D164" s="376">
        <v>207.70091400832939</v>
      </c>
      <c r="E164" s="376">
        <v>270.71725064350579</v>
      </c>
      <c r="F164" s="376">
        <v>246.0490818447548</v>
      </c>
      <c r="G164" s="376">
        <v>294.34536156540071</v>
      </c>
      <c r="H164" s="71">
        <v>162.52789581507241</v>
      </c>
      <c r="I164" s="376">
        <v>213.23732089034499</v>
      </c>
      <c r="J164" s="376">
        <v>207.70091400832939</v>
      </c>
      <c r="K164" s="376">
        <v>270.71725064350579</v>
      </c>
      <c r="L164" s="376">
        <v>246.0490818447548</v>
      </c>
      <c r="M164" s="70">
        <v>294.34536156540071</v>
      </c>
      <c r="N164" s="70"/>
      <c r="O164" s="176"/>
      <c r="P164" s="176">
        <v>3.4258000000000002</v>
      </c>
      <c r="Q164" s="376"/>
      <c r="R164" s="232">
        <f t="shared" si="16"/>
        <v>1</v>
      </c>
      <c r="S164" s="70"/>
      <c r="T164" s="202">
        <f t="shared" si="17"/>
        <v>18.713359611449167</v>
      </c>
      <c r="U164" s="202">
        <f t="shared" si="18"/>
        <v>18.713359611449167</v>
      </c>
      <c r="V164" s="378">
        <f t="shared" si="19"/>
        <v>1.6071067617901635</v>
      </c>
      <c r="W164" s="378">
        <f t="shared" si="20"/>
        <v>1.4235007100771224</v>
      </c>
      <c r="X164" s="258">
        <f t="shared" si="21"/>
        <v>1.94</v>
      </c>
      <c r="Y164" s="297">
        <f t="shared" si="22"/>
        <v>232.42963746123465</v>
      </c>
      <c r="Z164" s="201">
        <f t="shared" si="23"/>
        <v>67.846820439381929</v>
      </c>
      <c r="AA164" s="201"/>
      <c r="AB164" s="300"/>
      <c r="AC164" s="300"/>
      <c r="AD164" s="201" t="str">
        <f>PE!AP164</f>
        <v>Methode</v>
      </c>
      <c r="AE164" s="298"/>
    </row>
    <row r="165" spans="1:31">
      <c r="A165" s="115" t="s">
        <v>196</v>
      </c>
      <c r="B165" s="71"/>
      <c r="C165" s="376"/>
      <c r="D165" s="376"/>
      <c r="E165" s="376"/>
      <c r="F165" s="376">
        <v>1.867369943225788</v>
      </c>
      <c r="G165" s="376"/>
      <c r="H165" s="71"/>
      <c r="I165" s="376"/>
      <c r="J165" s="376"/>
      <c r="K165" s="376"/>
      <c r="L165" s="376">
        <v>1.867369943225788</v>
      </c>
      <c r="M165" s="70"/>
      <c r="N165" s="70"/>
      <c r="O165" s="176"/>
      <c r="P165" s="176">
        <v>9.8731000000000009</v>
      </c>
      <c r="Q165" s="376"/>
      <c r="R165" s="232">
        <f t="shared" si="16"/>
        <v>0.16</v>
      </c>
      <c r="S165" s="70"/>
      <c r="T165" s="202">
        <f t="shared" si="17"/>
        <v>0</v>
      </c>
      <c r="U165" s="202">
        <f t="shared" si="18"/>
        <v>0</v>
      </c>
      <c r="V165" s="378" t="e">
        <f t="shared" si="19"/>
        <v>#DIV/0!</v>
      </c>
      <c r="W165" s="378" t="e">
        <f t="shared" si="20"/>
        <v>#DIV/0!</v>
      </c>
      <c r="X165" s="258" t="e">
        <f t="shared" si="21"/>
        <v>#N/A</v>
      </c>
      <c r="Y165" s="297">
        <f t="shared" si="22"/>
        <v>1.867369943225788</v>
      </c>
      <c r="Z165" s="201">
        <f t="shared" si="23"/>
        <v>0.18913714468867809</v>
      </c>
      <c r="AA165" s="201"/>
      <c r="AB165" s="300"/>
      <c r="AC165" s="300"/>
      <c r="AD165" s="201" t="str">
        <f>PE!AP165</f>
        <v>Referenzmessung BS</v>
      </c>
      <c r="AE165" s="298"/>
    </row>
    <row r="166" spans="1:31">
      <c r="A166" s="115" t="s">
        <v>197</v>
      </c>
      <c r="B166" s="71"/>
      <c r="C166" s="376"/>
      <c r="D166" s="376"/>
      <c r="E166" s="376"/>
      <c r="F166" s="376"/>
      <c r="G166" s="376"/>
      <c r="H166" s="71"/>
      <c r="I166" s="376"/>
      <c r="J166" s="376"/>
      <c r="K166" s="376"/>
      <c r="L166" s="376"/>
      <c r="M166" s="70"/>
      <c r="N166" s="70"/>
      <c r="O166" s="176"/>
      <c r="P166" s="176">
        <v>9.9444999999999997</v>
      </c>
      <c r="Q166" s="376"/>
      <c r="R166" s="232" t="e">
        <f t="shared" si="16"/>
        <v>#DIV/0!</v>
      </c>
      <c r="S166" s="70"/>
      <c r="T166" s="202" t="e">
        <f t="shared" si="17"/>
        <v>#DIV/0!</v>
      </c>
      <c r="U166" s="202" t="e">
        <f t="shared" si="18"/>
        <v>#DIV/0!</v>
      </c>
      <c r="V166" s="378" t="e">
        <f t="shared" si="19"/>
        <v>#DIV/0!</v>
      </c>
      <c r="W166" s="378" t="e">
        <f t="shared" si="20"/>
        <v>#DIV/0!</v>
      </c>
      <c r="X166" s="258" t="e">
        <f t="shared" si="21"/>
        <v>#N/A</v>
      </c>
      <c r="Y166" s="297" t="e">
        <f t="shared" si="22"/>
        <v>#DIV/0!</v>
      </c>
      <c r="Z166" s="201">
        <f t="shared" si="23"/>
        <v>0</v>
      </c>
      <c r="AA166" s="201"/>
      <c r="AB166" s="300"/>
      <c r="AC166" s="300"/>
      <c r="AD166" s="201" t="str">
        <f>PE!AP166</f>
        <v>Referenzmessung BS</v>
      </c>
      <c r="AE166" s="298"/>
    </row>
    <row r="167" spans="1:31">
      <c r="A167" s="115" t="s">
        <v>198</v>
      </c>
      <c r="B167" s="71">
        <v>60.772949907152508</v>
      </c>
      <c r="C167" s="376">
        <v>60.022748757089502</v>
      </c>
      <c r="D167" s="376">
        <v>44.573938316401637</v>
      </c>
      <c r="E167" s="376">
        <v>73.715016977959209</v>
      </c>
      <c r="F167" s="376">
        <v>49.544254703214371</v>
      </c>
      <c r="G167" s="376">
        <v>59.020838720428401</v>
      </c>
      <c r="H167" s="71">
        <v>60.772949907152508</v>
      </c>
      <c r="I167" s="376">
        <v>60.022748757089502</v>
      </c>
      <c r="J167" s="376">
        <v>44.573938316401637</v>
      </c>
      <c r="K167" s="376"/>
      <c r="L167" s="376">
        <v>49.544254703214371</v>
      </c>
      <c r="M167" s="70">
        <v>59.020838720428401</v>
      </c>
      <c r="N167" s="70"/>
      <c r="O167" s="176"/>
      <c r="P167" s="176">
        <v>9.8682999999999996</v>
      </c>
      <c r="Q167" s="376"/>
      <c r="R167" s="232">
        <f t="shared" si="16"/>
        <v>0.91666666666666663</v>
      </c>
      <c r="S167" s="70"/>
      <c r="T167" s="202">
        <f t="shared" si="17"/>
        <v>11.912146971139109</v>
      </c>
      <c r="U167" s="202">
        <f t="shared" si="18"/>
        <v>15.935521048114792</v>
      </c>
      <c r="V167" s="378">
        <f t="shared" si="19"/>
        <v>1.5648997682307506</v>
      </c>
      <c r="W167" s="378">
        <f t="shared" si="20"/>
        <v>0.91721226659589128</v>
      </c>
      <c r="X167" s="258">
        <f t="shared" si="21"/>
        <v>1.75</v>
      </c>
      <c r="Y167" s="297">
        <f t="shared" si="22"/>
        <v>54.786946080857277</v>
      </c>
      <c r="Z167" s="201">
        <f t="shared" si="23"/>
        <v>5.5518119717537244</v>
      </c>
      <c r="AA167" s="201"/>
      <c r="AB167" s="300"/>
      <c r="AC167" s="300"/>
      <c r="AD167" s="201" t="str">
        <f>PE!AP167</f>
        <v>Referenzmessung BS</v>
      </c>
      <c r="AE167" s="298"/>
    </row>
    <row r="168" spans="1:31">
      <c r="A168" s="115" t="s">
        <v>199</v>
      </c>
      <c r="B168" s="71"/>
      <c r="C168" s="376"/>
      <c r="D168" s="376"/>
      <c r="E168" s="376">
        <v>17.879093642735981</v>
      </c>
      <c r="F168" s="376">
        <v>20.537337165593719</v>
      </c>
      <c r="G168" s="376"/>
      <c r="H168" s="71"/>
      <c r="I168" s="376"/>
      <c r="J168" s="376"/>
      <c r="K168" s="376">
        <v>17.879093642735981</v>
      </c>
      <c r="L168" s="376">
        <v>20.537337165593719</v>
      </c>
      <c r="M168" s="70"/>
      <c r="N168" s="70"/>
      <c r="O168" s="176"/>
      <c r="P168" s="176">
        <v>12.044</v>
      </c>
      <c r="Q168" s="376"/>
      <c r="R168" s="232">
        <f t="shared" si="16"/>
        <v>0.66666666666666663</v>
      </c>
      <c r="S168" s="70"/>
      <c r="T168" s="202">
        <f t="shared" si="17"/>
        <v>6.9195483987579616</v>
      </c>
      <c r="U168" s="202">
        <f t="shared" si="18"/>
        <v>6.9195483987579616</v>
      </c>
      <c r="V168" s="378">
        <f t="shared" si="19"/>
        <v>1</v>
      </c>
      <c r="W168" s="378">
        <f t="shared" si="20"/>
        <v>1</v>
      </c>
      <c r="X168" s="258" t="e">
        <f t="shared" si="21"/>
        <v>#N/A</v>
      </c>
      <c r="Y168" s="297">
        <f t="shared" si="22"/>
        <v>19.20821540416485</v>
      </c>
      <c r="Z168" s="201">
        <f t="shared" si="23"/>
        <v>1.5948368817805421</v>
      </c>
      <c r="AA168" s="201"/>
      <c r="AB168" s="300"/>
      <c r="AC168" s="300"/>
      <c r="AD168" s="201" t="str">
        <f>PE!AP168</f>
        <v>Referenzmessung BS</v>
      </c>
      <c r="AE168" s="298"/>
    </row>
    <row r="169" spans="1:31">
      <c r="A169" s="115" t="s">
        <v>200</v>
      </c>
      <c r="B169" s="71"/>
      <c r="C169" s="376"/>
      <c r="D169" s="376"/>
      <c r="E169" s="376">
        <v>28.757809847265388</v>
      </c>
      <c r="F169" s="376">
        <v>31.523889634025579</v>
      </c>
      <c r="G169" s="376">
        <v>5.4807087502018703</v>
      </c>
      <c r="H169" s="71"/>
      <c r="I169" s="376"/>
      <c r="J169" s="376"/>
      <c r="K169" s="376">
        <v>28.757809847265388</v>
      </c>
      <c r="L169" s="376">
        <v>31.523889634025579</v>
      </c>
      <c r="M169" s="70"/>
      <c r="N169" s="70"/>
      <c r="O169" s="176"/>
      <c r="P169" s="176">
        <v>9.6135000000000002</v>
      </c>
      <c r="Q169" s="376"/>
      <c r="R169" s="232">
        <f t="shared" si="16"/>
        <v>0.66666666666666663</v>
      </c>
      <c r="S169" s="70"/>
      <c r="T169" s="202">
        <f t="shared" si="17"/>
        <v>4.5885895894800894</v>
      </c>
      <c r="U169" s="202">
        <f t="shared" si="18"/>
        <v>53.280990920033425</v>
      </c>
      <c r="V169" s="378">
        <f t="shared" si="19"/>
        <v>1.0000000000000013</v>
      </c>
      <c r="W169" s="378">
        <f t="shared" si="20"/>
        <v>0.99999999999999867</v>
      </c>
      <c r="X169" s="258" t="e">
        <f t="shared" si="21"/>
        <v>#N/A</v>
      </c>
      <c r="Y169" s="297">
        <f t="shared" si="22"/>
        <v>30.140849740645486</v>
      </c>
      <c r="Z169" s="201">
        <f t="shared" si="23"/>
        <v>3.1352628845525028</v>
      </c>
      <c r="AA169" s="201"/>
      <c r="AB169" s="300"/>
      <c r="AC169" s="300"/>
      <c r="AD169" s="201" t="str">
        <f>PE!AP169</f>
        <v>Referenzmessung BS</v>
      </c>
      <c r="AE169" s="298"/>
    </row>
    <row r="170" spans="1:31" s="334" customFormat="1">
      <c r="A170" s="349" t="s">
        <v>201</v>
      </c>
      <c r="B170" s="101">
        <v>66.303247898556862</v>
      </c>
      <c r="C170" s="335">
        <v>81.306023704230398</v>
      </c>
      <c r="D170" s="335">
        <v>98.254078689033406</v>
      </c>
      <c r="E170" s="335">
        <v>113.05604422510299</v>
      </c>
      <c r="F170" s="335">
        <v>83.546201748408023</v>
      </c>
      <c r="G170" s="335">
        <v>96.963792518957547</v>
      </c>
      <c r="H170" s="101">
        <v>66.303247898556862</v>
      </c>
      <c r="I170" s="335">
        <v>81.306023704230398</v>
      </c>
      <c r="J170" s="335">
        <v>98.254078689033406</v>
      </c>
      <c r="K170" s="335"/>
      <c r="L170" s="335">
        <v>83.546201748408023</v>
      </c>
      <c r="M170" s="102">
        <v>96.963792518957547</v>
      </c>
      <c r="N170" s="70"/>
      <c r="O170" s="176"/>
      <c r="P170" s="176">
        <v>8.8141999999999996</v>
      </c>
      <c r="Q170" s="335"/>
      <c r="R170" s="232">
        <f t="shared" si="16"/>
        <v>0.91666666666666663</v>
      </c>
      <c r="S170" s="102"/>
      <c r="T170" s="98">
        <f t="shared" si="17"/>
        <v>13.71338462477315</v>
      </c>
      <c r="U170" s="98">
        <f t="shared" si="18"/>
        <v>16.541086549939426</v>
      </c>
      <c r="V170" s="99">
        <f t="shared" si="19"/>
        <v>1.6223149230069527</v>
      </c>
      <c r="W170" s="99">
        <f t="shared" si="20"/>
        <v>1.10991633987921</v>
      </c>
      <c r="X170" s="258">
        <f t="shared" si="21"/>
        <v>1.75</v>
      </c>
      <c r="Y170" s="141">
        <f t="shared" si="22"/>
        <v>85.274668911837239</v>
      </c>
      <c r="Z170" s="201">
        <f t="shared" si="23"/>
        <v>9.6746918508585278</v>
      </c>
      <c r="AA170" s="142"/>
      <c r="AB170" s="103"/>
      <c r="AC170" s="103"/>
      <c r="AD170" s="201" t="str">
        <f>PE!AP170</f>
        <v>Referenzmessung BS</v>
      </c>
      <c r="AE170" s="100"/>
    </row>
    <row r="171" spans="1:31">
      <c r="A171" s="115" t="s">
        <v>202</v>
      </c>
      <c r="B171" s="71"/>
      <c r="C171" s="376"/>
      <c r="D171" s="376"/>
      <c r="E171" s="376"/>
      <c r="F171" s="376"/>
      <c r="G171" s="376"/>
      <c r="H171" s="71"/>
      <c r="I171" s="376"/>
      <c r="J171" s="376"/>
      <c r="K171" s="376"/>
      <c r="L171" s="376"/>
      <c r="M171" s="70"/>
      <c r="N171" s="70"/>
      <c r="O171" s="176"/>
      <c r="P171" s="176">
        <v>9.0692000000000004</v>
      </c>
      <c r="Q171" s="376"/>
      <c r="R171" s="232" t="e">
        <f t="shared" si="16"/>
        <v>#DIV/0!</v>
      </c>
      <c r="S171" s="70"/>
      <c r="T171" s="202" t="e">
        <f t="shared" si="17"/>
        <v>#DIV/0!</v>
      </c>
      <c r="U171" s="202" t="e">
        <f t="shared" si="18"/>
        <v>#DIV/0!</v>
      </c>
      <c r="V171" s="378" t="e">
        <f t="shared" si="19"/>
        <v>#DIV/0!</v>
      </c>
      <c r="W171" s="378" t="e">
        <f t="shared" si="20"/>
        <v>#DIV/0!</v>
      </c>
      <c r="X171" s="258" t="e">
        <f t="shared" si="21"/>
        <v>#N/A</v>
      </c>
      <c r="Y171" s="297" t="e">
        <f t="shared" si="22"/>
        <v>#DIV/0!</v>
      </c>
      <c r="Z171" s="201">
        <f t="shared" si="23"/>
        <v>0</v>
      </c>
      <c r="AA171" s="201"/>
      <c r="AB171" s="300"/>
      <c r="AC171" s="300"/>
      <c r="AD171" s="201" t="str">
        <f>PE!AP171</f>
        <v>Referenzmessung BS</v>
      </c>
      <c r="AE171" s="298"/>
    </row>
    <row r="172" spans="1:31">
      <c r="A172" s="115" t="s">
        <v>203</v>
      </c>
      <c r="B172" s="71"/>
      <c r="C172" s="376"/>
      <c r="D172" s="376"/>
      <c r="E172" s="376"/>
      <c r="F172" s="376">
        <v>5.70806242009514</v>
      </c>
      <c r="G172" s="376"/>
      <c r="H172" s="71"/>
      <c r="I172" s="376"/>
      <c r="J172" s="376"/>
      <c r="K172" s="376"/>
      <c r="L172" s="376">
        <v>5.70806242009514</v>
      </c>
      <c r="M172" s="70"/>
      <c r="N172" s="70"/>
      <c r="O172" s="176"/>
      <c r="P172" s="176">
        <v>9.8972999999999995</v>
      </c>
      <c r="Q172" s="376"/>
      <c r="R172" s="232">
        <f t="shared" si="16"/>
        <v>0.16</v>
      </c>
      <c r="S172" s="70"/>
      <c r="T172" s="202">
        <f t="shared" si="17"/>
        <v>0</v>
      </c>
      <c r="U172" s="202">
        <f t="shared" si="18"/>
        <v>0</v>
      </c>
      <c r="V172" s="378" t="e">
        <f t="shared" si="19"/>
        <v>#DIV/0!</v>
      </c>
      <c r="W172" s="378" t="e">
        <f t="shared" si="20"/>
        <v>#DIV/0!</v>
      </c>
      <c r="X172" s="258" t="e">
        <f t="shared" si="21"/>
        <v>#N/A</v>
      </c>
      <c r="Y172" s="297">
        <f t="shared" si="22"/>
        <v>5.70806242009514</v>
      </c>
      <c r="Z172" s="201">
        <f t="shared" si="23"/>
        <v>0.57672925142161402</v>
      </c>
      <c r="AA172" s="201"/>
      <c r="AB172" s="300"/>
      <c r="AC172" s="300"/>
      <c r="AD172" s="201" t="str">
        <f>PE!AP172</f>
        <v>Referenzmessung BS</v>
      </c>
      <c r="AE172" s="298"/>
    </row>
    <row r="173" spans="1:31">
      <c r="A173" s="115" t="s">
        <v>204</v>
      </c>
      <c r="B173" s="71"/>
      <c r="C173" s="376"/>
      <c r="D173" s="376"/>
      <c r="E173" s="376">
        <v>5.8565801936791599</v>
      </c>
      <c r="F173" s="376">
        <v>9.5797832644096257</v>
      </c>
      <c r="G173" s="376"/>
      <c r="H173" s="71"/>
      <c r="I173" s="376"/>
      <c r="J173" s="376"/>
      <c r="K173" s="376">
        <v>5.8565801936791599</v>
      </c>
      <c r="L173" s="376">
        <v>9.5797832644096257</v>
      </c>
      <c r="M173" s="70"/>
      <c r="N173" s="70"/>
      <c r="O173" s="176"/>
      <c r="P173" s="176">
        <v>10.742800000000001</v>
      </c>
      <c r="Q173" s="376"/>
      <c r="R173" s="232">
        <f t="shared" si="16"/>
        <v>0.66666666666666663</v>
      </c>
      <c r="S173" s="70"/>
      <c r="T173" s="202">
        <f t="shared" si="17"/>
        <v>24.119690371630089</v>
      </c>
      <c r="U173" s="202">
        <f t="shared" si="18"/>
        <v>24.119690371630089</v>
      </c>
      <c r="V173" s="378">
        <f t="shared" si="19"/>
        <v>0.99999999999999967</v>
      </c>
      <c r="W173" s="378">
        <f t="shared" si="20"/>
        <v>1.0000000000000002</v>
      </c>
      <c r="X173" s="258" t="e">
        <f t="shared" si="21"/>
        <v>#N/A</v>
      </c>
      <c r="Y173" s="297">
        <f t="shared" si="22"/>
        <v>7.7181817290443924</v>
      </c>
      <c r="Z173" s="201">
        <f t="shared" si="23"/>
        <v>0.71845158888226457</v>
      </c>
      <c r="AA173" s="201"/>
      <c r="AB173" s="300"/>
      <c r="AC173" s="300"/>
      <c r="AD173" s="201" t="str">
        <f>PE!AP173</f>
        <v>Referenzmessung BS</v>
      </c>
      <c r="AE173" s="298"/>
    </row>
    <row r="174" spans="1:31">
      <c r="A174" s="115" t="s">
        <v>205</v>
      </c>
      <c r="B174" s="71"/>
      <c r="C174" s="376"/>
      <c r="D174" s="376"/>
      <c r="E174" s="376">
        <v>14.814962293726611</v>
      </c>
      <c r="F174" s="376">
        <v>20.119277967602919</v>
      </c>
      <c r="G174" s="376"/>
      <c r="H174" s="71"/>
      <c r="I174" s="376"/>
      <c r="J174" s="376"/>
      <c r="K174" s="376">
        <v>14.814962293726611</v>
      </c>
      <c r="L174" s="376">
        <v>20.119277967602919</v>
      </c>
      <c r="M174" s="70"/>
      <c r="N174" s="70"/>
      <c r="O174" s="176"/>
      <c r="P174" s="176">
        <v>9.9667999999999992</v>
      </c>
      <c r="Q174" s="376"/>
      <c r="R174" s="232">
        <f t="shared" si="16"/>
        <v>0.66666666666666663</v>
      </c>
      <c r="S174" s="70"/>
      <c r="T174" s="202">
        <f t="shared" si="17"/>
        <v>15.18371555870913</v>
      </c>
      <c r="U174" s="202">
        <f t="shared" si="18"/>
        <v>15.18371555870913</v>
      </c>
      <c r="V174" s="378">
        <f t="shared" si="19"/>
        <v>0.99999999999999745</v>
      </c>
      <c r="W174" s="378">
        <f t="shared" si="20"/>
        <v>0.99999999999999811</v>
      </c>
      <c r="X174" s="258" t="e">
        <f t="shared" si="21"/>
        <v>#N/A</v>
      </c>
      <c r="Y174" s="297">
        <f t="shared" si="22"/>
        <v>17.467120130664764</v>
      </c>
      <c r="Z174" s="201">
        <f t="shared" si="23"/>
        <v>1.7525304140410929</v>
      </c>
      <c r="AA174" s="201"/>
      <c r="AB174" s="300"/>
      <c r="AC174" s="300"/>
      <c r="AD174" s="201" t="str">
        <f>PE!AP174</f>
        <v>Referenzmessung BS</v>
      </c>
      <c r="AE174" s="298"/>
    </row>
    <row r="175" spans="1:31">
      <c r="A175" s="115" t="s">
        <v>206</v>
      </c>
      <c r="B175" s="71"/>
      <c r="C175" s="376"/>
      <c r="D175" s="376"/>
      <c r="E175" s="376"/>
      <c r="F175" s="376">
        <v>2.0225005631443991</v>
      </c>
      <c r="G175" s="376"/>
      <c r="H175" s="71"/>
      <c r="I175" s="376"/>
      <c r="J175" s="376"/>
      <c r="K175" s="376"/>
      <c r="L175" s="376">
        <v>2.0225005631443991</v>
      </c>
      <c r="M175" s="70"/>
      <c r="N175" s="70"/>
      <c r="O175" s="176"/>
      <c r="P175" s="176">
        <v>1.0959000000000001</v>
      </c>
      <c r="Q175" s="376"/>
      <c r="R175" s="232">
        <f t="shared" si="16"/>
        <v>0.16</v>
      </c>
      <c r="S175" s="70"/>
      <c r="T175" s="202">
        <f t="shared" si="17"/>
        <v>0</v>
      </c>
      <c r="U175" s="202">
        <f t="shared" si="18"/>
        <v>0</v>
      </c>
      <c r="V175" s="378" t="e">
        <f t="shared" si="19"/>
        <v>#DIV/0!</v>
      </c>
      <c r="W175" s="378" t="e">
        <f t="shared" si="20"/>
        <v>#DIV/0!</v>
      </c>
      <c r="X175" s="258" t="e">
        <f t="shared" si="21"/>
        <v>#N/A</v>
      </c>
      <c r="Y175" s="297">
        <f t="shared" si="22"/>
        <v>2.0225005631443991</v>
      </c>
      <c r="Z175" s="201">
        <f t="shared" si="23"/>
        <v>1.8455156156076273</v>
      </c>
      <c r="AA175" s="201"/>
      <c r="AB175" s="300"/>
      <c r="AC175" s="300"/>
      <c r="AD175" s="201" t="str">
        <f>PE!AP175</f>
        <v>Referenzmessung BS</v>
      </c>
      <c r="AE175" s="298"/>
    </row>
    <row r="176" spans="1:31">
      <c r="A176" s="115" t="s">
        <v>207</v>
      </c>
      <c r="B176" s="71"/>
      <c r="C176" s="376"/>
      <c r="D176" s="376"/>
      <c r="E176" s="376">
        <v>3.1680442237126392</v>
      </c>
      <c r="F176" s="376">
        <v>7.4302952508714002</v>
      </c>
      <c r="G176" s="376"/>
      <c r="H176" s="71"/>
      <c r="I176" s="376"/>
      <c r="J176" s="376"/>
      <c r="K176" s="376">
        <v>3.1680442237126392</v>
      </c>
      <c r="L176" s="376">
        <v>7.4302952508714002</v>
      </c>
      <c r="M176" s="70"/>
      <c r="N176" s="70"/>
      <c r="O176" s="176"/>
      <c r="P176" s="176">
        <v>1.2735000000000001</v>
      </c>
      <c r="Q176" s="376"/>
      <c r="R176" s="232">
        <f t="shared" si="16"/>
        <v>0.41666666666666663</v>
      </c>
      <c r="S176" s="70"/>
      <c r="T176" s="202">
        <f t="shared" si="17"/>
        <v>40.216215355057273</v>
      </c>
      <c r="U176" s="202">
        <f t="shared" si="18"/>
        <v>40.216215355057273</v>
      </c>
      <c r="V176" s="378">
        <f t="shared" si="19"/>
        <v>0.99999999999999956</v>
      </c>
      <c r="W176" s="378">
        <f t="shared" si="20"/>
        <v>0.99999999999999978</v>
      </c>
      <c r="X176" s="258" t="e">
        <f t="shared" si="21"/>
        <v>#N/A</v>
      </c>
      <c r="Y176" s="297">
        <f t="shared" si="22"/>
        <v>5.2991697372920195</v>
      </c>
      <c r="Z176" s="201">
        <f t="shared" si="23"/>
        <v>4.1611069786352726</v>
      </c>
      <c r="AA176" s="201"/>
      <c r="AB176" s="300"/>
      <c r="AC176" s="300"/>
      <c r="AD176" s="201" t="str">
        <f>PE!AP176</f>
        <v>Referenzmessung BS</v>
      </c>
      <c r="AE176" s="298"/>
    </row>
    <row r="177" spans="1:31">
      <c r="A177" s="115" t="s">
        <v>208</v>
      </c>
      <c r="B177" s="71"/>
      <c r="C177" s="376"/>
      <c r="D177" s="376"/>
      <c r="E177" s="376"/>
      <c r="F177" s="376"/>
      <c r="G177" s="376"/>
      <c r="H177" s="71"/>
      <c r="I177" s="376"/>
      <c r="J177" s="376"/>
      <c r="K177" s="376"/>
      <c r="L177" s="376"/>
      <c r="M177" s="70"/>
      <c r="N177" s="70"/>
      <c r="O177" s="176"/>
      <c r="P177" s="176">
        <v>9.5608000000000004</v>
      </c>
      <c r="Q177" s="376"/>
      <c r="R177" s="232" t="e">
        <f t="shared" si="16"/>
        <v>#DIV/0!</v>
      </c>
      <c r="S177" s="70"/>
      <c r="T177" s="202" t="e">
        <f t="shared" si="17"/>
        <v>#DIV/0!</v>
      </c>
      <c r="U177" s="202" t="e">
        <f t="shared" si="18"/>
        <v>#DIV/0!</v>
      </c>
      <c r="V177" s="378" t="e">
        <f t="shared" si="19"/>
        <v>#DIV/0!</v>
      </c>
      <c r="W177" s="378" t="e">
        <f t="shared" si="20"/>
        <v>#DIV/0!</v>
      </c>
      <c r="X177" s="258" t="e">
        <f t="shared" si="21"/>
        <v>#N/A</v>
      </c>
      <c r="Y177" s="297" t="e">
        <f t="shared" si="22"/>
        <v>#DIV/0!</v>
      </c>
      <c r="Z177" s="201">
        <f t="shared" si="23"/>
        <v>0</v>
      </c>
      <c r="AA177" s="201"/>
      <c r="AB177" s="300"/>
      <c r="AC177" s="300"/>
      <c r="AD177" s="201" t="str">
        <f>PE!AP177</f>
        <v>Referenzmessung BS</v>
      </c>
      <c r="AE177" s="298"/>
    </row>
    <row r="178" spans="1:31">
      <c r="A178" s="115" t="s">
        <v>209</v>
      </c>
      <c r="B178" s="71"/>
      <c r="C178" s="376"/>
      <c r="D178" s="376"/>
      <c r="E178" s="376"/>
      <c r="F178" s="376"/>
      <c r="G178" s="376"/>
      <c r="H178" s="71"/>
      <c r="I178" s="376"/>
      <c r="J178" s="376"/>
      <c r="K178" s="376"/>
      <c r="L178" s="376"/>
      <c r="M178" s="70"/>
      <c r="N178" s="70"/>
      <c r="O178" s="176"/>
      <c r="P178" s="176">
        <v>9.9436999999999998</v>
      </c>
      <c r="Q178" s="376"/>
      <c r="R178" s="232" t="e">
        <f t="shared" si="16"/>
        <v>#DIV/0!</v>
      </c>
      <c r="S178" s="70"/>
      <c r="T178" s="202" t="e">
        <f t="shared" si="17"/>
        <v>#DIV/0!</v>
      </c>
      <c r="U178" s="202" t="e">
        <f t="shared" si="18"/>
        <v>#DIV/0!</v>
      </c>
      <c r="V178" s="378" t="e">
        <f t="shared" si="19"/>
        <v>#DIV/0!</v>
      </c>
      <c r="W178" s="378" t="e">
        <f t="shared" si="20"/>
        <v>#DIV/0!</v>
      </c>
      <c r="X178" s="258" t="e">
        <f t="shared" si="21"/>
        <v>#N/A</v>
      </c>
      <c r="Y178" s="297" t="e">
        <f t="shared" si="22"/>
        <v>#DIV/0!</v>
      </c>
      <c r="Z178" s="201">
        <f t="shared" si="23"/>
        <v>0</v>
      </c>
      <c r="AA178" s="201"/>
      <c r="AB178" s="300"/>
      <c r="AC178" s="300"/>
      <c r="AD178" s="201" t="str">
        <f>PE!AP178</f>
        <v>Referenzmessung BS</v>
      </c>
      <c r="AE178" s="298"/>
    </row>
    <row r="179" spans="1:31">
      <c r="A179" s="115" t="s">
        <v>210</v>
      </c>
      <c r="B179" s="71"/>
      <c r="C179" s="376"/>
      <c r="D179" s="376"/>
      <c r="E179" s="376"/>
      <c r="F179" s="376">
        <v>1.7121004219967559</v>
      </c>
      <c r="G179" s="376"/>
      <c r="H179" s="71"/>
      <c r="I179" s="376"/>
      <c r="J179" s="376"/>
      <c r="K179" s="376"/>
      <c r="L179" s="376">
        <v>1.7121004219967559</v>
      </c>
      <c r="M179" s="70"/>
      <c r="N179" s="70"/>
      <c r="O179" s="176"/>
      <c r="P179" s="176">
        <v>0.92449999999999999</v>
      </c>
      <c r="Q179" s="376"/>
      <c r="R179" s="232">
        <f t="shared" si="16"/>
        <v>0.16</v>
      </c>
      <c r="S179" s="70"/>
      <c r="T179" s="202">
        <f t="shared" si="17"/>
        <v>0</v>
      </c>
      <c r="U179" s="202">
        <f t="shared" si="18"/>
        <v>0</v>
      </c>
      <c r="V179" s="378" t="e">
        <f t="shared" si="19"/>
        <v>#DIV/0!</v>
      </c>
      <c r="W179" s="378" t="e">
        <f t="shared" si="20"/>
        <v>#DIV/0!</v>
      </c>
      <c r="X179" s="258" t="e">
        <f t="shared" si="21"/>
        <v>#N/A</v>
      </c>
      <c r="Y179" s="297">
        <f t="shared" si="22"/>
        <v>1.7121004219967559</v>
      </c>
      <c r="Z179" s="201">
        <f t="shared" si="23"/>
        <v>1.8519204131928133</v>
      </c>
      <c r="AA179" s="201"/>
      <c r="AB179" s="300"/>
      <c r="AC179" s="300"/>
      <c r="AD179" s="201" t="str">
        <f>PE!AP179</f>
        <v>Referenzmessung BS</v>
      </c>
      <c r="AE179" s="298"/>
    </row>
    <row r="180" spans="1:31">
      <c r="A180" s="115" t="s">
        <v>211</v>
      </c>
      <c r="B180" s="71"/>
      <c r="C180" s="376"/>
      <c r="D180" s="376"/>
      <c r="E180" s="376"/>
      <c r="F180" s="376">
        <v>1.072812573217137</v>
      </c>
      <c r="G180" s="376"/>
      <c r="H180" s="71"/>
      <c r="I180" s="376"/>
      <c r="J180" s="376"/>
      <c r="K180" s="376"/>
      <c r="L180" s="376">
        <v>1.072812573217137</v>
      </c>
      <c r="M180" s="70"/>
      <c r="N180" s="70"/>
      <c r="O180" s="176"/>
      <c r="P180" s="176">
        <v>1.1713</v>
      </c>
      <c r="Q180" s="376"/>
      <c r="R180" s="232">
        <f t="shared" si="16"/>
        <v>0.16</v>
      </c>
      <c r="S180" s="70"/>
      <c r="T180" s="202">
        <f t="shared" si="17"/>
        <v>0</v>
      </c>
      <c r="U180" s="202">
        <f t="shared" si="18"/>
        <v>0</v>
      </c>
      <c r="V180" s="378" t="e">
        <f t="shared" si="19"/>
        <v>#DIV/0!</v>
      </c>
      <c r="W180" s="378" t="e">
        <f t="shared" si="20"/>
        <v>#DIV/0!</v>
      </c>
      <c r="X180" s="258" t="e">
        <f t="shared" si="21"/>
        <v>#N/A</v>
      </c>
      <c r="Y180" s="297">
        <f t="shared" si="22"/>
        <v>1.072812573217137</v>
      </c>
      <c r="Z180" s="201">
        <f t="shared" si="23"/>
        <v>0.91591613866399468</v>
      </c>
      <c r="AA180" s="201"/>
      <c r="AB180" s="300"/>
      <c r="AC180" s="300"/>
      <c r="AD180" s="201" t="str">
        <f>PE!AP180</f>
        <v>Referenzmessung BS</v>
      </c>
      <c r="AE180" s="298"/>
    </row>
    <row r="181" spans="1:31">
      <c r="A181" s="115" t="s">
        <v>212</v>
      </c>
      <c r="B181" s="71"/>
      <c r="C181" s="376"/>
      <c r="D181" s="376"/>
      <c r="E181" s="376"/>
      <c r="F181" s="376">
        <v>1.4070239477412141</v>
      </c>
      <c r="G181" s="376"/>
      <c r="H181" s="71"/>
      <c r="I181" s="376"/>
      <c r="J181" s="376"/>
      <c r="K181" s="376"/>
      <c r="L181" s="376">
        <v>1.4070239477412141</v>
      </c>
      <c r="M181" s="70"/>
      <c r="N181" s="70"/>
      <c r="O181" s="176"/>
      <c r="P181" s="176">
        <v>1.6455</v>
      </c>
      <c r="Q181" s="376"/>
      <c r="R181" s="232">
        <f t="shared" si="16"/>
        <v>0.16</v>
      </c>
      <c r="S181" s="70"/>
      <c r="T181" s="202">
        <f t="shared" si="17"/>
        <v>0</v>
      </c>
      <c r="U181" s="202">
        <f t="shared" si="18"/>
        <v>0</v>
      </c>
      <c r="V181" s="378" t="e">
        <f t="shared" si="19"/>
        <v>#DIV/0!</v>
      </c>
      <c r="W181" s="378" t="e">
        <f t="shared" si="20"/>
        <v>#DIV/0!</v>
      </c>
      <c r="X181" s="258" t="e">
        <f t="shared" si="21"/>
        <v>#N/A</v>
      </c>
      <c r="Y181" s="297">
        <f t="shared" si="22"/>
        <v>1.4070239477412141</v>
      </c>
      <c r="Z181" s="201">
        <f t="shared" si="23"/>
        <v>0.85507380598068317</v>
      </c>
      <c r="AA181" s="201"/>
      <c r="AB181" s="300"/>
      <c r="AC181" s="300"/>
      <c r="AD181" s="201" t="str">
        <f>PE!AP181</f>
        <v>Referenzmessung BS</v>
      </c>
      <c r="AE181" s="298"/>
    </row>
    <row r="182" spans="1:31">
      <c r="A182" s="115" t="s">
        <v>213</v>
      </c>
      <c r="B182" s="71"/>
      <c r="C182" s="376"/>
      <c r="D182" s="376"/>
      <c r="E182" s="376"/>
      <c r="F182" s="376">
        <v>1.2968029929767571</v>
      </c>
      <c r="G182" s="376"/>
      <c r="H182" s="71"/>
      <c r="I182" s="376"/>
      <c r="J182" s="376"/>
      <c r="K182" s="376"/>
      <c r="L182" s="376">
        <v>1.2968029929767571</v>
      </c>
      <c r="M182" s="70"/>
      <c r="N182" s="70"/>
      <c r="O182" s="176"/>
      <c r="P182" s="176">
        <v>1.7070000000000001</v>
      </c>
      <c r="Q182" s="376"/>
      <c r="R182" s="232">
        <f t="shared" si="16"/>
        <v>0.16</v>
      </c>
      <c r="S182" s="70"/>
      <c r="T182" s="202">
        <f t="shared" si="17"/>
        <v>0</v>
      </c>
      <c r="U182" s="202">
        <f t="shared" si="18"/>
        <v>0</v>
      </c>
      <c r="V182" s="378" t="e">
        <f t="shared" si="19"/>
        <v>#DIV/0!</v>
      </c>
      <c r="W182" s="378" t="e">
        <f t="shared" si="20"/>
        <v>#DIV/0!</v>
      </c>
      <c r="X182" s="258" t="e">
        <f t="shared" si="21"/>
        <v>#N/A</v>
      </c>
      <c r="Y182" s="297">
        <f t="shared" si="22"/>
        <v>1.2968029929767571</v>
      </c>
      <c r="Z182" s="201">
        <f t="shared" si="23"/>
        <v>0.75969712535252309</v>
      </c>
      <c r="AA182" s="201"/>
      <c r="AB182" s="300"/>
      <c r="AC182" s="300"/>
      <c r="AD182" s="201" t="str">
        <f>PE!AP182</f>
        <v>Referenzmessung BS</v>
      </c>
      <c r="AE182" s="298"/>
    </row>
    <row r="183" spans="1:31" s="334" customFormat="1">
      <c r="A183" s="349" t="s">
        <v>214</v>
      </c>
      <c r="B183" s="101"/>
      <c r="C183" s="335"/>
      <c r="D183" s="335"/>
      <c r="E183" s="335"/>
      <c r="F183" s="335"/>
      <c r="G183" s="335"/>
      <c r="H183" s="101"/>
      <c r="I183" s="335"/>
      <c r="J183" s="335"/>
      <c r="K183" s="335"/>
      <c r="L183" s="335"/>
      <c r="M183" s="102"/>
      <c r="N183" s="70"/>
      <c r="O183" s="176"/>
      <c r="P183" s="176">
        <v>10.821999999999999</v>
      </c>
      <c r="Q183" s="335"/>
      <c r="R183" s="232" t="e">
        <f t="shared" si="16"/>
        <v>#DIV/0!</v>
      </c>
      <c r="S183" s="102"/>
      <c r="T183" s="98" t="e">
        <f t="shared" si="17"/>
        <v>#DIV/0!</v>
      </c>
      <c r="U183" s="98" t="e">
        <f t="shared" si="18"/>
        <v>#DIV/0!</v>
      </c>
      <c r="V183" s="99" t="e">
        <f t="shared" si="19"/>
        <v>#DIV/0!</v>
      </c>
      <c r="W183" s="99" t="e">
        <f t="shared" si="20"/>
        <v>#DIV/0!</v>
      </c>
      <c r="X183" s="258" t="e">
        <f t="shared" si="21"/>
        <v>#N/A</v>
      </c>
      <c r="Y183" s="141" t="e">
        <f t="shared" si="22"/>
        <v>#DIV/0!</v>
      </c>
      <c r="Z183" s="201">
        <f t="shared" si="23"/>
        <v>0</v>
      </c>
      <c r="AA183" s="142"/>
      <c r="AB183" s="103"/>
      <c r="AC183" s="103"/>
      <c r="AD183" s="201" t="str">
        <f>PE!AP183</f>
        <v>Methode</v>
      </c>
      <c r="AE183" s="100"/>
    </row>
    <row r="184" spans="1:31">
      <c r="A184" s="115" t="s">
        <v>215</v>
      </c>
      <c r="B184" s="71"/>
      <c r="C184" s="376"/>
      <c r="D184" s="376"/>
      <c r="E184" s="376"/>
      <c r="F184" s="376"/>
      <c r="G184" s="376"/>
      <c r="H184" s="71"/>
      <c r="I184" s="376"/>
      <c r="J184" s="376"/>
      <c r="K184" s="376"/>
      <c r="L184" s="376"/>
      <c r="M184" s="70"/>
      <c r="N184" s="70"/>
      <c r="O184" s="176"/>
      <c r="P184" s="176">
        <v>9.1649999999999991</v>
      </c>
      <c r="Q184" s="376"/>
      <c r="R184" s="232" t="e">
        <f t="shared" si="16"/>
        <v>#DIV/0!</v>
      </c>
      <c r="S184" s="70"/>
      <c r="T184" s="202" t="e">
        <f t="shared" si="17"/>
        <v>#DIV/0!</v>
      </c>
      <c r="U184" s="202" t="e">
        <f t="shared" si="18"/>
        <v>#DIV/0!</v>
      </c>
      <c r="V184" s="378" t="e">
        <f t="shared" si="19"/>
        <v>#DIV/0!</v>
      </c>
      <c r="W184" s="378" t="e">
        <f t="shared" si="20"/>
        <v>#DIV/0!</v>
      </c>
      <c r="X184" s="258" t="e">
        <f t="shared" si="21"/>
        <v>#N/A</v>
      </c>
      <c r="Y184" s="297" t="e">
        <f t="shared" si="22"/>
        <v>#DIV/0!</v>
      </c>
      <c r="Z184" s="201">
        <f t="shared" si="23"/>
        <v>0</v>
      </c>
      <c r="AA184" s="201"/>
      <c r="AB184" s="300"/>
      <c r="AC184" s="300"/>
      <c r="AD184" s="201" t="str">
        <f>PE!AP184</f>
        <v>Methode</v>
      </c>
      <c r="AE184" s="298"/>
    </row>
    <row r="185" spans="1:31">
      <c r="A185" s="115" t="s">
        <v>216</v>
      </c>
      <c r="B185" s="71"/>
      <c r="C185" s="376"/>
      <c r="D185" s="376"/>
      <c r="E185" s="376"/>
      <c r="F185" s="376"/>
      <c r="G185" s="376"/>
      <c r="H185" s="71"/>
      <c r="I185" s="376"/>
      <c r="J185" s="376"/>
      <c r="K185" s="376"/>
      <c r="L185" s="376"/>
      <c r="M185" s="70"/>
      <c r="N185" s="70"/>
      <c r="O185" s="176"/>
      <c r="P185" s="176">
        <v>37</v>
      </c>
      <c r="Q185" s="376"/>
      <c r="R185" s="232" t="e">
        <f t="shared" si="16"/>
        <v>#DIV/0!</v>
      </c>
      <c r="S185" s="70"/>
      <c r="T185" s="202" t="e">
        <f t="shared" si="17"/>
        <v>#DIV/0!</v>
      </c>
      <c r="U185" s="202" t="e">
        <f t="shared" si="18"/>
        <v>#DIV/0!</v>
      </c>
      <c r="V185" s="378" t="e">
        <f t="shared" si="19"/>
        <v>#DIV/0!</v>
      </c>
      <c r="W185" s="378" t="e">
        <f t="shared" si="20"/>
        <v>#DIV/0!</v>
      </c>
      <c r="X185" s="258" t="e">
        <f t="shared" si="21"/>
        <v>#N/A</v>
      </c>
      <c r="Y185" s="297" t="e">
        <f t="shared" si="22"/>
        <v>#DIV/0!</v>
      </c>
      <c r="Z185" s="201">
        <f t="shared" si="23"/>
        <v>0</v>
      </c>
      <c r="AA185" s="201"/>
      <c r="AB185" s="300"/>
      <c r="AC185" s="300"/>
      <c r="AD185" s="201" t="str">
        <f>PE!AP185</f>
        <v>Methode</v>
      </c>
      <c r="AE185" s="298"/>
    </row>
    <row r="186" spans="1:31">
      <c r="A186" s="115" t="s">
        <v>217</v>
      </c>
      <c r="B186" s="71"/>
      <c r="C186" s="376"/>
      <c r="D186" s="376"/>
      <c r="E186" s="376">
        <v>5.7270679662641966</v>
      </c>
      <c r="F186" s="376">
        <v>17.04556511508958</v>
      </c>
      <c r="G186" s="376"/>
      <c r="H186" s="71"/>
      <c r="I186" s="376"/>
      <c r="J186" s="376"/>
      <c r="K186" s="376">
        <v>5.7270679662641966</v>
      </c>
      <c r="L186" s="376">
        <v>17.04556511508958</v>
      </c>
      <c r="M186" s="70"/>
      <c r="N186" s="70"/>
      <c r="O186" s="176"/>
      <c r="P186" s="176">
        <v>8.6875</v>
      </c>
      <c r="Q186" s="376"/>
      <c r="R186" s="232">
        <f t="shared" si="16"/>
        <v>0.41666666666666663</v>
      </c>
      <c r="S186" s="70"/>
      <c r="T186" s="202">
        <f t="shared" si="17"/>
        <v>49.702189063472694</v>
      </c>
      <c r="U186" s="202">
        <f t="shared" si="18"/>
        <v>49.702189063472694</v>
      </c>
      <c r="V186" s="378">
        <f t="shared" si="19"/>
        <v>1.0000000000000002</v>
      </c>
      <c r="W186" s="378">
        <f t="shared" si="20"/>
        <v>1</v>
      </c>
      <c r="X186" s="258" t="e">
        <f t="shared" si="21"/>
        <v>#N/A</v>
      </c>
      <c r="Y186" s="297">
        <f t="shared" si="22"/>
        <v>11.386316540676889</v>
      </c>
      <c r="Z186" s="201">
        <f t="shared" si="23"/>
        <v>1.3106551413728793</v>
      </c>
      <c r="AA186" s="201"/>
      <c r="AB186" s="300"/>
      <c r="AC186" s="300"/>
      <c r="AD186" s="201" t="str">
        <f>PE!AP186</f>
        <v>Referenzmessung BS</v>
      </c>
      <c r="AE186" s="298"/>
    </row>
    <row r="187" spans="1:31">
      <c r="A187" s="115" t="s">
        <v>218</v>
      </c>
      <c r="B187" s="71"/>
      <c r="C187" s="376"/>
      <c r="D187" s="376"/>
      <c r="E187" s="376"/>
      <c r="F187" s="376"/>
      <c r="G187" s="376"/>
      <c r="H187" s="71"/>
      <c r="I187" s="376"/>
      <c r="J187" s="376"/>
      <c r="K187" s="376"/>
      <c r="L187" s="376"/>
      <c r="M187" s="70"/>
      <c r="N187" s="70"/>
      <c r="O187" s="176"/>
      <c r="P187" s="176">
        <v>0.93320000000000003</v>
      </c>
      <c r="Q187" s="376"/>
      <c r="R187" s="232" t="e">
        <f t="shared" si="16"/>
        <v>#DIV/0!</v>
      </c>
      <c r="S187" s="70"/>
      <c r="T187" s="202" t="e">
        <f t="shared" si="17"/>
        <v>#DIV/0!</v>
      </c>
      <c r="U187" s="202" t="e">
        <f t="shared" si="18"/>
        <v>#DIV/0!</v>
      </c>
      <c r="V187" s="378" t="e">
        <f t="shared" si="19"/>
        <v>#DIV/0!</v>
      </c>
      <c r="W187" s="378" t="e">
        <f t="shared" si="20"/>
        <v>#DIV/0!</v>
      </c>
      <c r="X187" s="258" t="e">
        <f t="shared" si="21"/>
        <v>#N/A</v>
      </c>
      <c r="Y187" s="297" t="e">
        <f t="shared" si="22"/>
        <v>#DIV/0!</v>
      </c>
      <c r="Z187" s="201">
        <f t="shared" si="23"/>
        <v>0</v>
      </c>
      <c r="AA187" s="201"/>
      <c r="AB187" s="300"/>
      <c r="AC187" s="300"/>
      <c r="AD187" s="201" t="str">
        <f>PE!AP187</f>
        <v>Referenzmessung BS</v>
      </c>
      <c r="AE187" s="298"/>
    </row>
    <row r="188" spans="1:31">
      <c r="A188" s="115" t="s">
        <v>219</v>
      </c>
      <c r="B188" s="71"/>
      <c r="C188" s="376"/>
      <c r="D188" s="376"/>
      <c r="E188" s="376">
        <v>50.279470077827419</v>
      </c>
      <c r="F188" s="376">
        <v>9.4554253815991753</v>
      </c>
      <c r="G188" s="376">
        <v>21.128236261027361</v>
      </c>
      <c r="H188" s="71"/>
      <c r="I188" s="376"/>
      <c r="J188" s="376"/>
      <c r="K188" s="376">
        <v>50.279470077827419</v>
      </c>
      <c r="L188" s="376"/>
      <c r="M188" s="70">
        <v>21.128236261027361</v>
      </c>
      <c r="N188" s="70"/>
      <c r="O188" s="176"/>
      <c r="P188" s="176">
        <v>12.920999999999999</v>
      </c>
      <c r="Q188" s="376"/>
      <c r="R188" s="232">
        <f t="shared" si="16"/>
        <v>0.41666666666666663</v>
      </c>
      <c r="S188" s="70"/>
      <c r="T188" s="202">
        <f t="shared" si="17"/>
        <v>40.823652391896147</v>
      </c>
      <c r="U188" s="202">
        <f t="shared" si="18"/>
        <v>63.692683570534292</v>
      </c>
      <c r="V188" s="378">
        <f t="shared" si="19"/>
        <v>0.99999999999999978</v>
      </c>
      <c r="W188" s="378">
        <f t="shared" si="20"/>
        <v>0.99999999999999978</v>
      </c>
      <c r="X188" s="258" t="e">
        <f t="shared" si="21"/>
        <v>#N/A</v>
      </c>
      <c r="Y188" s="297">
        <f t="shared" si="22"/>
        <v>35.70385316942739</v>
      </c>
      <c r="Z188" s="201">
        <f t="shared" si="23"/>
        <v>2.763242254425152</v>
      </c>
      <c r="AA188" s="201"/>
      <c r="AB188" s="300"/>
      <c r="AC188" s="300"/>
      <c r="AD188" s="201" t="str">
        <f>PE!AP188</f>
        <v>Kläranlagen</v>
      </c>
      <c r="AE188" s="298"/>
    </row>
    <row r="189" spans="1:31">
      <c r="A189" s="115" t="s">
        <v>221</v>
      </c>
      <c r="B189" s="71"/>
      <c r="C189" s="376"/>
      <c r="D189" s="376"/>
      <c r="E189" s="376">
        <v>6.7645775380814523</v>
      </c>
      <c r="F189" s="376">
        <v>11.166315495029661</v>
      </c>
      <c r="G189" s="376"/>
      <c r="H189" s="71"/>
      <c r="I189" s="376"/>
      <c r="J189" s="376"/>
      <c r="K189" s="376">
        <v>6.7645775380814523</v>
      </c>
      <c r="L189" s="376">
        <v>11.166315495029661</v>
      </c>
      <c r="M189" s="70"/>
      <c r="N189" s="70"/>
      <c r="O189" s="176"/>
      <c r="P189" s="176">
        <v>7.4946000000000002</v>
      </c>
      <c r="Q189" s="376"/>
      <c r="R189" s="232">
        <f t="shared" si="16"/>
        <v>0.66666666666666663</v>
      </c>
      <c r="S189" s="70"/>
      <c r="T189" s="202">
        <f t="shared" si="17"/>
        <v>24.548347641246778</v>
      </c>
      <c r="U189" s="202">
        <f t="shared" si="18"/>
        <v>24.548347641246778</v>
      </c>
      <c r="V189" s="378">
        <f t="shared" si="19"/>
        <v>0.99999999999999822</v>
      </c>
      <c r="W189" s="378">
        <f t="shared" si="20"/>
        <v>0.999999999999999</v>
      </c>
      <c r="X189" s="258" t="e">
        <f t="shared" si="21"/>
        <v>#N/A</v>
      </c>
      <c r="Y189" s="297">
        <f t="shared" si="22"/>
        <v>8.9654465165555557</v>
      </c>
      <c r="Z189" s="201">
        <f t="shared" si="23"/>
        <v>1.1962541718778261</v>
      </c>
      <c r="AA189" s="201"/>
      <c r="AB189" s="300"/>
      <c r="AC189" s="300"/>
      <c r="AD189" s="201" t="str">
        <f>PE!AP189</f>
        <v>Kläranlagen</v>
      </c>
      <c r="AE189" s="298"/>
    </row>
    <row r="190" spans="1:31">
      <c r="A190" s="115" t="s">
        <v>222</v>
      </c>
      <c r="B190" s="71"/>
      <c r="C190" s="376"/>
      <c r="D190" s="376"/>
      <c r="E190" s="376">
        <v>22.810740546862551</v>
      </c>
      <c r="F190" s="376">
        <v>28.456339374272339</v>
      </c>
      <c r="G190" s="376">
        <v>7.2840473994441934</v>
      </c>
      <c r="H190" s="71"/>
      <c r="I190" s="376"/>
      <c r="J190" s="376"/>
      <c r="K190" s="376">
        <v>22.810740546862551</v>
      </c>
      <c r="L190" s="376">
        <v>28.456339374272339</v>
      </c>
      <c r="M190" s="70">
        <v>7.2840473994441934</v>
      </c>
      <c r="N190" s="70"/>
      <c r="O190" s="176"/>
      <c r="P190" s="176">
        <v>12.298</v>
      </c>
      <c r="Q190" s="376"/>
      <c r="R190" s="232">
        <f t="shared" si="16"/>
        <v>0.5</v>
      </c>
      <c r="S190" s="70"/>
      <c r="T190" s="202">
        <f t="shared" si="17"/>
        <v>45.866721283761748</v>
      </c>
      <c r="U190" s="202">
        <f t="shared" si="18"/>
        <v>45.866721283761748</v>
      </c>
      <c r="V190" s="378">
        <f t="shared" si="19"/>
        <v>1.3665360617086433</v>
      </c>
      <c r="W190" s="378">
        <f t="shared" si="20"/>
        <v>0.99860022717650909</v>
      </c>
      <c r="X190" s="258">
        <f t="shared" si="21"/>
        <v>1.1499999999999999</v>
      </c>
      <c r="Y190" s="297">
        <f t="shared" si="22"/>
        <v>19.517042440193027</v>
      </c>
      <c r="Z190" s="201">
        <f t="shared" si="23"/>
        <v>1.5870094682219082</v>
      </c>
      <c r="AA190" s="201"/>
      <c r="AB190" s="300"/>
      <c r="AC190" s="300"/>
      <c r="AD190" s="201" t="str">
        <f>PE!AP190</f>
        <v>Kläranlagen</v>
      </c>
      <c r="AE190" s="298"/>
    </row>
    <row r="191" spans="1:31">
      <c r="A191" s="115" t="s">
        <v>223</v>
      </c>
      <c r="B191" s="71"/>
      <c r="C191" s="376"/>
      <c r="D191" s="376"/>
      <c r="E191" s="376">
        <v>6.3941161517915601</v>
      </c>
      <c r="F191" s="376">
        <v>12.013444707986659</v>
      </c>
      <c r="G191" s="376">
        <v>2.248227562349046</v>
      </c>
      <c r="H191" s="71"/>
      <c r="I191" s="376"/>
      <c r="J191" s="376"/>
      <c r="K191" s="376">
        <v>6.3941161517915601</v>
      </c>
      <c r="L191" s="376">
        <v>12.013444707986659</v>
      </c>
      <c r="M191" s="70">
        <v>2.248227562349046</v>
      </c>
      <c r="N191" s="70"/>
      <c r="O191" s="176"/>
      <c r="P191" s="176">
        <v>9.0753000000000004</v>
      </c>
      <c r="Q191" s="376"/>
      <c r="R191" s="232">
        <f t="shared" si="16"/>
        <v>0.5</v>
      </c>
      <c r="S191" s="70"/>
      <c r="T191" s="202">
        <f t="shared" si="17"/>
        <v>58.120246699902822</v>
      </c>
      <c r="U191" s="202">
        <f t="shared" si="18"/>
        <v>58.120246699902822</v>
      </c>
      <c r="V191" s="378">
        <f t="shared" si="19"/>
        <v>1.1587571477484815</v>
      </c>
      <c r="W191" s="378">
        <f t="shared" si="20"/>
        <v>1.2814906763239515</v>
      </c>
      <c r="X191" s="258">
        <f t="shared" si="21"/>
        <v>1.1499999999999999</v>
      </c>
      <c r="Y191" s="297">
        <f t="shared" si="22"/>
        <v>6.8852628073757556</v>
      </c>
      <c r="Z191" s="201">
        <f t="shared" si="23"/>
        <v>0.75868156505853857</v>
      </c>
      <c r="AA191" s="201"/>
      <c r="AB191" s="300"/>
      <c r="AC191" s="300"/>
      <c r="AD191" s="201" t="str">
        <f>PE!AP191</f>
        <v>Kläranlagen</v>
      </c>
      <c r="AE191" s="298"/>
    </row>
    <row r="192" spans="1:31">
      <c r="A192" s="115" t="s">
        <v>224</v>
      </c>
      <c r="B192" s="71"/>
      <c r="C192" s="376"/>
      <c r="D192" s="376"/>
      <c r="E192" s="376"/>
      <c r="F192" s="376"/>
      <c r="G192" s="376"/>
      <c r="H192" s="71"/>
      <c r="I192" s="376"/>
      <c r="J192" s="376"/>
      <c r="K192" s="376"/>
      <c r="L192" s="376"/>
      <c r="M192" s="70"/>
      <c r="N192" s="70"/>
      <c r="O192" s="176"/>
      <c r="P192" s="176">
        <v>7.202</v>
      </c>
      <c r="Q192" s="376"/>
      <c r="R192" s="232" t="e">
        <f t="shared" si="16"/>
        <v>#DIV/0!</v>
      </c>
      <c r="S192" s="70"/>
      <c r="T192" s="202" t="e">
        <f t="shared" si="17"/>
        <v>#DIV/0!</v>
      </c>
      <c r="U192" s="202" t="e">
        <f t="shared" si="18"/>
        <v>#DIV/0!</v>
      </c>
      <c r="V192" s="378" t="e">
        <f t="shared" si="19"/>
        <v>#DIV/0!</v>
      </c>
      <c r="W192" s="378" t="e">
        <f t="shared" si="20"/>
        <v>#DIV/0!</v>
      </c>
      <c r="X192" s="258" t="e">
        <f t="shared" si="21"/>
        <v>#N/A</v>
      </c>
      <c r="Y192" s="297" t="e">
        <f t="shared" si="22"/>
        <v>#DIV/0!</v>
      </c>
      <c r="Z192" s="201">
        <f t="shared" si="23"/>
        <v>0</v>
      </c>
      <c r="AA192" s="201"/>
      <c r="AB192" s="300"/>
      <c r="AC192" s="300"/>
      <c r="AD192" s="201" t="str">
        <f>PE!AP192</f>
        <v>Referenzmessung BS</v>
      </c>
      <c r="AE192" s="298"/>
    </row>
    <row r="193" spans="1:31">
      <c r="A193" s="115" t="s">
        <v>225</v>
      </c>
      <c r="B193" s="71"/>
      <c r="C193" s="376"/>
      <c r="D193" s="376">
        <v>57.2788402485129</v>
      </c>
      <c r="E193" s="376">
        <v>20.72325420819281</v>
      </c>
      <c r="F193" s="376"/>
      <c r="G193" s="376"/>
      <c r="H193" s="71"/>
      <c r="I193" s="376"/>
      <c r="J193" s="376">
        <v>57.2788402485129</v>
      </c>
      <c r="K193" s="376">
        <v>20.72325420819281</v>
      </c>
      <c r="L193" s="376"/>
      <c r="M193" s="70"/>
      <c r="N193" s="70"/>
      <c r="O193" s="176"/>
      <c r="P193" s="176">
        <v>10.4803</v>
      </c>
      <c r="Q193" s="376"/>
      <c r="R193" s="232">
        <f t="shared" si="16"/>
        <v>0.41666666666666663</v>
      </c>
      <c r="S193" s="70"/>
      <c r="T193" s="202">
        <f t="shared" si="17"/>
        <v>46.864877533012802</v>
      </c>
      <c r="U193" s="202">
        <f t="shared" si="18"/>
        <v>46.864877533012802</v>
      </c>
      <c r="V193" s="378">
        <f t="shared" si="19"/>
        <v>0.99999999999999956</v>
      </c>
      <c r="W193" s="378">
        <f t="shared" si="20"/>
        <v>0.99999999999999978</v>
      </c>
      <c r="X193" s="258" t="e">
        <f t="shared" si="21"/>
        <v>#N/A</v>
      </c>
      <c r="Y193" s="297">
        <f t="shared" si="22"/>
        <v>39.001047228352853</v>
      </c>
      <c r="Z193" s="201">
        <f t="shared" si="23"/>
        <v>3.7213674444770524</v>
      </c>
      <c r="AA193" s="201"/>
      <c r="AB193" s="300"/>
      <c r="AC193" s="300"/>
      <c r="AD193" s="201" t="str">
        <f>PE!AP193</f>
        <v>Probenaufbereitung</v>
      </c>
      <c r="AE193" s="298"/>
    </row>
    <row r="194" spans="1:31">
      <c r="A194" s="115" t="s">
        <v>226</v>
      </c>
      <c r="B194" s="71"/>
      <c r="C194" s="376"/>
      <c r="D194" s="376"/>
      <c r="E194" s="376"/>
      <c r="F194" s="376"/>
      <c r="G194" s="376"/>
      <c r="H194" s="71"/>
      <c r="I194" s="376"/>
      <c r="J194" s="376"/>
      <c r="K194" s="376"/>
      <c r="L194" s="376"/>
      <c r="M194" s="70"/>
      <c r="N194" s="70"/>
      <c r="O194" s="176"/>
      <c r="P194" s="176">
        <v>9.548</v>
      </c>
      <c r="Q194" s="376"/>
      <c r="R194" s="232" t="e">
        <f t="shared" ref="R194:R257" si="24">IF(COUNT(H194:M194)=1,0.16,(COUNT(H194:M194)*(1/(COUNT(H194:M194)+COUNTBLANK(H194:M194)))+(IF(T194&lt;35,1,IF(T194&lt;70,0.5,IF(T194&gt;70,0)))))/2)</f>
        <v>#DIV/0!</v>
      </c>
      <c r="S194" s="70"/>
      <c r="T194" s="202" t="e">
        <f t="shared" ref="T194:T257" si="25">((_xlfn.STDEV.P(H194:M194))/(AVERAGE(H194:M194)))*100</f>
        <v>#DIV/0!</v>
      </c>
      <c r="U194" s="202" t="e">
        <f t="shared" ref="U194:U257" si="26">((_xlfn.STDEV.P(B194:G194))/(AVERAGE(B194:G194)))*100</f>
        <v>#DIV/0!</v>
      </c>
      <c r="V194" s="378" t="e">
        <f t="shared" ref="V194:V257" si="27">(ABS(MIN(H194:M194)-AVERAGE(H194:M194))/_xlfn.STDEV.P(H194:M194))</f>
        <v>#DIV/0!</v>
      </c>
      <c r="W194" s="378" t="e">
        <f t="shared" ref="W194:W257" si="28">(ABS(MAX(H194:M194)-AVERAGE(H194:M194))/_xlfn.STDEV.P(H194:M194))</f>
        <v>#DIV/0!</v>
      </c>
      <c r="X194" s="258" t="e">
        <f t="shared" ref="X194:X257" si="29">INDEX($AF$2:$AG$8,MATCH(COUNTA(H194:M194),$AF$2:$AF$8,0),2)</f>
        <v>#N/A</v>
      </c>
      <c r="Y194" s="297" t="e">
        <f t="shared" ref="Y194:Y257" si="30">AVERAGE(H194:M194)</f>
        <v>#DIV/0!</v>
      </c>
      <c r="Z194" s="201">
        <f t="shared" ref="Z194:Z257" si="31">IFERROR(Y194/P194,0)</f>
        <v>0</v>
      </c>
      <c r="AA194" s="201"/>
      <c r="AB194" s="300"/>
      <c r="AC194" s="300"/>
      <c r="AD194" s="201" t="str">
        <f>PE!AP194</f>
        <v>Probenaufbereitung</v>
      </c>
      <c r="AE194" s="298"/>
    </row>
    <row r="195" spans="1:31">
      <c r="A195" s="115" t="s">
        <v>227</v>
      </c>
      <c r="B195" s="71"/>
      <c r="C195" s="376"/>
      <c r="D195" s="376"/>
      <c r="E195" s="376">
        <v>9.0083085519653423</v>
      </c>
      <c r="F195" s="376">
        <v>11.2681132105069</v>
      </c>
      <c r="G195" s="376">
        <v>3.8774669622597902</v>
      </c>
      <c r="H195" s="71"/>
      <c r="I195" s="376"/>
      <c r="J195" s="376"/>
      <c r="K195" s="376">
        <v>9.0083085519653423</v>
      </c>
      <c r="L195" s="376">
        <v>11.2681132105069</v>
      </c>
      <c r="M195" s="70"/>
      <c r="N195" s="70"/>
      <c r="O195" s="176"/>
      <c r="P195" s="176">
        <v>9.1905999999999999</v>
      </c>
      <c r="Q195" s="376"/>
      <c r="R195" s="232">
        <f t="shared" si="24"/>
        <v>0.66666666666666663</v>
      </c>
      <c r="S195" s="70"/>
      <c r="T195" s="202">
        <f t="shared" si="25"/>
        <v>11.144987439174454</v>
      </c>
      <c r="U195" s="202">
        <f t="shared" si="26"/>
        <v>38.405924945373449</v>
      </c>
      <c r="V195" s="378">
        <f t="shared" si="27"/>
        <v>0.99999999999999611</v>
      </c>
      <c r="W195" s="378">
        <f t="shared" si="28"/>
        <v>0.99999999999999611</v>
      </c>
      <c r="X195" s="258" t="e">
        <f t="shared" si="29"/>
        <v>#N/A</v>
      </c>
      <c r="Y195" s="297">
        <f t="shared" si="30"/>
        <v>10.138210881236121</v>
      </c>
      <c r="Z195" s="201">
        <f t="shared" si="31"/>
        <v>1.1031065307200967</v>
      </c>
      <c r="AA195" s="201"/>
      <c r="AB195" s="300"/>
      <c r="AC195" s="300"/>
      <c r="AD195" s="201" t="str">
        <f>PE!AP195</f>
        <v>KWS, Schlamm</v>
      </c>
      <c r="AE195" s="298"/>
    </row>
    <row r="196" spans="1:31">
      <c r="A196" s="115" t="s">
        <v>229</v>
      </c>
      <c r="B196" s="71"/>
      <c r="C196" s="376"/>
      <c r="D196" s="376"/>
      <c r="E196" s="376">
        <v>21.38088997669492</v>
      </c>
      <c r="F196" s="376">
        <v>10.127074235051211</v>
      </c>
      <c r="G196" s="376"/>
      <c r="H196" s="71"/>
      <c r="I196" s="376"/>
      <c r="J196" s="376"/>
      <c r="K196" s="376">
        <v>21.38088997669492</v>
      </c>
      <c r="L196" s="376">
        <v>10.127074235051211</v>
      </c>
      <c r="M196" s="70"/>
      <c r="N196" s="70"/>
      <c r="O196" s="176"/>
      <c r="P196" s="176">
        <v>11.665900000000001</v>
      </c>
      <c r="Q196" s="376"/>
      <c r="R196" s="232">
        <f t="shared" si="24"/>
        <v>0.41666666666666663</v>
      </c>
      <c r="S196" s="70"/>
      <c r="T196" s="202">
        <f t="shared" si="25"/>
        <v>35.717368681815053</v>
      </c>
      <c r="U196" s="202">
        <f t="shared" si="26"/>
        <v>35.717368681815053</v>
      </c>
      <c r="V196" s="378">
        <f t="shared" si="27"/>
        <v>1.0000000000000002</v>
      </c>
      <c r="W196" s="378">
        <f t="shared" si="28"/>
        <v>1.0000000000000002</v>
      </c>
      <c r="X196" s="258" t="e">
        <f t="shared" si="29"/>
        <v>#N/A</v>
      </c>
      <c r="Y196" s="297">
        <f t="shared" si="30"/>
        <v>15.753982105873066</v>
      </c>
      <c r="Z196" s="201">
        <f t="shared" si="31"/>
        <v>1.3504300659077366</v>
      </c>
      <c r="AA196" s="201"/>
      <c r="AB196" s="300"/>
      <c r="AC196" s="300"/>
      <c r="AD196" s="201" t="str">
        <f>PE!AP196</f>
        <v>KWS, Schlamm</v>
      </c>
      <c r="AE196" s="298"/>
    </row>
    <row r="197" spans="1:31">
      <c r="A197" s="115" t="s">
        <v>230</v>
      </c>
      <c r="B197" s="71"/>
      <c r="C197" s="376"/>
      <c r="D197" s="376"/>
      <c r="E197" s="376"/>
      <c r="F197" s="376"/>
      <c r="G197" s="376"/>
      <c r="H197" s="71"/>
      <c r="I197" s="376"/>
      <c r="J197" s="376"/>
      <c r="K197" s="376"/>
      <c r="L197" s="376"/>
      <c r="M197" s="70"/>
      <c r="N197" s="70"/>
      <c r="O197" s="176"/>
      <c r="P197" s="176">
        <v>31.874600000000001</v>
      </c>
      <c r="Q197" s="376"/>
      <c r="R197" s="232" t="e">
        <f t="shared" si="24"/>
        <v>#DIV/0!</v>
      </c>
      <c r="S197" s="70"/>
      <c r="T197" s="202" t="e">
        <f t="shared" si="25"/>
        <v>#DIV/0!</v>
      </c>
      <c r="U197" s="202" t="e">
        <f t="shared" si="26"/>
        <v>#DIV/0!</v>
      </c>
      <c r="V197" s="378" t="e">
        <f t="shared" si="27"/>
        <v>#DIV/0!</v>
      </c>
      <c r="W197" s="378" t="e">
        <f t="shared" si="28"/>
        <v>#DIV/0!</v>
      </c>
      <c r="X197" s="258" t="e">
        <f t="shared" si="29"/>
        <v>#N/A</v>
      </c>
      <c r="Y197" s="297" t="e">
        <f t="shared" si="30"/>
        <v>#DIV/0!</v>
      </c>
      <c r="Z197" s="201">
        <f t="shared" si="31"/>
        <v>0</v>
      </c>
      <c r="AA197" s="201"/>
      <c r="AB197" s="300"/>
      <c r="AC197" s="300"/>
      <c r="AD197" s="201" t="str">
        <f>PE!AP197</f>
        <v>Methode</v>
      </c>
      <c r="AE197" s="298"/>
    </row>
    <row r="198" spans="1:31">
      <c r="A198" s="115" t="s">
        <v>231</v>
      </c>
      <c r="B198" s="71"/>
      <c r="C198" s="376"/>
      <c r="D198" s="376"/>
      <c r="E198" s="376">
        <v>4.6514662626052372</v>
      </c>
      <c r="F198" s="376">
        <v>10.011863181270311</v>
      </c>
      <c r="G198" s="376"/>
      <c r="H198" s="71"/>
      <c r="I198" s="376"/>
      <c r="J198" s="376"/>
      <c r="K198" s="376">
        <v>4.6514662626052372</v>
      </c>
      <c r="L198" s="376">
        <v>10.011863181270311</v>
      </c>
      <c r="M198" s="70"/>
      <c r="N198" s="70"/>
      <c r="O198" s="176"/>
      <c r="P198" s="176">
        <v>11.227</v>
      </c>
      <c r="Q198" s="376"/>
      <c r="R198" s="232">
        <f t="shared" si="24"/>
        <v>0.41666666666666663</v>
      </c>
      <c r="S198" s="70"/>
      <c r="T198" s="202">
        <f t="shared" si="25"/>
        <v>36.556478794138798</v>
      </c>
      <c r="U198" s="202">
        <f t="shared" si="26"/>
        <v>36.556478794138798</v>
      </c>
      <c r="V198" s="378">
        <f t="shared" si="27"/>
        <v>0.99999999999999967</v>
      </c>
      <c r="W198" s="378">
        <f t="shared" si="28"/>
        <v>1</v>
      </c>
      <c r="X198" s="258" t="e">
        <f t="shared" si="29"/>
        <v>#N/A</v>
      </c>
      <c r="Y198" s="297">
        <f t="shared" si="30"/>
        <v>7.3316647219377735</v>
      </c>
      <c r="Z198" s="201">
        <f t="shared" si="31"/>
        <v>0.65303863204219947</v>
      </c>
      <c r="AA198" s="201"/>
      <c r="AB198" s="300"/>
      <c r="AC198" s="300"/>
      <c r="AD198" s="201" t="str">
        <f>PE!AP198</f>
        <v>Probenaufbereitung</v>
      </c>
      <c r="AE198" s="298"/>
    </row>
    <row r="199" spans="1:31">
      <c r="A199" s="115" t="s">
        <v>232</v>
      </c>
      <c r="B199" s="71"/>
      <c r="C199" s="376"/>
      <c r="D199" s="376"/>
      <c r="E199" s="376">
        <v>7.4665565070624833</v>
      </c>
      <c r="F199" s="376">
        <v>15.38320424843686</v>
      </c>
      <c r="G199" s="376"/>
      <c r="H199" s="71"/>
      <c r="I199" s="376"/>
      <c r="J199" s="376"/>
      <c r="K199" s="376">
        <v>7.4665565070624833</v>
      </c>
      <c r="L199" s="376">
        <v>15.38320424843686</v>
      </c>
      <c r="M199" s="70"/>
      <c r="N199" s="70"/>
      <c r="O199" s="176"/>
      <c r="P199" s="176">
        <v>11.0596</v>
      </c>
      <c r="Q199" s="376"/>
      <c r="R199" s="232">
        <f t="shared" si="24"/>
        <v>0.66666666666666663</v>
      </c>
      <c r="S199" s="70"/>
      <c r="T199" s="202">
        <f t="shared" si="25"/>
        <v>34.646523550444805</v>
      </c>
      <c r="U199" s="202">
        <f t="shared" si="26"/>
        <v>34.646523550444805</v>
      </c>
      <c r="V199" s="378">
        <f t="shared" si="27"/>
        <v>1.0000000000000002</v>
      </c>
      <c r="W199" s="378">
        <f t="shared" si="28"/>
        <v>1.0000000000000002</v>
      </c>
      <c r="X199" s="258" t="e">
        <f t="shared" si="29"/>
        <v>#N/A</v>
      </c>
      <c r="Y199" s="297">
        <f t="shared" si="30"/>
        <v>11.424880377749671</v>
      </c>
      <c r="Z199" s="201">
        <f t="shared" si="31"/>
        <v>1.033028353444037</v>
      </c>
      <c r="AA199" s="201"/>
      <c r="AB199" s="300"/>
      <c r="AC199" s="300"/>
      <c r="AD199" s="201" t="str">
        <f>PE!AP199</f>
        <v>Probenaufbereitung</v>
      </c>
      <c r="AE199" s="298"/>
    </row>
    <row r="200" spans="1:31">
      <c r="A200" s="115" t="s">
        <v>233</v>
      </c>
      <c r="B200" s="71"/>
      <c r="C200" s="376"/>
      <c r="D200" s="376"/>
      <c r="E200" s="376"/>
      <c r="F200" s="376">
        <v>2.9769430328329638</v>
      </c>
      <c r="G200" s="376"/>
      <c r="H200" s="71"/>
      <c r="I200" s="376"/>
      <c r="J200" s="376"/>
      <c r="K200" s="376"/>
      <c r="L200" s="376">
        <v>2.9769430328329638</v>
      </c>
      <c r="M200" s="70"/>
      <c r="N200" s="70"/>
      <c r="O200" s="176"/>
      <c r="P200" s="176">
        <v>9.9948999999999995</v>
      </c>
      <c r="Q200" s="376"/>
      <c r="R200" s="232">
        <f t="shared" si="24"/>
        <v>0.16</v>
      </c>
      <c r="S200" s="70"/>
      <c r="T200" s="202">
        <f t="shared" si="25"/>
        <v>0</v>
      </c>
      <c r="U200" s="202">
        <f t="shared" si="26"/>
        <v>0</v>
      </c>
      <c r="V200" s="378" t="e">
        <f t="shared" si="27"/>
        <v>#DIV/0!</v>
      </c>
      <c r="W200" s="378" t="e">
        <f t="shared" si="28"/>
        <v>#DIV/0!</v>
      </c>
      <c r="X200" s="258" t="e">
        <f t="shared" si="29"/>
        <v>#N/A</v>
      </c>
      <c r="Y200" s="297">
        <f t="shared" si="30"/>
        <v>2.9769430328329638</v>
      </c>
      <c r="Z200" s="201">
        <f t="shared" si="31"/>
        <v>0.29784620484776875</v>
      </c>
      <c r="AA200" s="201"/>
      <c r="AB200" s="300"/>
      <c r="AC200" s="300"/>
      <c r="AD200" s="201" t="str">
        <f>PE!AP200</f>
        <v>Probenaufbereitung</v>
      </c>
      <c r="AE200" s="298"/>
    </row>
    <row r="201" spans="1:31">
      <c r="A201" s="115" t="s">
        <v>234</v>
      </c>
      <c r="B201" s="71"/>
      <c r="C201" s="376"/>
      <c r="D201" s="376"/>
      <c r="E201" s="376"/>
      <c r="F201" s="376">
        <v>1.805782792822062</v>
      </c>
      <c r="G201" s="376"/>
      <c r="H201" s="71"/>
      <c r="I201" s="376"/>
      <c r="J201" s="376"/>
      <c r="K201" s="376"/>
      <c r="L201" s="376">
        <v>1.805782792822062</v>
      </c>
      <c r="M201" s="70"/>
      <c r="N201" s="70"/>
      <c r="O201" s="176"/>
      <c r="P201" s="176">
        <v>12.9503</v>
      </c>
      <c r="Q201" s="376"/>
      <c r="R201" s="232">
        <f t="shared" si="24"/>
        <v>0.16</v>
      </c>
      <c r="S201" s="70"/>
      <c r="T201" s="202">
        <f t="shared" si="25"/>
        <v>0</v>
      </c>
      <c r="U201" s="202">
        <f t="shared" si="26"/>
        <v>0</v>
      </c>
      <c r="V201" s="378" t="e">
        <f t="shared" si="27"/>
        <v>#DIV/0!</v>
      </c>
      <c r="W201" s="378" t="e">
        <f t="shared" si="28"/>
        <v>#DIV/0!</v>
      </c>
      <c r="X201" s="258" t="e">
        <f t="shared" si="29"/>
        <v>#N/A</v>
      </c>
      <c r="Y201" s="297">
        <f t="shared" si="30"/>
        <v>1.805782792822062</v>
      </c>
      <c r="Z201" s="201">
        <f t="shared" si="31"/>
        <v>0.13943945644672803</v>
      </c>
      <c r="AA201" s="201"/>
      <c r="AB201" s="300"/>
      <c r="AC201" s="300"/>
      <c r="AD201" s="201" t="str">
        <f>PE!AP201</f>
        <v>Probenaufbereitung</v>
      </c>
      <c r="AE201" s="298"/>
    </row>
    <row r="202" spans="1:31">
      <c r="A202" s="115" t="s">
        <v>235</v>
      </c>
      <c r="B202" s="71"/>
      <c r="C202" s="376"/>
      <c r="D202" s="376"/>
      <c r="E202" s="376"/>
      <c r="F202" s="376"/>
      <c r="G202" s="376"/>
      <c r="H202" s="71"/>
      <c r="I202" s="376"/>
      <c r="J202" s="376"/>
      <c r="K202" s="376"/>
      <c r="L202" s="376"/>
      <c r="M202" s="70"/>
      <c r="N202" s="70"/>
      <c r="O202" s="176"/>
      <c r="P202" s="176">
        <v>14.8386</v>
      </c>
      <c r="Q202" s="376"/>
      <c r="R202" s="232" t="e">
        <f t="shared" si="24"/>
        <v>#DIV/0!</v>
      </c>
      <c r="S202" s="70"/>
      <c r="T202" s="202" t="e">
        <f t="shared" si="25"/>
        <v>#DIV/0!</v>
      </c>
      <c r="U202" s="202" t="e">
        <f t="shared" si="26"/>
        <v>#DIV/0!</v>
      </c>
      <c r="V202" s="378" t="e">
        <f t="shared" si="27"/>
        <v>#DIV/0!</v>
      </c>
      <c r="W202" s="378" t="e">
        <f t="shared" si="28"/>
        <v>#DIV/0!</v>
      </c>
      <c r="X202" s="258" t="e">
        <f t="shared" si="29"/>
        <v>#N/A</v>
      </c>
      <c r="Y202" s="297" t="e">
        <f t="shared" si="30"/>
        <v>#DIV/0!</v>
      </c>
      <c r="Z202" s="201">
        <f t="shared" si="31"/>
        <v>0</v>
      </c>
      <c r="AA202" s="201"/>
      <c r="AB202" s="300"/>
      <c r="AC202" s="300"/>
      <c r="AD202" s="201" t="str">
        <f>PE!AP202</f>
        <v>Probenaufbereitung</v>
      </c>
      <c r="AE202" s="298"/>
    </row>
    <row r="203" spans="1:31">
      <c r="A203" s="115" t="s">
        <v>236</v>
      </c>
      <c r="B203" s="71"/>
      <c r="C203" s="376"/>
      <c r="D203" s="376"/>
      <c r="E203" s="376">
        <v>0.30512511109356888</v>
      </c>
      <c r="F203" s="376">
        <v>4.0547228095444483</v>
      </c>
      <c r="G203" s="376"/>
      <c r="H203" s="71"/>
      <c r="I203" s="376"/>
      <c r="J203" s="376"/>
      <c r="K203" s="376">
        <v>0.30512511109356888</v>
      </c>
      <c r="L203" s="376">
        <v>4.0547228095444483</v>
      </c>
      <c r="M203" s="70"/>
      <c r="N203" s="70"/>
      <c r="O203" s="176"/>
      <c r="P203" s="176">
        <v>15.0426</v>
      </c>
      <c r="Q203" s="376"/>
      <c r="R203" s="232">
        <f t="shared" si="24"/>
        <v>0.16666666666666666</v>
      </c>
      <c r="S203" s="70"/>
      <c r="T203" s="202">
        <f t="shared" si="25"/>
        <v>86.002947045505309</v>
      </c>
      <c r="U203" s="202">
        <f t="shared" si="26"/>
        <v>86.002947045505309</v>
      </c>
      <c r="V203" s="378">
        <f t="shared" si="27"/>
        <v>1.0000000000000004</v>
      </c>
      <c r="W203" s="378">
        <f t="shared" si="28"/>
        <v>1.0000000000000002</v>
      </c>
      <c r="X203" s="258" t="e">
        <f t="shared" si="29"/>
        <v>#N/A</v>
      </c>
      <c r="Y203" s="297">
        <f t="shared" si="30"/>
        <v>2.1799239603190088</v>
      </c>
      <c r="Z203" s="201">
        <f t="shared" si="31"/>
        <v>0.14491670059158715</v>
      </c>
      <c r="AA203" s="201"/>
      <c r="AB203" s="300"/>
      <c r="AC203" s="300"/>
      <c r="AD203" s="201" t="str">
        <f>PE!AP203</f>
        <v>Probenaufbereitung</v>
      </c>
      <c r="AE203" s="298"/>
    </row>
    <row r="204" spans="1:31">
      <c r="A204" s="115" t="s">
        <v>237</v>
      </c>
      <c r="B204" s="71"/>
      <c r="C204" s="376"/>
      <c r="D204" s="376"/>
      <c r="E204" s="376">
        <v>17.111729363603871</v>
      </c>
      <c r="F204" s="376">
        <v>24.071405981392171</v>
      </c>
      <c r="G204" s="376">
        <v>3.6510358125932472</v>
      </c>
      <c r="H204" s="71"/>
      <c r="I204" s="376"/>
      <c r="J204" s="376"/>
      <c r="K204" s="376">
        <v>17.111729363603871</v>
      </c>
      <c r="L204" s="376">
        <v>24.071405981392171</v>
      </c>
      <c r="M204" s="70">
        <v>3.6510358125932472</v>
      </c>
      <c r="N204" s="70"/>
      <c r="O204" s="176"/>
      <c r="P204" s="176">
        <v>10.0137</v>
      </c>
      <c r="Q204" s="376"/>
      <c r="R204" s="232">
        <f t="shared" si="24"/>
        <v>0.5</v>
      </c>
      <c r="S204" s="70"/>
      <c r="T204" s="202">
        <f t="shared" si="25"/>
        <v>56.71723460317439</v>
      </c>
      <c r="U204" s="202">
        <f t="shared" si="26"/>
        <v>56.71723460317439</v>
      </c>
      <c r="V204" s="378">
        <f t="shared" si="27"/>
        <v>1.3323945386356535</v>
      </c>
      <c r="W204" s="378">
        <f t="shared" si="28"/>
        <v>1.0767378824858969</v>
      </c>
      <c r="X204" s="258">
        <f t="shared" si="29"/>
        <v>1.1499999999999999</v>
      </c>
      <c r="Y204" s="297">
        <f t="shared" si="30"/>
        <v>14.944723719196432</v>
      </c>
      <c r="Z204" s="201">
        <f t="shared" si="31"/>
        <v>1.4924277459077495</v>
      </c>
      <c r="AA204" s="201"/>
      <c r="AB204" s="300"/>
      <c r="AC204" s="300"/>
      <c r="AD204" s="201" t="str">
        <f>PE!AP204</f>
        <v>Methode</v>
      </c>
      <c r="AE204" s="298"/>
    </row>
    <row r="205" spans="1:31">
      <c r="A205" s="115" t="s">
        <v>238</v>
      </c>
      <c r="B205" s="71"/>
      <c r="C205" s="376"/>
      <c r="D205" s="376"/>
      <c r="E205" s="376"/>
      <c r="F205" s="376"/>
      <c r="G205" s="376"/>
      <c r="H205" s="71"/>
      <c r="I205" s="376"/>
      <c r="J205" s="376"/>
      <c r="K205" s="376"/>
      <c r="L205" s="376"/>
      <c r="M205" s="70"/>
      <c r="N205" s="70"/>
      <c r="O205" s="176"/>
      <c r="P205" s="176">
        <v>9.4166000000000007</v>
      </c>
      <c r="Q205" s="376"/>
      <c r="R205" s="232" t="e">
        <f t="shared" si="24"/>
        <v>#DIV/0!</v>
      </c>
      <c r="S205" s="70"/>
      <c r="T205" s="202" t="e">
        <f t="shared" si="25"/>
        <v>#DIV/0!</v>
      </c>
      <c r="U205" s="202" t="e">
        <f t="shared" si="26"/>
        <v>#DIV/0!</v>
      </c>
      <c r="V205" s="378" t="e">
        <f t="shared" si="27"/>
        <v>#DIV/0!</v>
      </c>
      <c r="W205" s="378" t="e">
        <f t="shared" si="28"/>
        <v>#DIV/0!</v>
      </c>
      <c r="X205" s="258" t="e">
        <f t="shared" si="29"/>
        <v>#N/A</v>
      </c>
      <c r="Y205" s="297" t="e">
        <f t="shared" si="30"/>
        <v>#DIV/0!</v>
      </c>
      <c r="Z205" s="201">
        <f t="shared" si="31"/>
        <v>0</v>
      </c>
      <c r="AA205" s="201"/>
      <c r="AB205" s="300"/>
      <c r="AC205" s="300"/>
      <c r="AD205" s="201" t="str">
        <f>PE!AP205</f>
        <v>Methode</v>
      </c>
      <c r="AE205" s="298"/>
    </row>
    <row r="206" spans="1:31">
      <c r="A206" s="115" t="s">
        <v>239</v>
      </c>
      <c r="B206" s="71"/>
      <c r="C206" s="376"/>
      <c r="D206" s="376"/>
      <c r="E206" s="376"/>
      <c r="F206" s="376"/>
      <c r="G206" s="376"/>
      <c r="H206" s="71"/>
      <c r="I206" s="376"/>
      <c r="J206" s="376"/>
      <c r="K206" s="376"/>
      <c r="L206" s="376"/>
      <c r="M206" s="70"/>
      <c r="N206" s="70"/>
      <c r="O206" s="176"/>
      <c r="P206" s="176">
        <v>9.4656000000000002</v>
      </c>
      <c r="Q206" s="376"/>
      <c r="R206" s="232" t="e">
        <f t="shared" si="24"/>
        <v>#DIV/0!</v>
      </c>
      <c r="S206" s="70"/>
      <c r="T206" s="202" t="e">
        <f t="shared" si="25"/>
        <v>#DIV/0!</v>
      </c>
      <c r="U206" s="202" t="e">
        <f t="shared" si="26"/>
        <v>#DIV/0!</v>
      </c>
      <c r="V206" s="378" t="e">
        <f t="shared" si="27"/>
        <v>#DIV/0!</v>
      </c>
      <c r="W206" s="378" t="e">
        <f t="shared" si="28"/>
        <v>#DIV/0!</v>
      </c>
      <c r="X206" s="258" t="e">
        <f t="shared" si="29"/>
        <v>#N/A</v>
      </c>
      <c r="Y206" s="297" t="e">
        <f t="shared" si="30"/>
        <v>#DIV/0!</v>
      </c>
      <c r="Z206" s="201">
        <f t="shared" si="31"/>
        <v>0</v>
      </c>
      <c r="AA206" s="201"/>
      <c r="AB206" s="300"/>
      <c r="AC206" s="300"/>
      <c r="AD206" s="201" t="str">
        <f>PE!AP206</f>
        <v>Methode</v>
      </c>
      <c r="AE206" s="298"/>
    </row>
    <row r="207" spans="1:31">
      <c r="A207" s="115" t="s">
        <v>240</v>
      </c>
      <c r="B207" s="71"/>
      <c r="C207" s="376"/>
      <c r="D207" s="376"/>
      <c r="E207" s="376">
        <v>9.8919932256818388</v>
      </c>
      <c r="F207" s="376">
        <v>11.573410372953269</v>
      </c>
      <c r="G207" s="376"/>
      <c r="H207" s="71"/>
      <c r="I207" s="376"/>
      <c r="J207" s="376"/>
      <c r="K207" s="376">
        <v>9.8919932256818388</v>
      </c>
      <c r="L207" s="376">
        <v>11.573410372953269</v>
      </c>
      <c r="M207" s="70"/>
      <c r="N207" s="70"/>
      <c r="O207" s="176"/>
      <c r="P207" s="176">
        <v>11.2707</v>
      </c>
      <c r="Q207" s="376"/>
      <c r="R207" s="232">
        <f t="shared" si="24"/>
        <v>0.66666666666666663</v>
      </c>
      <c r="S207" s="70"/>
      <c r="T207" s="202">
        <f t="shared" si="25"/>
        <v>7.8331494655816511</v>
      </c>
      <c r="U207" s="202">
        <f t="shared" si="26"/>
        <v>7.8331494655816511</v>
      </c>
      <c r="V207" s="378">
        <f t="shared" si="27"/>
        <v>0.99999999999999889</v>
      </c>
      <c r="W207" s="378">
        <f t="shared" si="28"/>
        <v>1.0000000000000011</v>
      </c>
      <c r="X207" s="258" t="e">
        <f t="shared" si="29"/>
        <v>#N/A</v>
      </c>
      <c r="Y207" s="297">
        <f t="shared" si="30"/>
        <v>10.732701799317553</v>
      </c>
      <c r="Z207" s="201">
        <f t="shared" si="31"/>
        <v>0.95226576870270285</v>
      </c>
      <c r="AA207" s="201"/>
      <c r="AB207" s="300"/>
      <c r="AC207" s="300"/>
      <c r="AD207" s="201" t="str">
        <f>PE!AP207</f>
        <v>Muenchehofe</v>
      </c>
      <c r="AE207" s="298"/>
    </row>
    <row r="208" spans="1:31">
      <c r="A208" s="115" t="s">
        <v>241</v>
      </c>
      <c r="B208" s="71"/>
      <c r="C208" s="376"/>
      <c r="D208" s="376"/>
      <c r="E208" s="376">
        <v>0.94221788375171633</v>
      </c>
      <c r="F208" s="376">
        <v>4.6126658166066266</v>
      </c>
      <c r="G208" s="376"/>
      <c r="H208" s="71"/>
      <c r="I208" s="376"/>
      <c r="J208" s="376"/>
      <c r="K208" s="376">
        <v>0.94221788375171633</v>
      </c>
      <c r="L208" s="376">
        <v>4.6126658166066266</v>
      </c>
      <c r="M208" s="70"/>
      <c r="N208" s="70"/>
      <c r="O208" s="176"/>
      <c r="P208" s="176">
        <v>9.9390999999999998</v>
      </c>
      <c r="Q208" s="376"/>
      <c r="R208" s="232">
        <f t="shared" si="24"/>
        <v>0.41666666666666663</v>
      </c>
      <c r="S208" s="70"/>
      <c r="T208" s="202">
        <f t="shared" si="25"/>
        <v>66.076053628595872</v>
      </c>
      <c r="U208" s="202">
        <f t="shared" si="26"/>
        <v>66.076053628595872</v>
      </c>
      <c r="V208" s="378">
        <f t="shared" si="27"/>
        <v>1.0000000000000002</v>
      </c>
      <c r="W208" s="378">
        <f t="shared" si="28"/>
        <v>1</v>
      </c>
      <c r="X208" s="258" t="e">
        <f t="shared" si="29"/>
        <v>#N/A</v>
      </c>
      <c r="Y208" s="297">
        <f t="shared" si="30"/>
        <v>2.7774418501791716</v>
      </c>
      <c r="Z208" s="201">
        <f t="shared" si="31"/>
        <v>0.27944601122628526</v>
      </c>
      <c r="AA208" s="201"/>
      <c r="AB208" s="300"/>
      <c r="AC208" s="300"/>
      <c r="AD208" s="201" t="str">
        <f>PE!AP208</f>
        <v>Muenchehofe</v>
      </c>
      <c r="AE208" s="298"/>
    </row>
    <row r="209" spans="1:31">
      <c r="A209" s="115" t="s">
        <v>242</v>
      </c>
      <c r="B209" s="71">
        <v>14.205339454800439</v>
      </c>
      <c r="C209" s="376"/>
      <c r="D209" s="376"/>
      <c r="E209" s="376">
        <v>57.390006136211547</v>
      </c>
      <c r="F209" s="376">
        <v>38.39240218801055</v>
      </c>
      <c r="G209" s="376">
        <v>39.331305590088782</v>
      </c>
      <c r="H209" s="71"/>
      <c r="I209" s="376"/>
      <c r="J209" s="376"/>
      <c r="K209" s="376">
        <v>57.390006136211547</v>
      </c>
      <c r="L209" s="376">
        <v>38.39240218801055</v>
      </c>
      <c r="M209" s="70">
        <v>39.331305590088782</v>
      </c>
      <c r="N209" s="70"/>
      <c r="O209" s="176"/>
      <c r="P209" s="176">
        <v>10.7599</v>
      </c>
      <c r="Q209" s="376"/>
      <c r="R209" s="232">
        <f t="shared" si="24"/>
        <v>0.75</v>
      </c>
      <c r="S209" s="70"/>
      <c r="T209" s="202">
        <f t="shared" si="25"/>
        <v>19.411785485523282</v>
      </c>
      <c r="U209" s="202">
        <f t="shared" si="26"/>
        <v>41.115590061336754</v>
      </c>
      <c r="V209" s="378">
        <f t="shared" si="27"/>
        <v>0.76012350462195077</v>
      </c>
      <c r="W209" s="378">
        <f t="shared" si="28"/>
        <v>1.4128536932608191</v>
      </c>
      <c r="X209" s="258">
        <f t="shared" si="29"/>
        <v>1.1499999999999999</v>
      </c>
      <c r="Y209" s="297">
        <f t="shared" si="30"/>
        <v>45.037904638103633</v>
      </c>
      <c r="Z209" s="201">
        <f t="shared" si="31"/>
        <v>4.1857177704350068</v>
      </c>
      <c r="AA209" s="201"/>
      <c r="AB209" s="300"/>
      <c r="AC209" s="300"/>
      <c r="AD209" s="201" t="str">
        <f>PE!AP209</f>
        <v>Muenchehofe</v>
      </c>
      <c r="AE209" s="298"/>
    </row>
    <row r="210" spans="1:31">
      <c r="A210" s="115" t="s">
        <v>243</v>
      </c>
      <c r="B210" s="71"/>
      <c r="C210" s="376"/>
      <c r="D210" s="376"/>
      <c r="E210" s="376">
        <v>7.1242805242360401</v>
      </c>
      <c r="F210" s="376">
        <v>10.484765618023181</v>
      </c>
      <c r="G210" s="376"/>
      <c r="H210" s="71"/>
      <c r="I210" s="376"/>
      <c r="J210" s="376"/>
      <c r="K210" s="376">
        <v>7.1242805242360401</v>
      </c>
      <c r="L210" s="376">
        <v>10.484765618023181</v>
      </c>
      <c r="M210" s="70"/>
      <c r="N210" s="70"/>
      <c r="O210" s="176"/>
      <c r="P210" s="176">
        <v>9.5889000000000006</v>
      </c>
      <c r="Q210" s="376"/>
      <c r="R210" s="232">
        <f t="shared" si="24"/>
        <v>0.66666666666666663</v>
      </c>
      <c r="S210" s="70"/>
      <c r="T210" s="202">
        <f t="shared" si="25"/>
        <v>19.083856482847466</v>
      </c>
      <c r="U210" s="202">
        <f t="shared" si="26"/>
        <v>19.083856482847466</v>
      </c>
      <c r="V210" s="378">
        <f t="shared" si="27"/>
        <v>1.0000000000000009</v>
      </c>
      <c r="W210" s="378">
        <f t="shared" si="28"/>
        <v>1.0000000000000009</v>
      </c>
      <c r="X210" s="258" t="e">
        <f t="shared" si="29"/>
        <v>#N/A</v>
      </c>
      <c r="Y210" s="297">
        <f t="shared" si="30"/>
        <v>8.8045230711296103</v>
      </c>
      <c r="Z210" s="201">
        <f t="shared" si="31"/>
        <v>0.91819948806741225</v>
      </c>
      <c r="AA210" s="201"/>
      <c r="AB210" s="300"/>
      <c r="AC210" s="300"/>
      <c r="AD210" s="201" t="str">
        <f>PE!AP210</f>
        <v>Muenchehofe</v>
      </c>
      <c r="AE210" s="298"/>
    </row>
    <row r="211" spans="1:31">
      <c r="A211" s="115" t="s">
        <v>244</v>
      </c>
      <c r="B211" s="71"/>
      <c r="C211" s="376"/>
      <c r="D211" s="376"/>
      <c r="E211" s="376"/>
      <c r="F211" s="376">
        <v>1.7171436792736161</v>
      </c>
      <c r="G211" s="376"/>
      <c r="H211" s="71"/>
      <c r="I211" s="376"/>
      <c r="J211" s="376"/>
      <c r="K211" s="376"/>
      <c r="L211" s="376">
        <v>1.7171436792736161</v>
      </c>
      <c r="M211" s="70"/>
      <c r="N211" s="70"/>
      <c r="O211" s="176"/>
      <c r="P211" s="176">
        <v>4.8041999999999998</v>
      </c>
      <c r="Q211" s="376"/>
      <c r="R211" s="232">
        <f t="shared" si="24"/>
        <v>0.16</v>
      </c>
      <c r="S211" s="70"/>
      <c r="T211" s="202">
        <f t="shared" si="25"/>
        <v>0</v>
      </c>
      <c r="U211" s="202">
        <f t="shared" si="26"/>
        <v>0</v>
      </c>
      <c r="V211" s="378" t="e">
        <f t="shared" si="27"/>
        <v>#DIV/0!</v>
      </c>
      <c r="W211" s="378" t="e">
        <f t="shared" si="28"/>
        <v>#DIV/0!</v>
      </c>
      <c r="X211" s="258" t="e">
        <f t="shared" si="29"/>
        <v>#N/A</v>
      </c>
      <c r="Y211" s="297">
        <f t="shared" si="30"/>
        <v>1.7171436792736161</v>
      </c>
      <c r="Z211" s="201">
        <f t="shared" si="31"/>
        <v>0.35742551918604892</v>
      </c>
      <c r="AA211" s="201"/>
      <c r="AB211" s="300"/>
      <c r="AC211" s="300"/>
      <c r="AD211" s="201" t="str">
        <f>PE!AP211</f>
        <v>Methode</v>
      </c>
      <c r="AE211" s="298"/>
    </row>
    <row r="212" spans="1:31">
      <c r="A212" s="115" t="s">
        <v>245</v>
      </c>
      <c r="B212" s="71"/>
      <c r="C212" s="376"/>
      <c r="D212" s="376"/>
      <c r="E212" s="376"/>
      <c r="F212" s="376"/>
      <c r="G212" s="376"/>
      <c r="H212" s="71"/>
      <c r="I212" s="376"/>
      <c r="J212" s="376"/>
      <c r="K212" s="376"/>
      <c r="L212" s="376"/>
      <c r="M212" s="70"/>
      <c r="N212" s="70"/>
      <c r="O212" s="176"/>
      <c r="P212" s="176">
        <v>15</v>
      </c>
      <c r="Q212" s="376"/>
      <c r="R212" s="232" t="e">
        <f t="shared" si="24"/>
        <v>#DIV/0!</v>
      </c>
      <c r="S212" s="70"/>
      <c r="T212" s="202" t="e">
        <f t="shared" si="25"/>
        <v>#DIV/0!</v>
      </c>
      <c r="U212" s="202" t="e">
        <f t="shared" si="26"/>
        <v>#DIV/0!</v>
      </c>
      <c r="V212" s="378" t="e">
        <f t="shared" si="27"/>
        <v>#DIV/0!</v>
      </c>
      <c r="W212" s="378" t="e">
        <f t="shared" si="28"/>
        <v>#DIV/0!</v>
      </c>
      <c r="X212" s="258" t="e">
        <f t="shared" si="29"/>
        <v>#N/A</v>
      </c>
      <c r="Y212" s="297" t="e">
        <f t="shared" si="30"/>
        <v>#DIV/0!</v>
      </c>
      <c r="Z212" s="201">
        <f t="shared" si="31"/>
        <v>0</v>
      </c>
      <c r="AA212" s="201"/>
      <c r="AB212" s="300"/>
      <c r="AC212" s="300"/>
      <c r="AD212" s="201" t="str">
        <f>PE!AP212</f>
        <v>Methode</v>
      </c>
      <c r="AE212" s="298"/>
    </row>
    <row r="213" spans="1:31">
      <c r="A213" s="115" t="s">
        <v>246</v>
      </c>
      <c r="B213" s="71"/>
      <c r="C213" s="376"/>
      <c r="D213" s="376"/>
      <c r="E213" s="376"/>
      <c r="F213" s="376"/>
      <c r="G213" s="376"/>
      <c r="H213" s="71"/>
      <c r="I213" s="376"/>
      <c r="J213" s="376"/>
      <c r="K213" s="376"/>
      <c r="L213" s="376"/>
      <c r="M213" s="70"/>
      <c r="N213" s="70"/>
      <c r="O213" s="176"/>
      <c r="P213" s="176">
        <v>10.2943</v>
      </c>
      <c r="Q213" s="376"/>
      <c r="R213" s="232" t="e">
        <f t="shared" si="24"/>
        <v>#DIV/0!</v>
      </c>
      <c r="S213" s="70"/>
      <c r="T213" s="202" t="e">
        <f t="shared" si="25"/>
        <v>#DIV/0!</v>
      </c>
      <c r="U213" s="202" t="e">
        <f t="shared" si="26"/>
        <v>#DIV/0!</v>
      </c>
      <c r="V213" s="378" t="e">
        <f t="shared" si="27"/>
        <v>#DIV/0!</v>
      </c>
      <c r="W213" s="378" t="e">
        <f t="shared" si="28"/>
        <v>#DIV/0!</v>
      </c>
      <c r="X213" s="258" t="e">
        <f t="shared" si="29"/>
        <v>#N/A</v>
      </c>
      <c r="Y213" s="297" t="e">
        <f t="shared" si="30"/>
        <v>#DIV/0!</v>
      </c>
      <c r="Z213" s="201">
        <f t="shared" si="31"/>
        <v>0</v>
      </c>
      <c r="AA213" s="201"/>
      <c r="AB213" s="300"/>
      <c r="AC213" s="300"/>
      <c r="AD213" s="201" t="str">
        <f>PE!AP213</f>
        <v>Referenzmessung BS</v>
      </c>
      <c r="AE213" s="298"/>
    </row>
    <row r="214" spans="1:31">
      <c r="A214" s="115" t="s">
        <v>247</v>
      </c>
      <c r="B214" s="71"/>
      <c r="C214" s="376"/>
      <c r="D214" s="376"/>
      <c r="E214" s="376"/>
      <c r="F214" s="376">
        <v>7.2633173943171023</v>
      </c>
      <c r="G214" s="376"/>
      <c r="H214" s="71"/>
      <c r="I214" s="376"/>
      <c r="J214" s="376"/>
      <c r="K214" s="376"/>
      <c r="L214" s="376">
        <v>7.2633173943171023</v>
      </c>
      <c r="M214" s="70"/>
      <c r="N214" s="70"/>
      <c r="O214" s="176"/>
      <c r="P214" s="176">
        <v>9.4794</v>
      </c>
      <c r="Q214" s="376"/>
      <c r="R214" s="232">
        <f t="shared" si="24"/>
        <v>0.16</v>
      </c>
      <c r="S214" s="70"/>
      <c r="T214" s="202">
        <f t="shared" si="25"/>
        <v>0</v>
      </c>
      <c r="U214" s="202">
        <f t="shared" si="26"/>
        <v>0</v>
      </c>
      <c r="V214" s="378" t="e">
        <f t="shared" si="27"/>
        <v>#DIV/0!</v>
      </c>
      <c r="W214" s="378" t="e">
        <f t="shared" si="28"/>
        <v>#DIV/0!</v>
      </c>
      <c r="X214" s="258" t="e">
        <f t="shared" si="29"/>
        <v>#N/A</v>
      </c>
      <c r="Y214" s="297">
        <f t="shared" si="30"/>
        <v>7.2633173943171023</v>
      </c>
      <c r="Z214" s="201">
        <f t="shared" si="31"/>
        <v>0.76622121593319226</v>
      </c>
      <c r="AA214" s="201"/>
      <c r="AB214" s="300"/>
      <c r="AC214" s="300"/>
      <c r="AD214" s="201" t="str">
        <f>PE!AP214</f>
        <v>Referenzmessung BS</v>
      </c>
      <c r="AE214" s="298"/>
    </row>
    <row r="215" spans="1:31">
      <c r="A215" s="115" t="s">
        <v>248</v>
      </c>
      <c r="B215" s="71"/>
      <c r="C215" s="376"/>
      <c r="D215" s="376"/>
      <c r="E215" s="376"/>
      <c r="F215" s="376">
        <v>5.9636824716425698</v>
      </c>
      <c r="G215" s="376"/>
      <c r="H215" s="71"/>
      <c r="I215" s="376"/>
      <c r="J215" s="376"/>
      <c r="K215" s="376"/>
      <c r="L215" s="376">
        <v>5.9636824716425698</v>
      </c>
      <c r="M215" s="70"/>
      <c r="N215" s="70"/>
      <c r="O215" s="176"/>
      <c r="P215" s="176">
        <v>9.1150000000000002</v>
      </c>
      <c r="Q215" s="376"/>
      <c r="R215" s="232">
        <f t="shared" si="24"/>
        <v>0.16</v>
      </c>
      <c r="S215" s="70"/>
      <c r="T215" s="202">
        <f t="shared" si="25"/>
        <v>0</v>
      </c>
      <c r="U215" s="202">
        <f t="shared" si="26"/>
        <v>0</v>
      </c>
      <c r="V215" s="378" t="e">
        <f t="shared" si="27"/>
        <v>#DIV/0!</v>
      </c>
      <c r="W215" s="378" t="e">
        <f t="shared" si="28"/>
        <v>#DIV/0!</v>
      </c>
      <c r="X215" s="258" t="e">
        <f t="shared" si="29"/>
        <v>#N/A</v>
      </c>
      <c r="Y215" s="297">
        <f t="shared" si="30"/>
        <v>5.9636824716425698</v>
      </c>
      <c r="Z215" s="201">
        <f t="shared" si="31"/>
        <v>0.6542712530600735</v>
      </c>
      <c r="AA215" s="201"/>
      <c r="AB215" s="300"/>
      <c r="AC215" s="300"/>
      <c r="AD215" s="201" t="str">
        <f>PE!AP215</f>
        <v>Referenzmessung BS</v>
      </c>
      <c r="AE215" s="298"/>
    </row>
    <row r="216" spans="1:31">
      <c r="A216" s="115" t="s">
        <v>249</v>
      </c>
      <c r="B216" s="71"/>
      <c r="C216" s="376"/>
      <c r="D216" s="376"/>
      <c r="E216" s="376"/>
      <c r="F216" s="376">
        <v>5.5479711185265028</v>
      </c>
      <c r="G216" s="376"/>
      <c r="H216" s="71"/>
      <c r="I216" s="376"/>
      <c r="J216" s="376"/>
      <c r="K216" s="376"/>
      <c r="L216" s="376">
        <v>5.5479711185265028</v>
      </c>
      <c r="M216" s="70"/>
      <c r="N216" s="70"/>
      <c r="O216" s="176"/>
      <c r="P216" s="176">
        <v>10.502000000000001</v>
      </c>
      <c r="Q216" s="376"/>
      <c r="R216" s="232">
        <f t="shared" si="24"/>
        <v>0.16</v>
      </c>
      <c r="S216" s="70"/>
      <c r="T216" s="202">
        <f t="shared" si="25"/>
        <v>0</v>
      </c>
      <c r="U216" s="202">
        <f t="shared" si="26"/>
        <v>0</v>
      </c>
      <c r="V216" s="378" t="e">
        <f t="shared" si="27"/>
        <v>#DIV/0!</v>
      </c>
      <c r="W216" s="378" t="e">
        <f t="shared" si="28"/>
        <v>#DIV/0!</v>
      </c>
      <c r="X216" s="258" t="e">
        <f t="shared" si="29"/>
        <v>#N/A</v>
      </c>
      <c r="Y216" s="297">
        <f t="shared" si="30"/>
        <v>5.5479711185265028</v>
      </c>
      <c r="Z216" s="201">
        <f t="shared" si="31"/>
        <v>0.52827757746395954</v>
      </c>
      <c r="AA216" s="201"/>
      <c r="AB216" s="300"/>
      <c r="AC216" s="300"/>
      <c r="AD216" s="201" t="str">
        <f>PE!AP216</f>
        <v>Referenzmessung BS</v>
      </c>
      <c r="AE216" s="298"/>
    </row>
    <row r="217" spans="1:31">
      <c r="A217" s="115" t="s">
        <v>251</v>
      </c>
      <c r="B217" s="290"/>
      <c r="C217" s="374"/>
      <c r="D217" s="374"/>
      <c r="E217" s="374"/>
      <c r="F217" s="374"/>
      <c r="G217" s="374"/>
      <c r="H217" s="290"/>
      <c r="I217" s="374"/>
      <c r="J217" s="374"/>
      <c r="K217" s="374"/>
      <c r="L217" s="374"/>
      <c r="M217" s="291"/>
      <c r="N217" s="70"/>
      <c r="O217" s="176"/>
      <c r="P217" s="176">
        <v>9.6837999999999997</v>
      </c>
      <c r="Q217" s="374"/>
      <c r="R217" s="232" t="e">
        <f t="shared" si="24"/>
        <v>#DIV/0!</v>
      </c>
      <c r="S217" s="291"/>
      <c r="T217" s="202" t="e">
        <f t="shared" si="25"/>
        <v>#DIV/0!</v>
      </c>
      <c r="U217" s="202" t="e">
        <f t="shared" si="26"/>
        <v>#DIV/0!</v>
      </c>
      <c r="V217" s="378" t="e">
        <f t="shared" si="27"/>
        <v>#DIV/0!</v>
      </c>
      <c r="W217" s="378" t="e">
        <f t="shared" si="28"/>
        <v>#DIV/0!</v>
      </c>
      <c r="X217" s="258" t="e">
        <f t="shared" si="29"/>
        <v>#N/A</v>
      </c>
      <c r="Y217" s="297" t="e">
        <f t="shared" si="30"/>
        <v>#DIV/0!</v>
      </c>
      <c r="Z217" s="201">
        <f t="shared" si="31"/>
        <v>0</v>
      </c>
      <c r="AA217" s="201"/>
      <c r="AB217" s="300"/>
      <c r="AC217" s="300"/>
      <c r="AD217" s="201" t="str">
        <f>PE!AP217</f>
        <v>Referenzmessung BS</v>
      </c>
      <c r="AE217" s="298"/>
    </row>
    <row r="218" spans="1:31">
      <c r="A218" s="115" t="s">
        <v>252</v>
      </c>
      <c r="B218" s="290"/>
      <c r="C218" s="374"/>
      <c r="D218" s="374"/>
      <c r="E218" s="374"/>
      <c r="F218" s="374"/>
      <c r="G218" s="374"/>
      <c r="H218" s="290"/>
      <c r="I218" s="374"/>
      <c r="J218" s="374"/>
      <c r="K218" s="374"/>
      <c r="L218" s="374"/>
      <c r="M218" s="291"/>
      <c r="N218" s="291"/>
      <c r="O218" s="76"/>
      <c r="P218" s="76">
        <v>9.0770999999999997</v>
      </c>
      <c r="Q218" s="374"/>
      <c r="R218" s="232" t="e">
        <f t="shared" si="24"/>
        <v>#DIV/0!</v>
      </c>
      <c r="S218" s="291"/>
      <c r="T218" s="202" t="e">
        <f t="shared" si="25"/>
        <v>#DIV/0!</v>
      </c>
      <c r="U218" s="202" t="e">
        <f t="shared" si="26"/>
        <v>#DIV/0!</v>
      </c>
      <c r="V218" s="378" t="e">
        <f t="shared" si="27"/>
        <v>#DIV/0!</v>
      </c>
      <c r="W218" s="378" t="e">
        <f t="shared" si="28"/>
        <v>#DIV/0!</v>
      </c>
      <c r="X218" s="258" t="e">
        <f t="shared" si="29"/>
        <v>#N/A</v>
      </c>
      <c r="Y218" s="297" t="e">
        <f t="shared" si="30"/>
        <v>#DIV/0!</v>
      </c>
      <c r="Z218" s="201">
        <f t="shared" si="31"/>
        <v>0</v>
      </c>
      <c r="AA218" s="201"/>
      <c r="AB218" s="300"/>
      <c r="AC218" s="300"/>
      <c r="AD218" s="201" t="str">
        <f>PE!AP218</f>
        <v>Referenzmessung BS</v>
      </c>
      <c r="AE218" s="298"/>
    </row>
    <row r="219" spans="1:31">
      <c r="A219" s="115" t="s">
        <v>253</v>
      </c>
      <c r="B219" s="290"/>
      <c r="C219" s="374"/>
      <c r="D219" s="374"/>
      <c r="E219" s="374"/>
      <c r="F219" s="374">
        <v>9.8631581283730688E-2</v>
      </c>
      <c r="G219" s="374"/>
      <c r="H219" s="290"/>
      <c r="I219" s="374"/>
      <c r="J219" s="374"/>
      <c r="K219" s="374"/>
      <c r="L219" s="374">
        <v>9.8631581283730688E-2</v>
      </c>
      <c r="M219" s="291"/>
      <c r="N219" s="291"/>
      <c r="O219" s="76"/>
      <c r="P219" s="76">
        <v>9.5310000000000006</v>
      </c>
      <c r="Q219" s="374"/>
      <c r="R219" s="232">
        <f t="shared" si="24"/>
        <v>0.16</v>
      </c>
      <c r="S219" s="291"/>
      <c r="T219" s="202">
        <f t="shared" si="25"/>
        <v>0</v>
      </c>
      <c r="U219" s="202">
        <f t="shared" si="26"/>
        <v>0</v>
      </c>
      <c r="V219" s="378" t="e">
        <f t="shared" si="27"/>
        <v>#DIV/0!</v>
      </c>
      <c r="W219" s="378" t="e">
        <f t="shared" si="28"/>
        <v>#DIV/0!</v>
      </c>
      <c r="X219" s="258" t="e">
        <f t="shared" si="29"/>
        <v>#N/A</v>
      </c>
      <c r="Y219" s="297">
        <f t="shared" si="30"/>
        <v>9.8631581283730688E-2</v>
      </c>
      <c r="Z219" s="201">
        <f t="shared" si="31"/>
        <v>1.0348502915090829E-2</v>
      </c>
      <c r="AA219" s="201"/>
      <c r="AB219" s="300"/>
      <c r="AC219" s="300"/>
      <c r="AD219" s="201" t="str">
        <f>PE!AP219</f>
        <v>Referenzmessung BS</v>
      </c>
      <c r="AE219" s="298"/>
    </row>
    <row r="220" spans="1:31">
      <c r="A220" s="115" t="s">
        <v>254</v>
      </c>
      <c r="B220" s="290">
        <v>37.408401985374887</v>
      </c>
      <c r="C220" s="374">
        <v>45.250275102018549</v>
      </c>
      <c r="D220" s="374">
        <v>38.664180969973451</v>
      </c>
      <c r="E220" s="374">
        <v>51.852882031190951</v>
      </c>
      <c r="F220" s="374">
        <v>93.590338323737257</v>
      </c>
      <c r="G220" s="374">
        <v>48.667983501603821</v>
      </c>
      <c r="H220" s="290">
        <v>37.408401985374887</v>
      </c>
      <c r="I220" s="374">
        <v>45.250275102018549</v>
      </c>
      <c r="J220" s="374">
        <v>38.664180969973451</v>
      </c>
      <c r="K220" s="374">
        <v>51.852882031190951</v>
      </c>
      <c r="L220" s="374"/>
      <c r="M220" s="291">
        <v>48.667983501603821</v>
      </c>
      <c r="N220" s="291"/>
      <c r="O220" s="76"/>
      <c r="P220" s="76">
        <v>30.1</v>
      </c>
      <c r="Q220" s="374"/>
      <c r="R220" s="232">
        <f t="shared" si="24"/>
        <v>0.91666666666666663</v>
      </c>
      <c r="S220" s="291"/>
      <c r="T220" s="202">
        <f t="shared" si="25"/>
        <v>12.599796893725928</v>
      </c>
      <c r="U220" s="202">
        <f t="shared" si="26"/>
        <v>36.217616253747181</v>
      </c>
      <c r="V220" s="378">
        <f t="shared" si="27"/>
        <v>1.2450590198305409</v>
      </c>
      <c r="W220" s="378">
        <f t="shared" si="28"/>
        <v>1.3387548609751838</v>
      </c>
      <c r="X220" s="258">
        <f t="shared" si="29"/>
        <v>1.75</v>
      </c>
      <c r="Y220" s="297">
        <f t="shared" si="30"/>
        <v>44.368744718032332</v>
      </c>
      <c r="Z220" s="201">
        <f t="shared" si="31"/>
        <v>1.4740446750176854</v>
      </c>
      <c r="AA220" s="201"/>
      <c r="AB220" s="300"/>
      <c r="AC220" s="300"/>
      <c r="AD220" s="201" t="str">
        <f>PE!AP220</f>
        <v>Methode</v>
      </c>
      <c r="AE220" s="298"/>
    </row>
    <row r="221" spans="1:31">
      <c r="A221" s="115" t="s">
        <v>255</v>
      </c>
      <c r="B221" s="290">
        <v>2.3186754938992218</v>
      </c>
      <c r="C221" s="374">
        <v>21.667593259580752</v>
      </c>
      <c r="D221" s="374">
        <v>18.882705119553599</v>
      </c>
      <c r="E221" s="374">
        <v>9.2725012428635285</v>
      </c>
      <c r="F221" s="374">
        <v>9.0825687940979822</v>
      </c>
      <c r="G221" s="374">
        <v>5.2399552113741086</v>
      </c>
      <c r="H221" s="290">
        <v>2.3186754938992218</v>
      </c>
      <c r="I221" s="374">
        <v>21.667593259580752</v>
      </c>
      <c r="J221" s="374">
        <v>18.882705119553599</v>
      </c>
      <c r="K221" s="374">
        <v>9.2725012428635285</v>
      </c>
      <c r="L221" s="374">
        <v>9.0825687940979822</v>
      </c>
      <c r="M221" s="291">
        <v>5.2399552113741086</v>
      </c>
      <c r="N221" s="291"/>
      <c r="O221" s="76"/>
      <c r="P221" s="76">
        <v>70.5</v>
      </c>
      <c r="Q221" s="374"/>
      <c r="R221" s="232">
        <f t="shared" si="24"/>
        <v>0.75</v>
      </c>
      <c r="S221" s="291"/>
      <c r="T221" s="202">
        <f t="shared" si="25"/>
        <v>62.879995699424065</v>
      </c>
      <c r="U221" s="202">
        <f t="shared" si="26"/>
        <v>62.879995699424065</v>
      </c>
      <c r="V221" s="378">
        <f t="shared" si="27"/>
        <v>1.2574474122443362</v>
      </c>
      <c r="W221" s="378">
        <f t="shared" si="28"/>
        <v>1.5204036497559255</v>
      </c>
      <c r="X221" s="258">
        <f t="shared" si="29"/>
        <v>1.94</v>
      </c>
      <c r="Y221" s="297">
        <f t="shared" si="30"/>
        <v>11.077333186894863</v>
      </c>
      <c r="Z221" s="201">
        <f t="shared" si="31"/>
        <v>0.15712529343113282</v>
      </c>
      <c r="AA221" s="201"/>
      <c r="AB221" s="300"/>
      <c r="AC221" s="300"/>
      <c r="AD221" s="201" t="str">
        <f>PE!AP221</f>
        <v>Methode</v>
      </c>
      <c r="AE221" s="298"/>
    </row>
    <row r="222" spans="1:31">
      <c r="A222" s="115" t="s">
        <v>256</v>
      </c>
      <c r="B222" s="290">
        <v>91.399285574983978</v>
      </c>
      <c r="C222" s="374">
        <v>61.495344555191487</v>
      </c>
      <c r="D222" s="374">
        <v>54.754607093305403</v>
      </c>
      <c r="E222" s="374">
        <v>74.25367634559062</v>
      </c>
      <c r="F222" s="374">
        <v>49.24475801760012</v>
      </c>
      <c r="G222" s="374">
        <v>71.875603359361023</v>
      </c>
      <c r="H222" s="290">
        <v>91.399285574983978</v>
      </c>
      <c r="I222" s="374">
        <v>61.495344555191487</v>
      </c>
      <c r="J222" s="374">
        <v>54.754607093305403</v>
      </c>
      <c r="K222" s="374">
        <v>74.25367634559062</v>
      </c>
      <c r="L222" s="374">
        <v>49.24475801760012</v>
      </c>
      <c r="M222" s="291">
        <v>71.875603359361023</v>
      </c>
      <c r="N222" s="291"/>
      <c r="O222" s="76"/>
      <c r="P222" s="76">
        <v>15.2</v>
      </c>
      <c r="Q222" s="374"/>
      <c r="R222" s="232">
        <f t="shared" si="24"/>
        <v>1</v>
      </c>
      <c r="S222" s="291"/>
      <c r="T222" s="202">
        <f t="shared" si="25"/>
        <v>20.762894306608761</v>
      </c>
      <c r="U222" s="202">
        <f t="shared" si="26"/>
        <v>20.762894306608761</v>
      </c>
      <c r="V222" s="378">
        <f t="shared" si="27"/>
        <v>1.2853206372440891</v>
      </c>
      <c r="W222" s="378">
        <f t="shared" si="28"/>
        <v>1.7372569368590711</v>
      </c>
      <c r="X222" s="258">
        <f t="shared" si="29"/>
        <v>1.94</v>
      </c>
      <c r="Y222" s="297">
        <f t="shared" si="30"/>
        <v>67.170545824338774</v>
      </c>
      <c r="Z222" s="201">
        <f t="shared" si="31"/>
        <v>4.4191148568643932</v>
      </c>
      <c r="AA222" s="201"/>
      <c r="AB222" s="300"/>
      <c r="AC222" s="300"/>
      <c r="AD222" s="201" t="str">
        <f>PE!AP222</f>
        <v>Methode</v>
      </c>
      <c r="AE222" s="298"/>
    </row>
    <row r="223" spans="1:31">
      <c r="A223" s="115" t="s">
        <v>257</v>
      </c>
      <c r="B223" s="290">
        <v>33.165725163153802</v>
      </c>
      <c r="C223" s="374">
        <v>39.371639439845303</v>
      </c>
      <c r="D223" s="374">
        <v>34.869448170091943</v>
      </c>
      <c r="E223" s="374">
        <v>40.607118792848077</v>
      </c>
      <c r="F223" s="374">
        <v>29.612733509357842</v>
      </c>
      <c r="G223" s="374">
        <v>37.327873657312111</v>
      </c>
      <c r="H223" s="290">
        <v>33.165725163153802</v>
      </c>
      <c r="I223" s="374">
        <v>39.371639439845303</v>
      </c>
      <c r="J223" s="374">
        <v>34.869448170091943</v>
      </c>
      <c r="K223" s="374">
        <v>40.607118792848077</v>
      </c>
      <c r="L223" s="374">
        <v>29.612733509357842</v>
      </c>
      <c r="M223" s="291">
        <v>37.327873657312111</v>
      </c>
      <c r="N223" s="291"/>
      <c r="O223" s="76"/>
      <c r="P223" s="76">
        <v>21.3</v>
      </c>
      <c r="Q223" s="374"/>
      <c r="R223" s="232">
        <f t="shared" si="24"/>
        <v>1</v>
      </c>
      <c r="S223" s="291"/>
      <c r="T223" s="202">
        <f t="shared" si="25"/>
        <v>10.461622262388007</v>
      </c>
      <c r="U223" s="202">
        <f t="shared" si="26"/>
        <v>10.461622262388007</v>
      </c>
      <c r="V223" s="378">
        <f t="shared" si="27"/>
        <v>1.6577099850974937</v>
      </c>
      <c r="W223" s="378">
        <f t="shared" si="28"/>
        <v>1.2757255458236576</v>
      </c>
      <c r="X223" s="258">
        <f t="shared" si="29"/>
        <v>1.94</v>
      </c>
      <c r="Y223" s="297">
        <f t="shared" si="30"/>
        <v>35.825756455434849</v>
      </c>
      <c r="Z223" s="201">
        <f t="shared" si="31"/>
        <v>1.6819603969687722</v>
      </c>
      <c r="AA223" s="201"/>
      <c r="AB223" s="300"/>
      <c r="AC223" s="300"/>
      <c r="AD223" s="201" t="str">
        <f>PE!AP223</f>
        <v>Methode</v>
      </c>
      <c r="AE223" s="298"/>
    </row>
    <row r="224" spans="1:31">
      <c r="A224" s="115" t="s">
        <v>258</v>
      </c>
      <c r="B224" s="290">
        <v>41.761855290353708</v>
      </c>
      <c r="C224" s="374">
        <v>31.429624470130531</v>
      </c>
      <c r="D224" s="374">
        <v>28.97764109404671</v>
      </c>
      <c r="E224" s="374">
        <v>34.653630838104696</v>
      </c>
      <c r="F224" s="374">
        <v>28.038912391590351</v>
      </c>
      <c r="G224" s="374">
        <v>31.578288748448671</v>
      </c>
      <c r="H224" s="290"/>
      <c r="I224" s="374">
        <v>31.429624470130531</v>
      </c>
      <c r="J224" s="374">
        <v>28.97764109404671</v>
      </c>
      <c r="K224" s="374">
        <v>34.653630838104696</v>
      </c>
      <c r="L224" s="374">
        <v>28.038912391590351</v>
      </c>
      <c r="M224" s="291">
        <v>31.578288748448671</v>
      </c>
      <c r="N224" s="291"/>
      <c r="O224" s="76"/>
      <c r="P224" s="76">
        <v>26.6</v>
      </c>
      <c r="Q224" s="374"/>
      <c r="R224" s="232">
        <f t="shared" si="24"/>
        <v>0.91666666666666663</v>
      </c>
      <c r="S224" s="291"/>
      <c r="T224" s="202">
        <f t="shared" si="25"/>
        <v>7.4705851832828625</v>
      </c>
      <c r="U224" s="202">
        <f t="shared" si="26"/>
        <v>13.90649653736922</v>
      </c>
      <c r="V224" s="378">
        <f t="shared" si="27"/>
        <v>1.2534042030427999</v>
      </c>
      <c r="W224" s="378">
        <f t="shared" si="28"/>
        <v>1.6087822618951773</v>
      </c>
      <c r="X224" s="258">
        <f t="shared" si="29"/>
        <v>1.75</v>
      </c>
      <c r="Y224" s="297">
        <f t="shared" si="30"/>
        <v>30.935619508464193</v>
      </c>
      <c r="Z224" s="201">
        <f t="shared" si="31"/>
        <v>1.162993214603917</v>
      </c>
      <c r="AA224" s="201"/>
      <c r="AB224" s="300"/>
      <c r="AC224" s="300"/>
      <c r="AD224" s="201" t="str">
        <f>PE!AP224</f>
        <v>Methode</v>
      </c>
      <c r="AE224" s="298"/>
    </row>
    <row r="225" spans="1:31">
      <c r="A225" s="115" t="s">
        <v>259</v>
      </c>
      <c r="B225" s="290">
        <v>51.287724572294621</v>
      </c>
      <c r="C225" s="374">
        <v>54.974568055535563</v>
      </c>
      <c r="D225" s="374">
        <v>47.739780152325586</v>
      </c>
      <c r="E225" s="374">
        <v>63.101129370664637</v>
      </c>
      <c r="F225" s="374">
        <v>44.531847069106128</v>
      </c>
      <c r="G225" s="374">
        <v>60.123620205580828</v>
      </c>
      <c r="H225" s="290">
        <v>51.287724572294621</v>
      </c>
      <c r="I225" s="374">
        <v>54.974568055535563</v>
      </c>
      <c r="J225" s="374">
        <v>47.739780152325586</v>
      </c>
      <c r="K225" s="374">
        <v>63.101129370664637</v>
      </c>
      <c r="L225" s="374">
        <v>44.531847069106128</v>
      </c>
      <c r="M225" s="291">
        <v>60.123620205580828</v>
      </c>
      <c r="N225" s="291"/>
      <c r="O225" s="76"/>
      <c r="P225" s="76">
        <v>25.4</v>
      </c>
      <c r="Q225" s="374"/>
      <c r="R225" s="232">
        <f t="shared" si="24"/>
        <v>1</v>
      </c>
      <c r="S225" s="291"/>
      <c r="T225" s="202">
        <f t="shared" si="25"/>
        <v>12.195592333430358</v>
      </c>
      <c r="U225" s="202">
        <f t="shared" si="26"/>
        <v>12.195592333430358</v>
      </c>
      <c r="V225" s="378">
        <f t="shared" si="27"/>
        <v>1.3905979784306077</v>
      </c>
      <c r="W225" s="378">
        <f t="shared" si="28"/>
        <v>1.4487146440216567</v>
      </c>
      <c r="X225" s="258">
        <f t="shared" si="29"/>
        <v>1.94</v>
      </c>
      <c r="Y225" s="297">
        <f t="shared" si="30"/>
        <v>53.62644490425123</v>
      </c>
      <c r="Z225" s="201">
        <f t="shared" si="31"/>
        <v>2.1112773584350877</v>
      </c>
      <c r="AA225" s="201"/>
      <c r="AB225" s="300"/>
      <c r="AC225" s="300"/>
      <c r="AD225" s="201" t="str">
        <f>PE!AP225</f>
        <v>Methode</v>
      </c>
      <c r="AE225" s="298"/>
    </row>
    <row r="226" spans="1:31">
      <c r="A226" s="115" t="s">
        <v>260</v>
      </c>
      <c r="B226" s="290">
        <v>38.48455754362427</v>
      </c>
      <c r="C226" s="374">
        <v>38.26859302416856</v>
      </c>
      <c r="D226" s="374">
        <v>35.542325516227343</v>
      </c>
      <c r="E226" s="374">
        <v>46.520188033793062</v>
      </c>
      <c r="F226" s="374">
        <v>38.176220827356367</v>
      </c>
      <c r="G226" s="374">
        <v>43.620435694024657</v>
      </c>
      <c r="H226" s="290">
        <v>38.48455754362427</v>
      </c>
      <c r="I226" s="374">
        <v>38.26859302416856</v>
      </c>
      <c r="J226" s="374">
        <v>35.542325516227343</v>
      </c>
      <c r="K226" s="374">
        <v>46.520188033793062</v>
      </c>
      <c r="L226" s="374">
        <v>38.176220827356367</v>
      </c>
      <c r="M226" s="291">
        <v>43.620435694024657</v>
      </c>
      <c r="N226" s="291"/>
      <c r="O226" s="76"/>
      <c r="P226" s="76">
        <v>31.9</v>
      </c>
      <c r="Q226" s="374"/>
      <c r="R226" s="232">
        <f t="shared" si="24"/>
        <v>1</v>
      </c>
      <c r="S226" s="291"/>
      <c r="T226" s="202">
        <f t="shared" si="25"/>
        <v>9.3330754365975288</v>
      </c>
      <c r="U226" s="202">
        <f t="shared" si="26"/>
        <v>9.3330754365975288</v>
      </c>
      <c r="V226" s="378">
        <f t="shared" si="27"/>
        <v>1.2182811983367654</v>
      </c>
      <c r="W226" s="378">
        <f t="shared" si="28"/>
        <v>1.7148156282836602</v>
      </c>
      <c r="X226" s="258">
        <f t="shared" si="29"/>
        <v>1.94</v>
      </c>
      <c r="Y226" s="297">
        <f t="shared" si="30"/>
        <v>40.102053439865706</v>
      </c>
      <c r="Z226" s="201">
        <f t="shared" si="31"/>
        <v>1.2571176626917149</v>
      </c>
      <c r="AA226" s="201"/>
      <c r="AB226" s="300"/>
      <c r="AC226" s="300"/>
      <c r="AD226" s="201" t="str">
        <f>PE!AP226</f>
        <v>Methode</v>
      </c>
      <c r="AE226" s="298"/>
    </row>
    <row r="227" spans="1:31">
      <c r="A227" s="115" t="s">
        <v>261</v>
      </c>
      <c r="B227" s="290">
        <v>38.81360324770796</v>
      </c>
      <c r="C227" s="374">
        <v>25.14604974042625</v>
      </c>
      <c r="D227" s="374">
        <v>22.831122172456858</v>
      </c>
      <c r="E227" s="374">
        <v>24.384794783565692</v>
      </c>
      <c r="F227" s="374">
        <v>16.425939204337389</v>
      </c>
      <c r="G227" s="374">
        <v>19.41540778442749</v>
      </c>
      <c r="H227" s="290"/>
      <c r="I227" s="374">
        <v>25.14604974042625</v>
      </c>
      <c r="J227" s="374">
        <v>22.831122172456858</v>
      </c>
      <c r="K227" s="374">
        <v>24.384794783565692</v>
      </c>
      <c r="L227" s="374">
        <v>16.425939204337389</v>
      </c>
      <c r="M227" s="291">
        <v>19.41540778442749</v>
      </c>
      <c r="N227" s="291"/>
      <c r="O227" s="76"/>
      <c r="P227" s="76">
        <v>22.1</v>
      </c>
      <c r="Q227" s="374"/>
      <c r="R227" s="232">
        <f t="shared" si="24"/>
        <v>0.91666666666666663</v>
      </c>
      <c r="S227" s="291"/>
      <c r="T227" s="202">
        <f t="shared" si="25"/>
        <v>15.098538817553031</v>
      </c>
      <c r="U227" s="202">
        <f t="shared" si="26"/>
        <v>28.816716438252836</v>
      </c>
      <c r="V227" s="378">
        <f t="shared" si="27"/>
        <v>1.595973999759966</v>
      </c>
      <c r="W227" s="378">
        <f t="shared" si="28"/>
        <v>1.0728289776839246</v>
      </c>
      <c r="X227" s="258">
        <f t="shared" si="29"/>
        <v>1.75</v>
      </c>
      <c r="Y227" s="297">
        <f t="shared" si="30"/>
        <v>21.640662737042739</v>
      </c>
      <c r="Z227" s="201">
        <f t="shared" si="31"/>
        <v>0.97921550846347227</v>
      </c>
      <c r="AA227" s="201"/>
      <c r="AB227" s="300"/>
      <c r="AC227" s="300"/>
      <c r="AD227" s="201" t="str">
        <f>PE!AP227</f>
        <v>Methode</v>
      </c>
      <c r="AE227" s="298"/>
    </row>
    <row r="228" spans="1:31">
      <c r="A228" s="115" t="s">
        <v>262</v>
      </c>
      <c r="B228" s="290">
        <v>4.6070131375627783</v>
      </c>
      <c r="C228" s="374">
        <v>12.61269317716078</v>
      </c>
      <c r="D228" s="374">
        <v>11.85626839368544</v>
      </c>
      <c r="E228" s="374">
        <v>17.208732597927941</v>
      </c>
      <c r="F228" s="374">
        <v>12.15347084162992</v>
      </c>
      <c r="G228" s="374">
        <v>11.768974159498841</v>
      </c>
      <c r="H228" s="290">
        <v>4.6070131375627783</v>
      </c>
      <c r="I228" s="374">
        <v>12.61269317716078</v>
      </c>
      <c r="J228" s="374">
        <v>11.85626839368544</v>
      </c>
      <c r="K228" s="374">
        <v>17.208732597927941</v>
      </c>
      <c r="L228" s="374">
        <v>12.15347084162992</v>
      </c>
      <c r="M228" s="291">
        <v>11.768974159498841</v>
      </c>
      <c r="N228" s="291"/>
      <c r="O228" s="76"/>
      <c r="P228" s="76">
        <v>18.7</v>
      </c>
      <c r="Q228" s="374"/>
      <c r="R228" s="232">
        <f t="shared" si="24"/>
        <v>1</v>
      </c>
      <c r="S228" s="291"/>
      <c r="T228" s="202">
        <f t="shared" si="25"/>
        <v>31.540615672505297</v>
      </c>
      <c r="U228" s="202">
        <f t="shared" si="26"/>
        <v>31.540615672505297</v>
      </c>
      <c r="V228" s="378">
        <f t="shared" si="27"/>
        <v>1.9222145626164204</v>
      </c>
      <c r="W228" s="378">
        <f t="shared" si="28"/>
        <v>1.4923044332331055</v>
      </c>
      <c r="X228" s="258">
        <f t="shared" si="29"/>
        <v>1.94</v>
      </c>
      <c r="Y228" s="297">
        <f t="shared" si="30"/>
        <v>11.701192051244284</v>
      </c>
      <c r="Z228" s="201">
        <f t="shared" si="31"/>
        <v>0.62573219525370505</v>
      </c>
      <c r="AA228" s="201"/>
      <c r="AB228" s="300"/>
      <c r="AC228" s="300"/>
      <c r="AD228" s="201" t="str">
        <f>PE!AP228</f>
        <v>Methode</v>
      </c>
      <c r="AE228" s="298"/>
    </row>
    <row r="229" spans="1:31">
      <c r="A229" s="115" t="s">
        <v>263</v>
      </c>
      <c r="B229" s="290">
        <v>11.34283479478742</v>
      </c>
      <c r="C229" s="374">
        <v>21.953146016209718</v>
      </c>
      <c r="D229" s="374">
        <v>25.08160881714527</v>
      </c>
      <c r="E229" s="374">
        <v>46.73720242137091</v>
      </c>
      <c r="F229" s="374">
        <v>36.466466820966851</v>
      </c>
      <c r="G229" s="374">
        <v>44.888784360068797</v>
      </c>
      <c r="H229" s="290">
        <v>11.34283479478742</v>
      </c>
      <c r="I229" s="374">
        <v>21.953146016209718</v>
      </c>
      <c r="J229" s="374">
        <v>25.08160881714527</v>
      </c>
      <c r="K229" s="374">
        <v>46.73720242137091</v>
      </c>
      <c r="L229" s="374">
        <v>36.466466820966851</v>
      </c>
      <c r="M229" s="291">
        <v>44.888784360068797</v>
      </c>
      <c r="N229" s="291"/>
      <c r="O229" s="76"/>
      <c r="P229" s="76">
        <v>30.9</v>
      </c>
      <c r="Q229" s="374"/>
      <c r="R229" s="232">
        <f t="shared" si="24"/>
        <v>0.75</v>
      </c>
      <c r="S229" s="291"/>
      <c r="T229" s="202">
        <f t="shared" si="25"/>
        <v>40.989702042184021</v>
      </c>
      <c r="U229" s="202">
        <f t="shared" si="26"/>
        <v>40.989702042184021</v>
      </c>
      <c r="V229" s="378">
        <f t="shared" si="27"/>
        <v>1.5492292128499934</v>
      </c>
      <c r="W229" s="378">
        <f t="shared" si="28"/>
        <v>1.2292143198237684</v>
      </c>
      <c r="X229" s="258">
        <f t="shared" si="29"/>
        <v>1.94</v>
      </c>
      <c r="Y229" s="297">
        <f t="shared" si="30"/>
        <v>31.078340538424825</v>
      </c>
      <c r="Z229" s="201">
        <f t="shared" si="31"/>
        <v>1.0057715384603503</v>
      </c>
      <c r="AA229" s="201"/>
      <c r="AB229" s="300"/>
      <c r="AC229" s="300"/>
      <c r="AD229" s="201" t="str">
        <f>PE!AP229</f>
        <v>Methode</v>
      </c>
      <c r="AE229" s="298"/>
    </row>
    <row r="230" spans="1:31">
      <c r="A230" s="115" t="s">
        <v>264</v>
      </c>
      <c r="B230" s="290"/>
      <c r="C230" s="374"/>
      <c r="D230" s="374"/>
      <c r="E230" s="374"/>
      <c r="F230" s="374"/>
      <c r="G230" s="374"/>
      <c r="H230" s="290"/>
      <c r="I230" s="374"/>
      <c r="J230" s="374"/>
      <c r="K230" s="374"/>
      <c r="L230" s="374"/>
      <c r="M230" s="291"/>
      <c r="N230" s="291"/>
      <c r="O230" s="76"/>
      <c r="P230" s="76">
        <v>1.7999999999999999E-2</v>
      </c>
      <c r="Q230" s="374"/>
      <c r="R230" s="232" t="e">
        <f t="shared" si="24"/>
        <v>#DIV/0!</v>
      </c>
      <c r="S230" s="291"/>
      <c r="T230" s="202" t="e">
        <f t="shared" si="25"/>
        <v>#DIV/0!</v>
      </c>
      <c r="U230" s="202" t="e">
        <f t="shared" si="26"/>
        <v>#DIV/0!</v>
      </c>
      <c r="V230" s="378" t="e">
        <f t="shared" si="27"/>
        <v>#DIV/0!</v>
      </c>
      <c r="W230" s="378" t="e">
        <f t="shared" si="28"/>
        <v>#DIV/0!</v>
      </c>
      <c r="X230" s="258" t="e">
        <f t="shared" si="29"/>
        <v>#N/A</v>
      </c>
      <c r="Y230" s="297" t="e">
        <f t="shared" si="30"/>
        <v>#DIV/0!</v>
      </c>
      <c r="Z230" s="201">
        <f t="shared" si="31"/>
        <v>0</v>
      </c>
      <c r="AA230" s="201"/>
      <c r="AB230" s="300"/>
      <c r="AC230" s="300"/>
      <c r="AD230" s="201" t="str">
        <f>PE!AP230</f>
        <v>Methode</v>
      </c>
      <c r="AE230" s="298"/>
    </row>
    <row r="231" spans="1:31">
      <c r="A231" s="115" t="s">
        <v>265</v>
      </c>
      <c r="B231" s="290"/>
      <c r="C231" s="374"/>
      <c r="D231" s="374"/>
      <c r="E231" s="374"/>
      <c r="F231" s="374"/>
      <c r="G231" s="374"/>
      <c r="H231" s="290"/>
      <c r="I231" s="374"/>
      <c r="J231" s="374"/>
      <c r="K231" s="374"/>
      <c r="L231" s="374"/>
      <c r="M231" s="291"/>
      <c r="N231" s="291"/>
      <c r="O231" s="76"/>
      <c r="P231" s="76">
        <v>10.336399999999999</v>
      </c>
      <c r="Q231" s="374"/>
      <c r="R231" s="232" t="e">
        <f t="shared" si="24"/>
        <v>#DIV/0!</v>
      </c>
      <c r="S231" s="291"/>
      <c r="T231" s="202" t="e">
        <f t="shared" si="25"/>
        <v>#DIV/0!</v>
      </c>
      <c r="U231" s="202" t="e">
        <f t="shared" si="26"/>
        <v>#DIV/0!</v>
      </c>
      <c r="V231" s="378" t="e">
        <f t="shared" si="27"/>
        <v>#DIV/0!</v>
      </c>
      <c r="W231" s="378" t="e">
        <f t="shared" si="28"/>
        <v>#DIV/0!</v>
      </c>
      <c r="X231" s="258" t="e">
        <f t="shared" si="29"/>
        <v>#N/A</v>
      </c>
      <c r="Y231" s="297" t="e">
        <f t="shared" si="30"/>
        <v>#DIV/0!</v>
      </c>
      <c r="Z231" s="201">
        <f t="shared" si="31"/>
        <v>0</v>
      </c>
      <c r="AA231" s="201"/>
      <c r="AB231" s="300"/>
      <c r="AC231" s="300"/>
      <c r="AD231" s="201" t="str">
        <f>PE!AP231</f>
        <v>Referenzmessung BS</v>
      </c>
      <c r="AE231" s="298"/>
    </row>
    <row r="232" spans="1:31">
      <c r="A232" s="115" t="s">
        <v>266</v>
      </c>
      <c r="B232" s="290"/>
      <c r="C232" s="374"/>
      <c r="D232" s="374"/>
      <c r="E232" s="374"/>
      <c r="F232" s="374"/>
      <c r="G232" s="374"/>
      <c r="H232" s="290"/>
      <c r="I232" s="374"/>
      <c r="J232" s="374"/>
      <c r="K232" s="374"/>
      <c r="L232" s="374"/>
      <c r="M232" s="291"/>
      <c r="N232" s="70"/>
      <c r="O232" s="176"/>
      <c r="P232" s="176">
        <v>10.932600000000001</v>
      </c>
      <c r="Q232" s="374"/>
      <c r="R232" s="232" t="e">
        <f t="shared" si="24"/>
        <v>#DIV/0!</v>
      </c>
      <c r="S232" s="291"/>
      <c r="T232" s="202" t="e">
        <f t="shared" si="25"/>
        <v>#DIV/0!</v>
      </c>
      <c r="U232" s="202" t="e">
        <f t="shared" si="26"/>
        <v>#DIV/0!</v>
      </c>
      <c r="V232" s="378" t="e">
        <f t="shared" si="27"/>
        <v>#DIV/0!</v>
      </c>
      <c r="W232" s="378" t="e">
        <f t="shared" si="28"/>
        <v>#DIV/0!</v>
      </c>
      <c r="X232" s="258" t="e">
        <f t="shared" si="29"/>
        <v>#N/A</v>
      </c>
      <c r="Y232" s="297" t="e">
        <f t="shared" si="30"/>
        <v>#DIV/0!</v>
      </c>
      <c r="Z232" s="201">
        <f t="shared" si="31"/>
        <v>0</v>
      </c>
      <c r="AA232" s="201"/>
      <c r="AB232" s="300"/>
      <c r="AC232" s="300"/>
      <c r="AD232" s="201" t="str">
        <f>PE!AP232</f>
        <v>Referenzmessung BS</v>
      </c>
      <c r="AE232" s="298"/>
    </row>
    <row r="233" spans="1:31">
      <c r="A233" s="115" t="s">
        <v>267</v>
      </c>
      <c r="B233" s="290"/>
      <c r="C233" s="374"/>
      <c r="D233" s="374"/>
      <c r="E233" s="374">
        <v>1.8159185060894889</v>
      </c>
      <c r="F233" s="374">
        <v>7.6473839477878167</v>
      </c>
      <c r="G233" s="374"/>
      <c r="H233" s="290"/>
      <c r="I233" s="374"/>
      <c r="J233" s="374"/>
      <c r="K233" s="374">
        <v>1.8159185060894889</v>
      </c>
      <c r="L233" s="374">
        <v>7.6473839477878167</v>
      </c>
      <c r="M233" s="291"/>
      <c r="N233" s="291"/>
      <c r="O233" s="76"/>
      <c r="P233" s="76">
        <v>9.6919000000000004</v>
      </c>
      <c r="Q233" s="374"/>
      <c r="R233" s="232">
        <f t="shared" si="24"/>
        <v>0.41666666666666663</v>
      </c>
      <c r="S233" s="291"/>
      <c r="T233" s="202">
        <f t="shared" si="25"/>
        <v>61.621885912661043</v>
      </c>
      <c r="U233" s="202">
        <f t="shared" si="26"/>
        <v>61.621885912661043</v>
      </c>
      <c r="V233" s="378">
        <f t="shared" si="27"/>
        <v>1.0000000000000002</v>
      </c>
      <c r="W233" s="378">
        <f t="shared" si="28"/>
        <v>1.0000000000000002</v>
      </c>
      <c r="X233" s="258" t="e">
        <f t="shared" si="29"/>
        <v>#N/A</v>
      </c>
      <c r="Y233" s="297">
        <f t="shared" si="30"/>
        <v>4.731651226938653</v>
      </c>
      <c r="Z233" s="201">
        <f t="shared" si="31"/>
        <v>0.48820677338175722</v>
      </c>
      <c r="AA233" s="201"/>
      <c r="AB233" s="300"/>
      <c r="AC233" s="300"/>
      <c r="AD233" s="201" t="str">
        <f>PE!AP233</f>
        <v>Referenzmessung BS</v>
      </c>
      <c r="AE233" s="298"/>
    </row>
    <row r="234" spans="1:31">
      <c r="A234" s="115" t="s">
        <v>268</v>
      </c>
      <c r="B234" s="290"/>
      <c r="C234" s="374"/>
      <c r="D234" s="374"/>
      <c r="E234" s="374">
        <v>5.5697324574442577</v>
      </c>
      <c r="F234" s="374">
        <v>11.341078332331939</v>
      </c>
      <c r="G234" s="374"/>
      <c r="H234" s="290"/>
      <c r="I234" s="374"/>
      <c r="J234" s="374"/>
      <c r="K234" s="374">
        <v>5.5697324574442577</v>
      </c>
      <c r="L234" s="374">
        <v>11.341078332331939</v>
      </c>
      <c r="M234" s="291"/>
      <c r="N234" s="291"/>
      <c r="O234" s="76"/>
      <c r="P234" s="76">
        <v>10.032999999999999</v>
      </c>
      <c r="Q234" s="374"/>
      <c r="R234" s="232">
        <f t="shared" si="24"/>
        <v>0.66666666666666663</v>
      </c>
      <c r="S234" s="291"/>
      <c r="T234" s="202">
        <f t="shared" si="25"/>
        <v>34.12814410044065</v>
      </c>
      <c r="U234" s="202">
        <f t="shared" si="26"/>
        <v>34.12814410044065</v>
      </c>
      <c r="V234" s="378">
        <f t="shared" si="27"/>
        <v>0.99999999999999911</v>
      </c>
      <c r="W234" s="378">
        <f t="shared" si="28"/>
        <v>0.99999999999999933</v>
      </c>
      <c r="X234" s="258" t="e">
        <f t="shared" si="29"/>
        <v>#N/A</v>
      </c>
      <c r="Y234" s="297">
        <f t="shared" si="30"/>
        <v>8.4554053948880981</v>
      </c>
      <c r="Z234" s="201">
        <f t="shared" si="31"/>
        <v>0.84275943335872605</v>
      </c>
      <c r="AA234" s="201"/>
      <c r="AB234" s="300"/>
      <c r="AC234" s="300"/>
      <c r="AD234" s="201" t="str">
        <f>PE!AP234</f>
        <v>Referenzmessung BS</v>
      </c>
      <c r="AE234" s="298"/>
    </row>
    <row r="235" spans="1:31">
      <c r="A235" s="115" t="s">
        <v>269</v>
      </c>
      <c r="B235" s="290"/>
      <c r="C235" s="374"/>
      <c r="D235" s="374"/>
      <c r="E235" s="374"/>
      <c r="F235" s="374">
        <v>1.2964560762459469</v>
      </c>
      <c r="G235" s="374"/>
      <c r="H235" s="290"/>
      <c r="I235" s="374"/>
      <c r="J235" s="374"/>
      <c r="K235" s="374"/>
      <c r="L235" s="374">
        <v>1.2964560762459469</v>
      </c>
      <c r="M235" s="291"/>
      <c r="N235" s="291"/>
      <c r="O235" s="76"/>
      <c r="P235" s="76">
        <v>10.264699999999999</v>
      </c>
      <c r="Q235" s="374"/>
      <c r="R235" s="232">
        <f t="shared" si="24"/>
        <v>0.16</v>
      </c>
      <c r="S235" s="291"/>
      <c r="T235" s="202">
        <f t="shared" si="25"/>
        <v>0</v>
      </c>
      <c r="U235" s="202">
        <f t="shared" si="26"/>
        <v>0</v>
      </c>
      <c r="V235" s="378" t="e">
        <f t="shared" si="27"/>
        <v>#DIV/0!</v>
      </c>
      <c r="W235" s="378" t="e">
        <f t="shared" si="28"/>
        <v>#DIV/0!</v>
      </c>
      <c r="X235" s="258" t="e">
        <f t="shared" si="29"/>
        <v>#N/A</v>
      </c>
      <c r="Y235" s="297">
        <f t="shared" si="30"/>
        <v>1.2964560762459469</v>
      </c>
      <c r="Z235" s="201">
        <f t="shared" si="31"/>
        <v>0.12630238353248971</v>
      </c>
      <c r="AA235" s="201"/>
      <c r="AB235" s="300"/>
      <c r="AC235" s="300"/>
      <c r="AD235" s="201" t="str">
        <f>PE!AP235</f>
        <v>Referenzmessung BS</v>
      </c>
      <c r="AE235" s="298"/>
    </row>
    <row r="236" spans="1:31">
      <c r="A236" s="115" t="s">
        <v>270</v>
      </c>
      <c r="B236" s="290"/>
      <c r="C236" s="374"/>
      <c r="D236" s="374"/>
      <c r="E236" s="374"/>
      <c r="F236" s="374">
        <v>0.61621467958708931</v>
      </c>
      <c r="G236" s="374"/>
      <c r="H236" s="290"/>
      <c r="I236" s="374"/>
      <c r="J236" s="374"/>
      <c r="K236" s="374"/>
      <c r="L236" s="374">
        <v>0.61621467958708931</v>
      </c>
      <c r="M236" s="291"/>
      <c r="N236" s="291"/>
      <c r="O236" s="76"/>
      <c r="P236" s="76">
        <v>10.3575</v>
      </c>
      <c r="Q236" s="374"/>
      <c r="R236" s="232">
        <f t="shared" si="24"/>
        <v>0.16</v>
      </c>
      <c r="S236" s="291"/>
      <c r="T236" s="202">
        <f t="shared" si="25"/>
        <v>0</v>
      </c>
      <c r="U236" s="202">
        <f t="shared" si="26"/>
        <v>0</v>
      </c>
      <c r="V236" s="378" t="e">
        <f t="shared" si="27"/>
        <v>#DIV/0!</v>
      </c>
      <c r="W236" s="378" t="e">
        <f t="shared" si="28"/>
        <v>#DIV/0!</v>
      </c>
      <c r="X236" s="258" t="e">
        <f t="shared" si="29"/>
        <v>#N/A</v>
      </c>
      <c r="Y236" s="297">
        <f t="shared" si="30"/>
        <v>0.61621467958708931</v>
      </c>
      <c r="Z236" s="201">
        <f t="shared" si="31"/>
        <v>5.9494538217435611E-2</v>
      </c>
      <c r="AA236" s="201"/>
      <c r="AB236" s="300"/>
      <c r="AC236" s="300"/>
      <c r="AD236" s="201" t="str">
        <f>PE!AP236</f>
        <v>Referenzmessung BS</v>
      </c>
      <c r="AE236" s="298"/>
    </row>
    <row r="237" spans="1:31">
      <c r="A237" s="115" t="s">
        <v>271</v>
      </c>
      <c r="B237" s="290"/>
      <c r="C237" s="374"/>
      <c r="D237" s="374"/>
      <c r="E237" s="374">
        <v>18.610203026133441</v>
      </c>
      <c r="F237" s="374">
        <v>25.414516436002071</v>
      </c>
      <c r="G237" s="374"/>
      <c r="H237" s="290"/>
      <c r="I237" s="374"/>
      <c r="J237" s="374"/>
      <c r="K237" s="374">
        <v>18.610203026133441</v>
      </c>
      <c r="L237" s="374">
        <v>25.414516436002071</v>
      </c>
      <c r="M237" s="291"/>
      <c r="N237" s="291"/>
      <c r="O237" s="76"/>
      <c r="P237" s="76">
        <v>10.856400000000001</v>
      </c>
      <c r="Q237" s="374"/>
      <c r="R237" s="232">
        <f t="shared" si="24"/>
        <v>0.66666666666666663</v>
      </c>
      <c r="S237" s="291"/>
      <c r="T237" s="202">
        <f t="shared" si="25"/>
        <v>15.455665573793992</v>
      </c>
      <c r="U237" s="202">
        <f t="shared" si="26"/>
        <v>15.455665573793992</v>
      </c>
      <c r="V237" s="378">
        <f t="shared" si="27"/>
        <v>0.99999999999999489</v>
      </c>
      <c r="W237" s="378">
        <f t="shared" si="28"/>
        <v>0.999999999999996</v>
      </c>
      <c r="X237" s="258" t="e">
        <f t="shared" si="29"/>
        <v>#N/A</v>
      </c>
      <c r="Y237" s="297">
        <f t="shared" si="30"/>
        <v>22.012359731067754</v>
      </c>
      <c r="Z237" s="201">
        <f t="shared" si="31"/>
        <v>2.0275929157978476</v>
      </c>
      <c r="AA237" s="201"/>
      <c r="AB237" s="300"/>
      <c r="AC237" s="300"/>
      <c r="AD237" s="201" t="str">
        <f>PE!AP237</f>
        <v>Referenzmessung BS</v>
      </c>
      <c r="AE237" s="298"/>
    </row>
    <row r="238" spans="1:31">
      <c r="A238" s="115" t="s">
        <v>272</v>
      </c>
      <c r="B238" s="290"/>
      <c r="C238" s="374"/>
      <c r="D238" s="374"/>
      <c r="E238" s="374">
        <v>29.511979245156169</v>
      </c>
      <c r="F238" s="374">
        <v>5.6189271833445931</v>
      </c>
      <c r="G238" s="374">
        <v>4.8378912515459556</v>
      </c>
      <c r="H238" s="290"/>
      <c r="I238" s="374"/>
      <c r="J238" s="374"/>
      <c r="K238" s="374">
        <v>29.511979245156169</v>
      </c>
      <c r="L238" s="374">
        <v>5.6189271833445931</v>
      </c>
      <c r="M238" s="291"/>
      <c r="N238" s="291"/>
      <c r="O238" s="76"/>
      <c r="P238" s="76">
        <v>11.726900000000001</v>
      </c>
      <c r="Q238" s="374"/>
      <c r="R238" s="232">
        <f t="shared" si="24"/>
        <v>0.41666666666666663</v>
      </c>
      <c r="S238" s="291"/>
      <c r="T238" s="202">
        <f t="shared" si="25"/>
        <v>68.011487578435421</v>
      </c>
      <c r="U238" s="202">
        <f t="shared" si="26"/>
        <v>85.955734676369829</v>
      </c>
      <c r="V238" s="378">
        <f t="shared" si="27"/>
        <v>1.0000000000000004</v>
      </c>
      <c r="W238" s="378">
        <f t="shared" si="28"/>
        <v>1.0000000000000002</v>
      </c>
      <c r="X238" s="258" t="e">
        <f t="shared" si="29"/>
        <v>#N/A</v>
      </c>
      <c r="Y238" s="297">
        <f t="shared" si="30"/>
        <v>17.565453214250383</v>
      </c>
      <c r="Z238" s="201">
        <f t="shared" si="31"/>
        <v>1.4978769507926546</v>
      </c>
      <c r="AA238" s="201"/>
      <c r="AB238" s="300"/>
      <c r="AC238" s="300"/>
      <c r="AD238" s="201" t="str">
        <f>PE!AP238</f>
        <v>Referenzmessung BS</v>
      </c>
      <c r="AE238" s="298"/>
    </row>
    <row r="239" spans="1:31">
      <c r="A239" s="115" t="s">
        <v>273</v>
      </c>
      <c r="B239" s="290"/>
      <c r="C239" s="374"/>
      <c r="D239" s="374"/>
      <c r="E239" s="374">
        <v>13.42448326130736</v>
      </c>
      <c r="F239" s="374">
        <v>17.34909880396329</v>
      </c>
      <c r="G239" s="374"/>
      <c r="H239" s="290"/>
      <c r="I239" s="374"/>
      <c r="J239" s="374"/>
      <c r="K239" s="374">
        <v>13.42448326130736</v>
      </c>
      <c r="L239" s="374">
        <v>17.34909880396329</v>
      </c>
      <c r="M239" s="291"/>
      <c r="N239" s="291"/>
      <c r="O239" s="76"/>
      <c r="P239" s="76">
        <v>9.1752000000000002</v>
      </c>
      <c r="Q239" s="374"/>
      <c r="R239" s="232">
        <f t="shared" si="24"/>
        <v>0.66666666666666663</v>
      </c>
      <c r="S239" s="291"/>
      <c r="T239" s="202">
        <f t="shared" si="25"/>
        <v>12.753196993225604</v>
      </c>
      <c r="U239" s="202">
        <f t="shared" si="26"/>
        <v>12.753196993225604</v>
      </c>
      <c r="V239" s="378">
        <f t="shared" si="27"/>
        <v>1.0000000000000053</v>
      </c>
      <c r="W239" s="378">
        <f t="shared" si="28"/>
        <v>1.0000000000000044</v>
      </c>
      <c r="X239" s="258" t="e">
        <f t="shared" si="29"/>
        <v>#N/A</v>
      </c>
      <c r="Y239" s="297">
        <f t="shared" si="30"/>
        <v>15.386791032635326</v>
      </c>
      <c r="Z239" s="201">
        <f t="shared" si="31"/>
        <v>1.6769978891615798</v>
      </c>
      <c r="AA239" s="201"/>
      <c r="AB239" s="300"/>
      <c r="AC239" s="300"/>
      <c r="AD239" s="201" t="str">
        <f>PE!AP239</f>
        <v>Referenzmessung BS</v>
      </c>
      <c r="AE239" s="298"/>
    </row>
    <row r="240" spans="1:31">
      <c r="A240" s="115" t="s">
        <v>274</v>
      </c>
      <c r="B240" s="290"/>
      <c r="C240" s="374"/>
      <c r="D240" s="374"/>
      <c r="E240" s="374">
        <v>10.50029894264064</v>
      </c>
      <c r="F240" s="374">
        <v>16.074202502358631</v>
      </c>
      <c r="G240" s="374"/>
      <c r="H240" s="290"/>
      <c r="I240" s="374"/>
      <c r="J240" s="374"/>
      <c r="K240" s="374">
        <v>10.50029894264064</v>
      </c>
      <c r="L240" s="374">
        <v>16.074202502358631</v>
      </c>
      <c r="M240" s="291"/>
      <c r="N240" s="291"/>
      <c r="O240" s="76"/>
      <c r="P240" s="76">
        <v>9.8381000000000007</v>
      </c>
      <c r="Q240" s="374"/>
      <c r="R240" s="232">
        <f t="shared" si="24"/>
        <v>0.66666666666666663</v>
      </c>
      <c r="S240" s="291"/>
      <c r="T240" s="202">
        <f t="shared" si="25"/>
        <v>20.974630780013673</v>
      </c>
      <c r="U240" s="202">
        <f t="shared" si="26"/>
        <v>20.974630780013673</v>
      </c>
      <c r="V240" s="378">
        <f t="shared" si="27"/>
        <v>0.99999999999999922</v>
      </c>
      <c r="W240" s="378">
        <f t="shared" si="28"/>
        <v>0.99999999999999922</v>
      </c>
      <c r="X240" s="258" t="e">
        <f t="shared" si="29"/>
        <v>#N/A</v>
      </c>
      <c r="Y240" s="297">
        <f t="shared" si="30"/>
        <v>13.287250722499635</v>
      </c>
      <c r="Z240" s="201">
        <f t="shared" si="31"/>
        <v>1.3505911428527495</v>
      </c>
      <c r="AA240" s="201"/>
      <c r="AB240" s="300"/>
      <c r="AC240" s="300"/>
      <c r="AD240" s="201" t="str">
        <f>PE!AP240</f>
        <v>Referenzmessung BS</v>
      </c>
      <c r="AE240" s="298"/>
    </row>
    <row r="241" spans="1:34">
      <c r="A241" s="115" t="s">
        <v>275</v>
      </c>
      <c r="B241" s="290"/>
      <c r="C241" s="374"/>
      <c r="D241" s="374"/>
      <c r="E241" s="374"/>
      <c r="F241" s="374">
        <v>1.5852814910095989</v>
      </c>
      <c r="G241" s="374"/>
      <c r="H241" s="290"/>
      <c r="I241" s="374"/>
      <c r="J241" s="374"/>
      <c r="K241" s="374"/>
      <c r="L241" s="374">
        <v>1.5852814910095989</v>
      </c>
      <c r="M241" s="291"/>
      <c r="N241" s="291"/>
      <c r="O241" s="76"/>
      <c r="P241" s="76">
        <v>1.1213</v>
      </c>
      <c r="Q241" s="374"/>
      <c r="R241" s="232">
        <f t="shared" si="24"/>
        <v>0.16</v>
      </c>
      <c r="S241" s="291"/>
      <c r="T241" s="202">
        <f t="shared" si="25"/>
        <v>0</v>
      </c>
      <c r="U241" s="202">
        <f t="shared" si="26"/>
        <v>0</v>
      </c>
      <c r="V241" s="378" t="e">
        <f t="shared" si="27"/>
        <v>#DIV/0!</v>
      </c>
      <c r="W241" s="378" t="e">
        <f t="shared" si="28"/>
        <v>#DIV/0!</v>
      </c>
      <c r="X241" s="258" t="e">
        <f t="shared" si="29"/>
        <v>#N/A</v>
      </c>
      <c r="Y241" s="297">
        <f t="shared" si="30"/>
        <v>1.5852814910095989</v>
      </c>
      <c r="Z241" s="201">
        <f t="shared" si="31"/>
        <v>1.413788897716578</v>
      </c>
      <c r="AA241" s="201"/>
      <c r="AB241" s="300"/>
      <c r="AC241" s="300"/>
      <c r="AD241" s="201" t="str">
        <f>PE!AP241</f>
        <v>Referenzmessung BS</v>
      </c>
      <c r="AE241" s="298"/>
    </row>
    <row r="242" spans="1:34">
      <c r="A242" s="115" t="s">
        <v>276</v>
      </c>
      <c r="B242" s="290"/>
      <c r="C242" s="374"/>
      <c r="D242" s="374"/>
      <c r="E242" s="374"/>
      <c r="F242" s="374">
        <v>3.876510930529566</v>
      </c>
      <c r="G242" s="374"/>
      <c r="H242" s="290"/>
      <c r="I242" s="374"/>
      <c r="J242" s="374"/>
      <c r="K242" s="374"/>
      <c r="L242" s="374">
        <v>3.876510930529566</v>
      </c>
      <c r="M242" s="291"/>
      <c r="N242" s="291"/>
      <c r="O242" s="76"/>
      <c r="P242" s="76">
        <v>1.5095000000000001</v>
      </c>
      <c r="Q242" s="374"/>
      <c r="R242" s="232">
        <f t="shared" si="24"/>
        <v>0.16</v>
      </c>
      <c r="S242" s="291"/>
      <c r="T242" s="202">
        <f t="shared" si="25"/>
        <v>0</v>
      </c>
      <c r="U242" s="202">
        <f t="shared" si="26"/>
        <v>0</v>
      </c>
      <c r="V242" s="378" t="e">
        <f t="shared" si="27"/>
        <v>#DIV/0!</v>
      </c>
      <c r="W242" s="378" t="e">
        <f t="shared" si="28"/>
        <v>#DIV/0!</v>
      </c>
      <c r="X242" s="258" t="e">
        <f t="shared" si="29"/>
        <v>#N/A</v>
      </c>
      <c r="Y242" s="297">
        <f t="shared" si="30"/>
        <v>3.876510930529566</v>
      </c>
      <c r="Z242" s="201">
        <f t="shared" si="31"/>
        <v>2.5680761381447934</v>
      </c>
      <c r="AA242" s="201"/>
      <c r="AB242" s="300"/>
      <c r="AC242" s="300"/>
      <c r="AD242" s="201" t="str">
        <f>PE!AP242</f>
        <v>Referenzmessung BS</v>
      </c>
      <c r="AE242" s="298"/>
    </row>
    <row r="243" spans="1:34">
      <c r="A243" s="115" t="s">
        <v>277</v>
      </c>
      <c r="B243" s="290"/>
      <c r="C243" s="374"/>
      <c r="D243" s="374"/>
      <c r="E243" s="374"/>
      <c r="F243" s="374">
        <v>0.82575561867760938</v>
      </c>
      <c r="G243" s="374"/>
      <c r="H243" s="290"/>
      <c r="I243" s="374"/>
      <c r="J243" s="374"/>
      <c r="K243" s="374"/>
      <c r="L243" s="374">
        <v>0.82575561867760938</v>
      </c>
      <c r="M243" s="291"/>
      <c r="N243" s="291"/>
      <c r="O243" s="76"/>
      <c r="P243" s="76">
        <v>300.8</v>
      </c>
      <c r="Q243" s="374"/>
      <c r="R243" s="232">
        <f t="shared" si="24"/>
        <v>0.16</v>
      </c>
      <c r="S243" s="291"/>
      <c r="T243" s="202">
        <f t="shared" si="25"/>
        <v>0</v>
      </c>
      <c r="U243" s="202">
        <f t="shared" si="26"/>
        <v>0</v>
      </c>
      <c r="V243" s="378" t="e">
        <f t="shared" si="27"/>
        <v>#DIV/0!</v>
      </c>
      <c r="W243" s="378" t="e">
        <f t="shared" si="28"/>
        <v>#DIV/0!</v>
      </c>
      <c r="X243" s="258" t="e">
        <f t="shared" si="29"/>
        <v>#N/A</v>
      </c>
      <c r="Y243" s="297">
        <f t="shared" si="30"/>
        <v>0.82575561867760938</v>
      </c>
      <c r="Z243" s="201">
        <f t="shared" si="31"/>
        <v>2.7451982003909884E-3</v>
      </c>
      <c r="AA243" s="201"/>
      <c r="AB243" s="300"/>
      <c r="AC243" s="300"/>
      <c r="AD243" s="201" t="str">
        <f>PE!AP243</f>
        <v>Methode</v>
      </c>
      <c r="AE243" s="298"/>
    </row>
    <row r="244" spans="1:34">
      <c r="A244" s="115" t="s">
        <v>278</v>
      </c>
      <c r="B244" s="290"/>
      <c r="C244" s="374"/>
      <c r="D244" s="374"/>
      <c r="E244" s="374"/>
      <c r="F244" s="374">
        <v>1.1566161371520449</v>
      </c>
      <c r="G244" s="374"/>
      <c r="H244" s="290"/>
      <c r="I244" s="374"/>
      <c r="J244" s="374"/>
      <c r="K244" s="374"/>
      <c r="L244" s="374">
        <v>1.1566161371520449</v>
      </c>
      <c r="M244" s="291"/>
      <c r="N244" s="291"/>
      <c r="O244" s="76"/>
      <c r="P244" s="76">
        <v>10.648300000000001</v>
      </c>
      <c r="Q244" s="374"/>
      <c r="R244" s="232">
        <f t="shared" si="24"/>
        <v>0.16</v>
      </c>
      <c r="S244" s="291"/>
      <c r="T244" s="202">
        <f t="shared" si="25"/>
        <v>0</v>
      </c>
      <c r="U244" s="202">
        <f t="shared" si="26"/>
        <v>0</v>
      </c>
      <c r="V244" s="378" t="e">
        <f t="shared" si="27"/>
        <v>#DIV/0!</v>
      </c>
      <c r="W244" s="378" t="e">
        <f t="shared" si="28"/>
        <v>#DIV/0!</v>
      </c>
      <c r="X244" s="258" t="e">
        <f t="shared" si="29"/>
        <v>#N/A</v>
      </c>
      <c r="Y244" s="297">
        <f t="shared" si="30"/>
        <v>1.1566161371520449</v>
      </c>
      <c r="Z244" s="201">
        <f t="shared" si="31"/>
        <v>0.10861979256332417</v>
      </c>
      <c r="AA244" s="201"/>
      <c r="AB244" s="300"/>
      <c r="AC244" s="300"/>
      <c r="AD244" s="201" t="str">
        <f>PE!AP244</f>
        <v>Referenzmessung BS</v>
      </c>
      <c r="AE244" s="298"/>
    </row>
    <row r="245" spans="1:34">
      <c r="A245" s="115" t="s">
        <v>279</v>
      </c>
      <c r="B245" s="290"/>
      <c r="C245" s="374"/>
      <c r="D245" s="374"/>
      <c r="E245" s="374"/>
      <c r="F245" s="374"/>
      <c r="G245" s="374"/>
      <c r="H245" s="290"/>
      <c r="I245" s="374"/>
      <c r="J245" s="374"/>
      <c r="K245" s="374"/>
      <c r="L245" s="374"/>
      <c r="M245" s="291"/>
      <c r="N245" s="291"/>
      <c r="O245" s="76"/>
      <c r="P245" s="76">
        <v>9.4909999999999997</v>
      </c>
      <c r="Q245" s="374"/>
      <c r="R245" s="232" t="e">
        <f t="shared" si="24"/>
        <v>#DIV/0!</v>
      </c>
      <c r="S245" s="291"/>
      <c r="T245" s="202" t="e">
        <f t="shared" si="25"/>
        <v>#DIV/0!</v>
      </c>
      <c r="U245" s="202" t="e">
        <f t="shared" si="26"/>
        <v>#DIV/0!</v>
      </c>
      <c r="V245" s="378" t="e">
        <f t="shared" si="27"/>
        <v>#DIV/0!</v>
      </c>
      <c r="W245" s="378" t="e">
        <f t="shared" si="28"/>
        <v>#DIV/0!</v>
      </c>
      <c r="X245" s="258" t="e">
        <f t="shared" si="29"/>
        <v>#N/A</v>
      </c>
      <c r="Y245" s="297" t="e">
        <f t="shared" si="30"/>
        <v>#DIV/0!</v>
      </c>
      <c r="Z245" s="201">
        <f t="shared" si="31"/>
        <v>0</v>
      </c>
      <c r="AA245" s="201"/>
      <c r="AB245" s="300"/>
      <c r="AC245" s="300"/>
      <c r="AD245" s="201" t="str">
        <f>PE!AP245</f>
        <v>Referenzmessung BS</v>
      </c>
      <c r="AE245" s="298"/>
    </row>
    <row r="246" spans="1:34">
      <c r="A246" s="115" t="s">
        <v>280</v>
      </c>
      <c r="B246" s="290"/>
      <c r="C246" s="374"/>
      <c r="D246" s="374"/>
      <c r="E246" s="374"/>
      <c r="F246" s="374">
        <v>1.777787716802679</v>
      </c>
      <c r="G246" s="374"/>
      <c r="H246" s="290"/>
      <c r="I246" s="374"/>
      <c r="J246" s="374"/>
      <c r="K246" s="374"/>
      <c r="L246" s="374">
        <v>1.777787716802679</v>
      </c>
      <c r="M246" s="291"/>
      <c r="N246" s="291"/>
      <c r="O246" s="76"/>
      <c r="P246" s="76">
        <v>17.139900000000001</v>
      </c>
      <c r="Q246" s="374"/>
      <c r="R246" s="232">
        <f t="shared" si="24"/>
        <v>0.16</v>
      </c>
      <c r="S246" s="291"/>
      <c r="T246" s="202">
        <f t="shared" si="25"/>
        <v>0</v>
      </c>
      <c r="U246" s="202">
        <f t="shared" si="26"/>
        <v>0</v>
      </c>
      <c r="V246" s="378" t="e">
        <f t="shared" si="27"/>
        <v>#DIV/0!</v>
      </c>
      <c r="W246" s="378" t="e">
        <f t="shared" si="28"/>
        <v>#DIV/0!</v>
      </c>
      <c r="X246" s="258" t="e">
        <f t="shared" si="29"/>
        <v>#N/A</v>
      </c>
      <c r="Y246" s="297">
        <f t="shared" si="30"/>
        <v>1.777787716802679</v>
      </c>
      <c r="Z246" s="201">
        <f t="shared" si="31"/>
        <v>0.10372217555543958</v>
      </c>
      <c r="AA246" s="201"/>
      <c r="AB246" s="300"/>
      <c r="AC246" s="300"/>
      <c r="AD246" s="201" t="str">
        <f>PE!AP246</f>
        <v>Referenzmessung BS</v>
      </c>
      <c r="AE246" s="298"/>
    </row>
    <row r="247" spans="1:34">
      <c r="A247" s="115" t="s">
        <v>281</v>
      </c>
      <c r="B247" s="290"/>
      <c r="C247" s="374"/>
      <c r="D247" s="374"/>
      <c r="E247" s="374"/>
      <c r="F247" s="374">
        <v>2.0756905813945612</v>
      </c>
      <c r="G247" s="374"/>
      <c r="H247" s="290"/>
      <c r="I247" s="374"/>
      <c r="J247" s="374"/>
      <c r="K247" s="374"/>
      <c r="L247" s="374">
        <v>2.0756905813945612</v>
      </c>
      <c r="M247" s="291"/>
      <c r="N247" s="291"/>
      <c r="O247" s="76"/>
      <c r="P247" s="76">
        <v>9.3287999999999993</v>
      </c>
      <c r="Q247" s="374"/>
      <c r="R247" s="232">
        <f t="shared" si="24"/>
        <v>0.16</v>
      </c>
      <c r="S247" s="291"/>
      <c r="T247" s="202">
        <f t="shared" si="25"/>
        <v>0</v>
      </c>
      <c r="U247" s="202">
        <f t="shared" si="26"/>
        <v>0</v>
      </c>
      <c r="V247" s="378" t="e">
        <f t="shared" si="27"/>
        <v>#DIV/0!</v>
      </c>
      <c r="W247" s="378" t="e">
        <f t="shared" si="28"/>
        <v>#DIV/0!</v>
      </c>
      <c r="X247" s="258" t="e">
        <f t="shared" si="29"/>
        <v>#N/A</v>
      </c>
      <c r="Y247" s="297">
        <f t="shared" si="30"/>
        <v>2.0756905813945612</v>
      </c>
      <c r="Z247" s="201">
        <f t="shared" si="31"/>
        <v>0.22250349256008933</v>
      </c>
      <c r="AA247" s="201"/>
      <c r="AB247" s="300"/>
      <c r="AC247" s="300"/>
      <c r="AD247" s="201" t="str">
        <f>PE!AP247</f>
        <v>Referenzmessung BS</v>
      </c>
      <c r="AE247" s="298"/>
    </row>
    <row r="248" spans="1:34">
      <c r="A248" s="115" t="s">
        <v>282</v>
      </c>
      <c r="B248" s="290"/>
      <c r="C248" s="374"/>
      <c r="D248" s="374"/>
      <c r="E248" s="374"/>
      <c r="F248" s="374">
        <v>0.78928131137331514</v>
      </c>
      <c r="G248" s="374"/>
      <c r="H248" s="290"/>
      <c r="I248" s="374"/>
      <c r="J248" s="374"/>
      <c r="K248" s="374"/>
      <c r="L248" s="374">
        <v>0.78928131137331514</v>
      </c>
      <c r="M248" s="291"/>
      <c r="N248" s="291"/>
      <c r="O248" s="76"/>
      <c r="P248" s="76">
        <v>10.7943</v>
      </c>
      <c r="Q248" s="374"/>
      <c r="R248" s="232">
        <f t="shared" si="24"/>
        <v>0.16</v>
      </c>
      <c r="S248" s="291"/>
      <c r="T248" s="202">
        <f t="shared" si="25"/>
        <v>0</v>
      </c>
      <c r="U248" s="202">
        <f t="shared" si="26"/>
        <v>0</v>
      </c>
      <c r="V248" s="378" t="e">
        <f t="shared" si="27"/>
        <v>#DIV/0!</v>
      </c>
      <c r="W248" s="378" t="e">
        <f t="shared" si="28"/>
        <v>#DIV/0!</v>
      </c>
      <c r="X248" s="258" t="e">
        <f t="shared" si="29"/>
        <v>#N/A</v>
      </c>
      <c r="Y248" s="297">
        <f t="shared" si="30"/>
        <v>0.78928131137331514</v>
      </c>
      <c r="Z248" s="201">
        <f t="shared" si="31"/>
        <v>7.3120194118499127E-2</v>
      </c>
      <c r="AA248" s="201"/>
      <c r="AB248" s="300"/>
      <c r="AC248" s="300"/>
      <c r="AD248" s="201" t="str">
        <f>PE!AP248</f>
        <v>Probenaufbereitung</v>
      </c>
      <c r="AE248" s="298"/>
    </row>
    <row r="249" spans="1:34">
      <c r="A249" s="115" t="s">
        <v>283</v>
      </c>
      <c r="B249" s="290"/>
      <c r="C249" s="374">
        <v>8.1326291326609343</v>
      </c>
      <c r="D249" s="374">
        <v>8.4590934848443915</v>
      </c>
      <c r="E249" s="374"/>
      <c r="F249" s="374">
        <v>0.14396247625214151</v>
      </c>
      <c r="G249" s="374"/>
      <c r="H249" s="290"/>
      <c r="I249" s="374">
        <v>8.1326291326609343</v>
      </c>
      <c r="J249" s="374">
        <v>8.4590934848443915</v>
      </c>
      <c r="K249" s="374"/>
      <c r="L249" s="374"/>
      <c r="M249" s="291"/>
      <c r="N249" s="291"/>
      <c r="O249" s="76"/>
      <c r="P249" s="76">
        <v>9.766</v>
      </c>
      <c r="Q249" s="374"/>
      <c r="R249" s="232">
        <f t="shared" si="24"/>
        <v>0.66666666666666663</v>
      </c>
      <c r="S249" s="291"/>
      <c r="T249" s="202">
        <f t="shared" si="25"/>
        <v>1.9676338600249768</v>
      </c>
      <c r="U249" s="202">
        <f t="shared" si="26"/>
        <v>68.927309179879074</v>
      </c>
      <c r="V249" s="378">
        <f t="shared" si="27"/>
        <v>1</v>
      </c>
      <c r="W249" s="378">
        <f t="shared" si="28"/>
        <v>1</v>
      </c>
      <c r="X249" s="258" t="e">
        <f t="shared" si="29"/>
        <v>#N/A</v>
      </c>
      <c r="Y249" s="297">
        <f t="shared" si="30"/>
        <v>8.2958613087526629</v>
      </c>
      <c r="Z249" s="201">
        <f t="shared" si="31"/>
        <v>0.84946357861485389</v>
      </c>
      <c r="AA249" s="201"/>
      <c r="AB249" s="300"/>
      <c r="AC249" s="300"/>
      <c r="AD249" s="201" t="str">
        <f>PE!AP249</f>
        <v>Probenaufbereitung</v>
      </c>
      <c r="AE249" s="298"/>
    </row>
    <row r="250" spans="1:34">
      <c r="A250" s="115" t="s">
        <v>284</v>
      </c>
      <c r="B250" s="290"/>
      <c r="C250" s="374">
        <v>13.064262972253889</v>
      </c>
      <c r="D250" s="374">
        <v>16.02797371636192</v>
      </c>
      <c r="E250" s="374">
        <v>1.774616779283307</v>
      </c>
      <c r="F250" s="374">
        <v>3.1629297269538279</v>
      </c>
      <c r="G250" s="374"/>
      <c r="H250" s="290"/>
      <c r="I250" s="374">
        <v>13.064262972253889</v>
      </c>
      <c r="J250" s="374">
        <v>16.02797371636192</v>
      </c>
      <c r="K250" s="374">
        <v>1.774616779283307</v>
      </c>
      <c r="L250" s="374">
        <v>3.1629297269538279</v>
      </c>
      <c r="M250" s="291"/>
      <c r="N250" s="291"/>
      <c r="O250" s="76"/>
      <c r="P250" s="76">
        <v>9.8036999999999992</v>
      </c>
      <c r="Q250" s="374"/>
      <c r="R250" s="232">
        <f t="shared" si="24"/>
        <v>0.33333333333333331</v>
      </c>
      <c r="S250" s="291"/>
      <c r="T250" s="202">
        <f t="shared" si="25"/>
        <v>72.272356582423527</v>
      </c>
      <c r="U250" s="202">
        <f t="shared" si="26"/>
        <v>72.272356582423527</v>
      </c>
      <c r="V250" s="378">
        <f t="shared" si="27"/>
        <v>1.0950304068010095</v>
      </c>
      <c r="W250" s="378">
        <f t="shared" si="28"/>
        <v>1.223142117712424</v>
      </c>
      <c r="X250" s="258">
        <f t="shared" si="29"/>
        <v>1.49</v>
      </c>
      <c r="Y250" s="297">
        <f t="shared" si="30"/>
        <v>8.5074457987132366</v>
      </c>
      <c r="Z250" s="201">
        <f t="shared" si="31"/>
        <v>0.86777908327603226</v>
      </c>
      <c r="AA250" s="201"/>
      <c r="AB250" s="300"/>
      <c r="AC250" s="300"/>
      <c r="AD250" s="201" t="str">
        <f>PE!AP250</f>
        <v>Probenaufbereitung</v>
      </c>
      <c r="AE250" s="298"/>
    </row>
    <row r="251" spans="1:34">
      <c r="A251" s="115" t="s">
        <v>285</v>
      </c>
      <c r="B251" s="290"/>
      <c r="C251" s="374">
        <v>10.546999024722201</v>
      </c>
      <c r="D251" s="374">
        <v>14.74846148557925</v>
      </c>
      <c r="E251" s="374"/>
      <c r="F251" s="374">
        <v>1.4485901868072091</v>
      </c>
      <c r="G251" s="374"/>
      <c r="H251" s="290"/>
      <c r="I251" s="374">
        <v>10.546999024722201</v>
      </c>
      <c r="J251" s="374">
        <v>14.74846148557925</v>
      </c>
      <c r="K251" s="374"/>
      <c r="L251" s="374"/>
      <c r="M251" s="291"/>
      <c r="N251" s="291"/>
      <c r="O251" s="76"/>
      <c r="P251" s="76">
        <v>9.4532000000000007</v>
      </c>
      <c r="Q251" s="374"/>
      <c r="R251" s="232">
        <f t="shared" si="24"/>
        <v>0.66666666666666663</v>
      </c>
      <c r="S251" s="291"/>
      <c r="T251" s="202">
        <f t="shared" si="25"/>
        <v>16.609551184672096</v>
      </c>
      <c r="U251" s="202">
        <f t="shared" si="26"/>
        <v>62.267773343315568</v>
      </c>
      <c r="V251" s="378">
        <f t="shared" si="27"/>
        <v>1.0000000000000033</v>
      </c>
      <c r="W251" s="378">
        <f t="shared" si="28"/>
        <v>1.0000000000000024</v>
      </c>
      <c r="X251" s="258" t="e">
        <f t="shared" si="29"/>
        <v>#N/A</v>
      </c>
      <c r="Y251" s="297">
        <f t="shared" si="30"/>
        <v>12.647730255150726</v>
      </c>
      <c r="Z251" s="201">
        <f t="shared" si="31"/>
        <v>1.337931097951035</v>
      </c>
      <c r="AA251" s="201"/>
      <c r="AB251" s="300"/>
      <c r="AC251" s="300"/>
      <c r="AD251" s="201" t="str">
        <f>PE!AP251</f>
        <v>Probenaufbereitung</v>
      </c>
      <c r="AE251" s="298"/>
    </row>
    <row r="252" spans="1:34">
      <c r="A252" s="115" t="s">
        <v>286</v>
      </c>
      <c r="B252" s="290"/>
      <c r="C252" s="374"/>
      <c r="D252" s="374"/>
      <c r="E252" s="374"/>
      <c r="F252" s="374"/>
      <c r="G252" s="374"/>
      <c r="H252" s="290"/>
      <c r="I252" s="374"/>
      <c r="J252" s="374"/>
      <c r="K252" s="374"/>
      <c r="L252" s="374"/>
      <c r="M252" s="291"/>
      <c r="N252" s="291"/>
      <c r="O252" s="76"/>
      <c r="P252" s="76">
        <v>1.4999999999999999E-2</v>
      </c>
      <c r="Q252" s="374"/>
      <c r="R252" s="232" t="e">
        <f t="shared" si="24"/>
        <v>#DIV/0!</v>
      </c>
      <c r="S252" s="291"/>
      <c r="T252" s="202" t="e">
        <f t="shared" si="25"/>
        <v>#DIV/0!</v>
      </c>
      <c r="U252" s="202" t="e">
        <f t="shared" si="26"/>
        <v>#DIV/0!</v>
      </c>
      <c r="V252" s="378" t="e">
        <f t="shared" si="27"/>
        <v>#DIV/0!</v>
      </c>
      <c r="W252" s="378" t="e">
        <f t="shared" si="28"/>
        <v>#DIV/0!</v>
      </c>
      <c r="X252" s="258" t="e">
        <f t="shared" si="29"/>
        <v>#N/A</v>
      </c>
      <c r="Y252" s="297" t="e">
        <f t="shared" si="30"/>
        <v>#DIV/0!</v>
      </c>
      <c r="Z252" s="201">
        <f t="shared" si="31"/>
        <v>0</v>
      </c>
      <c r="AA252" s="201"/>
      <c r="AB252" s="300"/>
      <c r="AC252" s="300"/>
      <c r="AD252" s="201" t="str">
        <f>PE!AP252</f>
        <v>Methode</v>
      </c>
      <c r="AE252" s="298"/>
    </row>
    <row r="253" spans="1:34">
      <c r="A253" s="339" t="s">
        <v>287</v>
      </c>
      <c r="B253" s="71"/>
      <c r="C253" s="376"/>
      <c r="D253" s="376"/>
      <c r="E253" s="376">
        <v>12.944521314403019</v>
      </c>
      <c r="F253" s="376">
        <v>17.13969130634699</v>
      </c>
      <c r="G253" s="376">
        <v>8.189138478275531</v>
      </c>
      <c r="H253" s="71"/>
      <c r="I253" s="376"/>
      <c r="J253" s="376"/>
      <c r="K253" s="376">
        <v>12.944521314403019</v>
      </c>
      <c r="L253" s="376">
        <v>17.13969130634699</v>
      </c>
      <c r="M253" s="70">
        <v>8.189138478275531</v>
      </c>
      <c r="N253" s="70"/>
      <c r="O253" s="176"/>
      <c r="P253" s="176">
        <v>9.5784000000000002</v>
      </c>
      <c r="Q253" s="376"/>
      <c r="R253" s="232">
        <f t="shared" si="24"/>
        <v>0.75</v>
      </c>
      <c r="S253" s="70"/>
      <c r="T253" s="202">
        <f t="shared" si="25"/>
        <v>28.660408210178979</v>
      </c>
      <c r="U253" s="202">
        <f t="shared" si="26"/>
        <v>28.660408210178979</v>
      </c>
      <c r="V253" s="378">
        <f t="shared" si="27"/>
        <v>1.2494814926781865</v>
      </c>
      <c r="W253" s="378">
        <f t="shared" si="28"/>
        <v>1.1984105116143902</v>
      </c>
      <c r="X253" s="258">
        <f t="shared" si="29"/>
        <v>1.1499999999999999</v>
      </c>
      <c r="Y253" s="297">
        <f t="shared" si="30"/>
        <v>12.75778369967518</v>
      </c>
      <c r="Z253" s="201">
        <f t="shared" si="31"/>
        <v>1.3319326505131526</v>
      </c>
      <c r="AA253" s="201"/>
      <c r="AB253" s="298"/>
      <c r="AC253" s="298"/>
      <c r="AD253" s="201" t="str">
        <f>PE!AP253</f>
        <v>Kläranlagen</v>
      </c>
      <c r="AE253" s="300"/>
      <c r="AG253" t="s">
        <v>34</v>
      </c>
      <c r="AH253" t="s">
        <v>35</v>
      </c>
    </row>
    <row r="254" spans="1:34">
      <c r="A254" s="339" t="s">
        <v>288</v>
      </c>
      <c r="B254" s="71">
        <v>5.6956814785535368</v>
      </c>
      <c r="C254" s="376"/>
      <c r="D254" s="376"/>
      <c r="E254" s="376">
        <v>6.3965002372473894</v>
      </c>
      <c r="F254" s="376">
        <v>10.870218101566341</v>
      </c>
      <c r="G254" s="376"/>
      <c r="H254" s="71">
        <v>5.6956814785535368</v>
      </c>
      <c r="I254" s="376"/>
      <c r="J254" s="376"/>
      <c r="K254" s="376">
        <v>6.3965002372473894</v>
      </c>
      <c r="L254" s="376">
        <v>10.870218101566341</v>
      </c>
      <c r="M254" s="70"/>
      <c r="N254" s="70"/>
      <c r="O254" s="176"/>
      <c r="P254" s="176">
        <v>11.877700000000001</v>
      </c>
      <c r="Q254" s="376"/>
      <c r="R254" s="232">
        <f t="shared" si="24"/>
        <v>0.75</v>
      </c>
      <c r="S254" s="70"/>
      <c r="T254" s="202">
        <f t="shared" si="25"/>
        <v>29.945160058012664</v>
      </c>
      <c r="U254" s="202">
        <f t="shared" si="26"/>
        <v>29.945160058012664</v>
      </c>
      <c r="V254" s="378">
        <f t="shared" si="27"/>
        <v>0.85445703058118005</v>
      </c>
      <c r="W254" s="378">
        <f t="shared" si="28"/>
        <v>1.4031523786978717</v>
      </c>
      <c r="X254" s="258">
        <f t="shared" si="29"/>
        <v>1.1499999999999999</v>
      </c>
      <c r="Y254" s="297">
        <f t="shared" si="30"/>
        <v>7.6541332724557556</v>
      </c>
      <c r="Z254" s="201">
        <f t="shared" si="31"/>
        <v>0.64441207240928422</v>
      </c>
      <c r="AA254" s="201"/>
      <c r="AB254" s="298"/>
      <c r="AC254" s="298"/>
      <c r="AD254" s="201" t="str">
        <f>PE!AP254</f>
        <v>Kläranlagen</v>
      </c>
      <c r="AE254" s="300"/>
      <c r="AG254">
        <v>3</v>
      </c>
      <c r="AH254">
        <v>1.1499999999999999</v>
      </c>
    </row>
    <row r="255" spans="1:34">
      <c r="A255" s="339" t="s">
        <v>289</v>
      </c>
      <c r="B255" s="71"/>
      <c r="C255" s="376"/>
      <c r="D255" s="376"/>
      <c r="E255" s="376">
        <v>16.252405993675509</v>
      </c>
      <c r="F255" s="376">
        <v>22.235094717776288</v>
      </c>
      <c r="G255" s="376">
        <v>0.6877399605259501</v>
      </c>
      <c r="H255" s="71"/>
      <c r="I255" s="376"/>
      <c r="J255" s="376"/>
      <c r="K255" s="376">
        <v>16.252405993675509</v>
      </c>
      <c r="L255" s="376">
        <v>22.235094717776288</v>
      </c>
      <c r="M255" s="70">
        <v>0.6877399605259501</v>
      </c>
      <c r="N255" s="70"/>
      <c r="O255" s="176"/>
      <c r="P255" s="176">
        <v>9.9779</v>
      </c>
      <c r="Q255" s="376"/>
      <c r="R255" s="232">
        <f t="shared" si="24"/>
        <v>0.5</v>
      </c>
      <c r="S255" s="70"/>
      <c r="T255" s="202">
        <f t="shared" si="25"/>
        <v>69.548813591606432</v>
      </c>
      <c r="U255" s="202">
        <f t="shared" si="26"/>
        <v>69.548813591606432</v>
      </c>
      <c r="V255" s="378">
        <f t="shared" si="27"/>
        <v>1.3621132063983321</v>
      </c>
      <c r="W255" s="378">
        <f t="shared" si="28"/>
        <v>1.0104282925053996</v>
      </c>
      <c r="X255" s="258">
        <f t="shared" si="29"/>
        <v>1.1499999999999999</v>
      </c>
      <c r="Y255" s="297">
        <f t="shared" si="30"/>
        <v>13.058413557325919</v>
      </c>
      <c r="Z255" s="201">
        <f t="shared" si="31"/>
        <v>1.3087336571148156</v>
      </c>
      <c r="AA255" s="201"/>
      <c r="AB255" s="298"/>
      <c r="AC255" s="298"/>
      <c r="AD255" s="201" t="str">
        <f>PE!AP255</f>
        <v>Kläranlagen</v>
      </c>
      <c r="AE255" s="300"/>
      <c r="AG255">
        <v>4</v>
      </c>
      <c r="AH255">
        <v>1.49</v>
      </c>
    </row>
    <row r="256" spans="1:34">
      <c r="A256" s="339" t="s">
        <v>290</v>
      </c>
      <c r="B256" s="71">
        <v>2.3868539294320299</v>
      </c>
      <c r="C256" s="376"/>
      <c r="D256" s="376"/>
      <c r="E256" s="376">
        <v>17.69222827047852</v>
      </c>
      <c r="F256" s="376">
        <v>8.0890430530337323</v>
      </c>
      <c r="G256" s="376">
        <v>5.1675547021875223</v>
      </c>
      <c r="H256" s="71">
        <v>2.3868539294320299</v>
      </c>
      <c r="I256" s="376"/>
      <c r="J256" s="376"/>
      <c r="K256" s="376">
        <v>17.69222827047852</v>
      </c>
      <c r="L256" s="376">
        <v>8.0890430530337323</v>
      </c>
      <c r="M256" s="70">
        <v>5.1675547021875223</v>
      </c>
      <c r="N256" s="70"/>
      <c r="O256" s="176"/>
      <c r="P256" s="176">
        <v>11.2502</v>
      </c>
      <c r="Q256" s="376"/>
      <c r="R256" s="232">
        <f t="shared" si="24"/>
        <v>0.58333333333333326</v>
      </c>
      <c r="S256" s="70"/>
      <c r="T256" s="202">
        <f t="shared" si="25"/>
        <v>69.198662002738104</v>
      </c>
      <c r="U256" s="202">
        <f t="shared" si="26"/>
        <v>69.198662002738104</v>
      </c>
      <c r="V256" s="378">
        <f t="shared" si="27"/>
        <v>1.0312304749143515</v>
      </c>
      <c r="W256" s="378">
        <f t="shared" si="28"/>
        <v>1.6227451649967246</v>
      </c>
      <c r="X256" s="258">
        <f t="shared" si="29"/>
        <v>1.49</v>
      </c>
      <c r="Y256" s="297">
        <f t="shared" si="30"/>
        <v>8.3339199887829505</v>
      </c>
      <c r="Z256" s="201">
        <f t="shared" si="31"/>
        <v>0.74077971847460056</v>
      </c>
      <c r="AA256" s="201"/>
      <c r="AB256" s="298"/>
      <c r="AC256" s="298"/>
      <c r="AD256" s="201" t="str">
        <f>PE!AP256</f>
        <v>Kläranlagen</v>
      </c>
      <c r="AE256" s="300"/>
      <c r="AG256">
        <v>5</v>
      </c>
      <c r="AH256">
        <v>1.75</v>
      </c>
    </row>
    <row r="257" spans="1:34">
      <c r="A257" s="339" t="s">
        <v>291</v>
      </c>
      <c r="B257" s="71"/>
      <c r="C257" s="376"/>
      <c r="D257" s="376"/>
      <c r="E257" s="376"/>
      <c r="F257" s="376">
        <v>0.57728179060771356</v>
      </c>
      <c r="G257" s="376"/>
      <c r="H257" s="71"/>
      <c r="I257" s="376"/>
      <c r="J257" s="376"/>
      <c r="K257" s="376"/>
      <c r="L257" s="376">
        <v>0.57728179060771356</v>
      </c>
      <c r="M257" s="70"/>
      <c r="N257" s="70"/>
      <c r="O257" s="176"/>
      <c r="P257" s="176">
        <v>9.7081999999999997</v>
      </c>
      <c r="Q257" s="376"/>
      <c r="R257" s="232">
        <f t="shared" si="24"/>
        <v>0.16</v>
      </c>
      <c r="S257" s="70"/>
      <c r="T257" s="202">
        <f t="shared" si="25"/>
        <v>0</v>
      </c>
      <c r="U257" s="202">
        <f t="shared" si="26"/>
        <v>0</v>
      </c>
      <c r="V257" s="378" t="e">
        <f t="shared" si="27"/>
        <v>#DIV/0!</v>
      </c>
      <c r="W257" s="378" t="e">
        <f t="shared" si="28"/>
        <v>#DIV/0!</v>
      </c>
      <c r="X257" s="258" t="e">
        <f t="shared" si="29"/>
        <v>#N/A</v>
      </c>
      <c r="Y257" s="297">
        <f t="shared" si="30"/>
        <v>0.57728179060771356</v>
      </c>
      <c r="Z257" s="201">
        <f t="shared" si="31"/>
        <v>5.9463318700450504E-2</v>
      </c>
      <c r="AA257" s="201"/>
      <c r="AB257" s="298"/>
      <c r="AC257" s="298"/>
      <c r="AD257" s="201" t="str">
        <f>PE!AP257</f>
        <v>Kläranlagen</v>
      </c>
      <c r="AE257" s="300"/>
      <c r="AG257">
        <v>6</v>
      </c>
      <c r="AH257">
        <v>1.94</v>
      </c>
    </row>
    <row r="258" spans="1:34">
      <c r="A258" s="339" t="s">
        <v>292</v>
      </c>
      <c r="B258" s="71"/>
      <c r="C258" s="376"/>
      <c r="D258" s="376"/>
      <c r="E258" s="376"/>
      <c r="F258" s="376">
        <v>0.46223251110511709</v>
      </c>
      <c r="G258" s="376"/>
      <c r="H258" s="71"/>
      <c r="I258" s="376"/>
      <c r="J258" s="376"/>
      <c r="K258" s="376"/>
      <c r="L258" s="376">
        <v>0.46223251110511709</v>
      </c>
      <c r="M258" s="70"/>
      <c r="N258" s="70"/>
      <c r="O258" s="176"/>
      <c r="P258" s="176">
        <v>9.6190999999999995</v>
      </c>
      <c r="Q258" s="376"/>
      <c r="R258" s="232">
        <f t="shared" ref="R258:R321" si="32">IF(COUNT(H258:M258)=1,0.16,(COUNT(H258:M258)*(1/(COUNT(H258:M258)+COUNTBLANK(H258:M258)))+(IF(T258&lt;35,1,IF(T258&lt;70,0.5,IF(T258&gt;70,0)))))/2)</f>
        <v>0.16</v>
      </c>
      <c r="S258" s="70"/>
      <c r="T258" s="202">
        <f t="shared" ref="T258:T321" si="33">((_xlfn.STDEV.P(H258:M258))/(AVERAGE(H258:M258)))*100</f>
        <v>0</v>
      </c>
      <c r="U258" s="202">
        <f t="shared" ref="U258:U321" si="34">((_xlfn.STDEV.P(B258:G258))/(AVERAGE(B258:G258)))*100</f>
        <v>0</v>
      </c>
      <c r="V258" s="378" t="e">
        <f t="shared" ref="V258:V321" si="35">(ABS(MIN(H258:M258)-AVERAGE(H258:M258))/_xlfn.STDEV.P(H258:M258))</f>
        <v>#DIV/0!</v>
      </c>
      <c r="W258" s="378" t="e">
        <f t="shared" ref="W258:W321" si="36">(ABS(MAX(H258:M258)-AVERAGE(H258:M258))/_xlfn.STDEV.P(H258:M258))</f>
        <v>#DIV/0!</v>
      </c>
      <c r="X258" s="258" t="e">
        <f t="shared" ref="X258:X321" si="37">INDEX($AF$2:$AG$8,MATCH(COUNTA(H258:M258),$AF$2:$AF$8,0),2)</f>
        <v>#N/A</v>
      </c>
      <c r="Y258" s="297">
        <f t="shared" ref="Y258:Y321" si="38">AVERAGE(H258:M258)</f>
        <v>0.46223251110511709</v>
      </c>
      <c r="Z258" s="201">
        <f t="shared" ref="Z258:Z321" si="39">IFERROR(Y258/P258,0)</f>
        <v>4.8053613238776716E-2</v>
      </c>
      <c r="AA258" s="201"/>
      <c r="AB258" s="300"/>
      <c r="AC258" s="300"/>
      <c r="AD258" s="201" t="str">
        <f>PE!AP258</f>
        <v>Kläranlagen</v>
      </c>
      <c r="AE258" s="298"/>
      <c r="AG258">
        <v>7</v>
      </c>
      <c r="AH258">
        <v>2.1</v>
      </c>
    </row>
    <row r="259" spans="1:34">
      <c r="A259" s="339" t="s">
        <v>293</v>
      </c>
      <c r="B259" s="71"/>
      <c r="C259" s="376"/>
      <c r="D259" s="376"/>
      <c r="E259" s="376"/>
      <c r="F259" s="376"/>
      <c r="G259" s="376"/>
      <c r="H259" s="71"/>
      <c r="I259" s="376"/>
      <c r="J259" s="376"/>
      <c r="K259" s="376"/>
      <c r="L259" s="376"/>
      <c r="M259" s="70"/>
      <c r="N259" s="70"/>
      <c r="O259" s="176"/>
      <c r="P259" s="176">
        <v>1.4179999999999999</v>
      </c>
      <c r="Q259" s="376"/>
      <c r="R259" s="232" t="e">
        <f t="shared" si="32"/>
        <v>#DIV/0!</v>
      </c>
      <c r="S259" s="70"/>
      <c r="T259" s="202" t="e">
        <f t="shared" si="33"/>
        <v>#DIV/0!</v>
      </c>
      <c r="U259" s="202" t="e">
        <f t="shared" si="34"/>
        <v>#DIV/0!</v>
      </c>
      <c r="V259" s="378" t="e">
        <f t="shared" si="35"/>
        <v>#DIV/0!</v>
      </c>
      <c r="W259" s="378" t="e">
        <f t="shared" si="36"/>
        <v>#DIV/0!</v>
      </c>
      <c r="X259" s="258" t="e">
        <f t="shared" si="37"/>
        <v>#N/A</v>
      </c>
      <c r="Y259" s="297" t="e">
        <f t="shared" si="38"/>
        <v>#DIV/0!</v>
      </c>
      <c r="Z259" s="201">
        <f t="shared" si="39"/>
        <v>0</v>
      </c>
      <c r="AA259" s="201"/>
      <c r="AB259" s="300"/>
      <c r="AC259" s="300"/>
      <c r="AD259" s="201" t="str">
        <f>PE!AP259</f>
        <v>Methode</v>
      </c>
      <c r="AE259" s="298"/>
      <c r="AG259">
        <v>8</v>
      </c>
      <c r="AH259">
        <v>2.2200000000000002</v>
      </c>
    </row>
    <row r="260" spans="1:34">
      <c r="A260" s="339" t="s">
        <v>294</v>
      </c>
      <c r="B260" s="71"/>
      <c r="C260" s="376"/>
      <c r="D260" s="376"/>
      <c r="E260" s="376"/>
      <c r="F260" s="376"/>
      <c r="G260" s="376"/>
      <c r="H260" s="71"/>
      <c r="I260" s="376"/>
      <c r="J260" s="376"/>
      <c r="K260" s="376"/>
      <c r="L260" s="376"/>
      <c r="M260" s="70"/>
      <c r="N260" s="70"/>
      <c r="O260" s="176"/>
      <c r="P260" s="176">
        <v>10.7559</v>
      </c>
      <c r="Q260" s="376"/>
      <c r="R260" s="232" t="e">
        <f t="shared" si="32"/>
        <v>#DIV/0!</v>
      </c>
      <c r="S260" s="70"/>
      <c r="T260" s="202" t="e">
        <f t="shared" si="33"/>
        <v>#DIV/0!</v>
      </c>
      <c r="U260" s="202" t="e">
        <f t="shared" si="34"/>
        <v>#DIV/0!</v>
      </c>
      <c r="V260" s="378" t="e">
        <f t="shared" si="35"/>
        <v>#DIV/0!</v>
      </c>
      <c r="W260" s="378" t="e">
        <f t="shared" si="36"/>
        <v>#DIV/0!</v>
      </c>
      <c r="X260" s="258" t="e">
        <f t="shared" si="37"/>
        <v>#N/A</v>
      </c>
      <c r="Y260" s="297" t="e">
        <f t="shared" si="38"/>
        <v>#DIV/0!</v>
      </c>
      <c r="Z260" s="201">
        <f t="shared" si="39"/>
        <v>0</v>
      </c>
      <c r="AA260" s="201"/>
      <c r="AB260" s="300"/>
      <c r="AC260" s="300"/>
      <c r="AD260" s="201" t="str">
        <f>PE!AP260</f>
        <v>Referenzmessung BS</v>
      </c>
      <c r="AE260" s="298"/>
      <c r="AG260">
        <v>9</v>
      </c>
      <c r="AH260">
        <v>2.3199999999999998</v>
      </c>
    </row>
    <row r="261" spans="1:34">
      <c r="A261" s="339" t="s">
        <v>295</v>
      </c>
      <c r="B261" s="290"/>
      <c r="C261" s="374"/>
      <c r="D261" s="374"/>
      <c r="E261" s="374"/>
      <c r="F261" s="374"/>
      <c r="G261" s="374"/>
      <c r="H261" s="290"/>
      <c r="I261" s="374"/>
      <c r="J261" s="374"/>
      <c r="K261" s="374"/>
      <c r="L261" s="374"/>
      <c r="M261" s="291"/>
      <c r="N261" s="291"/>
      <c r="O261" s="76"/>
      <c r="P261" s="76">
        <v>12.0261</v>
      </c>
      <c r="Q261" s="374"/>
      <c r="R261" s="232" t="e">
        <f t="shared" si="32"/>
        <v>#DIV/0!</v>
      </c>
      <c r="S261" s="291"/>
      <c r="T261" s="202" t="e">
        <f t="shared" si="33"/>
        <v>#DIV/0!</v>
      </c>
      <c r="U261" s="202" t="e">
        <f t="shared" si="34"/>
        <v>#DIV/0!</v>
      </c>
      <c r="V261" s="378" t="e">
        <f t="shared" si="35"/>
        <v>#DIV/0!</v>
      </c>
      <c r="W261" s="378" t="e">
        <f t="shared" si="36"/>
        <v>#DIV/0!</v>
      </c>
      <c r="X261" s="258" t="e">
        <f t="shared" si="37"/>
        <v>#N/A</v>
      </c>
      <c r="Y261" s="297" t="e">
        <f t="shared" si="38"/>
        <v>#DIV/0!</v>
      </c>
      <c r="Z261" s="201">
        <f t="shared" si="39"/>
        <v>0</v>
      </c>
      <c r="AA261" s="201"/>
      <c r="AB261" s="300"/>
      <c r="AC261" s="300"/>
      <c r="AD261" s="201" t="str">
        <f>PE!AP261</f>
        <v>Referenzmessung BS</v>
      </c>
      <c r="AE261" s="298"/>
    </row>
    <row r="262" spans="1:34">
      <c r="A262" s="115" t="s">
        <v>296</v>
      </c>
      <c r="B262" s="71"/>
      <c r="C262" s="376"/>
      <c r="D262" s="376"/>
      <c r="E262" s="376"/>
      <c r="F262" s="376"/>
      <c r="G262" s="376"/>
      <c r="H262" s="71"/>
      <c r="I262" s="376"/>
      <c r="J262" s="376"/>
      <c r="K262" s="376"/>
      <c r="L262" s="376"/>
      <c r="M262" s="70"/>
      <c r="N262" s="70"/>
      <c r="O262" s="176"/>
      <c r="P262" s="176">
        <v>1.5385</v>
      </c>
      <c r="Q262" s="376"/>
      <c r="R262" s="232" t="e">
        <f t="shared" si="32"/>
        <v>#DIV/0!</v>
      </c>
      <c r="S262" s="70"/>
      <c r="T262" s="202" t="e">
        <f t="shared" si="33"/>
        <v>#DIV/0!</v>
      </c>
      <c r="U262" s="202" t="e">
        <f t="shared" si="34"/>
        <v>#DIV/0!</v>
      </c>
      <c r="V262" s="378" t="e">
        <f t="shared" si="35"/>
        <v>#DIV/0!</v>
      </c>
      <c r="W262" s="378" t="e">
        <f t="shared" si="36"/>
        <v>#DIV/0!</v>
      </c>
      <c r="X262" s="258" t="e">
        <f t="shared" si="37"/>
        <v>#N/A</v>
      </c>
      <c r="Y262" s="297" t="e">
        <f t="shared" si="38"/>
        <v>#DIV/0!</v>
      </c>
      <c r="Z262" s="201">
        <f t="shared" si="39"/>
        <v>0</v>
      </c>
      <c r="AA262" s="201"/>
      <c r="AB262" s="300"/>
      <c r="AC262" s="300"/>
      <c r="AD262" s="201" t="str">
        <f>PE!AP262</f>
        <v>Methode</v>
      </c>
      <c r="AE262" s="298"/>
    </row>
    <row r="263" spans="1:34">
      <c r="A263" s="115" t="s">
        <v>297</v>
      </c>
      <c r="B263" s="71"/>
      <c r="C263" s="376"/>
      <c r="D263" s="376"/>
      <c r="E263" s="376"/>
      <c r="F263" s="376"/>
      <c r="G263" s="376"/>
      <c r="H263" s="71"/>
      <c r="I263" s="376"/>
      <c r="J263" s="376"/>
      <c r="K263" s="376"/>
      <c r="L263" s="376"/>
      <c r="M263" s="70"/>
      <c r="N263" s="70"/>
      <c r="O263" s="176"/>
      <c r="P263" s="176">
        <v>26.32</v>
      </c>
      <c r="Q263" s="376"/>
      <c r="R263" s="232" t="e">
        <f t="shared" si="32"/>
        <v>#DIV/0!</v>
      </c>
      <c r="S263" s="70"/>
      <c r="T263" s="202" t="e">
        <f t="shared" si="33"/>
        <v>#DIV/0!</v>
      </c>
      <c r="U263" s="202" t="e">
        <f t="shared" si="34"/>
        <v>#DIV/0!</v>
      </c>
      <c r="V263" s="378" t="e">
        <f t="shared" si="35"/>
        <v>#DIV/0!</v>
      </c>
      <c r="W263" s="378" t="e">
        <f t="shared" si="36"/>
        <v>#DIV/0!</v>
      </c>
      <c r="X263" s="258" t="e">
        <f t="shared" si="37"/>
        <v>#N/A</v>
      </c>
      <c r="Y263" s="297" t="e">
        <f t="shared" si="38"/>
        <v>#DIV/0!</v>
      </c>
      <c r="Z263" s="201">
        <f t="shared" si="39"/>
        <v>0</v>
      </c>
      <c r="AA263" s="201"/>
      <c r="AB263" s="300"/>
      <c r="AC263" s="300"/>
      <c r="AD263" s="201" t="str">
        <f>PE!AP263</f>
        <v>Methode</v>
      </c>
      <c r="AE263" s="298"/>
    </row>
    <row r="264" spans="1:34">
      <c r="A264" s="115" t="s">
        <v>298</v>
      </c>
      <c r="B264" s="71">
        <v>0.78526945088006694</v>
      </c>
      <c r="C264" s="376">
        <v>13.232510456833049</v>
      </c>
      <c r="D264" s="376"/>
      <c r="E264" s="376">
        <v>10.744635727366971</v>
      </c>
      <c r="F264" s="376">
        <v>5.7393497964423972</v>
      </c>
      <c r="G264" s="376"/>
      <c r="H264" s="71"/>
      <c r="I264" s="376">
        <v>13.232510456833049</v>
      </c>
      <c r="J264" s="376"/>
      <c r="K264" s="376">
        <v>10.744635727366971</v>
      </c>
      <c r="L264" s="376">
        <v>5.7393497964423972</v>
      </c>
      <c r="M264" s="70"/>
      <c r="N264" s="70"/>
      <c r="O264" s="176"/>
      <c r="P264" s="176">
        <v>9.6882000000000001</v>
      </c>
      <c r="Q264" s="376"/>
      <c r="R264" s="232">
        <f t="shared" si="32"/>
        <v>0.75</v>
      </c>
      <c r="S264" s="70"/>
      <c r="T264" s="202">
        <f t="shared" si="33"/>
        <v>31.458132327408382</v>
      </c>
      <c r="U264" s="202">
        <f t="shared" si="34"/>
        <v>62.726134959942435</v>
      </c>
      <c r="V264" s="378">
        <f t="shared" si="35"/>
        <v>1.3369818311322001</v>
      </c>
      <c r="W264" s="378">
        <f t="shared" si="36"/>
        <v>1.0676897224490753</v>
      </c>
      <c r="X264" s="258">
        <f t="shared" si="37"/>
        <v>1.1499999999999999</v>
      </c>
      <c r="Y264" s="297">
        <f t="shared" si="38"/>
        <v>9.9054986602141391</v>
      </c>
      <c r="Z264" s="201">
        <f t="shared" si="39"/>
        <v>1.0224292087502467</v>
      </c>
      <c r="AA264" s="201"/>
      <c r="AB264" s="300"/>
      <c r="AC264" s="300"/>
      <c r="AD264" s="201" t="str">
        <f>PE!AP264</f>
        <v>Kläranlagen</v>
      </c>
      <c r="AE264" s="298"/>
    </row>
    <row r="265" spans="1:34">
      <c r="A265" s="115" t="s">
        <v>299</v>
      </c>
      <c r="B265" s="71">
        <v>0.60311378236725866</v>
      </c>
      <c r="C265" s="376">
        <v>12.98773916378973</v>
      </c>
      <c r="D265" s="376"/>
      <c r="E265" s="376">
        <v>7.5741495407133854</v>
      </c>
      <c r="F265" s="376">
        <v>7.7037265114746596</v>
      </c>
      <c r="G265" s="376"/>
      <c r="H265" s="71"/>
      <c r="I265" s="376">
        <v>12.98773916378973</v>
      </c>
      <c r="J265" s="376"/>
      <c r="K265" s="376">
        <v>7.5741495407133854</v>
      </c>
      <c r="L265" s="376">
        <v>7.7037265114746596</v>
      </c>
      <c r="M265" s="70"/>
      <c r="N265" s="70"/>
      <c r="O265" s="176"/>
      <c r="P265" s="176">
        <v>9.3095999999999997</v>
      </c>
      <c r="Q265" s="376"/>
      <c r="R265" s="232">
        <f t="shared" si="32"/>
        <v>0.75</v>
      </c>
      <c r="S265" s="70"/>
      <c r="T265" s="202">
        <f t="shared" si="33"/>
        <v>26.767546387184588</v>
      </c>
      <c r="U265" s="202">
        <f t="shared" si="34"/>
        <v>60.953567036724252</v>
      </c>
      <c r="V265" s="378">
        <f t="shared" si="35"/>
        <v>0.73264050329216768</v>
      </c>
      <c r="W265" s="378">
        <f t="shared" si="36"/>
        <v>1.4139024296645195</v>
      </c>
      <c r="X265" s="258">
        <f t="shared" si="37"/>
        <v>1.1499999999999999</v>
      </c>
      <c r="Y265" s="297">
        <f t="shared" si="38"/>
        <v>9.4218717386592576</v>
      </c>
      <c r="Z265" s="201">
        <f t="shared" si="39"/>
        <v>1.0120597811570056</v>
      </c>
      <c r="AA265" s="201"/>
      <c r="AB265" s="300"/>
      <c r="AC265" s="300"/>
      <c r="AD265" s="201" t="str">
        <f>PE!AP265</f>
        <v>Kläranlagen</v>
      </c>
      <c r="AE265" s="298"/>
    </row>
    <row r="266" spans="1:34">
      <c r="A266" s="115" t="s">
        <v>300</v>
      </c>
      <c r="B266" s="71"/>
      <c r="C266" s="376"/>
      <c r="D266" s="376"/>
      <c r="E266" s="376">
        <v>2.327216162120981</v>
      </c>
      <c r="F266" s="376">
        <v>7.0933343198369512</v>
      </c>
      <c r="G266" s="376"/>
      <c r="H266" s="71"/>
      <c r="I266" s="376"/>
      <c r="J266" s="376"/>
      <c r="K266" s="376">
        <v>2.327216162120981</v>
      </c>
      <c r="L266" s="376">
        <v>7.0933343198369512</v>
      </c>
      <c r="M266" s="70"/>
      <c r="N266" s="70"/>
      <c r="O266" s="176"/>
      <c r="P266" s="176">
        <v>10.713200000000001</v>
      </c>
      <c r="Q266" s="376"/>
      <c r="R266" s="232">
        <f t="shared" si="32"/>
        <v>0.41666666666666663</v>
      </c>
      <c r="S266" s="70"/>
      <c r="T266" s="202">
        <f t="shared" si="33"/>
        <v>50.592777639098216</v>
      </c>
      <c r="U266" s="202">
        <f t="shared" si="34"/>
        <v>50.592777639098216</v>
      </c>
      <c r="V266" s="378">
        <f t="shared" si="35"/>
        <v>0.99999999999999967</v>
      </c>
      <c r="W266" s="378">
        <f t="shared" si="36"/>
        <v>0.99999999999999978</v>
      </c>
      <c r="X266" s="258" t="e">
        <f t="shared" si="37"/>
        <v>#N/A</v>
      </c>
      <c r="Y266" s="297">
        <f t="shared" si="38"/>
        <v>4.7102752409789659</v>
      </c>
      <c r="Z266" s="201">
        <f t="shared" si="39"/>
        <v>0.43967024240926761</v>
      </c>
      <c r="AA266" s="201"/>
      <c r="AB266" s="300"/>
      <c r="AC266" s="300"/>
      <c r="AD266" s="201" t="str">
        <f>PE!AP266</f>
        <v>Kläranlagen</v>
      </c>
      <c r="AE266" s="298"/>
    </row>
    <row r="267" spans="1:34">
      <c r="A267" s="115" t="s">
        <v>1049</v>
      </c>
      <c r="B267" s="71"/>
      <c r="C267" s="376"/>
      <c r="D267" s="376"/>
      <c r="E267" s="376">
        <v>2.327216162120981</v>
      </c>
      <c r="F267" s="376">
        <v>7.0933343198369512</v>
      </c>
      <c r="G267" s="376"/>
      <c r="H267" s="71"/>
      <c r="I267" s="376"/>
      <c r="J267" s="376"/>
      <c r="K267" s="376">
        <v>2.327216162120981</v>
      </c>
      <c r="L267" s="376">
        <v>7.0933343198369512</v>
      </c>
      <c r="M267" s="70"/>
      <c r="N267" s="70"/>
      <c r="O267" s="176"/>
      <c r="P267" s="176">
        <v>10.713200000000001</v>
      </c>
      <c r="Q267" s="376"/>
      <c r="R267" s="232">
        <f t="shared" si="32"/>
        <v>0.41666666666666663</v>
      </c>
      <c r="S267" s="70"/>
      <c r="T267" s="202">
        <f t="shared" si="33"/>
        <v>50.592777639098216</v>
      </c>
      <c r="U267" s="202">
        <f t="shared" si="34"/>
        <v>50.592777639098216</v>
      </c>
      <c r="V267" s="378">
        <f t="shared" si="35"/>
        <v>0.99999999999999967</v>
      </c>
      <c r="W267" s="378">
        <f t="shared" si="36"/>
        <v>0.99999999999999978</v>
      </c>
      <c r="X267" s="258" t="e">
        <f t="shared" si="37"/>
        <v>#N/A</v>
      </c>
      <c r="Y267" s="297">
        <f t="shared" si="38"/>
        <v>4.7102752409789659</v>
      </c>
      <c r="Z267" s="201">
        <f t="shared" si="39"/>
        <v>0.43967024240926761</v>
      </c>
      <c r="AA267" s="201"/>
      <c r="AB267" s="300"/>
      <c r="AC267" s="300"/>
      <c r="AD267" s="201" t="str">
        <f>PE!AP267</f>
        <v>Kläranlagen</v>
      </c>
      <c r="AE267" s="298"/>
    </row>
    <row r="268" spans="1:34">
      <c r="A268" s="115" t="s">
        <v>302</v>
      </c>
      <c r="B268" s="71"/>
      <c r="C268" s="376"/>
      <c r="D268" s="376"/>
      <c r="E268" s="376">
        <v>0.29231241515208328</v>
      </c>
      <c r="F268" s="376">
        <v>6.8144067793990057</v>
      </c>
      <c r="G268" s="376"/>
      <c r="H268" s="71"/>
      <c r="I268" s="376"/>
      <c r="J268" s="376"/>
      <c r="K268" s="376">
        <v>0.29231241515208328</v>
      </c>
      <c r="L268" s="376">
        <v>6.8144067793990057</v>
      </c>
      <c r="M268" s="70"/>
      <c r="N268" s="70"/>
      <c r="O268" s="176"/>
      <c r="P268" s="176">
        <v>9.766</v>
      </c>
      <c r="Q268" s="376"/>
      <c r="R268" s="232">
        <f t="shared" si="32"/>
        <v>0.16666666666666666</v>
      </c>
      <c r="S268" s="70"/>
      <c r="T268" s="202">
        <f t="shared" si="33"/>
        <v>91.773632610214648</v>
      </c>
      <c r="U268" s="202">
        <f t="shared" si="34"/>
        <v>91.773632610214648</v>
      </c>
      <c r="V268" s="378">
        <f t="shared" si="35"/>
        <v>1</v>
      </c>
      <c r="W268" s="378">
        <f t="shared" si="36"/>
        <v>1</v>
      </c>
      <c r="X268" s="258" t="e">
        <f t="shared" si="37"/>
        <v>#N/A</v>
      </c>
      <c r="Y268" s="297">
        <f t="shared" si="38"/>
        <v>3.5533595972755445</v>
      </c>
      <c r="Z268" s="201">
        <f t="shared" si="39"/>
        <v>0.36385005091906047</v>
      </c>
      <c r="AA268" s="201"/>
      <c r="AB268" s="300"/>
      <c r="AC268" s="300"/>
      <c r="AD268" s="201" t="str">
        <f>PE!AP268</f>
        <v>Kläranlagen</v>
      </c>
      <c r="AE268" s="298"/>
    </row>
    <row r="269" spans="1:34">
      <c r="A269" s="115" t="s">
        <v>1050</v>
      </c>
      <c r="B269" s="71"/>
      <c r="C269" s="376"/>
      <c r="D269" s="376"/>
      <c r="E269" s="376">
        <v>0.29231241515208328</v>
      </c>
      <c r="F269" s="376">
        <v>6.8144067793990057</v>
      </c>
      <c r="G269" s="376"/>
      <c r="H269" s="71"/>
      <c r="I269" s="376"/>
      <c r="J269" s="376"/>
      <c r="K269" s="376">
        <v>0.29231241515208328</v>
      </c>
      <c r="L269" s="376">
        <v>6.8144067793990057</v>
      </c>
      <c r="M269" s="70"/>
      <c r="N269" s="70"/>
      <c r="O269" s="176"/>
      <c r="P269" s="176">
        <v>9.766</v>
      </c>
      <c r="Q269" s="376"/>
      <c r="R269" s="232">
        <f t="shared" si="32"/>
        <v>0.16666666666666666</v>
      </c>
      <c r="S269" s="70"/>
      <c r="T269" s="202">
        <f t="shared" si="33"/>
        <v>91.773632610214648</v>
      </c>
      <c r="U269" s="202">
        <f t="shared" si="34"/>
        <v>91.773632610214648</v>
      </c>
      <c r="V269" s="378">
        <f t="shared" si="35"/>
        <v>1</v>
      </c>
      <c r="W269" s="378">
        <f t="shared" si="36"/>
        <v>1</v>
      </c>
      <c r="X269" s="258" t="e">
        <f t="shared" si="37"/>
        <v>#N/A</v>
      </c>
      <c r="Y269" s="297">
        <f t="shared" si="38"/>
        <v>3.5533595972755445</v>
      </c>
      <c r="Z269" s="201">
        <f t="shared" si="39"/>
        <v>0.36385005091906047</v>
      </c>
      <c r="AA269" s="201"/>
      <c r="AB269" s="300"/>
      <c r="AC269" s="300"/>
      <c r="AD269" s="201" t="str">
        <f>PE!AP269</f>
        <v>Kläranlagen</v>
      </c>
      <c r="AE269" s="298"/>
    </row>
    <row r="270" spans="1:34">
      <c r="A270" s="115" t="s">
        <v>304</v>
      </c>
      <c r="B270" s="71"/>
      <c r="C270" s="376"/>
      <c r="D270" s="376"/>
      <c r="E270" s="376"/>
      <c r="F270" s="376">
        <v>3.0894620031764819</v>
      </c>
      <c r="G270" s="376"/>
      <c r="H270" s="71"/>
      <c r="I270" s="376"/>
      <c r="J270" s="376"/>
      <c r="K270" s="376"/>
      <c r="L270" s="376">
        <v>3.0894620031764819</v>
      </c>
      <c r="M270" s="70"/>
      <c r="N270" s="70"/>
      <c r="O270" s="176"/>
      <c r="P270" s="176">
        <v>9.6377000000000006</v>
      </c>
      <c r="Q270" s="376"/>
      <c r="R270" s="232">
        <f t="shared" si="32"/>
        <v>0.16</v>
      </c>
      <c r="S270" s="70"/>
      <c r="T270" s="202">
        <f t="shared" si="33"/>
        <v>0</v>
      </c>
      <c r="U270" s="202">
        <f t="shared" si="34"/>
        <v>0</v>
      </c>
      <c r="V270" s="378" t="e">
        <f t="shared" si="35"/>
        <v>#DIV/0!</v>
      </c>
      <c r="W270" s="378" t="e">
        <f t="shared" si="36"/>
        <v>#DIV/0!</v>
      </c>
      <c r="X270" s="258" t="e">
        <f t="shared" si="37"/>
        <v>#N/A</v>
      </c>
      <c r="Y270" s="297">
        <f t="shared" si="38"/>
        <v>3.0894620031764819</v>
      </c>
      <c r="Z270" s="201">
        <f t="shared" si="39"/>
        <v>0.32056009246775491</v>
      </c>
      <c r="AA270" s="201"/>
      <c r="AB270" s="300"/>
      <c r="AC270" s="300"/>
      <c r="AD270" s="201" t="str">
        <f>PE!AP270</f>
        <v>Kläranlagen</v>
      </c>
      <c r="AE270" s="298"/>
    </row>
    <row r="271" spans="1:34">
      <c r="A271" s="115" t="s">
        <v>305</v>
      </c>
      <c r="B271" s="71"/>
      <c r="C271" s="376"/>
      <c r="D271" s="376"/>
      <c r="E271" s="376"/>
      <c r="F271" s="376">
        <v>5.9075849761660502</v>
      </c>
      <c r="G271" s="376"/>
      <c r="H271" s="71"/>
      <c r="I271" s="376"/>
      <c r="J271" s="376"/>
      <c r="K271" s="376"/>
      <c r="L271" s="376">
        <v>5.9075849761660502</v>
      </c>
      <c r="M271" s="70"/>
      <c r="N271" s="70"/>
      <c r="O271" s="176"/>
      <c r="P271" s="176">
        <v>10.962999999999999</v>
      </c>
      <c r="Q271" s="376"/>
      <c r="R271" s="232">
        <f t="shared" si="32"/>
        <v>0.16</v>
      </c>
      <c r="S271" s="70"/>
      <c r="T271" s="202">
        <f t="shared" si="33"/>
        <v>0</v>
      </c>
      <c r="U271" s="202">
        <f t="shared" si="34"/>
        <v>0</v>
      </c>
      <c r="V271" s="378" t="e">
        <f t="shared" si="35"/>
        <v>#DIV/0!</v>
      </c>
      <c r="W271" s="378" t="e">
        <f t="shared" si="36"/>
        <v>#DIV/0!</v>
      </c>
      <c r="X271" s="258" t="e">
        <f t="shared" si="37"/>
        <v>#N/A</v>
      </c>
      <c r="Y271" s="297">
        <f t="shared" si="38"/>
        <v>5.9075849761660502</v>
      </c>
      <c r="Z271" s="201">
        <f t="shared" si="39"/>
        <v>0.53886572800930865</v>
      </c>
      <c r="AA271" s="201"/>
      <c r="AB271" s="300"/>
      <c r="AC271" s="300"/>
      <c r="AD271" s="201" t="str">
        <f>PE!AP271</f>
        <v>Kläranlagen</v>
      </c>
      <c r="AE271" s="298"/>
    </row>
    <row r="272" spans="1:34">
      <c r="A272" s="115" t="s">
        <v>306</v>
      </c>
      <c r="B272" s="71"/>
      <c r="C272" s="376">
        <v>17.418637945321581</v>
      </c>
      <c r="D272" s="376"/>
      <c r="E272" s="376">
        <v>2.0186244904874249</v>
      </c>
      <c r="F272" s="376">
        <v>2.8848957532128332</v>
      </c>
      <c r="G272" s="376"/>
      <c r="H272" s="71"/>
      <c r="I272" s="376"/>
      <c r="J272" s="376"/>
      <c r="K272" s="376">
        <v>2.0186244904874249</v>
      </c>
      <c r="L272" s="376">
        <v>2.8848957532128332</v>
      </c>
      <c r="M272" s="70"/>
      <c r="N272" s="70"/>
      <c r="O272" s="176"/>
      <c r="P272" s="176">
        <v>9.4558</v>
      </c>
      <c r="Q272" s="376"/>
      <c r="R272" s="232">
        <f t="shared" si="32"/>
        <v>0.66666666666666663</v>
      </c>
      <c r="S272" s="70"/>
      <c r="T272" s="202">
        <f t="shared" si="33"/>
        <v>17.666313580296496</v>
      </c>
      <c r="U272" s="202">
        <f t="shared" si="34"/>
        <v>94.941246366635539</v>
      </c>
      <c r="V272" s="378">
        <f t="shared" si="35"/>
        <v>1.0000000000000024</v>
      </c>
      <c r="W272" s="378">
        <f t="shared" si="36"/>
        <v>1.0000000000000013</v>
      </c>
      <c r="X272" s="258" t="e">
        <f t="shared" si="37"/>
        <v>#N/A</v>
      </c>
      <c r="Y272" s="297">
        <f t="shared" si="38"/>
        <v>2.4517601218501293</v>
      </c>
      <c r="Z272" s="201">
        <f t="shared" si="39"/>
        <v>0.25928637681107142</v>
      </c>
      <c r="AA272" s="201"/>
      <c r="AB272" s="300"/>
      <c r="AC272" s="300"/>
      <c r="AD272" s="201" t="str">
        <f>PE!AP272</f>
        <v>Kläranlagen</v>
      </c>
      <c r="AE272" s="298"/>
    </row>
    <row r="273" spans="1:31">
      <c r="A273" s="115" t="s">
        <v>307</v>
      </c>
      <c r="B273" s="71"/>
      <c r="C273" s="376">
        <v>20.4733810262858</v>
      </c>
      <c r="D273" s="376"/>
      <c r="E273" s="376">
        <v>3.21370986906435</v>
      </c>
      <c r="F273" s="376">
        <v>4.5041674250438932</v>
      </c>
      <c r="G273" s="376"/>
      <c r="H273" s="71"/>
      <c r="I273" s="376"/>
      <c r="J273" s="376"/>
      <c r="K273" s="376">
        <v>3.21370986906435</v>
      </c>
      <c r="L273" s="376">
        <v>4.5041674250438932</v>
      </c>
      <c r="M273" s="70"/>
      <c r="N273" s="70"/>
      <c r="O273" s="176"/>
      <c r="P273" s="176">
        <v>9.8603000000000005</v>
      </c>
      <c r="Q273" s="376"/>
      <c r="R273" s="232">
        <f t="shared" si="32"/>
        <v>0.66666666666666663</v>
      </c>
      <c r="S273" s="70"/>
      <c r="T273" s="202">
        <f t="shared" si="33"/>
        <v>16.720368914969232</v>
      </c>
      <c r="U273" s="202">
        <f t="shared" si="34"/>
        <v>83.534636707208321</v>
      </c>
      <c r="V273" s="378">
        <f t="shared" si="35"/>
        <v>1.0000000000000002</v>
      </c>
      <c r="W273" s="378">
        <f t="shared" si="36"/>
        <v>1.0000000000000002</v>
      </c>
      <c r="X273" s="258" t="e">
        <f t="shared" si="37"/>
        <v>#N/A</v>
      </c>
      <c r="Y273" s="297">
        <f t="shared" si="38"/>
        <v>3.8589386470541216</v>
      </c>
      <c r="Z273" s="201">
        <f t="shared" si="39"/>
        <v>0.3913611803955378</v>
      </c>
      <c r="AA273" s="201"/>
      <c r="AB273" s="300"/>
      <c r="AC273" s="300"/>
      <c r="AD273" s="201" t="str">
        <f>PE!AP273</f>
        <v>Kläranlagen</v>
      </c>
      <c r="AE273" s="298"/>
    </row>
    <row r="274" spans="1:31">
      <c r="A274" s="115" t="s">
        <v>308</v>
      </c>
      <c r="B274" s="71"/>
      <c r="C274" s="376"/>
      <c r="D274" s="376"/>
      <c r="E274" s="376"/>
      <c r="F274" s="376"/>
      <c r="G274" s="376"/>
      <c r="H274" s="71"/>
      <c r="I274" s="376"/>
      <c r="J274" s="376"/>
      <c r="K274" s="376"/>
      <c r="L274" s="376"/>
      <c r="M274" s="70"/>
      <c r="N274" s="70"/>
      <c r="O274" s="176"/>
      <c r="P274" s="176">
        <v>9.0574999999999992</v>
      </c>
      <c r="Q274" s="376"/>
      <c r="R274" s="232" t="e">
        <f t="shared" si="32"/>
        <v>#DIV/0!</v>
      </c>
      <c r="S274" s="70"/>
      <c r="T274" s="202" t="e">
        <f t="shared" si="33"/>
        <v>#DIV/0!</v>
      </c>
      <c r="U274" s="202" t="e">
        <f t="shared" si="34"/>
        <v>#DIV/0!</v>
      </c>
      <c r="V274" s="378" t="e">
        <f t="shared" si="35"/>
        <v>#DIV/0!</v>
      </c>
      <c r="W274" s="378" t="e">
        <f t="shared" si="36"/>
        <v>#DIV/0!</v>
      </c>
      <c r="X274" s="258" t="e">
        <f t="shared" si="37"/>
        <v>#N/A</v>
      </c>
      <c r="Y274" s="297" t="e">
        <f t="shared" si="38"/>
        <v>#DIV/0!</v>
      </c>
      <c r="Z274" s="201">
        <f t="shared" si="39"/>
        <v>0</v>
      </c>
      <c r="AA274" s="201"/>
      <c r="AB274" s="300"/>
      <c r="AC274" s="300"/>
      <c r="AD274" s="201" t="str">
        <f>PE!AP274</f>
        <v>Kläranlagen</v>
      </c>
      <c r="AE274" s="298"/>
    </row>
    <row r="275" spans="1:31">
      <c r="A275" s="115" t="s">
        <v>309</v>
      </c>
      <c r="B275" s="71">
        <v>1.015420685721786</v>
      </c>
      <c r="C275" s="376"/>
      <c r="D275" s="376"/>
      <c r="E275" s="376">
        <v>5.8056061059098498</v>
      </c>
      <c r="F275" s="376">
        <v>16.075705484407681</v>
      </c>
      <c r="G275" s="376">
        <v>7.8369712138310339</v>
      </c>
      <c r="H275" s="71">
        <v>1.015420685721786</v>
      </c>
      <c r="I275" s="376"/>
      <c r="J275" s="376"/>
      <c r="K275" s="376">
        <v>5.8056061059098498</v>
      </c>
      <c r="L275" s="376"/>
      <c r="M275" s="70">
        <v>7.8369712138310339</v>
      </c>
      <c r="N275" s="70"/>
      <c r="O275" s="176"/>
      <c r="P275" s="176">
        <v>10.6021</v>
      </c>
      <c r="Q275" s="376"/>
      <c r="R275" s="232">
        <f t="shared" si="32"/>
        <v>0.5</v>
      </c>
      <c r="S275" s="70"/>
      <c r="T275" s="202">
        <f t="shared" si="33"/>
        <v>58.53041093948994</v>
      </c>
      <c r="U275" s="202">
        <f t="shared" si="34"/>
        <v>70.822093368246271</v>
      </c>
      <c r="V275" s="378">
        <f t="shared" si="35"/>
        <v>1.3534459592737615</v>
      </c>
      <c r="W275" s="378">
        <f t="shared" si="36"/>
        <v>1.0318821362049542</v>
      </c>
      <c r="X275" s="258">
        <f t="shared" si="37"/>
        <v>1.1499999999999999</v>
      </c>
      <c r="Y275" s="297">
        <f t="shared" si="38"/>
        <v>4.8859993351542235</v>
      </c>
      <c r="Z275" s="201">
        <f t="shared" si="39"/>
        <v>0.46085203263072633</v>
      </c>
      <c r="AA275" s="201"/>
      <c r="AB275" s="300"/>
      <c r="AC275" s="300"/>
      <c r="AD275" s="201" t="str">
        <f>PE!AP275</f>
        <v>Kläranlagen</v>
      </c>
      <c r="AE275" s="298"/>
    </row>
    <row r="276" spans="1:31">
      <c r="A276" s="115" t="s">
        <v>310</v>
      </c>
      <c r="B276" s="71"/>
      <c r="C276" s="376"/>
      <c r="D276" s="376"/>
      <c r="E276" s="376">
        <v>3.2903082647137341</v>
      </c>
      <c r="F276" s="376">
        <v>6.3293338955463213E-2</v>
      </c>
      <c r="G276" s="376">
        <v>7.335745560775659</v>
      </c>
      <c r="H276" s="290"/>
      <c r="I276" s="374"/>
      <c r="J276" s="374"/>
      <c r="K276" s="374"/>
      <c r="L276" s="374"/>
      <c r="M276" s="291"/>
      <c r="N276" s="70"/>
      <c r="O276" s="176"/>
      <c r="P276" s="176">
        <v>13.4375</v>
      </c>
      <c r="Q276" s="374"/>
      <c r="R276" s="232" t="e">
        <f t="shared" si="32"/>
        <v>#DIV/0!</v>
      </c>
      <c r="S276" s="291"/>
      <c r="T276" s="202" t="e">
        <f t="shared" si="33"/>
        <v>#DIV/0!</v>
      </c>
      <c r="U276" s="202">
        <f t="shared" si="34"/>
        <v>83.500695451668676</v>
      </c>
      <c r="V276" s="378" t="e">
        <f t="shared" si="35"/>
        <v>#DIV/0!</v>
      </c>
      <c r="W276" s="378" t="e">
        <f t="shared" si="36"/>
        <v>#DIV/0!</v>
      </c>
      <c r="X276" s="258" t="e">
        <f t="shared" si="37"/>
        <v>#N/A</v>
      </c>
      <c r="Y276" s="297" t="e">
        <f t="shared" si="38"/>
        <v>#DIV/0!</v>
      </c>
      <c r="Z276" s="201">
        <f t="shared" si="39"/>
        <v>0</v>
      </c>
      <c r="AA276" s="201"/>
      <c r="AB276" s="300"/>
      <c r="AC276" s="300"/>
      <c r="AD276" s="201" t="str">
        <f>PE!AP276</f>
        <v>KWS, Schlamm</v>
      </c>
      <c r="AE276" s="298"/>
    </row>
    <row r="277" spans="1:31">
      <c r="A277" s="115" t="s">
        <v>311</v>
      </c>
      <c r="B277" s="71"/>
      <c r="C277" s="376">
        <v>15.10026138327961</v>
      </c>
      <c r="D277" s="376">
        <v>83.798822396953071</v>
      </c>
      <c r="E277" s="376">
        <v>3.6352730099951631</v>
      </c>
      <c r="F277" s="376">
        <v>4.4989503257059138E-2</v>
      </c>
      <c r="G277" s="376">
        <v>5.7721988023314106</v>
      </c>
      <c r="H277" s="71"/>
      <c r="I277" s="376"/>
      <c r="J277" s="376"/>
      <c r="K277" s="376">
        <v>3.2903082647137341</v>
      </c>
      <c r="L277" s="376"/>
      <c r="M277" s="70">
        <v>7.335745560775659</v>
      </c>
      <c r="N277" s="70"/>
      <c r="O277" s="176"/>
      <c r="P277" s="176">
        <v>30.892499999999998</v>
      </c>
      <c r="Q277" s="376"/>
      <c r="R277" s="232">
        <f t="shared" si="32"/>
        <v>0.41666666666666663</v>
      </c>
      <c r="S277" s="70"/>
      <c r="T277" s="202">
        <f t="shared" si="33"/>
        <v>38.070927952179915</v>
      </c>
      <c r="U277" s="202">
        <f t="shared" si="34"/>
        <v>145.17745137885458</v>
      </c>
      <c r="V277" s="378">
        <f t="shared" si="35"/>
        <v>1</v>
      </c>
      <c r="W277" s="378">
        <f t="shared" si="36"/>
        <v>1</v>
      </c>
      <c r="X277" s="258" t="e">
        <f t="shared" si="37"/>
        <v>#N/A</v>
      </c>
      <c r="Y277" s="297">
        <f t="shared" si="38"/>
        <v>5.3130269127446965</v>
      </c>
      <c r="Z277" s="201">
        <f t="shared" si="39"/>
        <v>0.17198436231268743</v>
      </c>
      <c r="AA277" s="201"/>
      <c r="AB277" s="300"/>
      <c r="AC277" s="300"/>
      <c r="AD277" s="201" t="str">
        <f>PE!AP277</f>
        <v>KWS, Schlamm</v>
      </c>
      <c r="AE277" s="298"/>
    </row>
    <row r="278" spans="1:31">
      <c r="A278" s="115" t="s">
        <v>312</v>
      </c>
      <c r="B278" s="71"/>
      <c r="C278" s="376"/>
      <c r="D278" s="376"/>
      <c r="E278" s="376">
        <v>4.4709432742008381</v>
      </c>
      <c r="F278" s="376">
        <v>6.3682554209548076E-2</v>
      </c>
      <c r="G278" s="376">
        <v>7.5032047222546971</v>
      </c>
      <c r="H278" s="71"/>
      <c r="I278" s="376">
        <v>15.10026138327961</v>
      </c>
      <c r="J278" s="376"/>
      <c r="K278" s="376">
        <v>3.6352730099951631</v>
      </c>
      <c r="L278" s="376"/>
      <c r="M278" s="70">
        <v>5.7721988023314106</v>
      </c>
      <c r="N278" s="70"/>
      <c r="O278" s="176"/>
      <c r="P278" s="176">
        <v>9.4992000000000001</v>
      </c>
      <c r="Q278" s="376"/>
      <c r="R278" s="232">
        <f t="shared" si="32"/>
        <v>0.5</v>
      </c>
      <c r="S278" s="70"/>
      <c r="T278" s="202">
        <f t="shared" si="33"/>
        <v>60.935978280815995</v>
      </c>
      <c r="U278" s="202">
        <f t="shared" si="34"/>
        <v>76.120396365364783</v>
      </c>
      <c r="V278" s="378">
        <f t="shared" si="35"/>
        <v>0.91080016035805789</v>
      </c>
      <c r="W278" s="378">
        <f t="shared" si="36"/>
        <v>1.3923271322587529</v>
      </c>
      <c r="X278" s="258">
        <f t="shared" si="37"/>
        <v>1.1499999999999999</v>
      </c>
      <c r="Y278" s="297">
        <f t="shared" si="38"/>
        <v>8.169244398535394</v>
      </c>
      <c r="Z278" s="201">
        <f t="shared" si="39"/>
        <v>0.85999288345706948</v>
      </c>
      <c r="AA278" s="201"/>
      <c r="AB278" s="300"/>
      <c r="AC278" s="300"/>
      <c r="AD278" s="201" t="str">
        <f>PE!AP278</f>
        <v>KWS, Schlamm</v>
      </c>
      <c r="AE278" s="298"/>
    </row>
    <row r="279" spans="1:31">
      <c r="A279" s="115" t="s">
        <v>313</v>
      </c>
      <c r="B279" s="71"/>
      <c r="C279" s="376">
        <v>33.709352083213162</v>
      </c>
      <c r="D279" s="376"/>
      <c r="E279" s="376">
        <v>19.103610486354381</v>
      </c>
      <c r="F279" s="376">
        <v>6.1153437610138139E-2</v>
      </c>
      <c r="G279" s="376">
        <v>27.361974790694489</v>
      </c>
      <c r="H279" s="71"/>
      <c r="I279" s="376"/>
      <c r="J279" s="376"/>
      <c r="K279" s="376">
        <v>4.4709432742008381</v>
      </c>
      <c r="L279" s="376"/>
      <c r="M279" s="70">
        <v>7.5032047222546971</v>
      </c>
      <c r="N279" s="70"/>
      <c r="O279" s="176"/>
      <c r="P279" s="176">
        <v>14.5312</v>
      </c>
      <c r="Q279" s="376"/>
      <c r="R279" s="232">
        <f t="shared" si="32"/>
        <v>0.66666666666666663</v>
      </c>
      <c r="S279" s="70"/>
      <c r="T279" s="202">
        <f t="shared" si="33"/>
        <v>25.323400453639284</v>
      </c>
      <c r="U279" s="202">
        <f t="shared" si="34"/>
        <v>63.083699368265464</v>
      </c>
      <c r="V279" s="378">
        <f t="shared" si="35"/>
        <v>0.99999999999999956</v>
      </c>
      <c r="W279" s="378">
        <f t="shared" si="36"/>
        <v>0.99999999999999956</v>
      </c>
      <c r="X279" s="258" t="e">
        <f t="shared" si="37"/>
        <v>#N/A</v>
      </c>
      <c r="Y279" s="297">
        <f t="shared" si="38"/>
        <v>5.9870739982277676</v>
      </c>
      <c r="Z279" s="201">
        <f t="shared" si="39"/>
        <v>0.41201511218810338</v>
      </c>
      <c r="AA279" s="201"/>
      <c r="AB279" s="300"/>
      <c r="AC279" s="300"/>
      <c r="AD279" s="201" t="str">
        <f>PE!AP279</f>
        <v>Muenchehofe</v>
      </c>
      <c r="AE279" s="298"/>
    </row>
    <row r="280" spans="1:31">
      <c r="A280" s="115" t="s">
        <v>314</v>
      </c>
      <c r="B280" s="71"/>
      <c r="C280" s="376"/>
      <c r="D280" s="376"/>
      <c r="E280" s="376">
        <v>5.3549808914014152</v>
      </c>
      <c r="F280" s="376">
        <v>2.7451058899771421E-2</v>
      </c>
      <c r="G280" s="376"/>
      <c r="H280" s="71"/>
      <c r="I280" s="376">
        <v>33.709352083213162</v>
      </c>
      <c r="J280" s="376"/>
      <c r="K280" s="376">
        <v>19.103610486354381</v>
      </c>
      <c r="L280" s="376"/>
      <c r="M280" s="70">
        <v>27.361974790694489</v>
      </c>
      <c r="N280" s="70"/>
      <c r="O280" s="176"/>
      <c r="P280" s="176">
        <v>9.9720999999999993</v>
      </c>
      <c r="Q280" s="376"/>
      <c r="R280" s="232">
        <f t="shared" si="32"/>
        <v>0.75</v>
      </c>
      <c r="S280" s="70"/>
      <c r="T280" s="202">
        <f t="shared" si="33"/>
        <v>22.375161407488534</v>
      </c>
      <c r="U280" s="202">
        <f t="shared" si="34"/>
        <v>98.979975626139222</v>
      </c>
      <c r="V280" s="378">
        <f t="shared" si="35"/>
        <v>1.2745281055202899</v>
      </c>
      <c r="W280" s="378">
        <f t="shared" si="36"/>
        <v>1.1680027654796394</v>
      </c>
      <c r="X280" s="258">
        <f t="shared" si="37"/>
        <v>1.1499999999999999</v>
      </c>
      <c r="Y280" s="297">
        <f t="shared" si="38"/>
        <v>26.724979120087344</v>
      </c>
      <c r="Z280" s="201">
        <f t="shared" si="39"/>
        <v>2.6799750423769662</v>
      </c>
      <c r="AA280" s="201"/>
      <c r="AB280" s="300"/>
      <c r="AC280" s="300"/>
      <c r="AD280" s="201" t="str">
        <f>PE!AP280</f>
        <v>Muenchehofe</v>
      </c>
      <c r="AE280" s="298"/>
    </row>
    <row r="281" spans="1:31">
      <c r="A281" s="115" t="s">
        <v>315</v>
      </c>
      <c r="B281" s="71"/>
      <c r="C281" s="376">
        <v>23.31443182195131</v>
      </c>
      <c r="D281" s="376"/>
      <c r="E281" s="376">
        <v>4.084050803632425</v>
      </c>
      <c r="F281" s="376">
        <v>4.9794427409316687E-2</v>
      </c>
      <c r="G281" s="376">
        <v>3.3716302880888982</v>
      </c>
      <c r="H281" s="71"/>
      <c r="I281" s="376"/>
      <c r="J281" s="376"/>
      <c r="K281" s="376">
        <v>5.3549808914014152</v>
      </c>
      <c r="L281" s="376"/>
      <c r="M281" s="70"/>
      <c r="N281" s="70"/>
      <c r="O281" s="176"/>
      <c r="P281" s="176">
        <v>10.310499999999999</v>
      </c>
      <c r="Q281" s="376"/>
      <c r="R281" s="232">
        <f t="shared" si="32"/>
        <v>0.16</v>
      </c>
      <c r="S281" s="70"/>
      <c r="T281" s="202">
        <f t="shared" si="33"/>
        <v>0</v>
      </c>
      <c r="U281" s="202">
        <f t="shared" si="34"/>
        <v>118.62240790721276</v>
      </c>
      <c r="V281" s="378" t="e">
        <f t="shared" si="35"/>
        <v>#DIV/0!</v>
      </c>
      <c r="W281" s="378" t="e">
        <f t="shared" si="36"/>
        <v>#DIV/0!</v>
      </c>
      <c r="X281" s="258" t="e">
        <f t="shared" si="37"/>
        <v>#N/A</v>
      </c>
      <c r="Y281" s="297">
        <f t="shared" si="38"/>
        <v>5.3549808914014152</v>
      </c>
      <c r="Z281" s="201">
        <f t="shared" si="39"/>
        <v>0.51937160093122692</v>
      </c>
      <c r="AA281" s="201"/>
      <c r="AB281" s="300"/>
      <c r="AC281" s="300"/>
      <c r="AD281" s="201" t="str">
        <f>PE!AP281</f>
        <v>Muenchehofe</v>
      </c>
      <c r="AE281" s="298"/>
    </row>
    <row r="282" spans="1:31">
      <c r="A282" s="115" t="s">
        <v>316</v>
      </c>
      <c r="B282" s="71"/>
      <c r="C282" s="376">
        <v>9.4333273279741032</v>
      </c>
      <c r="D282" s="376">
        <v>13.43312786946082</v>
      </c>
      <c r="E282" s="376">
        <v>6.4823196925662634</v>
      </c>
      <c r="F282" s="376">
        <v>1.0645829397114269E-2</v>
      </c>
      <c r="G282" s="376">
        <v>1.429069827731225</v>
      </c>
      <c r="H282" s="71"/>
      <c r="I282" s="376">
        <v>23.31443182195131</v>
      </c>
      <c r="J282" s="376"/>
      <c r="K282" s="376">
        <v>4.084050803632425</v>
      </c>
      <c r="L282" s="376"/>
      <c r="M282" s="70">
        <v>3.3716302880888982</v>
      </c>
      <c r="N282" s="70"/>
      <c r="O282" s="176"/>
      <c r="P282" s="176">
        <v>3.5918000000000001</v>
      </c>
      <c r="Q282" s="376"/>
      <c r="R282" s="232">
        <f t="shared" si="32"/>
        <v>0.25</v>
      </c>
      <c r="S282" s="70"/>
      <c r="T282" s="202">
        <f t="shared" si="33"/>
        <v>90.06584415077262</v>
      </c>
      <c r="U282" s="202">
        <f t="shared" si="34"/>
        <v>80.845408204076861</v>
      </c>
      <c r="V282" s="378">
        <f t="shared" si="35"/>
        <v>0.7453163601280024</v>
      </c>
      <c r="W282" s="378">
        <f t="shared" si="36"/>
        <v>1.4135124650117836</v>
      </c>
      <c r="X282" s="258">
        <f t="shared" si="37"/>
        <v>1.1499999999999999</v>
      </c>
      <c r="Y282" s="297">
        <f t="shared" si="38"/>
        <v>10.256704304557545</v>
      </c>
      <c r="Z282" s="201">
        <f t="shared" si="39"/>
        <v>2.8555889260419689</v>
      </c>
      <c r="AA282" s="201"/>
      <c r="AB282" s="300"/>
      <c r="AC282" s="300"/>
      <c r="AD282" s="201" t="str">
        <f>PE!AP282</f>
        <v>Methode</v>
      </c>
      <c r="AE282" s="298"/>
    </row>
    <row r="283" spans="1:31">
      <c r="A283" s="115" t="s">
        <v>317</v>
      </c>
      <c r="B283" s="71"/>
      <c r="C283" s="376"/>
      <c r="D283" s="376"/>
      <c r="E283" s="376"/>
      <c r="F283" s="376"/>
      <c r="G283" s="376"/>
      <c r="H283" s="71"/>
      <c r="I283" s="376"/>
      <c r="J283" s="376"/>
      <c r="K283" s="376"/>
      <c r="L283" s="376"/>
      <c r="M283" s="70"/>
      <c r="N283" s="70"/>
      <c r="O283" s="176"/>
      <c r="P283" s="176">
        <v>11.972099999999999</v>
      </c>
      <c r="Q283" s="376"/>
      <c r="R283" s="232" t="e">
        <f t="shared" si="32"/>
        <v>#DIV/0!</v>
      </c>
      <c r="S283" s="70"/>
      <c r="T283" s="202" t="e">
        <f t="shared" si="33"/>
        <v>#DIV/0!</v>
      </c>
      <c r="U283" s="202" t="e">
        <f t="shared" si="34"/>
        <v>#DIV/0!</v>
      </c>
      <c r="V283" s="378" t="e">
        <f t="shared" si="35"/>
        <v>#DIV/0!</v>
      </c>
      <c r="W283" s="378" t="e">
        <f t="shared" si="36"/>
        <v>#DIV/0!</v>
      </c>
      <c r="X283" s="258" t="e">
        <f t="shared" si="37"/>
        <v>#N/A</v>
      </c>
      <c r="Y283" s="297" t="e">
        <f t="shared" si="38"/>
        <v>#DIV/0!</v>
      </c>
      <c r="Z283" s="201">
        <f t="shared" si="39"/>
        <v>0</v>
      </c>
      <c r="AA283" s="201"/>
      <c r="AB283" s="300"/>
      <c r="AC283" s="300"/>
      <c r="AD283" s="201" t="str">
        <f>PE!AP283</f>
        <v>Methode</v>
      </c>
      <c r="AE283" s="298"/>
    </row>
    <row r="284" spans="1:31">
      <c r="A284" s="115" t="s">
        <v>318</v>
      </c>
      <c r="B284" s="71"/>
      <c r="C284" s="376"/>
      <c r="D284" s="376"/>
      <c r="E284" s="376"/>
      <c r="F284" s="376"/>
      <c r="G284" s="376"/>
      <c r="H284" s="71"/>
      <c r="I284" s="376"/>
      <c r="J284" s="376"/>
      <c r="K284" s="376"/>
      <c r="L284" s="376"/>
      <c r="M284" s="70"/>
      <c r="N284" s="70"/>
      <c r="O284" s="176"/>
      <c r="P284" s="176">
        <v>10.0366</v>
      </c>
      <c r="Q284" s="376"/>
      <c r="R284" s="232" t="e">
        <f t="shared" si="32"/>
        <v>#DIV/0!</v>
      </c>
      <c r="S284" s="70"/>
      <c r="T284" s="202" t="e">
        <f t="shared" si="33"/>
        <v>#DIV/0!</v>
      </c>
      <c r="U284" s="202" t="e">
        <f t="shared" si="34"/>
        <v>#DIV/0!</v>
      </c>
      <c r="V284" s="378" t="e">
        <f t="shared" si="35"/>
        <v>#DIV/0!</v>
      </c>
      <c r="W284" s="378" t="e">
        <f t="shared" si="36"/>
        <v>#DIV/0!</v>
      </c>
      <c r="X284" s="258" t="e">
        <f t="shared" si="37"/>
        <v>#N/A</v>
      </c>
      <c r="Y284" s="297" t="e">
        <f t="shared" si="38"/>
        <v>#DIV/0!</v>
      </c>
      <c r="Z284" s="201">
        <f t="shared" si="39"/>
        <v>0</v>
      </c>
      <c r="AA284" s="201"/>
      <c r="AB284" s="300"/>
      <c r="AC284" s="300"/>
      <c r="AD284" s="201" t="str">
        <f>PE!AP284</f>
        <v>Methode</v>
      </c>
      <c r="AE284" s="298"/>
    </row>
    <row r="285" spans="1:31">
      <c r="A285" s="115" t="s">
        <v>319</v>
      </c>
      <c r="B285" s="71">
        <v>1.5853583982160651</v>
      </c>
      <c r="C285" s="376">
        <v>10.33207291594257</v>
      </c>
      <c r="D285" s="376"/>
      <c r="E285" s="376">
        <v>3.815733716149845</v>
      </c>
      <c r="F285" s="376">
        <v>1.9551326757208779E-2</v>
      </c>
      <c r="G285" s="376">
        <v>5.6879582579702168</v>
      </c>
      <c r="H285" s="71">
        <v>1.5853583982160651</v>
      </c>
      <c r="I285" s="376"/>
      <c r="J285" s="376"/>
      <c r="K285" s="376">
        <v>3.815733716149845</v>
      </c>
      <c r="L285" s="376"/>
      <c r="M285" s="70">
        <v>5.6879582579702168</v>
      </c>
      <c r="N285" s="70"/>
      <c r="O285" s="176"/>
      <c r="P285" s="176">
        <v>10.0708</v>
      </c>
      <c r="Q285" s="376"/>
      <c r="R285" s="232">
        <f t="shared" si="32"/>
        <v>0.5</v>
      </c>
      <c r="S285" s="70"/>
      <c r="T285" s="202">
        <f t="shared" si="33"/>
        <v>45.369225232746324</v>
      </c>
      <c r="U285" s="202">
        <f t="shared" si="34"/>
        <v>83.587515697630323</v>
      </c>
      <c r="V285" s="378">
        <f t="shared" si="35"/>
        <v>1.2587864709802896</v>
      </c>
      <c r="W285" s="378">
        <f t="shared" si="36"/>
        <v>1.1875979160131056</v>
      </c>
      <c r="X285" s="258">
        <f t="shared" si="37"/>
        <v>1.1499999999999999</v>
      </c>
      <c r="Y285" s="297">
        <f t="shared" si="38"/>
        <v>3.6963501241120422</v>
      </c>
      <c r="Z285" s="201">
        <f t="shared" si="39"/>
        <v>0.36703639473646998</v>
      </c>
      <c r="AA285" s="201"/>
      <c r="AB285" s="300"/>
      <c r="AC285" s="300"/>
      <c r="AD285" s="201" t="str">
        <f>PE!AP285</f>
        <v>Kläranlagen</v>
      </c>
      <c r="AE285" s="298"/>
    </row>
    <row r="286" spans="1:31">
      <c r="A286" s="115" t="s">
        <v>320</v>
      </c>
      <c r="B286" s="71">
        <v>2.2237792994012309</v>
      </c>
      <c r="C286" s="376"/>
      <c r="D286" s="376"/>
      <c r="E286" s="376">
        <v>4.314062702070558</v>
      </c>
      <c r="F286" s="376">
        <v>1.390614309666946E-2</v>
      </c>
      <c r="G286" s="376">
        <v>5.6494437824019066</v>
      </c>
      <c r="H286" s="71">
        <v>2.2237792994012309</v>
      </c>
      <c r="I286" s="376"/>
      <c r="J286" s="376"/>
      <c r="K286" s="376">
        <v>4.314062702070558</v>
      </c>
      <c r="L286" s="376"/>
      <c r="M286" s="70">
        <v>5.6494437824019066</v>
      </c>
      <c r="N286" s="70"/>
      <c r="O286" s="176"/>
      <c r="P286" s="176">
        <v>11.7417</v>
      </c>
      <c r="Q286" s="376"/>
      <c r="R286" s="232">
        <f t="shared" si="32"/>
        <v>0.75</v>
      </c>
      <c r="S286" s="70"/>
      <c r="T286" s="202">
        <f t="shared" si="33"/>
        <v>34.703262917955499</v>
      </c>
      <c r="U286" s="202">
        <f t="shared" si="34"/>
        <v>70.036467129038243</v>
      </c>
      <c r="V286" s="378">
        <f t="shared" si="35"/>
        <v>1.3041959541665682</v>
      </c>
      <c r="W286" s="378">
        <f t="shared" si="36"/>
        <v>1.1257061324730206</v>
      </c>
      <c r="X286" s="258">
        <f t="shared" si="37"/>
        <v>1.1499999999999999</v>
      </c>
      <c r="Y286" s="297">
        <f t="shared" si="38"/>
        <v>4.0624285946245653</v>
      </c>
      <c r="Z286" s="201">
        <f t="shared" si="39"/>
        <v>0.34598300030017504</v>
      </c>
      <c r="AA286" s="201"/>
      <c r="AB286" s="300"/>
      <c r="AC286" s="300"/>
      <c r="AD286" s="201" t="str">
        <f>PE!AP286</f>
        <v>Kläranlagen</v>
      </c>
      <c r="AE286" s="298"/>
    </row>
    <row r="287" spans="1:31">
      <c r="A287" s="115" t="s">
        <v>321</v>
      </c>
      <c r="B287" s="71">
        <v>2.234732994847783</v>
      </c>
      <c r="C287" s="376"/>
      <c r="D287" s="376"/>
      <c r="E287" s="376">
        <v>2.5344971108574899</v>
      </c>
      <c r="F287" s="376">
        <v>4.9590275711965573E-2</v>
      </c>
      <c r="G287" s="376">
        <v>4.7018103816015229</v>
      </c>
      <c r="H287" s="71">
        <v>2.234732994847783</v>
      </c>
      <c r="I287" s="376"/>
      <c r="J287" s="376"/>
      <c r="K287" s="376">
        <v>2.5344971108574899</v>
      </c>
      <c r="L287" s="376"/>
      <c r="M287" s="70">
        <v>4.7018103816015229</v>
      </c>
      <c r="N287" s="70"/>
      <c r="O287" s="176"/>
      <c r="P287" s="176">
        <v>12.3482</v>
      </c>
      <c r="Q287" s="376"/>
      <c r="R287" s="232">
        <f t="shared" si="32"/>
        <v>0.75</v>
      </c>
      <c r="S287" s="70"/>
      <c r="T287" s="202">
        <f t="shared" si="33"/>
        <v>34.816772312698632</v>
      </c>
      <c r="U287" s="202">
        <f t="shared" si="34"/>
        <v>69.248569741803095</v>
      </c>
      <c r="V287" s="378">
        <f t="shared" si="35"/>
        <v>0.8390697822150307</v>
      </c>
      <c r="W287" s="378">
        <f t="shared" si="36"/>
        <v>1.4054210029024889</v>
      </c>
      <c r="X287" s="258">
        <f t="shared" si="37"/>
        <v>1.1499999999999999</v>
      </c>
      <c r="Y287" s="297">
        <f t="shared" si="38"/>
        <v>3.1570134957689313</v>
      </c>
      <c r="Z287" s="201">
        <f t="shared" si="39"/>
        <v>0.25566588618332481</v>
      </c>
      <c r="AA287" s="201"/>
      <c r="AB287" s="300"/>
      <c r="AC287" s="300"/>
      <c r="AD287" s="201" t="str">
        <f>PE!AP287</f>
        <v>Kläranlagen</v>
      </c>
      <c r="AE287" s="298"/>
    </row>
    <row r="288" spans="1:31">
      <c r="A288" s="115" t="s">
        <v>322</v>
      </c>
      <c r="B288" s="71">
        <v>1.645934825747279</v>
      </c>
      <c r="C288" s="376"/>
      <c r="D288" s="376"/>
      <c r="E288" s="376">
        <v>6.159290996235173</v>
      </c>
      <c r="F288" s="376">
        <v>5.8327521555670128E-2</v>
      </c>
      <c r="G288" s="376">
        <v>5.52035853687374</v>
      </c>
      <c r="H288" s="71">
        <v>1.645934825747279</v>
      </c>
      <c r="I288" s="376"/>
      <c r="J288" s="376"/>
      <c r="K288" s="376">
        <v>6.159290996235173</v>
      </c>
      <c r="L288" s="376"/>
      <c r="M288" s="70">
        <v>5.52035853687374</v>
      </c>
      <c r="N288" s="70"/>
      <c r="O288" s="176"/>
      <c r="P288" s="176">
        <v>12.158899999999999</v>
      </c>
      <c r="Q288" s="376"/>
      <c r="R288" s="232">
        <f t="shared" si="32"/>
        <v>0.5</v>
      </c>
      <c r="S288" s="70"/>
      <c r="T288" s="202">
        <f t="shared" si="33"/>
        <v>44.894510171375316</v>
      </c>
      <c r="U288" s="202">
        <f t="shared" si="34"/>
        <v>76.694954166304115</v>
      </c>
      <c r="V288" s="378">
        <f t="shared" si="35"/>
        <v>1.4020629865794152</v>
      </c>
      <c r="W288" s="378">
        <f t="shared" si="36"/>
        <v>0.86123304212119789</v>
      </c>
      <c r="X288" s="258">
        <f t="shared" si="37"/>
        <v>1.1499999999999999</v>
      </c>
      <c r="Y288" s="297">
        <f t="shared" si="38"/>
        <v>4.4418614529520637</v>
      </c>
      <c r="Z288" s="201">
        <f t="shared" si="39"/>
        <v>0.36531770579181211</v>
      </c>
      <c r="AA288" s="201"/>
      <c r="AB288" s="300"/>
      <c r="AC288" s="300"/>
      <c r="AD288" s="201" t="str">
        <f>PE!AP288</f>
        <v>Kläranlagen</v>
      </c>
      <c r="AE288" s="298"/>
    </row>
    <row r="289" spans="1:31">
      <c r="A289" s="115" t="s">
        <v>323</v>
      </c>
      <c r="B289" s="71">
        <v>10.85666575479822</v>
      </c>
      <c r="C289" s="376"/>
      <c r="D289" s="376">
        <v>17.148624203547239</v>
      </c>
      <c r="E289" s="376">
        <v>35.045523199377179</v>
      </c>
      <c r="F289" s="376">
        <v>0.14277045374918251</v>
      </c>
      <c r="G289" s="376">
        <v>20.999445486892451</v>
      </c>
      <c r="H289" s="71">
        <v>10.85666575479822</v>
      </c>
      <c r="I289" s="376"/>
      <c r="J289" s="376">
        <v>17.148624203547239</v>
      </c>
      <c r="K289" s="376">
        <v>35.045523199377179</v>
      </c>
      <c r="L289" s="376"/>
      <c r="M289" s="70">
        <v>20.999445486892451</v>
      </c>
      <c r="N289" s="70"/>
      <c r="O289" s="176"/>
      <c r="P289" s="176">
        <v>9.2369000000000003</v>
      </c>
      <c r="Q289" s="376"/>
      <c r="R289" s="232">
        <f t="shared" si="32"/>
        <v>0.58333333333333326</v>
      </c>
      <c r="S289" s="70"/>
      <c r="T289" s="202">
        <f t="shared" si="33"/>
        <v>42.232204075889051</v>
      </c>
      <c r="U289" s="202">
        <f t="shared" si="34"/>
        <v>68.408186581240997</v>
      </c>
      <c r="V289" s="378">
        <f t="shared" si="35"/>
        <v>1.1444466669955542</v>
      </c>
      <c r="W289" s="378">
        <f t="shared" si="36"/>
        <v>1.5813442783588825</v>
      </c>
      <c r="X289" s="258">
        <f t="shared" si="37"/>
        <v>1.49</v>
      </c>
      <c r="Y289" s="297">
        <f t="shared" si="38"/>
        <v>21.012564661153771</v>
      </c>
      <c r="Z289" s="201">
        <f t="shared" si="39"/>
        <v>2.2748502918894618</v>
      </c>
      <c r="AA289" s="201"/>
      <c r="AB289" s="300"/>
      <c r="AC289" s="300"/>
      <c r="AD289" s="201" t="str">
        <f>PE!AP289</f>
        <v>Kläranlagen</v>
      </c>
      <c r="AE289" s="298"/>
    </row>
    <row r="290" spans="1:31">
      <c r="A290" s="115" t="s">
        <v>324</v>
      </c>
      <c r="B290" s="71">
        <v>15.07858741064698</v>
      </c>
      <c r="C290" s="376"/>
      <c r="D290" s="376"/>
      <c r="E290" s="376">
        <v>42.615278030781482</v>
      </c>
      <c r="F290" s="376">
        <v>0.18020665730351049</v>
      </c>
      <c r="G290" s="376">
        <v>25.038004402388371</v>
      </c>
      <c r="H290" s="71">
        <v>15.07858741064698</v>
      </c>
      <c r="I290" s="376"/>
      <c r="J290" s="376"/>
      <c r="K290" s="376">
        <v>42.615278030781482</v>
      </c>
      <c r="L290" s="376"/>
      <c r="M290" s="70">
        <v>25.038004402388371</v>
      </c>
      <c r="N290" s="70"/>
      <c r="O290" s="176"/>
      <c r="P290" s="176">
        <v>12.124499999999999</v>
      </c>
      <c r="Q290" s="376"/>
      <c r="R290" s="232">
        <f t="shared" si="32"/>
        <v>0.5</v>
      </c>
      <c r="S290" s="70"/>
      <c r="T290" s="202">
        <f t="shared" si="33"/>
        <v>41.281418666078558</v>
      </c>
      <c r="U290" s="202">
        <f t="shared" si="34"/>
        <v>74.41751895496796</v>
      </c>
      <c r="V290" s="378">
        <f t="shared" si="35"/>
        <v>1.0978897567496368</v>
      </c>
      <c r="W290" s="378">
        <f t="shared" si="36"/>
        <v>1.3209413560339904</v>
      </c>
      <c r="X290" s="258">
        <f t="shared" si="37"/>
        <v>1.1499999999999999</v>
      </c>
      <c r="Y290" s="297">
        <f t="shared" si="38"/>
        <v>27.577289947938947</v>
      </c>
      <c r="Z290" s="201">
        <f t="shared" si="39"/>
        <v>2.2745094600139346</v>
      </c>
      <c r="AA290" s="201"/>
      <c r="AB290" s="300"/>
      <c r="AC290" s="300"/>
      <c r="AD290" s="201" t="str">
        <f>PE!AP290</f>
        <v>Kläranlagen</v>
      </c>
      <c r="AE290" s="298"/>
    </row>
    <row r="291" spans="1:31">
      <c r="A291" s="115" t="s">
        <v>325</v>
      </c>
      <c r="B291" s="71"/>
      <c r="C291" s="376"/>
      <c r="D291" s="376"/>
      <c r="E291" s="376"/>
      <c r="F291" s="376"/>
      <c r="G291" s="376"/>
      <c r="H291" s="71"/>
      <c r="I291" s="376"/>
      <c r="J291" s="376"/>
      <c r="K291" s="376"/>
      <c r="L291" s="376"/>
      <c r="M291" s="70"/>
      <c r="N291" s="70"/>
      <c r="O291" s="176"/>
      <c r="P291" s="176">
        <v>18</v>
      </c>
      <c r="Q291" s="376"/>
      <c r="R291" s="232" t="e">
        <f t="shared" si="32"/>
        <v>#DIV/0!</v>
      </c>
      <c r="S291" s="70"/>
      <c r="T291" s="202" t="e">
        <f t="shared" si="33"/>
        <v>#DIV/0!</v>
      </c>
      <c r="U291" s="202" t="e">
        <f t="shared" si="34"/>
        <v>#DIV/0!</v>
      </c>
      <c r="V291" s="378" t="e">
        <f t="shared" si="35"/>
        <v>#DIV/0!</v>
      </c>
      <c r="W291" s="378" t="e">
        <f t="shared" si="36"/>
        <v>#DIV/0!</v>
      </c>
      <c r="X291" s="258" t="e">
        <f t="shared" si="37"/>
        <v>#N/A</v>
      </c>
      <c r="Y291" s="297" t="e">
        <f t="shared" si="38"/>
        <v>#DIV/0!</v>
      </c>
      <c r="Z291" s="201">
        <f t="shared" si="39"/>
        <v>0</v>
      </c>
      <c r="AA291" s="201"/>
      <c r="AB291" s="300"/>
      <c r="AC291" s="300"/>
      <c r="AD291" s="201" t="str">
        <f>PE!AP291</f>
        <v>Methode</v>
      </c>
      <c r="AE291" s="298"/>
    </row>
    <row r="292" spans="1:31">
      <c r="A292" s="115" t="s">
        <v>326</v>
      </c>
      <c r="B292" s="71">
        <v>648.93089621730985</v>
      </c>
      <c r="C292" s="376">
        <v>782.34622560995183</v>
      </c>
      <c r="D292" s="376">
        <v>654.56475633800915</v>
      </c>
      <c r="E292" s="376">
        <v>657.57456776893173</v>
      </c>
      <c r="F292" s="376">
        <v>2.9528473057560611</v>
      </c>
      <c r="G292" s="376">
        <v>635.11281520861417</v>
      </c>
      <c r="H292" s="71">
        <v>648.93089621730985</v>
      </c>
      <c r="I292" s="376">
        <v>782.34622560995183</v>
      </c>
      <c r="J292" s="376">
        <v>654.56475633800915</v>
      </c>
      <c r="K292" s="376">
        <v>657.57456776893173</v>
      </c>
      <c r="L292" s="376"/>
      <c r="M292" s="70">
        <v>635.11281520861417</v>
      </c>
      <c r="N292" s="70"/>
      <c r="O292" s="176"/>
      <c r="P292" s="176">
        <v>10.5014</v>
      </c>
      <c r="Q292" s="376"/>
      <c r="R292" s="232">
        <f t="shared" si="32"/>
        <v>0.91666666666666663</v>
      </c>
      <c r="S292" s="70"/>
      <c r="T292" s="202">
        <f t="shared" si="33"/>
        <v>7.9731366145613505</v>
      </c>
      <c r="U292" s="202">
        <f t="shared" si="34"/>
        <v>45.334854658845444</v>
      </c>
      <c r="V292" s="378">
        <f t="shared" si="35"/>
        <v>0.75346773378736076</v>
      </c>
      <c r="W292" s="378">
        <f t="shared" si="36"/>
        <v>1.9794054931742422</v>
      </c>
      <c r="X292" s="258">
        <f t="shared" si="37"/>
        <v>1.75</v>
      </c>
      <c r="Y292" s="297">
        <f t="shared" si="38"/>
        <v>675.70585222856334</v>
      </c>
      <c r="Z292" s="201">
        <f t="shared" si="39"/>
        <v>64.344359059607612</v>
      </c>
      <c r="AA292" s="201"/>
      <c r="AB292" s="300"/>
      <c r="AC292" s="300"/>
      <c r="AD292" s="201" t="str">
        <f>PE!AP292</f>
        <v>Methode</v>
      </c>
      <c r="AE292" s="298"/>
    </row>
    <row r="293" spans="1:31">
      <c r="A293" s="115" t="s">
        <v>327</v>
      </c>
      <c r="B293" s="71">
        <v>505.73383091580808</v>
      </c>
      <c r="C293" s="376">
        <v>653.69242682348397</v>
      </c>
      <c r="D293" s="376">
        <v>537.05488770488455</v>
      </c>
      <c r="E293" s="376">
        <v>563.7062976163138</v>
      </c>
      <c r="F293" s="376">
        <v>2.461079915207304</v>
      </c>
      <c r="G293" s="376">
        <v>526.57102680646437</v>
      </c>
      <c r="H293" s="71">
        <v>505.73383091580808</v>
      </c>
      <c r="I293" s="376">
        <v>653.69242682348397</v>
      </c>
      <c r="J293" s="376">
        <v>537.05488770488455</v>
      </c>
      <c r="K293" s="376">
        <v>563.7062976163138</v>
      </c>
      <c r="L293" s="376"/>
      <c r="M293" s="70">
        <v>526.57102680646437</v>
      </c>
      <c r="N293" s="70"/>
      <c r="O293" s="176"/>
      <c r="P293" s="176">
        <v>8.9940999999999995</v>
      </c>
      <c r="Q293" s="376"/>
      <c r="R293" s="232">
        <f t="shared" si="32"/>
        <v>0.91666666666666663</v>
      </c>
      <c r="S293" s="70"/>
      <c r="T293" s="202">
        <f t="shared" si="33"/>
        <v>9.2695118136108725</v>
      </c>
      <c r="U293" s="202">
        <f t="shared" si="34"/>
        <v>45.626815521271268</v>
      </c>
      <c r="V293" s="378">
        <f t="shared" si="35"/>
        <v>0.99911121374299716</v>
      </c>
      <c r="W293" s="378">
        <f t="shared" si="36"/>
        <v>1.864763491339573</v>
      </c>
      <c r="X293" s="258">
        <f t="shared" si="37"/>
        <v>1.75</v>
      </c>
      <c r="Y293" s="297">
        <f t="shared" si="38"/>
        <v>557.35169397339098</v>
      </c>
      <c r="Z293" s="201">
        <f t="shared" si="39"/>
        <v>61.968589850389812</v>
      </c>
      <c r="AA293" s="201"/>
      <c r="AB293" s="300"/>
      <c r="AC293" s="300"/>
      <c r="AD293" s="201" t="str">
        <f>PE!AP293</f>
        <v>Methode</v>
      </c>
      <c r="AE293" s="298"/>
    </row>
    <row r="294" spans="1:31">
      <c r="A294" s="115" t="s">
        <v>328</v>
      </c>
      <c r="B294" s="71">
        <v>553.8096284453203</v>
      </c>
      <c r="C294" s="376">
        <v>459.15660363511</v>
      </c>
      <c r="D294" s="376">
        <v>348.05446459389282</v>
      </c>
      <c r="E294" s="376">
        <v>221.41501409924749</v>
      </c>
      <c r="F294" s="376">
        <v>0.85731513707696672</v>
      </c>
      <c r="G294" s="376">
        <v>202.91020066963489</v>
      </c>
      <c r="H294" s="71">
        <v>553.8096284453203</v>
      </c>
      <c r="I294" s="376">
        <v>459.15660363511</v>
      </c>
      <c r="J294" s="376">
        <v>348.05446459389282</v>
      </c>
      <c r="K294" s="376">
        <v>221.41501409924749</v>
      </c>
      <c r="L294" s="376"/>
      <c r="M294" s="70">
        <v>202.91020066963489</v>
      </c>
      <c r="N294" s="70"/>
      <c r="O294" s="176"/>
      <c r="P294" s="176">
        <v>9.4471000000000007</v>
      </c>
      <c r="Q294" s="376"/>
      <c r="R294" s="232">
        <f t="shared" si="32"/>
        <v>0.66666666666666663</v>
      </c>
      <c r="S294" s="70"/>
      <c r="T294" s="202">
        <f t="shared" si="33"/>
        <v>37.860031359872757</v>
      </c>
      <c r="U294" s="202">
        <f t="shared" si="34"/>
        <v>60.884358047556816</v>
      </c>
      <c r="V294" s="378">
        <f t="shared" si="35"/>
        <v>1.1403429825600229</v>
      </c>
      <c r="W294" s="378">
        <f t="shared" si="36"/>
        <v>1.4553260848269447</v>
      </c>
      <c r="X294" s="258">
        <f t="shared" si="37"/>
        <v>1.75</v>
      </c>
      <c r="Y294" s="297">
        <f t="shared" si="38"/>
        <v>357.06918228864106</v>
      </c>
      <c r="Z294" s="201">
        <f t="shared" si="39"/>
        <v>37.796697641460455</v>
      </c>
      <c r="AA294" s="201"/>
      <c r="AB294" s="300"/>
      <c r="AC294" s="300"/>
      <c r="AD294" s="201" t="str">
        <f>PE!AP294</f>
        <v>Methode</v>
      </c>
      <c r="AE294" s="298"/>
    </row>
    <row r="295" spans="1:31">
      <c r="A295" s="115" t="s">
        <v>329</v>
      </c>
      <c r="B295" s="71">
        <v>681.48302094395876</v>
      </c>
      <c r="C295" s="376">
        <v>822.54604256002347</v>
      </c>
      <c r="D295" s="376">
        <v>664.11718818319071</v>
      </c>
      <c r="E295" s="376">
        <v>692.37661318183825</v>
      </c>
      <c r="F295" s="376">
        <v>3.107878917327966</v>
      </c>
      <c r="G295" s="376">
        <v>696.85236186515624</v>
      </c>
      <c r="H295" s="71">
        <v>681.48302094395876</v>
      </c>
      <c r="I295" s="376">
        <v>822.54604256002347</v>
      </c>
      <c r="J295" s="376">
        <v>664.11718818319071</v>
      </c>
      <c r="K295" s="376">
        <v>692.37661318183825</v>
      </c>
      <c r="L295" s="376"/>
      <c r="M295" s="70">
        <v>696.85236186515624</v>
      </c>
      <c r="N295" s="70"/>
      <c r="O295" s="176"/>
      <c r="P295" s="176">
        <v>10.328200000000001</v>
      </c>
      <c r="Q295" s="376"/>
      <c r="R295" s="232">
        <f t="shared" si="32"/>
        <v>0.91666666666666663</v>
      </c>
      <c r="S295" s="70"/>
      <c r="T295" s="202">
        <f t="shared" si="33"/>
        <v>7.965187733886542</v>
      </c>
      <c r="U295" s="202">
        <f t="shared" si="34"/>
        <v>45.333276024036536</v>
      </c>
      <c r="V295" s="378">
        <f t="shared" si="35"/>
        <v>0.8356729699397325</v>
      </c>
      <c r="W295" s="378">
        <f t="shared" si="36"/>
        <v>1.9599499570806738</v>
      </c>
      <c r="X295" s="258">
        <f t="shared" si="37"/>
        <v>1.75</v>
      </c>
      <c r="Y295" s="297">
        <f t="shared" si="38"/>
        <v>711.47504534683344</v>
      </c>
      <c r="Z295" s="201">
        <f t="shared" si="39"/>
        <v>68.886644850683894</v>
      </c>
      <c r="AA295" s="201"/>
      <c r="AB295" s="300"/>
      <c r="AC295" s="300"/>
      <c r="AD295" s="201" t="str">
        <f>PE!AP295</f>
        <v>Methode</v>
      </c>
      <c r="AE295" s="298"/>
    </row>
    <row r="296" spans="1:31">
      <c r="A296" s="115" t="s">
        <v>1051</v>
      </c>
      <c r="B296" s="71"/>
      <c r="C296" s="376"/>
      <c r="D296" s="376"/>
      <c r="E296" s="376"/>
      <c r="F296" s="376"/>
      <c r="G296" s="376"/>
      <c r="H296" s="71"/>
      <c r="I296" s="376"/>
      <c r="J296" s="376"/>
      <c r="K296" s="376"/>
      <c r="L296" s="376"/>
      <c r="M296" s="70"/>
      <c r="N296" s="70"/>
      <c r="O296" s="176"/>
      <c r="P296" s="176">
        <v>10.790100000000001</v>
      </c>
      <c r="Q296" s="376"/>
      <c r="R296" s="232" t="e">
        <f t="shared" si="32"/>
        <v>#DIV/0!</v>
      </c>
      <c r="S296" s="70"/>
      <c r="T296" s="202" t="e">
        <f t="shared" si="33"/>
        <v>#DIV/0!</v>
      </c>
      <c r="U296" s="202" t="e">
        <f t="shared" si="34"/>
        <v>#DIV/0!</v>
      </c>
      <c r="V296" s="378" t="e">
        <f t="shared" si="35"/>
        <v>#DIV/0!</v>
      </c>
      <c r="W296" s="378" t="e">
        <f t="shared" si="36"/>
        <v>#DIV/0!</v>
      </c>
      <c r="X296" s="258" t="e">
        <f t="shared" si="37"/>
        <v>#N/A</v>
      </c>
      <c r="Y296" s="297" t="e">
        <f t="shared" si="38"/>
        <v>#DIV/0!</v>
      </c>
      <c r="Z296" s="201">
        <f t="shared" si="39"/>
        <v>0</v>
      </c>
      <c r="AA296" s="201"/>
      <c r="AB296" s="300"/>
      <c r="AC296" s="300"/>
      <c r="AD296" s="201" t="str">
        <f>PE!AP296</f>
        <v>KWS, Schlamm</v>
      </c>
      <c r="AE296" s="298"/>
    </row>
    <row r="297" spans="1:31">
      <c r="A297" s="115" t="s">
        <v>1052</v>
      </c>
      <c r="B297" s="71"/>
      <c r="C297" s="376"/>
      <c r="D297" s="376"/>
      <c r="E297" s="376">
        <v>2.5333228220637891</v>
      </c>
      <c r="F297" s="376"/>
      <c r="G297" s="376"/>
      <c r="H297" s="71"/>
      <c r="I297" s="376"/>
      <c r="J297" s="376"/>
      <c r="K297" s="376">
        <v>2.5333228220637891</v>
      </c>
      <c r="L297" s="376"/>
      <c r="M297" s="70"/>
      <c r="N297" s="70"/>
      <c r="O297" s="176"/>
      <c r="P297" s="176">
        <v>10.063800000000001</v>
      </c>
      <c r="Q297" s="376"/>
      <c r="R297" s="232">
        <f t="shared" si="32"/>
        <v>0.16</v>
      </c>
      <c r="S297" s="70"/>
      <c r="T297" s="202">
        <f t="shared" si="33"/>
        <v>0</v>
      </c>
      <c r="U297" s="202">
        <f t="shared" si="34"/>
        <v>0</v>
      </c>
      <c r="V297" s="378" t="e">
        <f t="shared" si="35"/>
        <v>#DIV/0!</v>
      </c>
      <c r="W297" s="378" t="e">
        <f t="shared" si="36"/>
        <v>#DIV/0!</v>
      </c>
      <c r="X297" s="258" t="e">
        <f t="shared" si="37"/>
        <v>#N/A</v>
      </c>
      <c r="Y297" s="297">
        <f t="shared" si="38"/>
        <v>2.5333228220637891</v>
      </c>
      <c r="Z297" s="201">
        <f t="shared" si="39"/>
        <v>0.25172626861263031</v>
      </c>
      <c r="AA297" s="201"/>
      <c r="AB297" s="300"/>
      <c r="AC297" s="300"/>
      <c r="AD297" s="201" t="str">
        <f>PE!AP297</f>
        <v>KWS, Schlamm</v>
      </c>
      <c r="AE297" s="298"/>
    </row>
    <row r="298" spans="1:31">
      <c r="A298" s="115" t="s">
        <v>1053</v>
      </c>
      <c r="B298" s="71"/>
      <c r="C298" s="376"/>
      <c r="D298" s="376"/>
      <c r="E298" s="376">
        <v>2.6846315421126019</v>
      </c>
      <c r="F298" s="376"/>
      <c r="G298" s="376">
        <v>11.554197673213579</v>
      </c>
      <c r="H298" s="71"/>
      <c r="I298" s="376"/>
      <c r="J298" s="376"/>
      <c r="K298" s="376">
        <v>2.6846315421126019</v>
      </c>
      <c r="L298" s="376"/>
      <c r="M298" s="70">
        <v>11.554197673213579</v>
      </c>
      <c r="N298" s="70"/>
      <c r="O298" s="176"/>
      <c r="P298" s="176">
        <v>9.6084999999999994</v>
      </c>
      <c r="Q298" s="376"/>
      <c r="R298" s="232">
        <f t="shared" si="32"/>
        <v>0.41666666666666663</v>
      </c>
      <c r="S298" s="70"/>
      <c r="T298" s="202">
        <f t="shared" si="33"/>
        <v>62.291400486453519</v>
      </c>
      <c r="U298" s="202">
        <f t="shared" si="34"/>
        <v>62.291400486453519</v>
      </c>
      <c r="V298" s="378">
        <f t="shared" si="35"/>
        <v>1</v>
      </c>
      <c r="W298" s="378">
        <f t="shared" si="36"/>
        <v>1</v>
      </c>
      <c r="X298" s="258" t="e">
        <f t="shared" si="37"/>
        <v>#N/A</v>
      </c>
      <c r="Y298" s="297">
        <f t="shared" si="38"/>
        <v>7.1194146076630904</v>
      </c>
      <c r="Z298" s="201">
        <f t="shared" si="39"/>
        <v>0.74094963913858469</v>
      </c>
      <c r="AA298" s="201"/>
      <c r="AB298" s="300"/>
      <c r="AC298" s="300"/>
      <c r="AD298" s="201" t="str">
        <f>PE!AP298</f>
        <v>KWS, Schlamm</v>
      </c>
      <c r="AE298" s="298"/>
    </row>
    <row r="299" spans="1:31">
      <c r="A299" s="115" t="s">
        <v>1054</v>
      </c>
      <c r="B299" s="71"/>
      <c r="C299" s="376"/>
      <c r="D299" s="376"/>
      <c r="E299" s="376">
        <v>5.5111426563895716</v>
      </c>
      <c r="F299" s="376"/>
      <c r="G299" s="376"/>
      <c r="H299" s="71"/>
      <c r="I299" s="376"/>
      <c r="J299" s="376"/>
      <c r="K299" s="376">
        <v>5.5111426563895716</v>
      </c>
      <c r="L299" s="376"/>
      <c r="M299" s="70"/>
      <c r="N299" s="70"/>
      <c r="O299" s="176"/>
      <c r="P299" s="176">
        <v>12.527100000000001</v>
      </c>
      <c r="Q299" s="376"/>
      <c r="R299" s="232">
        <f t="shared" si="32"/>
        <v>0.16</v>
      </c>
      <c r="S299" s="70"/>
      <c r="T299" s="202">
        <f t="shared" si="33"/>
        <v>0</v>
      </c>
      <c r="U299" s="202">
        <f t="shared" si="34"/>
        <v>0</v>
      </c>
      <c r="V299" s="378" t="e">
        <f t="shared" si="35"/>
        <v>#DIV/0!</v>
      </c>
      <c r="W299" s="378" t="e">
        <f t="shared" si="36"/>
        <v>#DIV/0!</v>
      </c>
      <c r="X299" s="258" t="e">
        <f t="shared" si="37"/>
        <v>#N/A</v>
      </c>
      <c r="Y299" s="297">
        <f t="shared" si="38"/>
        <v>5.5111426563895716</v>
      </c>
      <c r="Z299" s="201">
        <f t="shared" si="39"/>
        <v>0.43993762773423789</v>
      </c>
      <c r="AA299" s="201"/>
      <c r="AB299" s="300"/>
      <c r="AC299" s="300"/>
      <c r="AD299" s="201" t="str">
        <f>PE!AP299</f>
        <v>KWS, Schlamm</v>
      </c>
      <c r="AE299" s="298"/>
    </row>
    <row r="300" spans="1:31">
      <c r="A300" s="115" t="s">
        <v>1055</v>
      </c>
      <c r="B300" s="71"/>
      <c r="C300" s="376">
        <v>16.96821712936551</v>
      </c>
      <c r="D300" s="376"/>
      <c r="E300" s="376">
        <v>4.579180260146468</v>
      </c>
      <c r="F300" s="376">
        <v>2.2939026188785249E-2</v>
      </c>
      <c r="G300" s="376"/>
      <c r="H300" s="71"/>
      <c r="I300" s="376">
        <v>16.96821712936551</v>
      </c>
      <c r="J300" s="376"/>
      <c r="K300" s="376">
        <v>4.579180260146468</v>
      </c>
      <c r="L300" s="376"/>
      <c r="M300" s="70"/>
      <c r="N300" s="70"/>
      <c r="O300" s="176"/>
      <c r="P300" s="176">
        <v>11.282500000000001</v>
      </c>
      <c r="Q300" s="376"/>
      <c r="R300" s="232">
        <f t="shared" si="32"/>
        <v>0.41666666666666663</v>
      </c>
      <c r="S300" s="70"/>
      <c r="T300" s="202">
        <f t="shared" si="33"/>
        <v>57.496674170261052</v>
      </c>
      <c r="U300" s="202">
        <f t="shared" si="34"/>
        <v>99.581159565029125</v>
      </c>
      <c r="V300" s="378">
        <f t="shared" si="35"/>
        <v>1.0000000000000004</v>
      </c>
      <c r="W300" s="378">
        <f t="shared" si="36"/>
        <v>1.0000000000000002</v>
      </c>
      <c r="X300" s="258" t="e">
        <f t="shared" si="37"/>
        <v>#N/A</v>
      </c>
      <c r="Y300" s="297">
        <f t="shared" si="38"/>
        <v>10.773698694755989</v>
      </c>
      <c r="Z300" s="201">
        <f t="shared" si="39"/>
        <v>0.95490349610068592</v>
      </c>
      <c r="AA300" s="201"/>
      <c r="AB300" s="300"/>
      <c r="AC300" s="300"/>
      <c r="AD300" s="201" t="str">
        <f>PE!AP300</f>
        <v>KWS, Schlamm</v>
      </c>
      <c r="AE300" s="298"/>
    </row>
    <row r="301" spans="1:31">
      <c r="A301" s="115" t="s">
        <v>1056</v>
      </c>
      <c r="B301" s="71"/>
      <c r="C301" s="376"/>
      <c r="D301" s="376"/>
      <c r="E301" s="376"/>
      <c r="F301" s="376"/>
      <c r="G301" s="376"/>
      <c r="H301" s="71"/>
      <c r="I301" s="376"/>
      <c r="J301" s="376"/>
      <c r="K301" s="376"/>
      <c r="L301" s="376"/>
      <c r="M301" s="70"/>
      <c r="N301" s="70"/>
      <c r="O301" s="176"/>
      <c r="P301" s="176">
        <v>8.7576999999999998</v>
      </c>
      <c r="Q301" s="376"/>
      <c r="R301" s="232" t="e">
        <f t="shared" si="32"/>
        <v>#DIV/0!</v>
      </c>
      <c r="S301" s="70"/>
      <c r="T301" s="202" t="e">
        <f t="shared" si="33"/>
        <v>#DIV/0!</v>
      </c>
      <c r="U301" s="202" t="e">
        <f t="shared" si="34"/>
        <v>#DIV/0!</v>
      </c>
      <c r="V301" s="378" t="e">
        <f t="shared" si="35"/>
        <v>#DIV/0!</v>
      </c>
      <c r="W301" s="378" t="e">
        <f t="shared" si="36"/>
        <v>#DIV/0!</v>
      </c>
      <c r="X301" s="258" t="e">
        <f t="shared" si="37"/>
        <v>#N/A</v>
      </c>
      <c r="Y301" s="297" t="e">
        <f t="shared" si="38"/>
        <v>#DIV/0!</v>
      </c>
      <c r="Z301" s="201">
        <f t="shared" si="39"/>
        <v>0</v>
      </c>
      <c r="AA301" s="201"/>
      <c r="AB301" s="300"/>
      <c r="AC301" s="300"/>
      <c r="AD301" s="201" t="str">
        <f>PE!AP301</f>
        <v>KWS, Schlamm</v>
      </c>
      <c r="AE301" s="298"/>
    </row>
    <row r="302" spans="1:31">
      <c r="A302" s="115" t="s">
        <v>336</v>
      </c>
      <c r="B302" s="71"/>
      <c r="C302" s="376">
        <v>22.306286076105572</v>
      </c>
      <c r="D302" s="376">
        <v>17.785484900291941</v>
      </c>
      <c r="E302" s="376">
        <v>4.8014774735096042</v>
      </c>
      <c r="F302" s="376">
        <v>1.3968309772515919E-2</v>
      </c>
      <c r="G302" s="376">
        <v>4.8481040584510557</v>
      </c>
      <c r="H302" s="71"/>
      <c r="I302" s="376"/>
      <c r="J302" s="376"/>
      <c r="K302" s="376">
        <v>4.8014774735096042</v>
      </c>
      <c r="L302" s="376"/>
      <c r="M302" s="70">
        <v>4.8481040584510557</v>
      </c>
      <c r="N302" s="70"/>
      <c r="O302" s="176"/>
      <c r="P302" s="176">
        <v>10.947100000000001</v>
      </c>
      <c r="Q302" s="376"/>
      <c r="R302" s="232">
        <f t="shared" si="32"/>
        <v>0.66666666666666663</v>
      </c>
      <c r="S302" s="70"/>
      <c r="T302" s="202">
        <f t="shared" si="33"/>
        <v>0.48319799969582394</v>
      </c>
      <c r="U302" s="202">
        <f t="shared" si="34"/>
        <v>85.899473674541809</v>
      </c>
      <c r="V302" s="378">
        <f t="shared" si="35"/>
        <v>1</v>
      </c>
      <c r="W302" s="378">
        <f t="shared" si="36"/>
        <v>1</v>
      </c>
      <c r="X302" s="258" t="e">
        <f t="shared" si="37"/>
        <v>#N/A</v>
      </c>
      <c r="Y302" s="297">
        <f t="shared" si="38"/>
        <v>4.82479076598033</v>
      </c>
      <c r="Z302" s="201">
        <f t="shared" si="39"/>
        <v>0.44073688611416079</v>
      </c>
      <c r="AA302" s="201"/>
      <c r="AB302" s="300"/>
      <c r="AC302" s="300"/>
      <c r="AD302" s="201" t="str">
        <f>PE!AP302</f>
        <v>Kläranlage</v>
      </c>
      <c r="AE302" s="298"/>
    </row>
    <row r="303" spans="1:31">
      <c r="A303" s="115" t="s">
        <v>1057</v>
      </c>
      <c r="B303" s="71"/>
      <c r="C303" s="376"/>
      <c r="D303" s="376"/>
      <c r="E303" s="376">
        <v>2.4713638850095401</v>
      </c>
      <c r="F303" s="376">
        <v>9.5505906509560819E-3</v>
      </c>
      <c r="G303" s="376">
        <v>12.65137619600147</v>
      </c>
      <c r="H303" s="71"/>
      <c r="I303" s="376"/>
      <c r="J303" s="376"/>
      <c r="K303" s="376">
        <v>2.4713638850095401</v>
      </c>
      <c r="L303" s="376"/>
      <c r="M303" s="70">
        <v>12.65137619600147</v>
      </c>
      <c r="N303" s="70"/>
      <c r="O303" s="176"/>
      <c r="P303" s="176">
        <v>9.0101999999999993</v>
      </c>
      <c r="Q303" s="376"/>
      <c r="R303" s="232">
        <f t="shared" si="32"/>
        <v>0.41666666666666663</v>
      </c>
      <c r="S303" s="70"/>
      <c r="T303" s="202">
        <f t="shared" si="33"/>
        <v>67.315924603997829</v>
      </c>
      <c r="U303" s="202">
        <f t="shared" si="34"/>
        <v>108.48805046148422</v>
      </c>
      <c r="V303" s="378">
        <f t="shared" si="35"/>
        <v>0.99999999999999978</v>
      </c>
      <c r="W303" s="378">
        <f t="shared" si="36"/>
        <v>0.99999999999999978</v>
      </c>
      <c r="X303" s="258" t="e">
        <f t="shared" si="37"/>
        <v>#N/A</v>
      </c>
      <c r="Y303" s="297">
        <f t="shared" si="38"/>
        <v>7.5613700405055049</v>
      </c>
      <c r="Z303" s="201">
        <f t="shared" si="39"/>
        <v>0.83920113210644665</v>
      </c>
      <c r="AA303" s="201"/>
      <c r="AB303" s="300"/>
      <c r="AC303" s="300"/>
      <c r="AD303" s="201" t="str">
        <f>PE!AP303</f>
        <v>KWS, Schlamm</v>
      </c>
      <c r="AE303" s="298"/>
    </row>
    <row r="304" spans="1:31">
      <c r="A304" s="115" t="s">
        <v>1058</v>
      </c>
      <c r="B304" s="71"/>
      <c r="C304" s="376"/>
      <c r="D304" s="376"/>
      <c r="E304" s="376">
        <v>5.6119659594011928</v>
      </c>
      <c r="F304" s="376">
        <v>9.3124087715704768E-2</v>
      </c>
      <c r="G304" s="376">
        <v>2.8957008200551519</v>
      </c>
      <c r="H304" s="71"/>
      <c r="I304" s="376"/>
      <c r="J304" s="376"/>
      <c r="K304" s="376">
        <v>5.6119659594011928</v>
      </c>
      <c r="L304" s="376"/>
      <c r="M304" s="70">
        <v>2.8957008200551519</v>
      </c>
      <c r="N304" s="70"/>
      <c r="O304" s="176"/>
      <c r="P304" s="176">
        <v>14.7845</v>
      </c>
      <c r="Q304" s="376"/>
      <c r="R304" s="232">
        <f t="shared" si="32"/>
        <v>0.66666666666666663</v>
      </c>
      <c r="S304" s="70"/>
      <c r="T304" s="202">
        <f t="shared" si="33"/>
        <v>31.927262900153409</v>
      </c>
      <c r="U304" s="202">
        <f t="shared" si="34"/>
        <v>78.591014677223995</v>
      </c>
      <c r="V304" s="378">
        <f t="shared" si="35"/>
        <v>0.99999999999999989</v>
      </c>
      <c r="W304" s="378">
        <f t="shared" si="36"/>
        <v>0.99999999999999956</v>
      </c>
      <c r="X304" s="258" t="e">
        <f t="shared" si="37"/>
        <v>#N/A</v>
      </c>
      <c r="Y304" s="297">
        <f t="shared" si="38"/>
        <v>4.2538333897281726</v>
      </c>
      <c r="Z304" s="201">
        <f t="shared" si="39"/>
        <v>0.28772250598452248</v>
      </c>
      <c r="AA304" s="201"/>
      <c r="AB304" s="300"/>
      <c r="AC304" s="300"/>
      <c r="AD304" s="201" t="str">
        <f>PE!AP304</f>
        <v>KWS, Schlamm</v>
      </c>
      <c r="AE304" s="298"/>
    </row>
    <row r="305" spans="1:31">
      <c r="A305" s="115" t="s">
        <v>1058</v>
      </c>
      <c r="B305" s="290"/>
      <c r="C305" s="374"/>
      <c r="D305" s="374"/>
      <c r="E305" s="374"/>
      <c r="F305" s="374"/>
      <c r="G305" s="374"/>
      <c r="H305" s="290"/>
      <c r="I305" s="374"/>
      <c r="J305" s="374"/>
      <c r="K305" s="374"/>
      <c r="L305" s="374"/>
      <c r="M305" s="291"/>
      <c r="N305" s="77"/>
      <c r="O305" s="174"/>
      <c r="P305" s="174">
        <v>14.7845</v>
      </c>
      <c r="Q305" s="374"/>
      <c r="R305" s="232" t="e">
        <f t="shared" si="32"/>
        <v>#DIV/0!</v>
      </c>
      <c r="S305" s="291"/>
      <c r="T305" s="202" t="e">
        <f t="shared" si="33"/>
        <v>#DIV/0!</v>
      </c>
      <c r="U305" s="202" t="e">
        <f t="shared" si="34"/>
        <v>#DIV/0!</v>
      </c>
      <c r="V305" s="378" t="e">
        <f t="shared" si="35"/>
        <v>#DIV/0!</v>
      </c>
      <c r="W305" s="378" t="e">
        <f t="shared" si="36"/>
        <v>#DIV/0!</v>
      </c>
      <c r="X305" s="258" t="e">
        <f t="shared" si="37"/>
        <v>#N/A</v>
      </c>
      <c r="Y305" s="297" t="e">
        <f t="shared" si="38"/>
        <v>#DIV/0!</v>
      </c>
      <c r="Z305" s="201">
        <f t="shared" si="39"/>
        <v>0</v>
      </c>
      <c r="AA305" s="201"/>
      <c r="AB305" s="300"/>
      <c r="AC305" s="300"/>
      <c r="AD305" s="201" t="str">
        <f>PE!AP305</f>
        <v>KWS, Schlamm</v>
      </c>
      <c r="AE305" s="298"/>
    </row>
    <row r="306" spans="1:31">
      <c r="A306" s="115" t="s">
        <v>1059</v>
      </c>
      <c r="B306" s="71"/>
      <c r="C306" s="376"/>
      <c r="D306" s="376"/>
      <c r="E306" s="376"/>
      <c r="F306" s="376">
        <v>4.6408644175730179E-2</v>
      </c>
      <c r="G306" s="376">
        <v>2.5912671945630188</v>
      </c>
      <c r="H306" s="71"/>
      <c r="I306" s="376"/>
      <c r="J306" s="376"/>
      <c r="K306" s="376"/>
      <c r="L306" s="376"/>
      <c r="M306" s="70">
        <v>2.5912671945630188</v>
      </c>
      <c r="N306" s="70"/>
      <c r="O306" s="176"/>
      <c r="P306" s="176">
        <v>6.0827</v>
      </c>
      <c r="Q306" s="376"/>
      <c r="R306" s="232">
        <f t="shared" si="32"/>
        <v>0.16</v>
      </c>
      <c r="S306" s="70"/>
      <c r="T306" s="202">
        <f t="shared" si="33"/>
        <v>0</v>
      </c>
      <c r="U306" s="202">
        <f t="shared" si="34"/>
        <v>96.481095705989318</v>
      </c>
      <c r="V306" s="378" t="e">
        <f t="shared" si="35"/>
        <v>#DIV/0!</v>
      </c>
      <c r="W306" s="378" t="e">
        <f t="shared" si="36"/>
        <v>#DIV/0!</v>
      </c>
      <c r="X306" s="258" t="e">
        <f t="shared" si="37"/>
        <v>#N/A</v>
      </c>
      <c r="Y306" s="297">
        <f t="shared" si="38"/>
        <v>2.5912671945630188</v>
      </c>
      <c r="Z306" s="201">
        <f t="shared" si="39"/>
        <v>0.42600608193121786</v>
      </c>
      <c r="AA306" s="201"/>
      <c r="AB306" s="300"/>
      <c r="AC306" s="300"/>
      <c r="AD306" s="201" t="str">
        <f>PE!AP306</f>
        <v>KWS, Schlamm</v>
      </c>
      <c r="AE306" s="298"/>
    </row>
    <row r="307" spans="1:31">
      <c r="A307" s="115" t="s">
        <v>1060</v>
      </c>
      <c r="B307" s="71"/>
      <c r="C307" s="376"/>
      <c r="D307" s="376"/>
      <c r="E307" s="376">
        <v>1.457431064309354</v>
      </c>
      <c r="F307" s="376">
        <v>2.7542796939719831E-2</v>
      </c>
      <c r="G307" s="376">
        <v>9.0930799609416191</v>
      </c>
      <c r="H307" s="71"/>
      <c r="I307" s="376"/>
      <c r="J307" s="376"/>
      <c r="K307" s="376">
        <v>1.457431064309354</v>
      </c>
      <c r="L307" s="376"/>
      <c r="M307" s="70">
        <v>9.0930799609416191</v>
      </c>
      <c r="N307" s="70"/>
      <c r="O307" s="176"/>
      <c r="P307" s="176">
        <v>9.9091000000000005</v>
      </c>
      <c r="Q307" s="376"/>
      <c r="R307" s="232">
        <f t="shared" si="32"/>
        <v>0.16666666666666666</v>
      </c>
      <c r="S307" s="70"/>
      <c r="T307" s="202">
        <f t="shared" si="33"/>
        <v>72.372313325464063</v>
      </c>
      <c r="U307" s="202">
        <f t="shared" si="34"/>
        <v>112.86256795316115</v>
      </c>
      <c r="V307" s="378">
        <f t="shared" si="35"/>
        <v>1</v>
      </c>
      <c r="W307" s="378">
        <f t="shared" si="36"/>
        <v>1</v>
      </c>
      <c r="X307" s="258" t="e">
        <f t="shared" si="37"/>
        <v>#N/A</v>
      </c>
      <c r="Y307" s="297">
        <f t="shared" si="38"/>
        <v>5.2752555126254865</v>
      </c>
      <c r="Z307" s="201">
        <f t="shared" si="39"/>
        <v>0.53236474681106116</v>
      </c>
      <c r="AA307" s="201"/>
      <c r="AB307" s="300"/>
      <c r="AC307" s="300"/>
      <c r="AD307" s="201" t="str">
        <f>PE!AP307</f>
        <v>KWS, Schlamm</v>
      </c>
      <c r="AE307" s="298"/>
    </row>
    <row r="308" spans="1:31">
      <c r="A308" s="115" t="s">
        <v>1061</v>
      </c>
      <c r="B308" s="71"/>
      <c r="C308" s="376"/>
      <c r="D308" s="376"/>
      <c r="E308" s="376">
        <v>1.566945270725729</v>
      </c>
      <c r="F308" s="376">
        <v>1.359658662499268E-2</v>
      </c>
      <c r="G308" s="376">
        <v>5.8274118997327031</v>
      </c>
      <c r="H308" s="71"/>
      <c r="I308" s="376"/>
      <c r="J308" s="376"/>
      <c r="K308" s="376">
        <v>1.566945270725729</v>
      </c>
      <c r="L308" s="376"/>
      <c r="M308" s="70">
        <v>5.8274118997327031</v>
      </c>
      <c r="N308" s="70"/>
      <c r="O308" s="176"/>
      <c r="P308" s="176">
        <v>9.7735000000000003</v>
      </c>
      <c r="Q308" s="376"/>
      <c r="R308" s="232">
        <f t="shared" si="32"/>
        <v>0.41666666666666663</v>
      </c>
      <c r="S308" s="70"/>
      <c r="T308" s="202">
        <f t="shared" si="33"/>
        <v>57.61780951058433</v>
      </c>
      <c r="U308" s="202">
        <f t="shared" si="34"/>
        <v>99.531626254661234</v>
      </c>
      <c r="V308" s="378">
        <f t="shared" si="35"/>
        <v>1.0000000000000004</v>
      </c>
      <c r="W308" s="378">
        <f t="shared" si="36"/>
        <v>1.0000000000000002</v>
      </c>
      <c r="X308" s="258" t="e">
        <f t="shared" si="37"/>
        <v>#N/A</v>
      </c>
      <c r="Y308" s="297">
        <f t="shared" si="38"/>
        <v>3.6971785852292163</v>
      </c>
      <c r="Z308" s="201">
        <f t="shared" si="39"/>
        <v>0.37828603726701959</v>
      </c>
      <c r="AA308" s="201"/>
      <c r="AB308" s="300"/>
      <c r="AC308" s="300"/>
      <c r="AD308" s="201" t="str">
        <f>PE!AP308</f>
        <v>KWS, Schlamm</v>
      </c>
      <c r="AE308" s="298"/>
    </row>
    <row r="309" spans="1:31">
      <c r="A309" s="115" t="s">
        <v>1062</v>
      </c>
      <c r="B309" s="71"/>
      <c r="C309" s="376"/>
      <c r="D309" s="376"/>
      <c r="E309" s="376">
        <v>2.477115562302163</v>
      </c>
      <c r="F309" s="376">
        <v>1.962634965102265E-2</v>
      </c>
      <c r="G309" s="376">
        <v>5.8799724764074863</v>
      </c>
      <c r="H309" s="71"/>
      <c r="I309" s="376"/>
      <c r="J309" s="376"/>
      <c r="K309" s="376">
        <v>2.477115562302163</v>
      </c>
      <c r="L309" s="376"/>
      <c r="M309" s="70">
        <v>5.8799724764074863</v>
      </c>
      <c r="N309" s="70"/>
      <c r="O309" s="176"/>
      <c r="P309" s="176">
        <v>8.0574999999999992</v>
      </c>
      <c r="Q309" s="376"/>
      <c r="R309" s="232">
        <f t="shared" si="32"/>
        <v>0.41666666666666663</v>
      </c>
      <c r="S309" s="70"/>
      <c r="T309" s="202">
        <f t="shared" si="33"/>
        <v>40.718213070670615</v>
      </c>
      <c r="U309" s="202">
        <f t="shared" si="34"/>
        <v>86.053921008567471</v>
      </c>
      <c r="V309" s="378">
        <f t="shared" si="35"/>
        <v>1.0000000000000002</v>
      </c>
      <c r="W309" s="378">
        <f t="shared" si="36"/>
        <v>1</v>
      </c>
      <c r="X309" s="258" t="e">
        <f t="shared" si="37"/>
        <v>#N/A</v>
      </c>
      <c r="Y309" s="297">
        <f t="shared" si="38"/>
        <v>4.1785440193548249</v>
      </c>
      <c r="Z309" s="201">
        <f t="shared" si="39"/>
        <v>0.51859063225005586</v>
      </c>
      <c r="AA309" s="201"/>
      <c r="AB309" s="300"/>
      <c r="AC309" s="300"/>
      <c r="AD309" s="201" t="str">
        <f>PE!AP309</f>
        <v>KWS, Schlamm</v>
      </c>
      <c r="AE309" s="298"/>
    </row>
    <row r="310" spans="1:31">
      <c r="A310" s="115" t="s">
        <v>1062</v>
      </c>
      <c r="B310" s="290"/>
      <c r="C310" s="374"/>
      <c r="D310" s="374"/>
      <c r="E310" s="374"/>
      <c r="F310" s="374"/>
      <c r="G310" s="374"/>
      <c r="H310" s="290"/>
      <c r="I310" s="374"/>
      <c r="J310" s="374"/>
      <c r="K310" s="374"/>
      <c r="L310" s="374"/>
      <c r="M310" s="291"/>
      <c r="N310" s="77"/>
      <c r="O310" s="174"/>
      <c r="P310" s="174">
        <v>8.0574999999999992</v>
      </c>
      <c r="Q310" s="374"/>
      <c r="R310" s="232" t="e">
        <f t="shared" si="32"/>
        <v>#DIV/0!</v>
      </c>
      <c r="S310" s="291"/>
      <c r="T310" s="202" t="e">
        <f t="shared" si="33"/>
        <v>#DIV/0!</v>
      </c>
      <c r="U310" s="202" t="e">
        <f t="shared" si="34"/>
        <v>#DIV/0!</v>
      </c>
      <c r="V310" s="378" t="e">
        <f t="shared" si="35"/>
        <v>#DIV/0!</v>
      </c>
      <c r="W310" s="378" t="e">
        <f t="shared" si="36"/>
        <v>#DIV/0!</v>
      </c>
      <c r="X310" s="258" t="e">
        <f t="shared" si="37"/>
        <v>#N/A</v>
      </c>
      <c r="Y310" s="297" t="e">
        <f t="shared" si="38"/>
        <v>#DIV/0!</v>
      </c>
      <c r="Z310" s="201">
        <f t="shared" si="39"/>
        <v>0</v>
      </c>
      <c r="AA310" s="201"/>
      <c r="AB310" s="300"/>
      <c r="AC310" s="300"/>
      <c r="AD310" s="201" t="str">
        <f>PE!AP310</f>
        <v>KWS, Schlamm</v>
      </c>
      <c r="AE310" s="298"/>
    </row>
    <row r="311" spans="1:31">
      <c r="A311" s="115" t="s">
        <v>345</v>
      </c>
      <c r="B311" s="71">
        <v>3.0371589419746829</v>
      </c>
      <c r="C311" s="376">
        <v>444.17857289432578</v>
      </c>
      <c r="D311" s="376">
        <v>584.72877978244207</v>
      </c>
      <c r="E311" s="376">
        <v>11.53928470449992</v>
      </c>
      <c r="F311" s="376">
        <v>3.5516821472402579E-2</v>
      </c>
      <c r="G311" s="376">
        <v>5.5100641680224127</v>
      </c>
      <c r="H311" s="71">
        <v>3.0371589419746829</v>
      </c>
      <c r="I311" s="376"/>
      <c r="J311" s="376"/>
      <c r="K311" s="376">
        <v>11.53928470449992</v>
      </c>
      <c r="L311" s="376"/>
      <c r="M311" s="70">
        <v>5.5100641680224127</v>
      </c>
      <c r="N311" s="70"/>
      <c r="O311" s="176"/>
      <c r="P311" s="176">
        <v>11.7423</v>
      </c>
      <c r="Q311" s="376"/>
      <c r="R311" s="232">
        <f t="shared" si="32"/>
        <v>0.5</v>
      </c>
      <c r="S311" s="70"/>
      <c r="T311" s="202">
        <f t="shared" si="33"/>
        <v>53.33071453775797</v>
      </c>
      <c r="U311" s="202">
        <f t="shared" si="34"/>
        <v>139.31292547415282</v>
      </c>
      <c r="V311" s="378">
        <f t="shared" si="35"/>
        <v>1.0245281948347316</v>
      </c>
      <c r="W311" s="378">
        <f t="shared" si="36"/>
        <v>1.356513162262281</v>
      </c>
      <c r="X311" s="258">
        <f t="shared" si="37"/>
        <v>1.1499999999999999</v>
      </c>
      <c r="Y311" s="297">
        <f t="shared" si="38"/>
        <v>6.6955026048323383</v>
      </c>
      <c r="Z311" s="201">
        <f t="shared" si="39"/>
        <v>0.57020367430846919</v>
      </c>
      <c r="AA311" s="201"/>
      <c r="AB311" s="300"/>
      <c r="AC311" s="300"/>
      <c r="AD311" s="201" t="str">
        <f>PE!AP311</f>
        <v>Massenbilanz KWS</v>
      </c>
      <c r="AE311" s="298"/>
    </row>
    <row r="312" spans="1:31">
      <c r="A312" s="115" t="s">
        <v>347</v>
      </c>
      <c r="B312" s="71"/>
      <c r="C312" s="376"/>
      <c r="D312" s="376"/>
      <c r="E312" s="376">
        <v>12.57133876248969</v>
      </c>
      <c r="F312" s="376">
        <v>6.8479230933546228E-2</v>
      </c>
      <c r="G312" s="376">
        <v>4.0010335143831464</v>
      </c>
      <c r="H312" s="71"/>
      <c r="I312" s="376"/>
      <c r="J312" s="376"/>
      <c r="K312" s="376">
        <v>12.57133876248969</v>
      </c>
      <c r="L312" s="376"/>
      <c r="M312" s="70">
        <v>4.0010335143831464</v>
      </c>
      <c r="N312" s="70"/>
      <c r="O312" s="176"/>
      <c r="P312" s="176">
        <v>11.3193</v>
      </c>
      <c r="Q312" s="376"/>
      <c r="R312" s="232">
        <f t="shared" si="32"/>
        <v>0.41666666666666663</v>
      </c>
      <c r="S312" s="70"/>
      <c r="T312" s="202">
        <f t="shared" si="33"/>
        <v>51.714414236678842</v>
      </c>
      <c r="U312" s="202">
        <f t="shared" si="34"/>
        <v>94.105955424131736</v>
      </c>
      <c r="V312" s="378">
        <f t="shared" si="35"/>
        <v>1</v>
      </c>
      <c r="W312" s="378">
        <f t="shared" si="36"/>
        <v>0.99999999999999978</v>
      </c>
      <c r="X312" s="258" t="e">
        <f t="shared" si="37"/>
        <v>#N/A</v>
      </c>
      <c r="Y312" s="297">
        <f t="shared" si="38"/>
        <v>8.2861861384364186</v>
      </c>
      <c r="Z312" s="201">
        <f t="shared" si="39"/>
        <v>0.73204050943401255</v>
      </c>
      <c r="AA312" s="201"/>
      <c r="AB312" s="300"/>
      <c r="AC312" s="300"/>
      <c r="AD312" s="201" t="str">
        <f>PE!AP312</f>
        <v>Massenbilanz KWS</v>
      </c>
      <c r="AE312" s="298"/>
    </row>
    <row r="313" spans="1:31">
      <c r="A313" s="115" t="s">
        <v>348</v>
      </c>
      <c r="B313" s="71"/>
      <c r="C313" s="376"/>
      <c r="D313" s="376"/>
      <c r="E313" s="376"/>
      <c r="F313" s="376">
        <v>0.28552050391615269</v>
      </c>
      <c r="G313" s="376">
        <v>23.453919266201918</v>
      </c>
      <c r="H313" s="71"/>
      <c r="I313" s="376"/>
      <c r="J313" s="376"/>
      <c r="K313" s="376"/>
      <c r="L313" s="376"/>
      <c r="M313" s="70">
        <v>23.453919266201918</v>
      </c>
      <c r="N313" s="70"/>
      <c r="O313" s="176"/>
      <c r="P313" s="176">
        <v>12.690200000000001</v>
      </c>
      <c r="Q313" s="376"/>
      <c r="R313" s="232">
        <f t="shared" si="32"/>
        <v>0.16</v>
      </c>
      <c r="S313" s="70"/>
      <c r="T313" s="202">
        <f t="shared" si="33"/>
        <v>0</v>
      </c>
      <c r="U313" s="202">
        <f t="shared" si="34"/>
        <v>97.594547245587876</v>
      </c>
      <c r="V313" s="378" t="e">
        <f t="shared" si="35"/>
        <v>#DIV/0!</v>
      </c>
      <c r="W313" s="378" t="e">
        <f t="shared" si="36"/>
        <v>#DIV/0!</v>
      </c>
      <c r="X313" s="258" t="e">
        <f t="shared" si="37"/>
        <v>#N/A</v>
      </c>
      <c r="Y313" s="297">
        <f t="shared" si="38"/>
        <v>23.453919266201918</v>
      </c>
      <c r="Z313" s="201">
        <f t="shared" si="39"/>
        <v>1.8481914600401819</v>
      </c>
      <c r="AA313" s="201"/>
      <c r="AB313" s="300"/>
      <c r="AC313" s="300"/>
      <c r="AD313" s="201" t="str">
        <f>PE!AP313</f>
        <v>Massenbilanz KWS</v>
      </c>
      <c r="AE313" s="298"/>
    </row>
    <row r="314" spans="1:31">
      <c r="A314" s="115" t="s">
        <v>349</v>
      </c>
      <c r="B314" s="71"/>
      <c r="C314" s="376"/>
      <c r="D314" s="376"/>
      <c r="E314" s="376"/>
      <c r="F314" s="376">
        <v>0.32023585100668361</v>
      </c>
      <c r="G314" s="376">
        <v>16.745776996023871</v>
      </c>
      <c r="H314" s="71"/>
      <c r="I314" s="376"/>
      <c r="J314" s="376"/>
      <c r="K314" s="376"/>
      <c r="L314" s="376"/>
      <c r="M314" s="70">
        <v>16.745776996023871</v>
      </c>
      <c r="N314" s="70"/>
      <c r="O314" s="176"/>
      <c r="P314" s="176">
        <v>10.9148</v>
      </c>
      <c r="Q314" s="376"/>
      <c r="R314" s="232">
        <f t="shared" si="32"/>
        <v>0.16</v>
      </c>
      <c r="S314" s="70"/>
      <c r="T314" s="202">
        <f t="shared" si="33"/>
        <v>0</v>
      </c>
      <c r="U314" s="202">
        <f t="shared" si="34"/>
        <v>96.247092348082901</v>
      </c>
      <c r="V314" s="378" t="e">
        <f t="shared" si="35"/>
        <v>#DIV/0!</v>
      </c>
      <c r="W314" s="378" t="e">
        <f t="shared" si="36"/>
        <v>#DIV/0!</v>
      </c>
      <c r="X314" s="258" t="e">
        <f t="shared" si="37"/>
        <v>#N/A</v>
      </c>
      <c r="Y314" s="297">
        <f t="shared" si="38"/>
        <v>16.745776996023871</v>
      </c>
      <c r="Z314" s="201">
        <f t="shared" si="39"/>
        <v>1.5342266460241023</v>
      </c>
      <c r="AA314" s="201"/>
      <c r="AB314" s="300"/>
      <c r="AC314" s="300"/>
      <c r="AD314" s="201" t="str">
        <f>PE!AP314</f>
        <v>Massenbilanz KWS</v>
      </c>
      <c r="AE314" s="298"/>
    </row>
    <row r="315" spans="1:31">
      <c r="A315" s="115" t="s">
        <v>350</v>
      </c>
      <c r="B315" s="71"/>
      <c r="C315" s="376"/>
      <c r="D315" s="376"/>
      <c r="E315" s="376">
        <v>14.64246833587147</v>
      </c>
      <c r="F315" s="376">
        <v>9.6938958249554188E-2</v>
      </c>
      <c r="G315" s="376">
        <v>3.8944883330487978</v>
      </c>
      <c r="H315" s="71"/>
      <c r="I315" s="376"/>
      <c r="J315" s="376"/>
      <c r="K315" s="376">
        <v>14.64246833587147</v>
      </c>
      <c r="L315" s="376"/>
      <c r="M315" s="70">
        <v>3.8944883330487978</v>
      </c>
      <c r="N315" s="70"/>
      <c r="O315" s="176"/>
      <c r="P315" s="176">
        <v>11.1243</v>
      </c>
      <c r="Q315" s="376"/>
      <c r="R315" s="232">
        <f t="shared" si="32"/>
        <v>0.41666666666666663</v>
      </c>
      <c r="S315" s="70"/>
      <c r="T315" s="202">
        <f t="shared" si="33"/>
        <v>57.981362285013716</v>
      </c>
      <c r="U315" s="202">
        <f t="shared" si="34"/>
        <v>99.174469346147404</v>
      </c>
      <c r="V315" s="378">
        <f t="shared" si="35"/>
        <v>1</v>
      </c>
      <c r="W315" s="378">
        <f t="shared" si="36"/>
        <v>1</v>
      </c>
      <c r="X315" s="258" t="e">
        <f t="shared" si="37"/>
        <v>#N/A</v>
      </c>
      <c r="Y315" s="297">
        <f t="shared" si="38"/>
        <v>9.2684783344601342</v>
      </c>
      <c r="Z315" s="201">
        <f t="shared" si="39"/>
        <v>0.8331740724773814</v>
      </c>
      <c r="AA315" s="201"/>
      <c r="AB315" s="300"/>
      <c r="AC315" s="300"/>
      <c r="AD315" s="201" t="str">
        <f>PE!AP315</f>
        <v>Massenbilanz KWS</v>
      </c>
      <c r="AE315" s="298"/>
    </row>
    <row r="316" spans="1:31">
      <c r="A316" s="115" t="s">
        <v>351</v>
      </c>
      <c r="B316" s="71"/>
      <c r="C316" s="376"/>
      <c r="D316" s="376"/>
      <c r="E316" s="376">
        <v>14.785879525712501</v>
      </c>
      <c r="F316" s="376">
        <v>5.7220046216751613E-2</v>
      </c>
      <c r="G316" s="376">
        <v>4.8695912565511268</v>
      </c>
      <c r="H316" s="71"/>
      <c r="I316" s="376"/>
      <c r="J316" s="376"/>
      <c r="K316" s="376">
        <v>14.785879525712501</v>
      </c>
      <c r="L316" s="376"/>
      <c r="M316" s="70">
        <v>4.8695912565511268</v>
      </c>
      <c r="N316" s="70"/>
      <c r="O316" s="176"/>
      <c r="P316" s="176">
        <v>8.8460999999999999</v>
      </c>
      <c r="Q316" s="376"/>
      <c r="R316" s="232">
        <f t="shared" si="32"/>
        <v>0.41666666666666663</v>
      </c>
      <c r="S316" s="70"/>
      <c r="T316" s="202">
        <f t="shared" si="33"/>
        <v>50.450525347423714</v>
      </c>
      <c r="U316" s="202">
        <f t="shared" si="34"/>
        <v>93.32228678270684</v>
      </c>
      <c r="V316" s="378">
        <f t="shared" si="35"/>
        <v>1</v>
      </c>
      <c r="W316" s="378">
        <f t="shared" si="36"/>
        <v>1</v>
      </c>
      <c r="X316" s="258" t="e">
        <f t="shared" si="37"/>
        <v>#N/A</v>
      </c>
      <c r="Y316" s="297">
        <f t="shared" si="38"/>
        <v>9.8277353911318137</v>
      </c>
      <c r="Z316" s="201">
        <f t="shared" si="39"/>
        <v>1.110968154455841</v>
      </c>
      <c r="AA316" s="201"/>
      <c r="AB316" s="300"/>
      <c r="AC316" s="300"/>
      <c r="AD316" s="201" t="str">
        <f>PE!AP316</f>
        <v>Massenbilanz KWS</v>
      </c>
      <c r="AE316" s="298"/>
    </row>
    <row r="317" spans="1:31">
      <c r="A317" s="115" t="s">
        <v>352</v>
      </c>
      <c r="B317" s="71"/>
      <c r="C317" s="376"/>
      <c r="D317" s="376"/>
      <c r="E317" s="376"/>
      <c r="F317" s="376">
        <v>0.24349671126692871</v>
      </c>
      <c r="G317" s="376">
        <v>18.8771422266855</v>
      </c>
      <c r="H317" s="71"/>
      <c r="I317" s="376"/>
      <c r="J317" s="376"/>
      <c r="K317" s="376"/>
      <c r="L317" s="376"/>
      <c r="M317" s="70">
        <v>18.8771422266855</v>
      </c>
      <c r="N317" s="70"/>
      <c r="O317" s="176"/>
      <c r="P317" s="176">
        <v>9.8218999999999994</v>
      </c>
      <c r="Q317" s="376"/>
      <c r="R317" s="232">
        <f t="shared" si="32"/>
        <v>0.16</v>
      </c>
      <c r="S317" s="70"/>
      <c r="T317" s="202">
        <f t="shared" si="33"/>
        <v>0</v>
      </c>
      <c r="U317" s="202">
        <f t="shared" si="34"/>
        <v>97.453048383402972</v>
      </c>
      <c r="V317" s="378" t="e">
        <f t="shared" si="35"/>
        <v>#DIV/0!</v>
      </c>
      <c r="W317" s="378" t="e">
        <f t="shared" si="36"/>
        <v>#DIV/0!</v>
      </c>
      <c r="X317" s="258" t="e">
        <f t="shared" si="37"/>
        <v>#N/A</v>
      </c>
      <c r="Y317" s="297">
        <f t="shared" si="38"/>
        <v>18.8771422266855</v>
      </c>
      <c r="Z317" s="201">
        <f t="shared" si="39"/>
        <v>1.9219440461301276</v>
      </c>
      <c r="AA317" s="201"/>
      <c r="AB317" s="300"/>
      <c r="AC317" s="300"/>
      <c r="AD317" s="201" t="str">
        <f>PE!AP317</f>
        <v>Massenbilanz KWS</v>
      </c>
      <c r="AE317" s="298"/>
    </row>
    <row r="318" spans="1:31">
      <c r="A318" s="115" t="s">
        <v>353</v>
      </c>
      <c r="B318" s="71"/>
      <c r="C318" s="376"/>
      <c r="D318" s="376"/>
      <c r="E318" s="376"/>
      <c r="F318" s="376">
        <v>0.25524911771245368</v>
      </c>
      <c r="G318" s="376">
        <v>13.994366954558011</v>
      </c>
      <c r="H318" s="71"/>
      <c r="I318" s="376"/>
      <c r="J318" s="376"/>
      <c r="K318" s="376"/>
      <c r="L318" s="376"/>
      <c r="M318" s="70">
        <v>13.994366954558011</v>
      </c>
      <c r="N318" s="70"/>
      <c r="O318" s="176"/>
      <c r="P318" s="176">
        <v>10.8226</v>
      </c>
      <c r="Q318" s="376"/>
      <c r="R318" s="232">
        <f t="shared" si="32"/>
        <v>0.16</v>
      </c>
      <c r="S318" s="70"/>
      <c r="T318" s="202">
        <f t="shared" si="33"/>
        <v>0</v>
      </c>
      <c r="U318" s="202">
        <f t="shared" si="34"/>
        <v>96.41745972076869</v>
      </c>
      <c r="V318" s="378" t="e">
        <f t="shared" si="35"/>
        <v>#DIV/0!</v>
      </c>
      <c r="W318" s="378" t="e">
        <f t="shared" si="36"/>
        <v>#DIV/0!</v>
      </c>
      <c r="X318" s="258" t="e">
        <f t="shared" si="37"/>
        <v>#N/A</v>
      </c>
      <c r="Y318" s="297">
        <f t="shared" si="38"/>
        <v>13.994366954558011</v>
      </c>
      <c r="Z318" s="201">
        <f t="shared" si="39"/>
        <v>1.293068851713822</v>
      </c>
      <c r="AA318" s="201"/>
      <c r="AB318" s="300"/>
      <c r="AC318" s="300"/>
      <c r="AD318" s="201" t="str">
        <f>PE!AP318</f>
        <v>Massenbilanz KWS</v>
      </c>
      <c r="AE318" s="298"/>
    </row>
    <row r="319" spans="1:31">
      <c r="A319" s="115" t="s">
        <v>354</v>
      </c>
      <c r="B319" s="71"/>
      <c r="C319" s="376"/>
      <c r="D319" s="376"/>
      <c r="E319" s="376">
        <v>17.528997760606391</v>
      </c>
      <c r="F319" s="376">
        <v>9.3662796390802924E-2</v>
      </c>
      <c r="G319" s="376">
        <v>4.2852203343515383</v>
      </c>
      <c r="H319" s="71"/>
      <c r="I319" s="376"/>
      <c r="J319" s="376"/>
      <c r="K319" s="376">
        <v>17.528997760606391</v>
      </c>
      <c r="L319" s="376"/>
      <c r="M319" s="70">
        <v>4.2852203343515383</v>
      </c>
      <c r="N319" s="70"/>
      <c r="O319" s="176"/>
      <c r="P319" s="176">
        <v>10.749700000000001</v>
      </c>
      <c r="Q319" s="376"/>
      <c r="R319" s="232">
        <f t="shared" si="32"/>
        <v>0.41666666666666663</v>
      </c>
      <c r="S319" s="70"/>
      <c r="T319" s="202">
        <f t="shared" si="33"/>
        <v>60.711676066519097</v>
      </c>
      <c r="U319" s="202">
        <f t="shared" si="34"/>
        <v>101.755839381935</v>
      </c>
      <c r="V319" s="378">
        <f t="shared" si="35"/>
        <v>1.0000000000000002</v>
      </c>
      <c r="W319" s="378">
        <f t="shared" si="36"/>
        <v>1.0000000000000002</v>
      </c>
      <c r="X319" s="258" t="e">
        <f t="shared" si="37"/>
        <v>#N/A</v>
      </c>
      <c r="Y319" s="297">
        <f t="shared" si="38"/>
        <v>10.907109047478965</v>
      </c>
      <c r="Z319" s="201">
        <f t="shared" si="39"/>
        <v>1.0146431107360172</v>
      </c>
      <c r="AA319" s="201"/>
      <c r="AB319" s="300"/>
      <c r="AC319" s="300"/>
      <c r="AD319" s="201" t="str">
        <f>PE!AP319</f>
        <v>Massenbilanz KWS</v>
      </c>
      <c r="AE319" s="298"/>
    </row>
    <row r="320" spans="1:31">
      <c r="A320" s="115" t="s">
        <v>355</v>
      </c>
      <c r="B320" s="71"/>
      <c r="C320" s="376"/>
      <c r="D320" s="376"/>
      <c r="E320" s="376">
        <v>10.168361951866791</v>
      </c>
      <c r="F320" s="376">
        <v>6.0716468911895999E-2</v>
      </c>
      <c r="G320" s="376">
        <v>3.9374848618960101</v>
      </c>
      <c r="H320" s="71"/>
      <c r="I320" s="376"/>
      <c r="J320" s="376"/>
      <c r="K320" s="376">
        <v>10.168361951866791</v>
      </c>
      <c r="L320" s="376"/>
      <c r="M320" s="70">
        <v>3.9374848618960101</v>
      </c>
      <c r="N320" s="70"/>
      <c r="O320" s="176"/>
      <c r="P320" s="176">
        <v>10.419</v>
      </c>
      <c r="Q320" s="376"/>
      <c r="R320" s="232">
        <f t="shared" si="32"/>
        <v>0.41666666666666663</v>
      </c>
      <c r="S320" s="70"/>
      <c r="T320" s="202">
        <f t="shared" si="33"/>
        <v>44.172300835504871</v>
      </c>
      <c r="U320" s="202">
        <f t="shared" si="34"/>
        <v>88.17031118299542</v>
      </c>
      <c r="V320" s="378">
        <f t="shared" si="35"/>
        <v>0.99999999999999967</v>
      </c>
      <c r="W320" s="378">
        <f t="shared" si="36"/>
        <v>0.99999999999999967</v>
      </c>
      <c r="X320" s="258" t="e">
        <f t="shared" si="37"/>
        <v>#N/A</v>
      </c>
      <c r="Y320" s="297">
        <f t="shared" si="38"/>
        <v>7.0529234068814004</v>
      </c>
      <c r="Z320" s="201">
        <f t="shared" si="39"/>
        <v>0.67692901496126312</v>
      </c>
      <c r="AA320" s="201"/>
      <c r="AB320" s="300"/>
      <c r="AC320" s="300"/>
      <c r="AD320" s="201" t="str">
        <f>PE!AP320</f>
        <v>Massenbilanz KWS</v>
      </c>
      <c r="AE320" s="298"/>
    </row>
    <row r="321" spans="1:31">
      <c r="A321" s="115" t="s">
        <v>356</v>
      </c>
      <c r="B321" s="71"/>
      <c r="C321" s="376"/>
      <c r="D321" s="376"/>
      <c r="E321" s="376"/>
      <c r="F321" s="376"/>
      <c r="G321" s="376"/>
      <c r="H321" s="71"/>
      <c r="I321" s="376"/>
      <c r="J321" s="376"/>
      <c r="K321" s="376"/>
      <c r="L321" s="376"/>
      <c r="M321" s="70"/>
      <c r="N321" s="70"/>
      <c r="O321" s="176"/>
      <c r="P321" s="176">
        <v>55.7517</v>
      </c>
      <c r="Q321" s="376"/>
      <c r="R321" s="232" t="e">
        <f t="shared" si="32"/>
        <v>#DIV/0!</v>
      </c>
      <c r="S321" s="70"/>
      <c r="T321" s="202" t="e">
        <f t="shared" si="33"/>
        <v>#DIV/0!</v>
      </c>
      <c r="U321" s="202" t="e">
        <f t="shared" si="34"/>
        <v>#DIV/0!</v>
      </c>
      <c r="V321" s="378" t="e">
        <f t="shared" si="35"/>
        <v>#DIV/0!</v>
      </c>
      <c r="W321" s="378" t="e">
        <f t="shared" si="36"/>
        <v>#DIV/0!</v>
      </c>
      <c r="X321" s="258" t="e">
        <f t="shared" si="37"/>
        <v>#N/A</v>
      </c>
      <c r="Y321" s="297" t="e">
        <f t="shared" si="38"/>
        <v>#DIV/0!</v>
      </c>
      <c r="Z321" s="201">
        <f t="shared" si="39"/>
        <v>0</v>
      </c>
      <c r="AA321" s="201"/>
      <c r="AB321" s="300"/>
      <c r="AC321" s="300"/>
      <c r="AD321" s="201" t="str">
        <f>PE!AP321</f>
        <v>Methode</v>
      </c>
      <c r="AE321" s="298"/>
    </row>
    <row r="322" spans="1:31">
      <c r="A322" s="115" t="s">
        <v>357</v>
      </c>
      <c r="B322" s="290"/>
      <c r="C322" s="374"/>
      <c r="D322" s="374"/>
      <c r="E322" s="374"/>
      <c r="F322" s="374"/>
      <c r="G322" s="374"/>
      <c r="H322" s="290"/>
      <c r="I322" s="374"/>
      <c r="J322" s="374"/>
      <c r="K322" s="374"/>
      <c r="L322" s="374"/>
      <c r="M322" s="291"/>
      <c r="N322" s="70"/>
      <c r="O322" s="176"/>
      <c r="P322" s="176">
        <v>1.0557517000000001</v>
      </c>
      <c r="Q322" s="376"/>
      <c r="R322" s="232" t="e">
        <f t="shared" ref="R322:R385" si="40">IF(COUNT(H322:M322)=1,0.16,(COUNT(H322:M322)*(1/(COUNT(H322:M322)+COUNTBLANK(H322:M322)))+(IF(T322&lt;35,1,IF(T322&lt;70,0.5,IF(T322&gt;70,0)))))/2)</f>
        <v>#DIV/0!</v>
      </c>
      <c r="S322" s="70"/>
      <c r="T322" s="202" t="e">
        <f t="shared" ref="T322:T385" si="41">((_xlfn.STDEV.P(H322:M322))/(AVERAGE(H322:M322)))*100</f>
        <v>#DIV/0!</v>
      </c>
      <c r="U322" s="202" t="e">
        <f t="shared" ref="U322:U385" si="42">((_xlfn.STDEV.P(B322:G322))/(AVERAGE(B322:G322)))*100</f>
        <v>#DIV/0!</v>
      </c>
      <c r="V322" s="378" t="e">
        <f t="shared" ref="V322:V385" si="43">(ABS(MIN(H322:M322)-AVERAGE(H322:M322))/_xlfn.STDEV.P(H322:M322))</f>
        <v>#DIV/0!</v>
      </c>
      <c r="W322" s="378" t="e">
        <f t="shared" ref="W322:W385" si="44">(ABS(MAX(H322:M322)-AVERAGE(H322:M322))/_xlfn.STDEV.P(H322:M322))</f>
        <v>#DIV/0!</v>
      </c>
      <c r="X322" s="258" t="e">
        <f t="shared" ref="X322:X385" si="45">INDEX($AF$2:$AG$8,MATCH(COUNTA(H322:M322),$AF$2:$AF$8,0),2)</f>
        <v>#N/A</v>
      </c>
      <c r="Y322" s="297" t="e">
        <f t="shared" ref="Y322:Y385" si="46">AVERAGE(H322:M322)</f>
        <v>#DIV/0!</v>
      </c>
      <c r="Z322" s="201">
        <f t="shared" ref="Z322:Z385" si="47">IFERROR(Y322/P322,0)</f>
        <v>0</v>
      </c>
      <c r="AA322" s="201"/>
      <c r="AB322" s="300"/>
      <c r="AC322" s="300"/>
      <c r="AD322" s="201" t="str">
        <f>PE!AP322</f>
        <v>Methode</v>
      </c>
      <c r="AE322" s="298"/>
    </row>
    <row r="323" spans="1:31">
      <c r="A323" s="115" t="s">
        <v>358</v>
      </c>
      <c r="B323" s="71"/>
      <c r="C323" s="376"/>
      <c r="D323" s="376"/>
      <c r="E323" s="376">
        <v>2.1107306595853079</v>
      </c>
      <c r="F323" s="376">
        <v>2.2874351913068091E-2</v>
      </c>
      <c r="G323" s="376">
        <v>3.3625359809098669</v>
      </c>
      <c r="H323" s="71"/>
      <c r="I323" s="376"/>
      <c r="J323" s="376"/>
      <c r="K323" s="376">
        <v>2.1107306595853079</v>
      </c>
      <c r="L323" s="376"/>
      <c r="M323" s="70">
        <v>3.3625359809098669</v>
      </c>
      <c r="N323" s="70"/>
      <c r="O323" s="176"/>
      <c r="P323" s="176">
        <v>10.4618</v>
      </c>
      <c r="Q323" s="374"/>
      <c r="R323" s="232">
        <f t="shared" si="40"/>
        <v>0.66666666666666663</v>
      </c>
      <c r="S323" s="70"/>
      <c r="T323" s="202">
        <f t="shared" si="41"/>
        <v>22.871265069799438</v>
      </c>
      <c r="U323" s="202">
        <f t="shared" si="42"/>
        <v>75.193398717700404</v>
      </c>
      <c r="V323" s="378">
        <f t="shared" si="43"/>
        <v>1.0000000000000007</v>
      </c>
      <c r="W323" s="378">
        <f t="shared" si="44"/>
        <v>1.0000000000000007</v>
      </c>
      <c r="X323" s="258" t="e">
        <f t="shared" si="45"/>
        <v>#N/A</v>
      </c>
      <c r="Y323" s="297">
        <f t="shared" si="46"/>
        <v>2.7366333202475874</v>
      </c>
      <c r="Z323" s="201">
        <f t="shared" si="47"/>
        <v>0.2615834101442952</v>
      </c>
      <c r="AA323" s="201"/>
      <c r="AB323" s="300"/>
      <c r="AC323" s="300"/>
      <c r="AD323" s="201" t="str">
        <f>PE!AP323</f>
        <v>Massenbilanz KWS</v>
      </c>
      <c r="AE323" s="298"/>
    </row>
    <row r="324" spans="1:31">
      <c r="A324" s="115" t="s">
        <v>359</v>
      </c>
      <c r="B324" s="71"/>
      <c r="C324" s="376"/>
      <c r="D324" s="376"/>
      <c r="E324" s="376">
        <v>2.599515579284192</v>
      </c>
      <c r="F324" s="376">
        <v>4.8362895996969801E-2</v>
      </c>
      <c r="G324" s="376">
        <v>4.6665499998387112</v>
      </c>
      <c r="H324" s="71"/>
      <c r="I324" s="376"/>
      <c r="J324" s="376"/>
      <c r="K324" s="376">
        <v>2.599515579284192</v>
      </c>
      <c r="L324" s="376"/>
      <c r="M324" s="70">
        <v>4.6665499998387112</v>
      </c>
      <c r="N324" s="70"/>
      <c r="O324" s="176"/>
      <c r="P324" s="176">
        <v>10.052</v>
      </c>
      <c r="Q324" s="376"/>
      <c r="R324" s="232">
        <f t="shared" si="40"/>
        <v>0.66666666666666663</v>
      </c>
      <c r="S324" s="70"/>
      <c r="T324" s="202">
        <f t="shared" si="41"/>
        <v>28.447780962693049</v>
      </c>
      <c r="U324" s="202">
        <f t="shared" si="42"/>
        <v>77.469493487146707</v>
      </c>
      <c r="V324" s="378">
        <f t="shared" si="43"/>
        <v>1.0000000000000009</v>
      </c>
      <c r="W324" s="378">
        <f t="shared" si="44"/>
        <v>1.0000000000000004</v>
      </c>
      <c r="X324" s="258" t="e">
        <f t="shared" si="45"/>
        <v>#N/A</v>
      </c>
      <c r="Y324" s="297">
        <f t="shared" si="46"/>
        <v>3.6330327895614518</v>
      </c>
      <c r="Z324" s="201">
        <f t="shared" si="47"/>
        <v>0.36142387480714805</v>
      </c>
      <c r="AA324" s="201"/>
      <c r="AB324" s="300"/>
      <c r="AC324" s="300"/>
      <c r="AD324" s="201" t="str">
        <f>PE!AP324</f>
        <v>Massenbilanz KWS</v>
      </c>
      <c r="AE324" s="298"/>
    </row>
    <row r="325" spans="1:31">
      <c r="A325" s="115" t="s">
        <v>360</v>
      </c>
      <c r="B325" s="71"/>
      <c r="C325" s="376"/>
      <c r="D325" s="376"/>
      <c r="E325" s="376">
        <v>3.5123283476552638</v>
      </c>
      <c r="F325" s="376">
        <v>2.4714826312772331E-2</v>
      </c>
      <c r="G325" s="376">
        <v>3.2427297654839582</v>
      </c>
      <c r="H325" s="71"/>
      <c r="I325" s="376"/>
      <c r="J325" s="376"/>
      <c r="K325" s="376">
        <v>3.5123283476552638</v>
      </c>
      <c r="L325" s="376"/>
      <c r="M325" s="70">
        <v>3.2427297654839582</v>
      </c>
      <c r="N325" s="70"/>
      <c r="O325" s="176"/>
      <c r="P325" s="176">
        <v>8.8124000000000002</v>
      </c>
      <c r="Q325" s="376"/>
      <c r="R325" s="232">
        <f t="shared" si="40"/>
        <v>0.66666666666666663</v>
      </c>
      <c r="S325" s="70"/>
      <c r="T325" s="202">
        <f t="shared" si="41"/>
        <v>3.9910623662424314</v>
      </c>
      <c r="U325" s="202">
        <f t="shared" si="42"/>
        <v>70.106744913640526</v>
      </c>
      <c r="V325" s="378">
        <f t="shared" si="43"/>
        <v>1.0000000000000016</v>
      </c>
      <c r="W325" s="378">
        <f t="shared" si="44"/>
        <v>0.99999999999999833</v>
      </c>
      <c r="X325" s="258" t="e">
        <f t="shared" si="45"/>
        <v>#N/A</v>
      </c>
      <c r="Y325" s="297">
        <f t="shared" si="46"/>
        <v>3.3775290565696112</v>
      </c>
      <c r="Z325" s="201">
        <f t="shared" si="47"/>
        <v>0.38327005771068168</v>
      </c>
      <c r="AA325" s="201"/>
      <c r="AB325" s="300"/>
      <c r="AC325" s="300"/>
      <c r="AD325" s="201" t="str">
        <f>PE!AP325</f>
        <v>Massenbilanz KWS</v>
      </c>
      <c r="AE325" s="298"/>
    </row>
    <row r="326" spans="1:31">
      <c r="A326" s="115" t="s">
        <v>361</v>
      </c>
      <c r="B326" s="71"/>
      <c r="C326" s="376"/>
      <c r="D326" s="376"/>
      <c r="E326" s="376">
        <v>2.5124790814827742</v>
      </c>
      <c r="F326" s="376">
        <v>2.1869858283028291E-2</v>
      </c>
      <c r="G326" s="376">
        <v>2.8751804474507598</v>
      </c>
      <c r="H326" s="71"/>
      <c r="I326" s="376"/>
      <c r="J326" s="376"/>
      <c r="K326" s="376">
        <v>2.5124790814827742</v>
      </c>
      <c r="L326" s="376"/>
      <c r="M326" s="70">
        <v>2.8751804474507598</v>
      </c>
      <c r="N326" s="70"/>
      <c r="O326" s="176"/>
      <c r="P326" s="176">
        <v>9.5626999999999995</v>
      </c>
      <c r="Q326" s="376"/>
      <c r="R326" s="232">
        <f t="shared" si="40"/>
        <v>0.66666666666666663</v>
      </c>
      <c r="S326" s="70"/>
      <c r="T326" s="202">
        <f t="shared" si="41"/>
        <v>6.7320765913316896</v>
      </c>
      <c r="U326" s="202">
        <f t="shared" si="42"/>
        <v>70.334081662788208</v>
      </c>
      <c r="V326" s="378">
        <f t="shared" si="43"/>
        <v>1.0000000000000011</v>
      </c>
      <c r="W326" s="378">
        <f t="shared" si="44"/>
        <v>0.99999999999999867</v>
      </c>
      <c r="X326" s="258" t="e">
        <f t="shared" si="45"/>
        <v>#N/A</v>
      </c>
      <c r="Y326" s="297">
        <f t="shared" si="46"/>
        <v>2.6938297644667673</v>
      </c>
      <c r="Z326" s="201">
        <f t="shared" si="47"/>
        <v>0.28170179598510542</v>
      </c>
      <c r="AA326" s="201"/>
      <c r="AB326" s="300"/>
      <c r="AC326" s="300"/>
      <c r="AD326" s="201" t="str">
        <f>PE!AP326</f>
        <v>Massenbilanz KWS</v>
      </c>
      <c r="AE326" s="298"/>
    </row>
    <row r="327" spans="1:31">
      <c r="A327" s="115" t="s">
        <v>362</v>
      </c>
      <c r="B327" s="71"/>
      <c r="C327" s="376"/>
      <c r="D327" s="376"/>
      <c r="E327" s="376"/>
      <c r="F327" s="376">
        <v>0.3221252502796248</v>
      </c>
      <c r="G327" s="376">
        <v>15.8186851769815</v>
      </c>
      <c r="H327" s="71"/>
      <c r="I327" s="376"/>
      <c r="J327" s="376"/>
      <c r="K327" s="376"/>
      <c r="L327" s="376"/>
      <c r="M327" s="70">
        <v>15.8186851769815</v>
      </c>
      <c r="N327" s="70"/>
      <c r="O327" s="176"/>
      <c r="P327" s="176">
        <v>13.2026</v>
      </c>
      <c r="Q327" s="376"/>
      <c r="R327" s="232">
        <f t="shared" si="40"/>
        <v>0.16</v>
      </c>
      <c r="S327" s="70"/>
      <c r="T327" s="202">
        <f t="shared" si="41"/>
        <v>0</v>
      </c>
      <c r="U327" s="202">
        <f t="shared" si="42"/>
        <v>96.008561630392848</v>
      </c>
      <c r="V327" s="378" t="e">
        <f t="shared" si="43"/>
        <v>#DIV/0!</v>
      </c>
      <c r="W327" s="378" t="e">
        <f t="shared" si="44"/>
        <v>#DIV/0!</v>
      </c>
      <c r="X327" s="258" t="e">
        <f t="shared" si="45"/>
        <v>#N/A</v>
      </c>
      <c r="Y327" s="297">
        <f t="shared" si="46"/>
        <v>15.8186851769815</v>
      </c>
      <c r="Z327" s="201">
        <f t="shared" si="47"/>
        <v>1.1981492415873767</v>
      </c>
      <c r="AA327" s="201"/>
      <c r="AB327" s="300"/>
      <c r="AC327" s="300"/>
      <c r="AD327" s="201" t="str">
        <f>PE!AP327</f>
        <v>Massenbilanz KWS</v>
      </c>
      <c r="AE327" s="298"/>
    </row>
    <row r="328" spans="1:31">
      <c r="A328" s="115" t="s">
        <v>363</v>
      </c>
      <c r="B328" s="290"/>
      <c r="C328" s="374"/>
      <c r="D328" s="374"/>
      <c r="E328" s="374"/>
      <c r="F328" s="374"/>
      <c r="G328" s="374"/>
      <c r="H328" s="290"/>
      <c r="I328" s="374"/>
      <c r="J328" s="374"/>
      <c r="K328" s="374"/>
      <c r="L328" s="374"/>
      <c r="M328" s="291"/>
      <c r="N328" s="70"/>
      <c r="O328" s="176"/>
      <c r="P328" s="176">
        <v>11.9122</v>
      </c>
      <c r="Q328" s="376"/>
      <c r="R328" s="232" t="e">
        <f t="shared" si="40"/>
        <v>#DIV/0!</v>
      </c>
      <c r="S328" s="70"/>
      <c r="T328" s="202" t="e">
        <f t="shared" si="41"/>
        <v>#DIV/0!</v>
      </c>
      <c r="U328" s="202" t="e">
        <f t="shared" si="42"/>
        <v>#DIV/0!</v>
      </c>
      <c r="V328" s="378" t="e">
        <f t="shared" si="43"/>
        <v>#DIV/0!</v>
      </c>
      <c r="W328" s="378" t="e">
        <f t="shared" si="44"/>
        <v>#DIV/0!</v>
      </c>
      <c r="X328" s="258" t="e">
        <f t="shared" si="45"/>
        <v>#N/A</v>
      </c>
      <c r="Y328" s="297" t="e">
        <f t="shared" si="46"/>
        <v>#DIV/0!</v>
      </c>
      <c r="Z328" s="201">
        <f t="shared" si="47"/>
        <v>0</v>
      </c>
      <c r="AA328" s="201"/>
      <c r="AB328" s="300"/>
      <c r="AC328" s="300"/>
      <c r="AD328" s="201" t="str">
        <f>PE!AP328</f>
        <v>Massenbilanz KWS</v>
      </c>
      <c r="AE328" s="298"/>
    </row>
    <row r="329" spans="1:31">
      <c r="A329" s="115" t="s">
        <v>364</v>
      </c>
      <c r="B329" s="71"/>
      <c r="C329" s="376">
        <v>16.61</v>
      </c>
      <c r="D329" s="376"/>
      <c r="E329" s="376"/>
      <c r="F329" s="376"/>
      <c r="G329" s="376"/>
      <c r="H329" s="71"/>
      <c r="I329" s="376">
        <v>16.61</v>
      </c>
      <c r="J329" s="376"/>
      <c r="K329" s="376"/>
      <c r="L329" s="376"/>
      <c r="M329" s="70"/>
      <c r="N329" s="70"/>
      <c r="O329" s="176"/>
      <c r="P329" s="176">
        <v>14.129</v>
      </c>
      <c r="Q329" s="374"/>
      <c r="R329" s="232">
        <f t="shared" si="40"/>
        <v>0.16</v>
      </c>
      <c r="S329" s="70"/>
      <c r="T329" s="202">
        <f t="shared" si="41"/>
        <v>0</v>
      </c>
      <c r="U329" s="202">
        <f t="shared" si="42"/>
        <v>0</v>
      </c>
      <c r="V329" s="378" t="e">
        <f t="shared" si="43"/>
        <v>#DIV/0!</v>
      </c>
      <c r="W329" s="378" t="e">
        <f t="shared" si="44"/>
        <v>#DIV/0!</v>
      </c>
      <c r="X329" s="258" t="e">
        <f t="shared" si="45"/>
        <v>#N/A</v>
      </c>
      <c r="Y329" s="297">
        <f t="shared" si="46"/>
        <v>16.61</v>
      </c>
      <c r="Z329" s="201">
        <f t="shared" si="47"/>
        <v>1.1755962913157336</v>
      </c>
      <c r="AA329" s="201"/>
      <c r="AB329" s="300"/>
      <c r="AC329" s="300"/>
      <c r="AD329" s="201" t="str">
        <f>PE!AP329</f>
        <v>KWS, Schlamm</v>
      </c>
      <c r="AE329" s="298"/>
    </row>
    <row r="330" spans="1:31">
      <c r="A330" s="115" t="s">
        <v>365</v>
      </c>
      <c r="B330" s="71"/>
      <c r="C330" s="376">
        <v>13.53</v>
      </c>
      <c r="D330" s="376">
        <v>21.51</v>
      </c>
      <c r="E330" s="376"/>
      <c r="F330" s="376"/>
      <c r="G330" s="376">
        <v>8.5399999999999991</v>
      </c>
      <c r="H330" s="71"/>
      <c r="I330" s="376">
        <v>13.53</v>
      </c>
      <c r="J330" s="376">
        <v>21.51</v>
      </c>
      <c r="K330" s="376"/>
      <c r="L330" s="376"/>
      <c r="M330" s="70">
        <v>8.5399999999999991</v>
      </c>
      <c r="N330" s="70"/>
      <c r="O330" s="176"/>
      <c r="P330" s="176">
        <v>11.416399999999999</v>
      </c>
      <c r="Q330" s="376"/>
      <c r="R330" s="232">
        <f t="shared" si="40"/>
        <v>0.5</v>
      </c>
      <c r="S330" s="70"/>
      <c r="T330" s="202">
        <f t="shared" si="41"/>
        <v>36.771510282122577</v>
      </c>
      <c r="U330" s="202">
        <f t="shared" si="42"/>
        <v>36.771510282122577</v>
      </c>
      <c r="V330" s="378">
        <f t="shared" si="43"/>
        <v>1.1207471388000358</v>
      </c>
      <c r="W330" s="378">
        <f t="shared" si="44"/>
        <v>1.3073303205935836</v>
      </c>
      <c r="X330" s="258">
        <f t="shared" si="45"/>
        <v>1.1499999999999999</v>
      </c>
      <c r="Y330" s="297">
        <f t="shared" si="46"/>
        <v>14.526666666666666</v>
      </c>
      <c r="Z330" s="201">
        <f t="shared" si="47"/>
        <v>1.2724384803148687</v>
      </c>
      <c r="AA330" s="201"/>
      <c r="AB330" s="300"/>
      <c r="AC330" s="300"/>
      <c r="AD330" s="201" t="str">
        <f>PE!AP330</f>
        <v>KWS, Schlamm</v>
      </c>
      <c r="AE330" s="298"/>
    </row>
    <row r="331" spans="1:31">
      <c r="A331" s="115" t="s">
        <v>366</v>
      </c>
      <c r="B331" s="71">
        <v>107.59</v>
      </c>
      <c r="C331" s="376">
        <v>124.86</v>
      </c>
      <c r="D331" s="376">
        <v>98.15</v>
      </c>
      <c r="E331" s="376">
        <v>114.47</v>
      </c>
      <c r="F331" s="376"/>
      <c r="G331" s="376">
        <v>109.72</v>
      </c>
      <c r="H331" s="71">
        <v>107.59</v>
      </c>
      <c r="I331" s="376">
        <v>124.86</v>
      </c>
      <c r="J331" s="376">
        <v>98.15</v>
      </c>
      <c r="K331" s="376">
        <v>114.47</v>
      </c>
      <c r="L331" s="376"/>
      <c r="M331" s="70">
        <v>109.72</v>
      </c>
      <c r="N331" s="70"/>
      <c r="O331" s="176"/>
      <c r="P331" s="176">
        <v>9.6393000000000004</v>
      </c>
      <c r="Q331" s="376"/>
      <c r="R331" s="232">
        <f t="shared" si="40"/>
        <v>0.91666666666666663</v>
      </c>
      <c r="S331" s="70"/>
      <c r="T331" s="202">
        <f t="shared" si="41"/>
        <v>7.8828604322851508</v>
      </c>
      <c r="U331" s="202">
        <f t="shared" si="42"/>
        <v>7.8828604322851508</v>
      </c>
      <c r="V331" s="378">
        <f t="shared" si="43"/>
        <v>1.4643296681169131</v>
      </c>
      <c r="W331" s="378">
        <f t="shared" si="44"/>
        <v>1.5894059217802385</v>
      </c>
      <c r="X331" s="258">
        <f t="shared" si="45"/>
        <v>1.75</v>
      </c>
      <c r="Y331" s="297">
        <f t="shared" si="46"/>
        <v>110.95800000000001</v>
      </c>
      <c r="Z331" s="201">
        <f t="shared" si="47"/>
        <v>11.511001836232923</v>
      </c>
      <c r="AA331" s="201"/>
      <c r="AB331" s="300"/>
      <c r="AC331" s="300"/>
      <c r="AD331" s="201" t="str">
        <f>PE!AP331</f>
        <v>KWS, Schlamm</v>
      </c>
      <c r="AE331" s="298"/>
    </row>
    <row r="332" spans="1:31">
      <c r="A332" s="115" t="s">
        <v>367</v>
      </c>
      <c r="B332" s="71">
        <v>108.39</v>
      </c>
      <c r="C332" s="376">
        <v>139.96</v>
      </c>
      <c r="D332" s="376">
        <v>116.73</v>
      </c>
      <c r="E332" s="376">
        <v>142.75</v>
      </c>
      <c r="F332" s="376"/>
      <c r="G332" s="376">
        <v>137.97</v>
      </c>
      <c r="H332" s="71">
        <v>108.39</v>
      </c>
      <c r="I332" s="376">
        <v>139.96</v>
      </c>
      <c r="J332" s="376">
        <v>116.73</v>
      </c>
      <c r="K332" s="376">
        <v>142.75</v>
      </c>
      <c r="L332" s="376"/>
      <c r="M332" s="70">
        <v>137.97</v>
      </c>
      <c r="N332" s="70"/>
      <c r="O332" s="176"/>
      <c r="P332" s="176">
        <v>9.9069000000000003</v>
      </c>
      <c r="Q332" s="376"/>
      <c r="R332" s="232">
        <f t="shared" si="40"/>
        <v>0.91666666666666663</v>
      </c>
      <c r="S332" s="70"/>
      <c r="T332" s="202">
        <f t="shared" si="41"/>
        <v>10.755115077428471</v>
      </c>
      <c r="U332" s="202">
        <f t="shared" si="42"/>
        <v>10.755115077428471</v>
      </c>
      <c r="V332" s="378">
        <f t="shared" si="43"/>
        <v>1.4951797226298369</v>
      </c>
      <c r="W332" s="378">
        <f t="shared" si="44"/>
        <v>0.97830969814826307</v>
      </c>
      <c r="X332" s="258">
        <f t="shared" si="45"/>
        <v>1.75</v>
      </c>
      <c r="Y332" s="297">
        <f t="shared" si="46"/>
        <v>129.16000000000003</v>
      </c>
      <c r="Z332" s="201">
        <f t="shared" si="47"/>
        <v>13.037377989078321</v>
      </c>
      <c r="AA332" s="201"/>
      <c r="AB332" s="300"/>
      <c r="AC332" s="300"/>
      <c r="AD332" s="201" t="str">
        <f>PE!AP332</f>
        <v>KWS, Schlamm</v>
      </c>
      <c r="AE332" s="298"/>
    </row>
    <row r="333" spans="1:31">
      <c r="A333" s="115" t="s">
        <v>368</v>
      </c>
      <c r="B333" s="71">
        <v>16.61</v>
      </c>
      <c r="C333" s="376">
        <v>18.38</v>
      </c>
      <c r="D333" s="376">
        <v>54.49</v>
      </c>
      <c r="E333" s="376">
        <v>22.02</v>
      </c>
      <c r="F333" s="376"/>
      <c r="G333" s="376">
        <v>19.260000000000002</v>
      </c>
      <c r="H333" s="71">
        <v>16.61</v>
      </c>
      <c r="I333" s="376">
        <v>18.38</v>
      </c>
      <c r="J333" s="376"/>
      <c r="K333" s="376">
        <v>22.02</v>
      </c>
      <c r="L333" s="376"/>
      <c r="M333" s="70">
        <v>19.260000000000002</v>
      </c>
      <c r="N333" s="70"/>
      <c r="O333" s="176"/>
      <c r="P333" s="176">
        <v>12.3352</v>
      </c>
      <c r="Q333" s="376"/>
      <c r="R333" s="232">
        <f t="shared" si="40"/>
        <v>0.83333333333333326</v>
      </c>
      <c r="S333" s="70"/>
      <c r="T333" s="202">
        <f t="shared" si="41"/>
        <v>10.245727238772769</v>
      </c>
      <c r="U333" s="202">
        <f t="shared" si="42"/>
        <v>54.589850204939282</v>
      </c>
      <c r="V333" s="378">
        <f t="shared" si="43"/>
        <v>1.2579314682538301</v>
      </c>
      <c r="W333" s="378">
        <f t="shared" si="44"/>
        <v>1.5113093224901057</v>
      </c>
      <c r="X333" s="258">
        <f t="shared" si="45"/>
        <v>1.49</v>
      </c>
      <c r="Y333" s="297">
        <f t="shared" si="46"/>
        <v>19.067499999999999</v>
      </c>
      <c r="Z333" s="201">
        <f t="shared" si="47"/>
        <v>1.545779557688566</v>
      </c>
      <c r="AA333" s="201"/>
      <c r="AB333" s="300"/>
      <c r="AC333" s="300"/>
      <c r="AD333" s="201" t="str">
        <f>PE!AP333</f>
        <v>KWS, Schlamm</v>
      </c>
      <c r="AE333" s="298"/>
    </row>
    <row r="334" spans="1:31">
      <c r="A334" s="115" t="s">
        <v>369</v>
      </c>
      <c r="B334" s="71">
        <v>6.87</v>
      </c>
      <c r="C334" s="376"/>
      <c r="D334" s="376">
        <v>56.65</v>
      </c>
      <c r="E334" s="376">
        <v>10.89</v>
      </c>
      <c r="F334" s="376"/>
      <c r="G334" s="376">
        <v>10.33</v>
      </c>
      <c r="H334" s="71">
        <v>6.87</v>
      </c>
      <c r="I334" s="376"/>
      <c r="J334" s="376"/>
      <c r="K334" s="376">
        <v>10.89</v>
      </c>
      <c r="L334" s="376"/>
      <c r="M334" s="70">
        <v>10.33</v>
      </c>
      <c r="N334" s="70"/>
      <c r="O334" s="176"/>
      <c r="P334" s="176">
        <v>9.3447999999999993</v>
      </c>
      <c r="Q334" s="376"/>
      <c r="R334" s="232">
        <f t="shared" si="40"/>
        <v>0.75</v>
      </c>
      <c r="S334" s="70"/>
      <c r="T334" s="202">
        <f t="shared" si="41"/>
        <v>18.986976381510885</v>
      </c>
      <c r="U334" s="202">
        <f t="shared" si="42"/>
        <v>96.924854873758363</v>
      </c>
      <c r="V334" s="378">
        <f t="shared" si="43"/>
        <v>1.4024715125867291</v>
      </c>
      <c r="W334" s="378">
        <f t="shared" si="44"/>
        <v>0.85873255717208696</v>
      </c>
      <c r="X334" s="258">
        <f t="shared" si="45"/>
        <v>1.1499999999999999</v>
      </c>
      <c r="Y334" s="297">
        <f t="shared" si="46"/>
        <v>9.3633333333333351</v>
      </c>
      <c r="Z334" s="201">
        <f t="shared" si="47"/>
        <v>1.0019832776874129</v>
      </c>
      <c r="AA334" s="201"/>
      <c r="AB334" s="300"/>
      <c r="AC334" s="300"/>
      <c r="AD334" s="201" t="str">
        <f>PE!AP334</f>
        <v>KWS, Schlamm</v>
      </c>
      <c r="AE334" s="298"/>
    </row>
    <row r="335" spans="1:31">
      <c r="A335" s="115" t="s">
        <v>370</v>
      </c>
      <c r="B335" s="71"/>
      <c r="C335" s="376"/>
      <c r="D335" s="376">
        <v>17.14</v>
      </c>
      <c r="E335" s="376"/>
      <c r="F335" s="376"/>
      <c r="G335" s="376"/>
      <c r="H335" s="71"/>
      <c r="I335" s="376"/>
      <c r="J335" s="376">
        <v>17.14</v>
      </c>
      <c r="K335" s="376"/>
      <c r="L335" s="376"/>
      <c r="M335" s="70"/>
      <c r="N335" s="70"/>
      <c r="O335" s="176"/>
      <c r="P335" s="176">
        <v>5.2567000000000004</v>
      </c>
      <c r="Q335" s="376"/>
      <c r="R335" s="232">
        <f t="shared" si="40"/>
        <v>0.16</v>
      </c>
      <c r="S335" s="70"/>
      <c r="T335" s="202">
        <f t="shared" si="41"/>
        <v>0</v>
      </c>
      <c r="U335" s="202">
        <f t="shared" si="42"/>
        <v>0</v>
      </c>
      <c r="V335" s="378" t="e">
        <f t="shared" si="43"/>
        <v>#DIV/0!</v>
      </c>
      <c r="W335" s="378" t="e">
        <f t="shared" si="44"/>
        <v>#DIV/0!</v>
      </c>
      <c r="X335" s="258" t="e">
        <f t="shared" si="45"/>
        <v>#N/A</v>
      </c>
      <c r="Y335" s="297">
        <f t="shared" si="46"/>
        <v>17.14</v>
      </c>
      <c r="Z335" s="201">
        <f t="shared" si="47"/>
        <v>3.260600757128997</v>
      </c>
      <c r="AA335" s="201"/>
      <c r="AB335" s="300"/>
      <c r="AC335" s="300"/>
      <c r="AD335" s="201" t="str">
        <f>PE!AP335</f>
        <v>KWS, Schlamm</v>
      </c>
      <c r="AE335" s="298"/>
    </row>
    <row r="336" spans="1:31">
      <c r="A336" s="115" t="s">
        <v>371</v>
      </c>
      <c r="B336" s="71"/>
      <c r="C336" s="376"/>
      <c r="D336" s="376">
        <v>16.600000000000001</v>
      </c>
      <c r="E336" s="376">
        <v>4.54</v>
      </c>
      <c r="F336" s="376"/>
      <c r="G336" s="376"/>
      <c r="H336" s="71"/>
      <c r="I336" s="376"/>
      <c r="J336" s="376"/>
      <c r="K336" s="376">
        <v>4.54</v>
      </c>
      <c r="L336" s="376"/>
      <c r="M336" s="70"/>
      <c r="N336" s="70"/>
      <c r="O336" s="176"/>
      <c r="P336" s="176">
        <v>6.6002999999999998</v>
      </c>
      <c r="Q336" s="376"/>
      <c r="R336" s="232">
        <f t="shared" si="40"/>
        <v>0.16</v>
      </c>
      <c r="S336" s="70"/>
      <c r="T336" s="202">
        <f t="shared" si="41"/>
        <v>0</v>
      </c>
      <c r="U336" s="202">
        <f t="shared" si="42"/>
        <v>57.048249763481572</v>
      </c>
      <c r="V336" s="378" t="e">
        <f t="shared" si="43"/>
        <v>#DIV/0!</v>
      </c>
      <c r="W336" s="378" t="e">
        <f t="shared" si="44"/>
        <v>#DIV/0!</v>
      </c>
      <c r="X336" s="258" t="e">
        <f t="shared" si="45"/>
        <v>#N/A</v>
      </c>
      <c r="Y336" s="297">
        <f t="shared" si="46"/>
        <v>4.54</v>
      </c>
      <c r="Z336" s="201">
        <f t="shared" si="47"/>
        <v>0.68784752208232958</v>
      </c>
      <c r="AA336" s="201"/>
      <c r="AB336" s="300"/>
      <c r="AC336" s="300"/>
      <c r="AD336" s="201" t="str">
        <f>PE!AP336</f>
        <v>KWS, Schlamm</v>
      </c>
      <c r="AE336" s="298"/>
    </row>
    <row r="337" spans="1:31">
      <c r="A337" s="115" t="s">
        <v>372</v>
      </c>
      <c r="B337" s="71"/>
      <c r="C337" s="376"/>
      <c r="D337" s="376">
        <v>31.88</v>
      </c>
      <c r="E337" s="376">
        <v>4.42</v>
      </c>
      <c r="F337" s="376"/>
      <c r="G337" s="376">
        <v>7.6</v>
      </c>
      <c r="H337" s="71"/>
      <c r="I337" s="376"/>
      <c r="J337" s="376"/>
      <c r="K337" s="376">
        <v>4.42</v>
      </c>
      <c r="L337" s="376"/>
      <c r="M337" s="70">
        <v>7.6</v>
      </c>
      <c r="N337" s="70"/>
      <c r="O337" s="176"/>
      <c r="P337" s="176">
        <v>8.2026000000000003</v>
      </c>
      <c r="Q337" s="376"/>
      <c r="R337" s="232">
        <f t="shared" si="40"/>
        <v>0.66666666666666663</v>
      </c>
      <c r="S337" s="70"/>
      <c r="T337" s="202">
        <f t="shared" si="41"/>
        <v>26.455906821963403</v>
      </c>
      <c r="U337" s="202">
        <f t="shared" si="42"/>
        <v>83.80961989300927</v>
      </c>
      <c r="V337" s="378">
        <f t="shared" si="43"/>
        <v>0.99999999999999956</v>
      </c>
      <c r="W337" s="378">
        <f t="shared" si="44"/>
        <v>0.99999999999999956</v>
      </c>
      <c r="X337" s="258" t="e">
        <f t="shared" si="45"/>
        <v>#N/A</v>
      </c>
      <c r="Y337" s="297">
        <f t="shared" si="46"/>
        <v>6.01</v>
      </c>
      <c r="Z337" s="201">
        <f t="shared" si="47"/>
        <v>0.73269451149635478</v>
      </c>
      <c r="AA337" s="201"/>
      <c r="AB337" s="300"/>
      <c r="AC337" s="300"/>
      <c r="AD337" s="201" t="str">
        <f>PE!AP337</f>
        <v>KWS, Schlamm</v>
      </c>
      <c r="AE337" s="298"/>
    </row>
    <row r="338" spans="1:31">
      <c r="A338" s="115" t="s">
        <v>373</v>
      </c>
      <c r="B338" s="71"/>
      <c r="C338" s="376">
        <v>13.46</v>
      </c>
      <c r="D338" s="376">
        <v>6.9</v>
      </c>
      <c r="E338" s="376"/>
      <c r="F338" s="376"/>
      <c r="G338" s="376"/>
      <c r="H338" s="71"/>
      <c r="I338" s="376">
        <v>13.46</v>
      </c>
      <c r="J338" s="376">
        <v>6.9</v>
      </c>
      <c r="K338" s="376"/>
      <c r="L338" s="376"/>
      <c r="M338" s="70"/>
      <c r="N338" s="70"/>
      <c r="O338" s="176"/>
      <c r="P338" s="176">
        <v>5.8083999999999998</v>
      </c>
      <c r="Q338" s="376"/>
      <c r="R338" s="232">
        <f t="shared" si="40"/>
        <v>0.66666666666666663</v>
      </c>
      <c r="S338" s="70"/>
      <c r="T338" s="202">
        <f t="shared" si="41"/>
        <v>32.220039292730881</v>
      </c>
      <c r="U338" s="202">
        <f t="shared" si="42"/>
        <v>32.220039292730881</v>
      </c>
      <c r="V338" s="378">
        <f t="shared" si="43"/>
        <v>0.99999999999999878</v>
      </c>
      <c r="W338" s="378">
        <f t="shared" si="44"/>
        <v>0.99999999999999933</v>
      </c>
      <c r="X338" s="258" t="e">
        <f t="shared" si="45"/>
        <v>#N/A</v>
      </c>
      <c r="Y338" s="297">
        <f t="shared" si="46"/>
        <v>10.18</v>
      </c>
      <c r="Z338" s="201">
        <f t="shared" si="47"/>
        <v>1.7526341161077061</v>
      </c>
      <c r="AA338" s="201"/>
      <c r="AB338" s="300"/>
      <c r="AC338" s="300"/>
      <c r="AD338" s="201" t="str">
        <f>PE!AP338</f>
        <v>KWS, Schlamm</v>
      </c>
      <c r="AE338" s="298"/>
    </row>
    <row r="339" spans="1:31">
      <c r="A339" s="115" t="s">
        <v>374</v>
      </c>
      <c r="B339" s="71">
        <v>85.01</v>
      </c>
      <c r="C339" s="376">
        <v>93.86</v>
      </c>
      <c r="D339" s="376">
        <v>62.58</v>
      </c>
      <c r="E339" s="376">
        <v>90.76</v>
      </c>
      <c r="F339" s="376"/>
      <c r="G339" s="376">
        <v>81.13</v>
      </c>
      <c r="H339" s="71">
        <v>85.01</v>
      </c>
      <c r="I339" s="376">
        <v>93.86</v>
      </c>
      <c r="J339" s="376"/>
      <c r="K339" s="376">
        <v>90.76</v>
      </c>
      <c r="L339" s="376"/>
      <c r="M339" s="70">
        <v>81.13</v>
      </c>
      <c r="N339" s="70"/>
      <c r="O339" s="176"/>
      <c r="P339" s="176">
        <v>3.9903</v>
      </c>
      <c r="Q339" s="376"/>
      <c r="R339" s="232">
        <f t="shared" si="40"/>
        <v>0.83333333333333326</v>
      </c>
      <c r="S339" s="70"/>
      <c r="T339" s="202">
        <f t="shared" si="41"/>
        <v>5.6362337531050182</v>
      </c>
      <c r="U339" s="202">
        <f t="shared" si="42"/>
        <v>13.274522439566953</v>
      </c>
      <c r="V339" s="378">
        <f t="shared" si="43"/>
        <v>1.3272867925355081</v>
      </c>
      <c r="W339" s="378">
        <f t="shared" si="44"/>
        <v>1.2483779740768421</v>
      </c>
      <c r="X339" s="258">
        <f t="shared" si="45"/>
        <v>1.49</v>
      </c>
      <c r="Y339" s="297">
        <f t="shared" si="46"/>
        <v>87.69</v>
      </c>
      <c r="Z339" s="201">
        <f t="shared" si="47"/>
        <v>21.975791293887678</v>
      </c>
      <c r="AA339" s="201"/>
      <c r="AB339" s="300"/>
      <c r="AC339" s="300"/>
      <c r="AD339" s="201" t="str">
        <f>PE!AP339</f>
        <v>KWS, Schlamm</v>
      </c>
      <c r="AE339" s="298"/>
    </row>
    <row r="340" spans="1:31">
      <c r="A340" s="115" t="s">
        <v>375</v>
      </c>
      <c r="B340" s="71">
        <v>76.89</v>
      </c>
      <c r="C340" s="376">
        <v>81.73</v>
      </c>
      <c r="D340" s="376">
        <v>58.59</v>
      </c>
      <c r="E340" s="376">
        <v>74.7</v>
      </c>
      <c r="F340" s="376"/>
      <c r="G340" s="376">
        <v>63.57</v>
      </c>
      <c r="H340" s="71">
        <v>76.89</v>
      </c>
      <c r="I340" s="376">
        <v>81.73</v>
      </c>
      <c r="J340" s="376">
        <v>58.59</v>
      </c>
      <c r="K340" s="376">
        <v>74.7</v>
      </c>
      <c r="L340" s="376"/>
      <c r="M340" s="70">
        <v>63.57</v>
      </c>
      <c r="N340" s="70"/>
      <c r="O340" s="176"/>
      <c r="P340" s="176">
        <v>3.9306000000000001</v>
      </c>
      <c r="Q340" s="376"/>
      <c r="R340" s="232">
        <f t="shared" si="40"/>
        <v>0.91666666666666663</v>
      </c>
      <c r="S340" s="70"/>
      <c r="T340" s="202">
        <f t="shared" si="41"/>
        <v>12.143363427021027</v>
      </c>
      <c r="U340" s="202">
        <f t="shared" si="42"/>
        <v>12.143363427021027</v>
      </c>
      <c r="V340" s="378">
        <f t="shared" si="43"/>
        <v>1.4485525813797087</v>
      </c>
      <c r="W340" s="378">
        <f t="shared" si="44"/>
        <v>1.2317214257469873</v>
      </c>
      <c r="X340" s="258">
        <f t="shared" si="45"/>
        <v>1.75</v>
      </c>
      <c r="Y340" s="297">
        <f t="shared" si="46"/>
        <v>71.096000000000004</v>
      </c>
      <c r="Z340" s="201">
        <f t="shared" si="47"/>
        <v>18.087823741922353</v>
      </c>
      <c r="AA340" s="201"/>
      <c r="AB340" s="300"/>
      <c r="AC340" s="300"/>
      <c r="AD340" s="201" t="str">
        <f>PE!AP340</f>
        <v>KWS, Schlamm</v>
      </c>
      <c r="AE340" s="298"/>
    </row>
    <row r="341" spans="1:31">
      <c r="A341" s="115" t="s">
        <v>376</v>
      </c>
      <c r="B341" s="71">
        <v>66.5</v>
      </c>
      <c r="C341" s="376">
        <v>119.42</v>
      </c>
      <c r="D341" s="376">
        <v>71.55</v>
      </c>
      <c r="E341" s="376">
        <v>64.739999999999995</v>
      </c>
      <c r="F341" s="376"/>
      <c r="G341" s="376">
        <v>56.8</v>
      </c>
      <c r="H341" s="71">
        <v>66.5</v>
      </c>
      <c r="I341" s="376"/>
      <c r="J341" s="376">
        <v>71.55</v>
      </c>
      <c r="K341" s="376">
        <v>64.739999999999995</v>
      </c>
      <c r="L341" s="376"/>
      <c r="M341" s="70">
        <v>56.8</v>
      </c>
      <c r="N341" s="70"/>
      <c r="O341" s="176"/>
      <c r="P341" s="176">
        <v>8.9222999999999999</v>
      </c>
      <c r="Q341" s="376"/>
      <c r="R341" s="232">
        <f t="shared" si="40"/>
        <v>0.83333333333333326</v>
      </c>
      <c r="S341" s="70"/>
      <c r="T341" s="202">
        <f t="shared" si="41"/>
        <v>8.1688347262300667</v>
      </c>
      <c r="U341" s="202">
        <f t="shared" si="42"/>
        <v>29.443173855461207</v>
      </c>
      <c r="V341" s="378">
        <f t="shared" si="43"/>
        <v>1.5274355003675593</v>
      </c>
      <c r="W341" s="378">
        <f t="shared" si="44"/>
        <v>1.2548644231176482</v>
      </c>
      <c r="X341" s="258">
        <f t="shared" si="45"/>
        <v>1.49</v>
      </c>
      <c r="Y341" s="297">
        <f t="shared" si="46"/>
        <v>64.897500000000008</v>
      </c>
      <c r="Z341" s="201">
        <f t="shared" si="47"/>
        <v>7.2736289970074992</v>
      </c>
      <c r="AA341" s="201"/>
      <c r="AB341" s="300"/>
      <c r="AC341" s="300"/>
      <c r="AD341" s="201" t="str">
        <f>PE!AP341</f>
        <v>KWS, Schlamm</v>
      </c>
      <c r="AE341" s="298"/>
    </row>
    <row r="342" spans="1:31">
      <c r="A342" s="115" t="s">
        <v>377</v>
      </c>
      <c r="B342" s="71">
        <v>65.47</v>
      </c>
      <c r="C342" s="376">
        <v>79.45</v>
      </c>
      <c r="D342" s="376">
        <v>99.3</v>
      </c>
      <c r="E342" s="376">
        <v>76.08</v>
      </c>
      <c r="F342" s="376"/>
      <c r="G342" s="376">
        <v>65.22</v>
      </c>
      <c r="H342" s="71">
        <v>65.47</v>
      </c>
      <c r="I342" s="376">
        <v>79.45</v>
      </c>
      <c r="J342" s="376"/>
      <c r="K342" s="376">
        <v>76.08</v>
      </c>
      <c r="L342" s="376"/>
      <c r="M342" s="70">
        <v>65.22</v>
      </c>
      <c r="N342" s="70"/>
      <c r="O342" s="176"/>
      <c r="P342" s="176">
        <v>12.0959</v>
      </c>
      <c r="Q342" s="376"/>
      <c r="R342" s="232">
        <f t="shared" si="40"/>
        <v>0.83333333333333326</v>
      </c>
      <c r="S342" s="70"/>
      <c r="T342" s="202">
        <f t="shared" si="41"/>
        <v>8.8377964883855586</v>
      </c>
      <c r="U342" s="202">
        <f t="shared" si="42"/>
        <v>16.155162495055556</v>
      </c>
      <c r="V342" s="378">
        <f t="shared" si="43"/>
        <v>1.0017575781736081</v>
      </c>
      <c r="W342" s="378">
        <f t="shared" si="44"/>
        <v>1.248441370115331</v>
      </c>
      <c r="X342" s="258">
        <f t="shared" si="45"/>
        <v>1.49</v>
      </c>
      <c r="Y342" s="297">
        <f t="shared" si="46"/>
        <v>71.555000000000007</v>
      </c>
      <c r="Z342" s="201">
        <f t="shared" si="47"/>
        <v>5.9156408369778193</v>
      </c>
      <c r="AA342" s="201"/>
      <c r="AB342" s="300"/>
      <c r="AC342" s="300"/>
      <c r="AD342" s="201" t="str">
        <f>PE!AP342</f>
        <v>KWS, Schlamm</v>
      </c>
      <c r="AE342" s="298"/>
    </row>
    <row r="343" spans="1:31">
      <c r="A343" s="115" t="s">
        <v>378</v>
      </c>
      <c r="B343" s="71"/>
      <c r="C343" s="376">
        <v>12.06</v>
      </c>
      <c r="D343" s="376">
        <v>17.170000000000002</v>
      </c>
      <c r="E343" s="376"/>
      <c r="F343" s="376"/>
      <c r="G343" s="376">
        <v>8.75</v>
      </c>
      <c r="H343" s="71"/>
      <c r="I343" s="376">
        <v>12.06</v>
      </c>
      <c r="J343" s="376">
        <v>17.170000000000002</v>
      </c>
      <c r="K343" s="376"/>
      <c r="L343" s="376"/>
      <c r="M343" s="70">
        <v>8.75</v>
      </c>
      <c r="N343" s="70"/>
      <c r="O343" s="176"/>
      <c r="P343" s="176">
        <v>10.832800000000001</v>
      </c>
      <c r="Q343" s="376"/>
      <c r="R343" s="232">
        <f t="shared" si="40"/>
        <v>0.75</v>
      </c>
      <c r="S343" s="70"/>
      <c r="T343" s="202">
        <f t="shared" si="41"/>
        <v>27.358087210452485</v>
      </c>
      <c r="U343" s="202">
        <f t="shared" si="42"/>
        <v>27.358087210452485</v>
      </c>
      <c r="V343" s="378">
        <f t="shared" si="43"/>
        <v>1.1289048063835325</v>
      </c>
      <c r="W343" s="378">
        <f t="shared" si="44"/>
        <v>1.3021382805088819</v>
      </c>
      <c r="X343" s="258">
        <f t="shared" si="45"/>
        <v>1.1499999999999999</v>
      </c>
      <c r="Y343" s="297">
        <f t="shared" si="46"/>
        <v>12.660000000000002</v>
      </c>
      <c r="Z343" s="201">
        <f t="shared" si="47"/>
        <v>1.1686729192821801</v>
      </c>
      <c r="AA343" s="201"/>
      <c r="AB343" s="300"/>
      <c r="AC343" s="300"/>
      <c r="AD343" s="201" t="str">
        <f>PE!AP343</f>
        <v>KWS, Schlamm</v>
      </c>
      <c r="AE343" s="298"/>
    </row>
    <row r="344" spans="1:31">
      <c r="A344" s="115" t="s">
        <v>379</v>
      </c>
      <c r="B344" s="71"/>
      <c r="C344" s="376">
        <v>14.71</v>
      </c>
      <c r="D344" s="376">
        <v>13.63</v>
      </c>
      <c r="E344" s="376"/>
      <c r="F344" s="376"/>
      <c r="G344" s="376">
        <v>9.44</v>
      </c>
      <c r="H344" s="71"/>
      <c r="I344" s="376">
        <v>14.71</v>
      </c>
      <c r="J344" s="376">
        <v>13.63</v>
      </c>
      <c r="K344" s="376"/>
      <c r="L344" s="376"/>
      <c r="M344" s="70">
        <v>9.44</v>
      </c>
      <c r="N344" s="70"/>
      <c r="O344" s="176"/>
      <c r="P344" s="176">
        <v>10.189</v>
      </c>
      <c r="Q344" s="376"/>
      <c r="R344" s="232">
        <f t="shared" si="40"/>
        <v>0.75</v>
      </c>
      <c r="S344" s="70"/>
      <c r="T344" s="202">
        <f t="shared" si="41"/>
        <v>18.048580073547981</v>
      </c>
      <c r="U344" s="202">
        <f t="shared" si="42"/>
        <v>18.048580073547981</v>
      </c>
      <c r="V344" s="378">
        <f t="shared" si="43"/>
        <v>1.3873503314284765</v>
      </c>
      <c r="W344" s="378">
        <f t="shared" si="44"/>
        <v>0.93125524361213807</v>
      </c>
      <c r="X344" s="258">
        <f t="shared" si="45"/>
        <v>1.1499999999999999</v>
      </c>
      <c r="Y344" s="297">
        <f t="shared" si="46"/>
        <v>12.593333333333334</v>
      </c>
      <c r="Z344" s="201">
        <f t="shared" si="47"/>
        <v>1.235973435404194</v>
      </c>
      <c r="AA344" s="201"/>
      <c r="AB344" s="300"/>
      <c r="AC344" s="300"/>
      <c r="AD344" s="201" t="str">
        <f>PE!AP344</f>
        <v>KWS, Schlamm</v>
      </c>
      <c r="AE344" s="298"/>
    </row>
    <row r="345" spans="1:31">
      <c r="A345" s="115" t="s">
        <v>380</v>
      </c>
      <c r="B345" s="71">
        <v>151.13999999999999</v>
      </c>
      <c r="C345" s="376">
        <v>200.55</v>
      </c>
      <c r="D345" s="376">
        <v>160.26</v>
      </c>
      <c r="E345" s="376">
        <v>232.75</v>
      </c>
      <c r="F345" s="376"/>
      <c r="G345" s="376">
        <v>204.79</v>
      </c>
      <c r="H345" s="71">
        <v>151.13999999999999</v>
      </c>
      <c r="I345" s="376">
        <v>200.55</v>
      </c>
      <c r="J345" s="376">
        <v>160.26</v>
      </c>
      <c r="K345" s="376">
        <v>232.75</v>
      </c>
      <c r="L345" s="376"/>
      <c r="M345" s="70">
        <v>204.79</v>
      </c>
      <c r="N345" s="70"/>
      <c r="O345" s="176"/>
      <c r="P345" s="176">
        <v>11.2362</v>
      </c>
      <c r="Q345" s="376"/>
      <c r="R345" s="232">
        <f t="shared" si="40"/>
        <v>0.91666666666666663</v>
      </c>
      <c r="S345" s="70"/>
      <c r="T345" s="202">
        <f t="shared" si="41"/>
        <v>15.889186487427187</v>
      </c>
      <c r="U345" s="202">
        <f t="shared" si="42"/>
        <v>15.889186487427187</v>
      </c>
      <c r="V345" s="378">
        <f t="shared" si="43"/>
        <v>1.2845153702830883</v>
      </c>
      <c r="W345" s="378">
        <f t="shared" si="44"/>
        <v>1.4201984789558515</v>
      </c>
      <c r="X345" s="258">
        <f t="shared" si="45"/>
        <v>1.75</v>
      </c>
      <c r="Y345" s="297">
        <f t="shared" si="46"/>
        <v>189.898</v>
      </c>
      <c r="Z345" s="201">
        <f t="shared" si="47"/>
        <v>16.900553567932217</v>
      </c>
      <c r="AA345" s="201"/>
      <c r="AB345" s="300"/>
      <c r="AC345" s="300"/>
      <c r="AD345" s="201" t="str">
        <f>PE!AP345</f>
        <v>KWS, Schlamm</v>
      </c>
      <c r="AE345" s="298"/>
    </row>
    <row r="346" spans="1:31">
      <c r="A346" s="115" t="s">
        <v>381</v>
      </c>
      <c r="B346" s="71">
        <v>105.84</v>
      </c>
      <c r="C346" s="376">
        <v>122.03</v>
      </c>
      <c r="D346" s="376">
        <v>86.05</v>
      </c>
      <c r="E346" s="376">
        <v>110.94</v>
      </c>
      <c r="F346" s="376"/>
      <c r="G346" s="376">
        <v>98.53</v>
      </c>
      <c r="H346" s="71">
        <v>105.84</v>
      </c>
      <c r="I346" s="376">
        <v>122.03</v>
      </c>
      <c r="J346" s="376">
        <v>86.05</v>
      </c>
      <c r="K346" s="376">
        <v>110.94</v>
      </c>
      <c r="L346" s="376"/>
      <c r="M346" s="70">
        <v>98.53</v>
      </c>
      <c r="N346" s="70"/>
      <c r="O346" s="176"/>
      <c r="P346" s="176">
        <v>12.948700000000001</v>
      </c>
      <c r="Q346" s="376"/>
      <c r="R346" s="232">
        <f t="shared" si="40"/>
        <v>0.91666666666666663</v>
      </c>
      <c r="S346" s="70"/>
      <c r="T346" s="202">
        <f t="shared" si="41"/>
        <v>11.515000576523445</v>
      </c>
      <c r="U346" s="202">
        <f t="shared" si="42"/>
        <v>11.515000576523445</v>
      </c>
      <c r="V346" s="378">
        <f t="shared" si="43"/>
        <v>1.5454211406262901</v>
      </c>
      <c r="W346" s="378">
        <f t="shared" si="44"/>
        <v>1.4395612858142255</v>
      </c>
      <c r="X346" s="258">
        <f t="shared" si="45"/>
        <v>1.75</v>
      </c>
      <c r="Y346" s="297">
        <f t="shared" si="46"/>
        <v>104.678</v>
      </c>
      <c r="Z346" s="201">
        <f t="shared" si="47"/>
        <v>8.084054769976909</v>
      </c>
      <c r="AA346" s="201"/>
      <c r="AB346" s="300"/>
      <c r="AC346" s="300"/>
      <c r="AD346" s="201" t="str">
        <f>PE!AP346</f>
        <v>KWS, Schlamm</v>
      </c>
      <c r="AE346" s="298"/>
    </row>
    <row r="347" spans="1:31">
      <c r="A347" s="115" t="s">
        <v>382</v>
      </c>
      <c r="B347" s="71"/>
      <c r="C347" s="376">
        <v>12.73</v>
      </c>
      <c r="D347" s="376"/>
      <c r="E347" s="376"/>
      <c r="F347" s="376"/>
      <c r="G347" s="376"/>
      <c r="H347" s="71"/>
      <c r="I347" s="376">
        <v>12.73</v>
      </c>
      <c r="J347" s="376"/>
      <c r="K347" s="376"/>
      <c r="L347" s="376"/>
      <c r="M347" s="70"/>
      <c r="N347" s="70"/>
      <c r="O347" s="176"/>
      <c r="P347" s="176">
        <v>11.2288</v>
      </c>
      <c r="Q347" s="376"/>
      <c r="R347" s="232">
        <f t="shared" si="40"/>
        <v>0.16</v>
      </c>
      <c r="S347" s="70"/>
      <c r="T347" s="202">
        <f t="shared" si="41"/>
        <v>0</v>
      </c>
      <c r="U347" s="202">
        <f t="shared" si="42"/>
        <v>0</v>
      </c>
      <c r="V347" s="378" t="e">
        <f t="shared" si="43"/>
        <v>#DIV/0!</v>
      </c>
      <c r="W347" s="378" t="e">
        <f t="shared" si="44"/>
        <v>#DIV/0!</v>
      </c>
      <c r="X347" s="258" t="e">
        <f t="shared" si="45"/>
        <v>#N/A</v>
      </c>
      <c r="Y347" s="297">
        <f t="shared" si="46"/>
        <v>12.73</v>
      </c>
      <c r="Z347" s="201">
        <f t="shared" si="47"/>
        <v>1.1336919350242236</v>
      </c>
      <c r="AA347" s="201"/>
      <c r="AB347" s="300"/>
      <c r="AC347" s="300"/>
      <c r="AD347" s="201" t="str">
        <f>PE!AP347</f>
        <v>KWS, Schlamm</v>
      </c>
      <c r="AE347" s="298"/>
    </row>
    <row r="348" spans="1:31">
      <c r="A348" s="115" t="s">
        <v>383</v>
      </c>
      <c r="B348" s="71"/>
      <c r="C348" s="376"/>
      <c r="D348" s="376"/>
      <c r="E348" s="376">
        <v>5.81</v>
      </c>
      <c r="F348" s="376"/>
      <c r="G348" s="376">
        <v>8.18</v>
      </c>
      <c r="H348" s="71"/>
      <c r="I348" s="376"/>
      <c r="J348" s="376"/>
      <c r="K348" s="376">
        <v>5.81</v>
      </c>
      <c r="L348" s="376"/>
      <c r="M348" s="70">
        <v>8.18</v>
      </c>
      <c r="N348" s="70"/>
      <c r="O348" s="176"/>
      <c r="P348" s="176">
        <v>10.394299999999999</v>
      </c>
      <c r="Q348" s="376"/>
      <c r="R348" s="232">
        <f t="shared" si="40"/>
        <v>0.66666666666666663</v>
      </c>
      <c r="S348" s="70"/>
      <c r="T348" s="202">
        <f t="shared" si="41"/>
        <v>16.940671908506143</v>
      </c>
      <c r="U348" s="202">
        <f t="shared" si="42"/>
        <v>16.940671908506143</v>
      </c>
      <c r="V348" s="378">
        <f t="shared" si="43"/>
        <v>0.99999999999999567</v>
      </c>
      <c r="W348" s="378">
        <f t="shared" si="44"/>
        <v>0.99999999999999645</v>
      </c>
      <c r="X348" s="258" t="e">
        <f t="shared" si="45"/>
        <v>#N/A</v>
      </c>
      <c r="Y348" s="297">
        <f t="shared" si="46"/>
        <v>6.9949999999999992</v>
      </c>
      <c r="Z348" s="201">
        <f t="shared" si="47"/>
        <v>0.67296499042744573</v>
      </c>
      <c r="AA348" s="201"/>
      <c r="AB348" s="300"/>
      <c r="AC348" s="300"/>
      <c r="AD348" s="201" t="str">
        <f>PE!AP348</f>
        <v>KWS, Schlamm</v>
      </c>
      <c r="AE348" s="298"/>
    </row>
    <row r="349" spans="1:31">
      <c r="A349" s="115" t="s">
        <v>384</v>
      </c>
      <c r="B349" s="71"/>
      <c r="C349" s="376"/>
      <c r="D349" s="376"/>
      <c r="E349" s="376"/>
      <c r="F349" s="376"/>
      <c r="G349" s="376"/>
      <c r="H349" s="71"/>
      <c r="I349" s="376"/>
      <c r="J349" s="376"/>
      <c r="K349" s="376"/>
      <c r="L349" s="376"/>
      <c r="M349" s="70"/>
      <c r="N349" s="70"/>
      <c r="O349" s="176"/>
      <c r="P349" s="176">
        <v>10.697100000000001</v>
      </c>
      <c r="Q349" s="376"/>
      <c r="R349" s="232" t="e">
        <f t="shared" si="40"/>
        <v>#DIV/0!</v>
      </c>
      <c r="S349" s="70"/>
      <c r="T349" s="202" t="e">
        <f t="shared" si="41"/>
        <v>#DIV/0!</v>
      </c>
      <c r="U349" s="202" t="e">
        <f t="shared" si="42"/>
        <v>#DIV/0!</v>
      </c>
      <c r="V349" s="378" t="e">
        <f t="shared" si="43"/>
        <v>#DIV/0!</v>
      </c>
      <c r="W349" s="378" t="e">
        <f t="shared" si="44"/>
        <v>#DIV/0!</v>
      </c>
      <c r="X349" s="258" t="e">
        <f t="shared" si="45"/>
        <v>#N/A</v>
      </c>
      <c r="Y349" s="297" t="e">
        <f t="shared" si="46"/>
        <v>#DIV/0!</v>
      </c>
      <c r="Z349" s="201">
        <f t="shared" si="47"/>
        <v>0</v>
      </c>
      <c r="AA349" s="201"/>
      <c r="AB349" s="300"/>
      <c r="AC349" s="300"/>
      <c r="AD349" s="201" t="str">
        <f>PE!AP349</f>
        <v>KWS, Schlamm</v>
      </c>
      <c r="AE349" s="298"/>
    </row>
    <row r="350" spans="1:31">
      <c r="A350" s="115" t="s">
        <v>385</v>
      </c>
      <c r="B350" s="71">
        <v>77.900000000000006</v>
      </c>
      <c r="C350" s="376">
        <v>157.65</v>
      </c>
      <c r="D350" s="376">
        <v>154.94999999999999</v>
      </c>
      <c r="E350" s="376">
        <v>145.27000000000001</v>
      </c>
      <c r="F350" s="376"/>
      <c r="G350" s="376">
        <v>92.57</v>
      </c>
      <c r="H350" s="71">
        <v>77.900000000000006</v>
      </c>
      <c r="I350" s="376">
        <v>157.65</v>
      </c>
      <c r="J350" s="376">
        <v>154.94999999999999</v>
      </c>
      <c r="K350" s="376">
        <v>145.27000000000001</v>
      </c>
      <c r="L350" s="376"/>
      <c r="M350" s="70">
        <v>92.57</v>
      </c>
      <c r="N350" s="70"/>
      <c r="O350" s="176"/>
      <c r="P350" s="176">
        <v>9.5343999999999998</v>
      </c>
      <c r="Q350" s="376"/>
      <c r="R350" s="232">
        <f t="shared" si="40"/>
        <v>0.91666666666666663</v>
      </c>
      <c r="S350" s="70"/>
      <c r="T350" s="202">
        <f t="shared" si="41"/>
        <v>26.729967615946382</v>
      </c>
      <c r="U350" s="202">
        <f t="shared" si="42"/>
        <v>26.729967615946382</v>
      </c>
      <c r="V350" s="378">
        <f t="shared" si="43"/>
        <v>1.4220469074672828</v>
      </c>
      <c r="W350" s="378">
        <f t="shared" si="44"/>
        <v>0.95209981985050041</v>
      </c>
      <c r="X350" s="258">
        <f t="shared" si="45"/>
        <v>1.75</v>
      </c>
      <c r="Y350" s="297">
        <f t="shared" si="46"/>
        <v>125.66799999999998</v>
      </c>
      <c r="Z350" s="201">
        <f t="shared" si="47"/>
        <v>13.180483302567543</v>
      </c>
      <c r="AA350" s="201"/>
      <c r="AB350" s="300"/>
      <c r="AC350" s="300"/>
      <c r="AD350" s="201" t="str">
        <f>PE!AP350</f>
        <v>KWS, Schlamm</v>
      </c>
      <c r="AE350" s="298"/>
    </row>
    <row r="351" spans="1:31">
      <c r="A351" s="115" t="s">
        <v>386</v>
      </c>
      <c r="B351" s="71">
        <v>170.38</v>
      </c>
      <c r="C351" s="376">
        <v>222.47</v>
      </c>
      <c r="D351" s="376">
        <v>162.44999999999999</v>
      </c>
      <c r="E351" s="376">
        <v>139.88</v>
      </c>
      <c r="F351" s="376"/>
      <c r="G351" s="376">
        <v>114.92</v>
      </c>
      <c r="H351" s="71">
        <v>170.38</v>
      </c>
      <c r="I351" s="376">
        <v>222.47</v>
      </c>
      <c r="J351" s="376">
        <v>162.44999999999999</v>
      </c>
      <c r="K351" s="376">
        <v>139.88</v>
      </c>
      <c r="L351" s="376"/>
      <c r="M351" s="70">
        <v>114.92</v>
      </c>
      <c r="N351" s="70"/>
      <c r="O351" s="176"/>
      <c r="P351" s="176">
        <v>10.952199999999999</v>
      </c>
      <c r="Q351" s="376"/>
      <c r="R351" s="232">
        <f t="shared" si="40"/>
        <v>0.91666666666666663</v>
      </c>
      <c r="S351" s="70"/>
      <c r="T351" s="202">
        <f t="shared" si="41"/>
        <v>22.138522985221361</v>
      </c>
      <c r="U351" s="202">
        <f t="shared" si="42"/>
        <v>22.138522985221361</v>
      </c>
      <c r="V351" s="378">
        <f t="shared" si="43"/>
        <v>1.3131176431552933</v>
      </c>
      <c r="W351" s="378">
        <f t="shared" si="44"/>
        <v>1.6853070388266995</v>
      </c>
      <c r="X351" s="258">
        <f t="shared" si="45"/>
        <v>1.75</v>
      </c>
      <c r="Y351" s="297">
        <f t="shared" si="46"/>
        <v>162.01999999999998</v>
      </c>
      <c r="Z351" s="201">
        <f t="shared" si="47"/>
        <v>14.79337484706269</v>
      </c>
      <c r="AA351" s="201"/>
      <c r="AB351" s="300"/>
      <c r="AC351" s="300"/>
      <c r="AD351" s="201" t="str">
        <f>PE!AP351</f>
        <v>KWS, Schlamm</v>
      </c>
      <c r="AE351" s="298"/>
    </row>
    <row r="352" spans="1:31">
      <c r="A352" s="115" t="s">
        <v>387</v>
      </c>
      <c r="B352" s="71">
        <v>105.35</v>
      </c>
      <c r="C352" s="376">
        <v>91.48</v>
      </c>
      <c r="D352" s="376">
        <v>54.66</v>
      </c>
      <c r="E352" s="376">
        <v>110.15</v>
      </c>
      <c r="F352" s="376"/>
      <c r="G352" s="376">
        <v>99.69</v>
      </c>
      <c r="H352" s="71">
        <v>105.35</v>
      </c>
      <c r="I352" s="376">
        <v>91.48</v>
      </c>
      <c r="J352" s="376"/>
      <c r="K352" s="376">
        <v>110.15</v>
      </c>
      <c r="L352" s="376"/>
      <c r="M352" s="70">
        <v>99.69</v>
      </c>
      <c r="N352" s="70"/>
      <c r="O352" s="176"/>
      <c r="P352" s="176">
        <v>9.3751999999999995</v>
      </c>
      <c r="Q352" s="376"/>
      <c r="R352" s="232">
        <f t="shared" si="40"/>
        <v>0.83333333333333326</v>
      </c>
      <c r="S352" s="70"/>
      <c r="T352" s="202">
        <f t="shared" si="41"/>
        <v>6.835996715193569</v>
      </c>
      <c r="U352" s="202">
        <f t="shared" si="42"/>
        <v>21.463925250293439</v>
      </c>
      <c r="V352" s="378">
        <f t="shared" si="43"/>
        <v>1.4658300883179209</v>
      </c>
      <c r="W352" s="378">
        <f t="shared" si="44"/>
        <v>1.220505887033793</v>
      </c>
      <c r="X352" s="258">
        <f t="shared" si="45"/>
        <v>1.49</v>
      </c>
      <c r="Y352" s="297">
        <f t="shared" si="46"/>
        <v>101.6675</v>
      </c>
      <c r="Z352" s="201">
        <f t="shared" si="47"/>
        <v>10.844301988224252</v>
      </c>
      <c r="AA352" s="201"/>
      <c r="AB352" s="300"/>
      <c r="AC352" s="300"/>
      <c r="AD352" s="201" t="str">
        <f>PE!AP352</f>
        <v>KWS, Schlamm</v>
      </c>
      <c r="AE352" s="298"/>
    </row>
    <row r="353" spans="1:31">
      <c r="A353" s="115" t="s">
        <v>388</v>
      </c>
      <c r="B353" s="71"/>
      <c r="C353" s="376"/>
      <c r="D353" s="376">
        <v>36.619999999999997</v>
      </c>
      <c r="E353" s="376"/>
      <c r="F353" s="376"/>
      <c r="G353" s="376"/>
      <c r="H353" s="71"/>
      <c r="I353" s="376"/>
      <c r="J353" s="376">
        <v>36.619999999999997</v>
      </c>
      <c r="K353" s="376"/>
      <c r="L353" s="376"/>
      <c r="M353" s="70"/>
      <c r="N353" s="70"/>
      <c r="O353" s="176"/>
      <c r="P353" s="176">
        <v>12.8238</v>
      </c>
      <c r="Q353" s="376"/>
      <c r="R353" s="232">
        <f t="shared" si="40"/>
        <v>0.16</v>
      </c>
      <c r="S353" s="70"/>
      <c r="T353" s="202">
        <f t="shared" si="41"/>
        <v>0</v>
      </c>
      <c r="U353" s="202">
        <f t="shared" si="42"/>
        <v>0</v>
      </c>
      <c r="V353" s="378" t="e">
        <f t="shared" si="43"/>
        <v>#DIV/0!</v>
      </c>
      <c r="W353" s="378" t="e">
        <f t="shared" si="44"/>
        <v>#DIV/0!</v>
      </c>
      <c r="X353" s="258" t="e">
        <f t="shared" si="45"/>
        <v>#N/A</v>
      </c>
      <c r="Y353" s="297">
        <f t="shared" si="46"/>
        <v>36.619999999999997</v>
      </c>
      <c r="Z353" s="201">
        <f t="shared" si="47"/>
        <v>2.8556278170277136</v>
      </c>
      <c r="AA353" s="201"/>
      <c r="AB353" s="300"/>
      <c r="AC353" s="300"/>
      <c r="AD353" s="201" t="str">
        <f>PE!AP353</f>
        <v>Kläranlage</v>
      </c>
      <c r="AE353" s="298"/>
    </row>
    <row r="354" spans="1:31">
      <c r="A354" s="115" t="s">
        <v>389</v>
      </c>
      <c r="B354" s="71"/>
      <c r="C354" s="376"/>
      <c r="D354" s="376">
        <v>19.07</v>
      </c>
      <c r="E354" s="376"/>
      <c r="F354" s="376"/>
      <c r="G354" s="376"/>
      <c r="H354" s="71"/>
      <c r="I354" s="376"/>
      <c r="J354" s="376">
        <v>19.07</v>
      </c>
      <c r="K354" s="376"/>
      <c r="L354" s="376"/>
      <c r="M354" s="70"/>
      <c r="N354" s="70"/>
      <c r="O354" s="176"/>
      <c r="P354" s="176">
        <v>9.2330000000000005</v>
      </c>
      <c r="Q354" s="376"/>
      <c r="R354" s="232">
        <f t="shared" si="40"/>
        <v>0.16</v>
      </c>
      <c r="S354" s="70"/>
      <c r="T354" s="202">
        <f t="shared" si="41"/>
        <v>0</v>
      </c>
      <c r="U354" s="202">
        <f t="shared" si="42"/>
        <v>0</v>
      </c>
      <c r="V354" s="378" t="e">
        <f t="shared" si="43"/>
        <v>#DIV/0!</v>
      </c>
      <c r="W354" s="378" t="e">
        <f t="shared" si="44"/>
        <v>#DIV/0!</v>
      </c>
      <c r="X354" s="258" t="e">
        <f t="shared" si="45"/>
        <v>#N/A</v>
      </c>
      <c r="Y354" s="297">
        <f t="shared" si="46"/>
        <v>19.07</v>
      </c>
      <c r="Z354" s="201">
        <f t="shared" si="47"/>
        <v>2.065417524098343</v>
      </c>
      <c r="AA354" s="201"/>
      <c r="AB354" s="300"/>
      <c r="AC354" s="300"/>
      <c r="AD354" s="201" t="str">
        <f>PE!AP354</f>
        <v>Kläranlage</v>
      </c>
      <c r="AE354" s="298"/>
    </row>
    <row r="355" spans="1:31">
      <c r="A355" s="115" t="s">
        <v>390</v>
      </c>
      <c r="B355" s="71"/>
      <c r="C355" s="376"/>
      <c r="D355" s="376">
        <v>15.15</v>
      </c>
      <c r="E355" s="376">
        <v>7.08</v>
      </c>
      <c r="F355" s="376"/>
      <c r="G355" s="376"/>
      <c r="H355" s="71"/>
      <c r="I355" s="376"/>
      <c r="J355" s="376">
        <v>15.15</v>
      </c>
      <c r="K355" s="376">
        <v>7.08</v>
      </c>
      <c r="L355" s="376"/>
      <c r="M355" s="70"/>
      <c r="N355" s="70"/>
      <c r="O355" s="176"/>
      <c r="P355" s="176">
        <v>9.9817</v>
      </c>
      <c r="Q355" s="376"/>
      <c r="R355" s="232">
        <f t="shared" si="40"/>
        <v>0.41666666666666663</v>
      </c>
      <c r="S355" s="70"/>
      <c r="T355" s="202">
        <f t="shared" si="41"/>
        <v>36.302294197031046</v>
      </c>
      <c r="U355" s="202">
        <f t="shared" si="42"/>
        <v>36.302294197031046</v>
      </c>
      <c r="V355" s="378">
        <f t="shared" si="43"/>
        <v>0.99999999999999978</v>
      </c>
      <c r="W355" s="378">
        <f t="shared" si="44"/>
        <v>0.99999999999999978</v>
      </c>
      <c r="X355" s="258" t="e">
        <f t="shared" si="45"/>
        <v>#N/A</v>
      </c>
      <c r="Y355" s="297">
        <f t="shared" si="46"/>
        <v>11.115</v>
      </c>
      <c r="Z355" s="201">
        <f t="shared" si="47"/>
        <v>1.1135377741266519</v>
      </c>
      <c r="AA355" s="201"/>
      <c r="AB355" s="300"/>
      <c r="AC355" s="300"/>
      <c r="AD355" s="201" t="str">
        <f>PE!AP355</f>
        <v>Kläranlage</v>
      </c>
      <c r="AE355" s="298"/>
    </row>
    <row r="356" spans="1:31">
      <c r="A356" s="115" t="s">
        <v>391</v>
      </c>
      <c r="B356" s="71">
        <v>10.81</v>
      </c>
      <c r="C356" s="376"/>
      <c r="D356" s="376"/>
      <c r="E356" s="376">
        <v>16.87</v>
      </c>
      <c r="F356" s="376"/>
      <c r="G356" s="376">
        <v>11.71</v>
      </c>
      <c r="H356" s="71">
        <v>10.81</v>
      </c>
      <c r="I356" s="376"/>
      <c r="J356" s="376"/>
      <c r="K356" s="376">
        <v>16.87</v>
      </c>
      <c r="L356" s="376"/>
      <c r="M356" s="70">
        <v>11.71</v>
      </c>
      <c r="N356" s="70"/>
      <c r="O356" s="176"/>
      <c r="P356" s="176">
        <v>9.2881999999999998</v>
      </c>
      <c r="Q356" s="376"/>
      <c r="R356" s="232">
        <f t="shared" si="40"/>
        <v>0.75</v>
      </c>
      <c r="S356" s="70"/>
      <c r="T356" s="202">
        <f t="shared" si="41"/>
        <v>20.334967809158975</v>
      </c>
      <c r="U356" s="202">
        <f t="shared" si="42"/>
        <v>20.334967809158975</v>
      </c>
      <c r="V356" s="378">
        <f t="shared" si="43"/>
        <v>0.86891995204729322</v>
      </c>
      <c r="W356" s="378">
        <f t="shared" si="44"/>
        <v>1.400758888214171</v>
      </c>
      <c r="X356" s="258">
        <f t="shared" si="45"/>
        <v>1.1499999999999999</v>
      </c>
      <c r="Y356" s="297">
        <f t="shared" si="46"/>
        <v>13.13</v>
      </c>
      <c r="Z356" s="201">
        <f t="shared" si="47"/>
        <v>1.4136215843758748</v>
      </c>
      <c r="AA356" s="201"/>
      <c r="AB356" s="300"/>
      <c r="AC356" s="300"/>
      <c r="AD356" s="201" t="str">
        <f>PE!AP356</f>
        <v>Kläranlage</v>
      </c>
      <c r="AE356" s="298"/>
    </row>
    <row r="357" spans="1:31">
      <c r="A357" s="115" t="s">
        <v>392</v>
      </c>
      <c r="B357" s="71">
        <v>9.42</v>
      </c>
      <c r="C357" s="376"/>
      <c r="D357" s="376">
        <v>31.13</v>
      </c>
      <c r="E357" s="376">
        <v>24.66</v>
      </c>
      <c r="F357" s="376"/>
      <c r="G357" s="376">
        <v>16.190000000000001</v>
      </c>
      <c r="H357" s="71">
        <v>9.42</v>
      </c>
      <c r="I357" s="376"/>
      <c r="J357" s="376">
        <v>31.13</v>
      </c>
      <c r="K357" s="376">
        <v>24.66</v>
      </c>
      <c r="L357" s="376"/>
      <c r="M357" s="70">
        <v>16.190000000000001</v>
      </c>
      <c r="N357" s="70"/>
      <c r="O357" s="176"/>
      <c r="P357" s="176">
        <v>9.6580999999999992</v>
      </c>
      <c r="Q357" s="376"/>
      <c r="R357" s="232">
        <f t="shared" si="40"/>
        <v>0.58333333333333326</v>
      </c>
      <c r="S357" s="70"/>
      <c r="T357" s="202">
        <f t="shared" si="41"/>
        <v>40.488761513202405</v>
      </c>
      <c r="U357" s="202">
        <f t="shared" si="42"/>
        <v>40.488761513202405</v>
      </c>
      <c r="V357" s="378">
        <f t="shared" si="43"/>
        <v>1.3265427665047287</v>
      </c>
      <c r="W357" s="378">
        <f t="shared" si="44"/>
        <v>1.3083376965161007</v>
      </c>
      <c r="X357" s="258">
        <f t="shared" si="45"/>
        <v>1.49</v>
      </c>
      <c r="Y357" s="297">
        <f t="shared" si="46"/>
        <v>20.349999999999998</v>
      </c>
      <c r="Z357" s="201">
        <f t="shared" si="47"/>
        <v>2.1070396868949377</v>
      </c>
      <c r="AA357" s="201"/>
      <c r="AB357" s="300"/>
      <c r="AC357" s="300"/>
      <c r="AD357" s="201" t="str">
        <f>PE!AP357</f>
        <v>Kläranlage</v>
      </c>
      <c r="AE357" s="298"/>
    </row>
    <row r="358" spans="1:31">
      <c r="A358" s="115" t="s">
        <v>393</v>
      </c>
      <c r="B358" s="71">
        <v>13.08</v>
      </c>
      <c r="C358" s="376">
        <v>20.64</v>
      </c>
      <c r="D358" s="376">
        <v>78.099999999999994</v>
      </c>
      <c r="E358" s="376">
        <v>14.86</v>
      </c>
      <c r="F358" s="376"/>
      <c r="G358" s="376">
        <v>13.21</v>
      </c>
      <c r="H358" s="71">
        <v>13.08</v>
      </c>
      <c r="I358" s="376">
        <v>20.64</v>
      </c>
      <c r="J358" s="376"/>
      <c r="K358" s="376">
        <v>14.86</v>
      </c>
      <c r="L358" s="376"/>
      <c r="M358" s="70">
        <v>13.21</v>
      </c>
      <c r="N358" s="70"/>
      <c r="O358" s="176"/>
      <c r="P358" s="176">
        <v>11.474</v>
      </c>
      <c r="Q358" s="376"/>
      <c r="R358" s="232">
        <f t="shared" si="40"/>
        <v>0.83333333333333326</v>
      </c>
      <c r="S358" s="70"/>
      <c r="T358" s="202">
        <f t="shared" si="41"/>
        <v>19.931426254726993</v>
      </c>
      <c r="U358" s="202">
        <f t="shared" si="42"/>
        <v>90.113129955138703</v>
      </c>
      <c r="V358" s="378">
        <f t="shared" si="43"/>
        <v>0.76894168795505291</v>
      </c>
      <c r="W358" s="378">
        <f t="shared" si="44"/>
        <v>1.6864750642900161</v>
      </c>
      <c r="X358" s="258">
        <f t="shared" si="45"/>
        <v>1.49</v>
      </c>
      <c r="Y358" s="297">
        <f t="shared" si="46"/>
        <v>15.4475</v>
      </c>
      <c r="Z358" s="201">
        <f t="shared" si="47"/>
        <v>1.3463046888617745</v>
      </c>
      <c r="AA358" s="201"/>
      <c r="AB358" s="300"/>
      <c r="AC358" s="300"/>
      <c r="AD358" s="201" t="str">
        <f>PE!AP358</f>
        <v>Kläranlage</v>
      </c>
      <c r="AE358" s="298"/>
    </row>
    <row r="359" spans="1:31">
      <c r="A359" s="115" t="s">
        <v>394</v>
      </c>
      <c r="B359" s="71"/>
      <c r="C359" s="376"/>
      <c r="D359" s="376"/>
      <c r="E359" s="376"/>
      <c r="F359" s="376"/>
      <c r="G359" s="376"/>
      <c r="H359" s="71"/>
      <c r="I359" s="376"/>
      <c r="J359" s="376"/>
      <c r="K359" s="376"/>
      <c r="L359" s="376"/>
      <c r="M359" s="70"/>
      <c r="N359" s="70"/>
      <c r="O359" s="176"/>
      <c r="P359" s="176">
        <v>5.3753000000000002</v>
      </c>
      <c r="Q359" s="376"/>
      <c r="R359" s="232" t="e">
        <f t="shared" si="40"/>
        <v>#DIV/0!</v>
      </c>
      <c r="S359" s="70"/>
      <c r="T359" s="202" t="e">
        <f t="shared" si="41"/>
        <v>#DIV/0!</v>
      </c>
      <c r="U359" s="202" t="e">
        <f t="shared" si="42"/>
        <v>#DIV/0!</v>
      </c>
      <c r="V359" s="378" t="e">
        <f t="shared" si="43"/>
        <v>#DIV/0!</v>
      </c>
      <c r="W359" s="378" t="e">
        <f t="shared" si="44"/>
        <v>#DIV/0!</v>
      </c>
      <c r="X359" s="258" t="e">
        <f t="shared" si="45"/>
        <v>#N/A</v>
      </c>
      <c r="Y359" s="297" t="e">
        <f t="shared" si="46"/>
        <v>#DIV/0!</v>
      </c>
      <c r="Z359" s="201">
        <f t="shared" si="47"/>
        <v>0</v>
      </c>
      <c r="AA359" s="201"/>
      <c r="AB359" s="300"/>
      <c r="AC359" s="300"/>
      <c r="AD359" s="201" t="str">
        <f>PE!AP359</f>
        <v>Methode</v>
      </c>
      <c r="AE359" s="298"/>
    </row>
    <row r="360" spans="1:31">
      <c r="A360" s="115" t="s">
        <v>395</v>
      </c>
      <c r="B360" s="71"/>
      <c r="C360" s="376"/>
      <c r="D360" s="376"/>
      <c r="E360" s="376"/>
      <c r="F360" s="376"/>
      <c r="G360" s="376"/>
      <c r="H360" s="71"/>
      <c r="I360" s="376"/>
      <c r="J360" s="376"/>
      <c r="K360" s="376"/>
      <c r="L360" s="376"/>
      <c r="M360" s="70"/>
      <c r="N360" s="70"/>
      <c r="O360" s="176"/>
      <c r="P360" s="176">
        <v>112</v>
      </c>
      <c r="Q360" s="376"/>
      <c r="R360" s="232" t="e">
        <f t="shared" si="40"/>
        <v>#DIV/0!</v>
      </c>
      <c r="S360" s="70"/>
      <c r="T360" s="202" t="e">
        <f t="shared" si="41"/>
        <v>#DIV/0!</v>
      </c>
      <c r="U360" s="202" t="e">
        <f t="shared" si="42"/>
        <v>#DIV/0!</v>
      </c>
      <c r="V360" s="378" t="e">
        <f t="shared" si="43"/>
        <v>#DIV/0!</v>
      </c>
      <c r="W360" s="378" t="e">
        <f t="shared" si="44"/>
        <v>#DIV/0!</v>
      </c>
      <c r="X360" s="258" t="e">
        <f t="shared" si="45"/>
        <v>#N/A</v>
      </c>
      <c r="Y360" s="297" t="e">
        <f t="shared" si="46"/>
        <v>#DIV/0!</v>
      </c>
      <c r="Z360" s="201">
        <f t="shared" si="47"/>
        <v>0</v>
      </c>
      <c r="AA360" s="201"/>
      <c r="AB360" s="300"/>
      <c r="AC360" s="300"/>
      <c r="AD360" s="201" t="str">
        <f>PE!AP360</f>
        <v>Methode</v>
      </c>
      <c r="AE360" s="298"/>
    </row>
    <row r="361" spans="1:31">
      <c r="A361" s="115" t="s">
        <v>396</v>
      </c>
      <c r="B361" s="71"/>
      <c r="C361" s="376"/>
      <c r="D361" s="376">
        <v>16.62</v>
      </c>
      <c r="E361" s="376"/>
      <c r="F361" s="376"/>
      <c r="G361" s="376"/>
      <c r="H361" s="71"/>
      <c r="I361" s="376"/>
      <c r="J361" s="376">
        <v>16.62</v>
      </c>
      <c r="K361" s="376"/>
      <c r="L361" s="376"/>
      <c r="M361" s="70"/>
      <c r="N361" s="70"/>
      <c r="O361" s="176"/>
      <c r="P361" s="176">
        <v>10.3752</v>
      </c>
      <c r="Q361" s="376"/>
      <c r="R361" s="232">
        <f t="shared" si="40"/>
        <v>0.16</v>
      </c>
      <c r="S361" s="70"/>
      <c r="T361" s="202">
        <f t="shared" si="41"/>
        <v>0</v>
      </c>
      <c r="U361" s="202">
        <f t="shared" si="42"/>
        <v>0</v>
      </c>
      <c r="V361" s="378" t="e">
        <f t="shared" si="43"/>
        <v>#DIV/0!</v>
      </c>
      <c r="W361" s="378" t="e">
        <f t="shared" si="44"/>
        <v>#DIV/0!</v>
      </c>
      <c r="X361" s="258" t="e">
        <f t="shared" si="45"/>
        <v>#N/A</v>
      </c>
      <c r="Y361" s="297">
        <f t="shared" si="46"/>
        <v>16.62</v>
      </c>
      <c r="Z361" s="201">
        <f t="shared" si="47"/>
        <v>1.6018968309044646</v>
      </c>
      <c r="AA361" s="201"/>
      <c r="AB361" s="300"/>
      <c r="AC361" s="300"/>
      <c r="AD361" s="201" t="str">
        <f>PE!AP361</f>
        <v>Kläranlage</v>
      </c>
      <c r="AE361" s="298"/>
    </row>
    <row r="362" spans="1:31">
      <c r="A362" s="115" t="s">
        <v>397</v>
      </c>
      <c r="B362" s="71"/>
      <c r="C362" s="376">
        <v>27.96</v>
      </c>
      <c r="D362" s="376">
        <v>37.5</v>
      </c>
      <c r="E362" s="376"/>
      <c r="F362" s="376"/>
      <c r="G362" s="376"/>
      <c r="H362" s="71"/>
      <c r="I362" s="376">
        <v>27.96</v>
      </c>
      <c r="J362" s="376">
        <v>37.5</v>
      </c>
      <c r="K362" s="376"/>
      <c r="L362" s="376"/>
      <c r="M362" s="70"/>
      <c r="N362" s="70"/>
      <c r="O362" s="176"/>
      <c r="P362" s="176">
        <v>9.6805000000000003</v>
      </c>
      <c r="Q362" s="376"/>
      <c r="R362" s="232">
        <f t="shared" si="40"/>
        <v>0.66666666666666663</v>
      </c>
      <c r="S362" s="70"/>
      <c r="T362" s="202">
        <f t="shared" si="41"/>
        <v>14.57378551787342</v>
      </c>
      <c r="U362" s="202">
        <f t="shared" si="42"/>
        <v>14.57378551787342</v>
      </c>
      <c r="V362" s="378">
        <f t="shared" si="43"/>
        <v>1.0000000000000067</v>
      </c>
      <c r="W362" s="378">
        <f t="shared" si="44"/>
        <v>1.0000000000000051</v>
      </c>
      <c r="X362" s="258" t="e">
        <f t="shared" si="45"/>
        <v>#N/A</v>
      </c>
      <c r="Y362" s="297">
        <f t="shared" si="46"/>
        <v>32.730000000000004</v>
      </c>
      <c r="Z362" s="201">
        <f t="shared" si="47"/>
        <v>3.3810237074531275</v>
      </c>
      <c r="AA362" s="201"/>
      <c r="AB362" s="300"/>
      <c r="AC362" s="300"/>
      <c r="AD362" s="201" t="str">
        <f>PE!AP362</f>
        <v>Kläranlage</v>
      </c>
      <c r="AE362" s="298"/>
    </row>
    <row r="363" spans="1:31">
      <c r="A363" s="115" t="s">
        <v>398</v>
      </c>
      <c r="B363" s="71"/>
      <c r="C363" s="376"/>
      <c r="D363" s="376">
        <v>56.14</v>
      </c>
      <c r="E363" s="376">
        <v>4.49</v>
      </c>
      <c r="F363" s="376"/>
      <c r="G363" s="376"/>
      <c r="H363" s="71"/>
      <c r="I363" s="376"/>
      <c r="J363" s="376"/>
      <c r="K363" s="376">
        <v>4.49</v>
      </c>
      <c r="L363" s="376"/>
      <c r="M363" s="70"/>
      <c r="N363" s="70"/>
      <c r="O363" s="176"/>
      <c r="P363" s="176">
        <v>14.1539</v>
      </c>
      <c r="Q363" s="376"/>
      <c r="R363" s="232">
        <f t="shared" si="40"/>
        <v>0.16</v>
      </c>
      <c r="S363" s="70"/>
      <c r="T363" s="202">
        <f t="shared" si="41"/>
        <v>0</v>
      </c>
      <c r="U363" s="202">
        <f t="shared" si="42"/>
        <v>85.188850404090374</v>
      </c>
      <c r="V363" s="378" t="e">
        <f t="shared" si="43"/>
        <v>#DIV/0!</v>
      </c>
      <c r="W363" s="378" t="e">
        <f t="shared" si="44"/>
        <v>#DIV/0!</v>
      </c>
      <c r="X363" s="258" t="e">
        <f t="shared" si="45"/>
        <v>#N/A</v>
      </c>
      <c r="Y363" s="297">
        <f t="shared" si="46"/>
        <v>4.49</v>
      </c>
      <c r="Z363" s="201">
        <f t="shared" si="47"/>
        <v>0.31722705402751189</v>
      </c>
      <c r="AA363" s="201"/>
      <c r="AB363" s="300"/>
      <c r="AC363" s="300"/>
      <c r="AD363" s="201" t="str">
        <f>PE!AP363</f>
        <v>Kläranlage</v>
      </c>
      <c r="AE363" s="298"/>
    </row>
    <row r="364" spans="1:31">
      <c r="A364" s="115" t="s">
        <v>399</v>
      </c>
      <c r="B364" s="71"/>
      <c r="C364" s="376"/>
      <c r="D364" s="376">
        <v>39.56</v>
      </c>
      <c r="E364" s="376">
        <v>5.86</v>
      </c>
      <c r="F364" s="376"/>
      <c r="G364" s="376"/>
      <c r="H364" s="71"/>
      <c r="I364" s="376"/>
      <c r="J364" s="376">
        <v>39.56</v>
      </c>
      <c r="K364" s="376">
        <v>5.86</v>
      </c>
      <c r="L364" s="376"/>
      <c r="M364" s="70"/>
      <c r="N364" s="70"/>
      <c r="O364" s="176"/>
      <c r="P364" s="176">
        <v>11.6051</v>
      </c>
      <c r="Q364" s="376"/>
      <c r="R364" s="232">
        <f t="shared" si="40"/>
        <v>0.16666666666666666</v>
      </c>
      <c r="S364" s="70"/>
      <c r="T364" s="202">
        <f t="shared" si="41"/>
        <v>74.196389255834447</v>
      </c>
      <c r="U364" s="202">
        <f t="shared" si="42"/>
        <v>74.196389255834447</v>
      </c>
      <c r="V364" s="378">
        <f t="shared" si="43"/>
        <v>0.99999999999999978</v>
      </c>
      <c r="W364" s="378">
        <f t="shared" si="44"/>
        <v>0.99999999999999978</v>
      </c>
      <c r="X364" s="258" t="e">
        <f t="shared" si="45"/>
        <v>#N/A</v>
      </c>
      <c r="Y364" s="297">
        <f t="shared" si="46"/>
        <v>22.71</v>
      </c>
      <c r="Z364" s="201">
        <f t="shared" si="47"/>
        <v>1.9568982602476497</v>
      </c>
      <c r="AA364" s="201"/>
      <c r="AB364" s="300"/>
      <c r="AC364" s="300"/>
      <c r="AD364" s="201" t="str">
        <f>PE!AP364</f>
        <v>KWS, Schlamm</v>
      </c>
      <c r="AE364" s="298"/>
    </row>
    <row r="365" spans="1:31">
      <c r="A365" s="115" t="s">
        <v>400</v>
      </c>
      <c r="B365" s="71"/>
      <c r="C365" s="376"/>
      <c r="D365" s="376"/>
      <c r="E365" s="376">
        <v>8.59</v>
      </c>
      <c r="F365" s="376"/>
      <c r="G365" s="376"/>
      <c r="H365" s="71"/>
      <c r="I365" s="376"/>
      <c r="J365" s="376"/>
      <c r="K365" s="376">
        <v>8.59</v>
      </c>
      <c r="L365" s="376"/>
      <c r="M365" s="70"/>
      <c r="N365" s="70"/>
      <c r="O365" s="176"/>
      <c r="P365" s="176">
        <v>18.023900000000001</v>
      </c>
      <c r="Q365" s="376"/>
      <c r="R365" s="232">
        <f t="shared" si="40"/>
        <v>0.16</v>
      </c>
      <c r="S365" s="70"/>
      <c r="T365" s="202">
        <f t="shared" si="41"/>
        <v>0</v>
      </c>
      <c r="U365" s="202">
        <f t="shared" si="42"/>
        <v>0</v>
      </c>
      <c r="V365" s="378" t="e">
        <f t="shared" si="43"/>
        <v>#DIV/0!</v>
      </c>
      <c r="W365" s="378" t="e">
        <f t="shared" si="44"/>
        <v>#DIV/0!</v>
      </c>
      <c r="X365" s="258" t="e">
        <f t="shared" si="45"/>
        <v>#N/A</v>
      </c>
      <c r="Y365" s="297">
        <f t="shared" si="46"/>
        <v>8.59</v>
      </c>
      <c r="Z365" s="201">
        <f t="shared" si="47"/>
        <v>0.47658941738469474</v>
      </c>
      <c r="AA365" s="201"/>
      <c r="AB365" s="300"/>
      <c r="AC365" s="300"/>
      <c r="AD365" s="201" t="str">
        <f>PE!AP365</f>
        <v>KWS, Schlamm</v>
      </c>
      <c r="AE365" s="298"/>
    </row>
    <row r="366" spans="1:31">
      <c r="A366" s="115" t="s">
        <v>401</v>
      </c>
      <c r="B366" s="71"/>
      <c r="C366" s="376"/>
      <c r="D366" s="376">
        <v>25.85</v>
      </c>
      <c r="E366" s="376"/>
      <c r="F366" s="376"/>
      <c r="G366" s="376"/>
      <c r="H366" s="71"/>
      <c r="I366" s="376"/>
      <c r="J366" s="376">
        <v>25.85</v>
      </c>
      <c r="K366" s="376"/>
      <c r="L366" s="376"/>
      <c r="M366" s="70"/>
      <c r="N366" s="70"/>
      <c r="O366" s="176"/>
      <c r="P366" s="176">
        <v>15.543699999999999</v>
      </c>
      <c r="Q366" s="376"/>
      <c r="R366" s="232">
        <f t="shared" si="40"/>
        <v>0.16</v>
      </c>
      <c r="S366" s="70"/>
      <c r="T366" s="202">
        <f t="shared" si="41"/>
        <v>0</v>
      </c>
      <c r="U366" s="202">
        <f t="shared" si="42"/>
        <v>0</v>
      </c>
      <c r="V366" s="378" t="e">
        <f t="shared" si="43"/>
        <v>#DIV/0!</v>
      </c>
      <c r="W366" s="378" t="e">
        <f t="shared" si="44"/>
        <v>#DIV/0!</v>
      </c>
      <c r="X366" s="258" t="e">
        <f t="shared" si="45"/>
        <v>#N/A</v>
      </c>
      <c r="Y366" s="297">
        <f t="shared" si="46"/>
        <v>25.85</v>
      </c>
      <c r="Z366" s="201">
        <f t="shared" si="47"/>
        <v>1.663053198401925</v>
      </c>
      <c r="AA366" s="201"/>
      <c r="AB366" s="300"/>
      <c r="AC366" s="300"/>
      <c r="AD366" s="201" t="str">
        <f>PE!AP366</f>
        <v>KWS, Schlamm</v>
      </c>
      <c r="AE366" s="298"/>
    </row>
    <row r="367" spans="1:31">
      <c r="A367" s="115" t="s">
        <v>402</v>
      </c>
      <c r="B367" s="71"/>
      <c r="C367" s="376"/>
      <c r="D367" s="376"/>
      <c r="E367" s="376"/>
      <c r="F367" s="376"/>
      <c r="G367" s="376"/>
      <c r="H367" s="71"/>
      <c r="I367" s="376"/>
      <c r="J367" s="376"/>
      <c r="K367" s="376"/>
      <c r="L367" s="376"/>
      <c r="M367" s="70"/>
      <c r="N367" s="70"/>
      <c r="O367" s="176"/>
      <c r="P367" s="176">
        <v>33</v>
      </c>
      <c r="Q367" s="376"/>
      <c r="R367" s="232" t="e">
        <f t="shared" si="40"/>
        <v>#DIV/0!</v>
      </c>
      <c r="S367" s="70"/>
      <c r="T367" s="202" t="e">
        <f t="shared" si="41"/>
        <v>#DIV/0!</v>
      </c>
      <c r="U367" s="202" t="e">
        <f t="shared" si="42"/>
        <v>#DIV/0!</v>
      </c>
      <c r="V367" s="378" t="e">
        <f t="shared" si="43"/>
        <v>#DIV/0!</v>
      </c>
      <c r="W367" s="378" t="e">
        <f t="shared" si="44"/>
        <v>#DIV/0!</v>
      </c>
      <c r="X367" s="258" t="e">
        <f t="shared" si="45"/>
        <v>#N/A</v>
      </c>
      <c r="Y367" s="297" t="e">
        <f t="shared" si="46"/>
        <v>#DIV/0!</v>
      </c>
      <c r="Z367" s="201">
        <f t="shared" si="47"/>
        <v>0</v>
      </c>
      <c r="AA367" s="201"/>
      <c r="AB367" s="300"/>
      <c r="AC367" s="300"/>
      <c r="AD367" s="201" t="str">
        <f>PE!AP367</f>
        <v>Methode</v>
      </c>
      <c r="AE367" s="298"/>
    </row>
    <row r="368" spans="1:31">
      <c r="A368" s="115" t="s">
        <v>403</v>
      </c>
      <c r="B368" s="71"/>
      <c r="C368" s="376"/>
      <c r="D368" s="376"/>
      <c r="E368" s="376">
        <v>9.09</v>
      </c>
      <c r="F368" s="376"/>
      <c r="G368" s="376"/>
      <c r="H368" s="71"/>
      <c r="I368" s="376"/>
      <c r="J368" s="376"/>
      <c r="K368" s="376">
        <v>9.09</v>
      </c>
      <c r="L368" s="376"/>
      <c r="M368" s="70"/>
      <c r="N368" s="70"/>
      <c r="O368" s="176"/>
      <c r="P368" s="176">
        <v>29.634599999999999</v>
      </c>
      <c r="Q368" s="376"/>
      <c r="R368" s="232">
        <f t="shared" si="40"/>
        <v>0.16</v>
      </c>
      <c r="S368" s="70"/>
      <c r="T368" s="202">
        <f t="shared" si="41"/>
        <v>0</v>
      </c>
      <c r="U368" s="202">
        <f t="shared" si="42"/>
        <v>0</v>
      </c>
      <c r="V368" s="378" t="e">
        <f t="shared" si="43"/>
        <v>#DIV/0!</v>
      </c>
      <c r="W368" s="378" t="e">
        <f t="shared" si="44"/>
        <v>#DIV/0!</v>
      </c>
      <c r="X368" s="258" t="e">
        <f t="shared" si="45"/>
        <v>#N/A</v>
      </c>
      <c r="Y368" s="297">
        <f t="shared" si="46"/>
        <v>9.09</v>
      </c>
      <c r="Z368" s="201">
        <f t="shared" si="47"/>
        <v>0.30673604502844648</v>
      </c>
      <c r="AA368" s="201"/>
      <c r="AB368" s="300"/>
      <c r="AC368" s="300"/>
      <c r="AD368" s="201" t="str">
        <f>PE!AP368</f>
        <v>Algen</v>
      </c>
      <c r="AE368" s="298"/>
    </row>
    <row r="369" spans="1:31">
      <c r="A369" s="115" t="s">
        <v>405</v>
      </c>
      <c r="B369" s="71"/>
      <c r="C369" s="376"/>
      <c r="D369" s="376"/>
      <c r="E369" s="376"/>
      <c r="F369" s="376"/>
      <c r="G369" s="376"/>
      <c r="H369" s="71"/>
      <c r="I369" s="376"/>
      <c r="J369" s="376"/>
      <c r="K369" s="376"/>
      <c r="L369" s="376"/>
      <c r="M369" s="70"/>
      <c r="N369" s="70"/>
      <c r="O369" s="176"/>
      <c r="P369" s="176">
        <v>26.3947</v>
      </c>
      <c r="Q369" s="376"/>
      <c r="R369" s="232" t="e">
        <f t="shared" si="40"/>
        <v>#DIV/0!</v>
      </c>
      <c r="S369" s="70"/>
      <c r="T369" s="202" t="e">
        <f t="shared" si="41"/>
        <v>#DIV/0!</v>
      </c>
      <c r="U369" s="202" t="e">
        <f t="shared" si="42"/>
        <v>#DIV/0!</v>
      </c>
      <c r="V369" s="378" t="e">
        <f t="shared" si="43"/>
        <v>#DIV/0!</v>
      </c>
      <c r="W369" s="378" t="e">
        <f t="shared" si="44"/>
        <v>#DIV/0!</v>
      </c>
      <c r="X369" s="258" t="e">
        <f t="shared" si="45"/>
        <v>#N/A</v>
      </c>
      <c r="Y369" s="297" t="e">
        <f t="shared" si="46"/>
        <v>#DIV/0!</v>
      </c>
      <c r="Z369" s="201">
        <f t="shared" si="47"/>
        <v>0</v>
      </c>
      <c r="AA369" s="201"/>
      <c r="AB369" s="300"/>
      <c r="AC369" s="300"/>
      <c r="AD369" s="201" t="str">
        <f>PE!AP369</f>
        <v>Algen</v>
      </c>
      <c r="AE369" s="298"/>
    </row>
    <row r="370" spans="1:31">
      <c r="A370" s="115" t="s">
        <v>406</v>
      </c>
      <c r="B370" s="71"/>
      <c r="C370" s="376"/>
      <c r="D370" s="376"/>
      <c r="E370" s="376"/>
      <c r="F370" s="376"/>
      <c r="G370" s="376"/>
      <c r="H370" s="71"/>
      <c r="I370" s="376"/>
      <c r="J370" s="376"/>
      <c r="K370" s="376"/>
      <c r="L370" s="376"/>
      <c r="M370" s="70"/>
      <c r="N370" s="70"/>
      <c r="O370" s="176"/>
      <c r="P370" s="176">
        <v>66.433099999999996</v>
      </c>
      <c r="Q370" s="376"/>
      <c r="R370" s="232" t="e">
        <f t="shared" si="40"/>
        <v>#DIV/0!</v>
      </c>
      <c r="S370" s="70"/>
      <c r="T370" s="202" t="e">
        <f t="shared" si="41"/>
        <v>#DIV/0!</v>
      </c>
      <c r="U370" s="202" t="e">
        <f t="shared" si="42"/>
        <v>#DIV/0!</v>
      </c>
      <c r="V370" s="378" t="e">
        <f t="shared" si="43"/>
        <v>#DIV/0!</v>
      </c>
      <c r="W370" s="378" t="e">
        <f t="shared" si="44"/>
        <v>#DIV/0!</v>
      </c>
      <c r="X370" s="258" t="e">
        <f t="shared" si="45"/>
        <v>#N/A</v>
      </c>
      <c r="Y370" s="297" t="e">
        <f t="shared" si="46"/>
        <v>#DIV/0!</v>
      </c>
      <c r="Z370" s="201">
        <f t="shared" si="47"/>
        <v>0</v>
      </c>
      <c r="AA370" s="201"/>
      <c r="AB370" s="300"/>
      <c r="AC370" s="300"/>
      <c r="AD370" s="201" t="str">
        <f>PE!AP370</f>
        <v>Algen</v>
      </c>
      <c r="AE370" s="298"/>
    </row>
    <row r="371" spans="1:31">
      <c r="A371" s="115" t="s">
        <v>407</v>
      </c>
      <c r="B371" s="71"/>
      <c r="C371" s="376"/>
      <c r="D371" s="376"/>
      <c r="E371" s="376"/>
      <c r="F371" s="376"/>
      <c r="G371" s="376"/>
      <c r="H371" s="71"/>
      <c r="I371" s="376"/>
      <c r="J371" s="376"/>
      <c r="K371" s="376"/>
      <c r="L371" s="376"/>
      <c r="M371" s="70"/>
      <c r="N371" s="70"/>
      <c r="O371" s="176"/>
      <c r="P371" s="176">
        <v>57.495199999999997</v>
      </c>
      <c r="Q371" s="376"/>
      <c r="R371" s="232" t="e">
        <f t="shared" si="40"/>
        <v>#DIV/0!</v>
      </c>
      <c r="S371" s="70"/>
      <c r="T371" s="202" t="e">
        <f t="shared" si="41"/>
        <v>#DIV/0!</v>
      </c>
      <c r="U371" s="202" t="e">
        <f t="shared" si="42"/>
        <v>#DIV/0!</v>
      </c>
      <c r="V371" s="378" t="e">
        <f t="shared" si="43"/>
        <v>#DIV/0!</v>
      </c>
      <c r="W371" s="378" t="e">
        <f t="shared" si="44"/>
        <v>#DIV/0!</v>
      </c>
      <c r="X371" s="258" t="e">
        <f t="shared" si="45"/>
        <v>#N/A</v>
      </c>
      <c r="Y371" s="297" t="e">
        <f t="shared" si="46"/>
        <v>#DIV/0!</v>
      </c>
      <c r="Z371" s="201">
        <f t="shared" si="47"/>
        <v>0</v>
      </c>
      <c r="AA371" s="201"/>
      <c r="AB371" s="300"/>
      <c r="AC371" s="300"/>
      <c r="AD371" s="201" t="str">
        <f>PE!AP371</f>
        <v>Algen</v>
      </c>
      <c r="AE371" s="298"/>
    </row>
    <row r="372" spans="1:31">
      <c r="A372" s="115" t="s">
        <v>408</v>
      </c>
      <c r="B372" s="71"/>
      <c r="C372" s="376"/>
      <c r="D372" s="376"/>
      <c r="E372" s="376"/>
      <c r="F372" s="376"/>
      <c r="G372" s="376"/>
      <c r="H372" s="71"/>
      <c r="I372" s="376"/>
      <c r="J372" s="376"/>
      <c r="K372" s="376"/>
      <c r="L372" s="376"/>
      <c r="M372" s="70"/>
      <c r="N372" s="70"/>
      <c r="O372" s="176"/>
      <c r="P372" s="176">
        <v>61.650500000000001</v>
      </c>
      <c r="Q372" s="376"/>
      <c r="R372" s="232" t="e">
        <f t="shared" si="40"/>
        <v>#DIV/0!</v>
      </c>
      <c r="S372" s="70"/>
      <c r="T372" s="202" t="e">
        <f t="shared" si="41"/>
        <v>#DIV/0!</v>
      </c>
      <c r="U372" s="202" t="e">
        <f t="shared" si="42"/>
        <v>#DIV/0!</v>
      </c>
      <c r="V372" s="378" t="e">
        <f t="shared" si="43"/>
        <v>#DIV/0!</v>
      </c>
      <c r="W372" s="378" t="e">
        <f t="shared" si="44"/>
        <v>#DIV/0!</v>
      </c>
      <c r="X372" s="258" t="e">
        <f t="shared" si="45"/>
        <v>#N/A</v>
      </c>
      <c r="Y372" s="297" t="e">
        <f t="shared" si="46"/>
        <v>#DIV/0!</v>
      </c>
      <c r="Z372" s="201">
        <f t="shared" si="47"/>
        <v>0</v>
      </c>
      <c r="AA372" s="201"/>
      <c r="AB372" s="300"/>
      <c r="AC372" s="300"/>
      <c r="AD372" s="201" t="str">
        <f>PE!AP372</f>
        <v>Algen, Methode</v>
      </c>
      <c r="AE372" s="298"/>
    </row>
    <row r="373" spans="1:31">
      <c r="A373" s="115" t="s">
        <v>410</v>
      </c>
      <c r="B373" s="71">
        <v>28.83</v>
      </c>
      <c r="C373" s="376">
        <v>46.86</v>
      </c>
      <c r="D373" s="376">
        <v>41.45</v>
      </c>
      <c r="E373" s="376">
        <v>64.59</v>
      </c>
      <c r="F373" s="376"/>
      <c r="G373" s="376">
        <v>43.03</v>
      </c>
      <c r="H373" s="71">
        <v>28.83</v>
      </c>
      <c r="I373" s="376">
        <v>46.86</v>
      </c>
      <c r="J373" s="376">
        <v>41.45</v>
      </c>
      <c r="K373" s="376">
        <v>64.59</v>
      </c>
      <c r="L373" s="376"/>
      <c r="M373" s="70">
        <v>43.03</v>
      </c>
      <c r="N373" s="70"/>
      <c r="O373" s="176"/>
      <c r="P373" s="176">
        <v>29.857800000000001</v>
      </c>
      <c r="Q373" s="376"/>
      <c r="R373" s="232">
        <f t="shared" si="40"/>
        <v>0.91666666666666663</v>
      </c>
      <c r="S373" s="70"/>
      <c r="T373" s="202">
        <f t="shared" si="41"/>
        <v>25.658532232220466</v>
      </c>
      <c r="U373" s="202">
        <f t="shared" si="42"/>
        <v>25.658532232220466</v>
      </c>
      <c r="V373" s="378">
        <f t="shared" si="43"/>
        <v>1.3977776382334395</v>
      </c>
      <c r="W373" s="378">
        <f t="shared" si="44"/>
        <v>1.7026148901890752</v>
      </c>
      <c r="X373" s="258">
        <f t="shared" si="45"/>
        <v>1.75</v>
      </c>
      <c r="Y373" s="297">
        <f t="shared" si="46"/>
        <v>44.952000000000005</v>
      </c>
      <c r="Z373" s="201">
        <f t="shared" si="47"/>
        <v>1.505536241786066</v>
      </c>
      <c r="AA373" s="201"/>
      <c r="AB373" s="300"/>
      <c r="AC373" s="300"/>
      <c r="AD373" s="201" t="str">
        <f>PE!AP373</f>
        <v>Methodenvergleich</v>
      </c>
      <c r="AE373" s="298"/>
    </row>
    <row r="374" spans="1:31">
      <c r="A374" s="115" t="s">
        <v>412</v>
      </c>
      <c r="B374" s="71">
        <v>19.52</v>
      </c>
      <c r="C374" s="376">
        <v>46.63</v>
      </c>
      <c r="D374" s="376">
        <v>38.64</v>
      </c>
      <c r="E374" s="376">
        <v>39.93</v>
      </c>
      <c r="F374" s="376"/>
      <c r="G374" s="376">
        <v>24.54</v>
      </c>
      <c r="H374" s="71">
        <v>19.52</v>
      </c>
      <c r="I374" s="376">
        <v>46.63</v>
      </c>
      <c r="J374" s="376">
        <v>38.64</v>
      </c>
      <c r="K374" s="376">
        <v>39.93</v>
      </c>
      <c r="L374" s="376"/>
      <c r="M374" s="70">
        <v>24.54</v>
      </c>
      <c r="N374" s="70"/>
      <c r="O374" s="176"/>
      <c r="P374" s="176">
        <v>22.1187</v>
      </c>
      <c r="Q374" s="376"/>
      <c r="R374" s="232">
        <f t="shared" si="40"/>
        <v>0.91666666666666663</v>
      </c>
      <c r="S374" s="70"/>
      <c r="T374" s="202">
        <f t="shared" si="41"/>
        <v>29.987862811689688</v>
      </c>
      <c r="U374" s="202">
        <f t="shared" si="42"/>
        <v>29.987862811689688</v>
      </c>
      <c r="V374" s="378">
        <f t="shared" si="43"/>
        <v>1.411812269706318</v>
      </c>
      <c r="W374" s="378">
        <f t="shared" si="44"/>
        <v>1.2587313133064013</v>
      </c>
      <c r="X374" s="258">
        <f t="shared" si="45"/>
        <v>1.75</v>
      </c>
      <c r="Y374" s="297">
        <f t="shared" si="46"/>
        <v>33.851999999999997</v>
      </c>
      <c r="Z374" s="201">
        <f t="shared" si="47"/>
        <v>1.5304696930651438</v>
      </c>
      <c r="AA374" s="201"/>
      <c r="AB374" s="300"/>
      <c r="AC374" s="300"/>
      <c r="AD374" s="201" t="str">
        <f>PE!AP374</f>
        <v>Methodenvergleich</v>
      </c>
      <c r="AE374" s="298"/>
    </row>
    <row r="375" spans="1:31">
      <c r="A375" s="115" t="s">
        <v>413</v>
      </c>
      <c r="B375" s="71">
        <v>4.87</v>
      </c>
      <c r="C375" s="376"/>
      <c r="D375" s="376"/>
      <c r="E375" s="376">
        <v>8.93</v>
      </c>
      <c r="F375" s="376"/>
      <c r="G375" s="376"/>
      <c r="H375" s="71">
        <v>4.87</v>
      </c>
      <c r="I375" s="376"/>
      <c r="J375" s="376"/>
      <c r="K375" s="376">
        <v>8.93</v>
      </c>
      <c r="L375" s="376"/>
      <c r="M375" s="70"/>
      <c r="N375" s="70"/>
      <c r="O375" s="176"/>
      <c r="P375" s="176">
        <v>12.5916</v>
      </c>
      <c r="Q375" s="376"/>
      <c r="R375" s="232">
        <f t="shared" si="40"/>
        <v>0.66666666666666663</v>
      </c>
      <c r="S375" s="70"/>
      <c r="T375" s="202">
        <f t="shared" si="41"/>
        <v>29.420289855072458</v>
      </c>
      <c r="U375" s="202">
        <f t="shared" si="42"/>
        <v>29.420289855072458</v>
      </c>
      <c r="V375" s="378">
        <f t="shared" si="43"/>
        <v>1.0000000000000002</v>
      </c>
      <c r="W375" s="378">
        <f t="shared" si="44"/>
        <v>0.99999999999999978</v>
      </c>
      <c r="X375" s="258" t="e">
        <f t="shared" si="45"/>
        <v>#N/A</v>
      </c>
      <c r="Y375" s="297">
        <f t="shared" si="46"/>
        <v>6.9</v>
      </c>
      <c r="Z375" s="201">
        <f t="shared" si="47"/>
        <v>0.54798437053273619</v>
      </c>
      <c r="AA375" s="201"/>
      <c r="AB375" s="300"/>
      <c r="AC375" s="300"/>
      <c r="AD375" s="201" t="str">
        <f>PE!AP375</f>
        <v>Methodenvergleich</v>
      </c>
      <c r="AE375" s="298"/>
    </row>
    <row r="376" spans="1:31">
      <c r="A376" s="115" t="s">
        <v>414</v>
      </c>
      <c r="B376" s="71">
        <v>12.42</v>
      </c>
      <c r="C376" s="376"/>
      <c r="D376" s="376"/>
      <c r="E376" s="376">
        <v>17.72</v>
      </c>
      <c r="F376" s="376"/>
      <c r="G376" s="376">
        <v>13.65</v>
      </c>
      <c r="H376" s="71">
        <v>12.42</v>
      </c>
      <c r="I376" s="376"/>
      <c r="J376" s="376"/>
      <c r="K376" s="376">
        <v>17.72</v>
      </c>
      <c r="L376" s="376"/>
      <c r="M376" s="70">
        <v>13.65</v>
      </c>
      <c r="N376" s="70"/>
      <c r="O376" s="176"/>
      <c r="P376" s="176">
        <v>16.6784</v>
      </c>
      <c r="Q376" s="376"/>
      <c r="R376" s="232">
        <f t="shared" si="40"/>
        <v>0.75</v>
      </c>
      <c r="S376" s="70"/>
      <c r="T376" s="202">
        <f t="shared" si="41"/>
        <v>15.516531405633838</v>
      </c>
      <c r="U376" s="202">
        <f t="shared" si="42"/>
        <v>15.516531405633838</v>
      </c>
      <c r="V376" s="378">
        <f t="shared" si="43"/>
        <v>0.96104470733935166</v>
      </c>
      <c r="W376" s="378">
        <f t="shared" si="44"/>
        <v>1.3790182094593764</v>
      </c>
      <c r="X376" s="258">
        <f t="shared" si="45"/>
        <v>1.1499999999999999</v>
      </c>
      <c r="Y376" s="297">
        <f t="shared" si="46"/>
        <v>14.596666666666666</v>
      </c>
      <c r="Z376" s="201">
        <f t="shared" si="47"/>
        <v>0.87518387055512914</v>
      </c>
      <c r="AA376" s="201"/>
      <c r="AB376" s="300"/>
      <c r="AC376" s="300"/>
      <c r="AD376" s="201" t="str">
        <f>PE!AP376</f>
        <v>Methodenvergleich</v>
      </c>
      <c r="AE376" s="298"/>
    </row>
    <row r="377" spans="1:31">
      <c r="A377" s="115" t="s">
        <v>415</v>
      </c>
      <c r="B377" s="71">
        <v>14.45</v>
      </c>
      <c r="C377" s="376">
        <v>15.28</v>
      </c>
      <c r="D377" s="376">
        <v>14.61</v>
      </c>
      <c r="E377" s="376">
        <v>14</v>
      </c>
      <c r="F377" s="376"/>
      <c r="G377" s="376">
        <v>11.15</v>
      </c>
      <c r="H377" s="71">
        <v>14.45</v>
      </c>
      <c r="I377" s="376">
        <v>15.28</v>
      </c>
      <c r="J377" s="376">
        <v>14.61</v>
      </c>
      <c r="K377" s="376">
        <v>14</v>
      </c>
      <c r="L377" s="376"/>
      <c r="M377" s="70">
        <v>11.15</v>
      </c>
      <c r="N377" s="70"/>
      <c r="O377" s="176"/>
      <c r="P377" s="176">
        <v>17.471900000000002</v>
      </c>
      <c r="Q377" s="376"/>
      <c r="R377" s="232">
        <f t="shared" si="40"/>
        <v>0.91666666666666663</v>
      </c>
      <c r="S377" s="70"/>
      <c r="T377" s="202">
        <f t="shared" si="41"/>
        <v>10.318884333083913</v>
      </c>
      <c r="U377" s="202">
        <f t="shared" si="42"/>
        <v>10.318884333083913</v>
      </c>
      <c r="V377" s="378">
        <f t="shared" si="43"/>
        <v>1.9161595882880553</v>
      </c>
      <c r="W377" s="378">
        <f t="shared" si="44"/>
        <v>0.9636581335568023</v>
      </c>
      <c r="X377" s="258">
        <f t="shared" si="45"/>
        <v>1.75</v>
      </c>
      <c r="Y377" s="297">
        <f t="shared" si="46"/>
        <v>13.898</v>
      </c>
      <c r="Z377" s="201">
        <f t="shared" si="47"/>
        <v>0.79544869189956435</v>
      </c>
      <c r="AA377" s="201"/>
      <c r="AB377" s="300"/>
      <c r="AC377" s="300"/>
      <c r="AD377" s="201" t="str">
        <f>PE!AP377</f>
        <v>Methodenvergleich</v>
      </c>
      <c r="AE377" s="298"/>
    </row>
    <row r="378" spans="1:31">
      <c r="A378" s="115" t="s">
        <v>416</v>
      </c>
      <c r="B378" s="71">
        <v>26.81</v>
      </c>
      <c r="C378" s="376">
        <v>29.85</v>
      </c>
      <c r="D378" s="376">
        <v>26.02</v>
      </c>
      <c r="E378" s="376">
        <v>37.82</v>
      </c>
      <c r="F378" s="376"/>
      <c r="G378" s="376">
        <v>28.41</v>
      </c>
      <c r="H378" s="71">
        <v>26.81</v>
      </c>
      <c r="I378" s="376">
        <v>29.85</v>
      </c>
      <c r="J378" s="376">
        <v>26.02</v>
      </c>
      <c r="K378" s="376"/>
      <c r="L378" s="376"/>
      <c r="M378" s="70">
        <v>28.41</v>
      </c>
      <c r="N378" s="70"/>
      <c r="O378" s="176"/>
      <c r="P378" s="176">
        <v>3.4357000000000002</v>
      </c>
      <c r="Q378" s="376"/>
      <c r="R378" s="232">
        <f t="shared" si="40"/>
        <v>0.83333333333333326</v>
      </c>
      <c r="S378" s="70"/>
      <c r="T378" s="202">
        <f t="shared" si="41"/>
        <v>5.3163692701805365</v>
      </c>
      <c r="U378" s="202">
        <f t="shared" si="42"/>
        <v>14.204589533112502</v>
      </c>
      <c r="V378" s="378">
        <f t="shared" si="43"/>
        <v>1.186937666875779</v>
      </c>
      <c r="W378" s="378">
        <f t="shared" si="44"/>
        <v>1.4070544952550295</v>
      </c>
      <c r="X378" s="258">
        <f t="shared" si="45"/>
        <v>1.49</v>
      </c>
      <c r="Y378" s="297">
        <f t="shared" si="46"/>
        <v>27.772499999999997</v>
      </c>
      <c r="Z378" s="201">
        <f t="shared" si="47"/>
        <v>8.0835055447215982</v>
      </c>
      <c r="AA378" s="201"/>
      <c r="AB378" s="300"/>
      <c r="AC378" s="300"/>
      <c r="AD378" s="201" t="str">
        <f>PE!AP378</f>
        <v>Methodenvergleich</v>
      </c>
      <c r="AE378" s="298"/>
    </row>
    <row r="379" spans="1:31">
      <c r="A379" s="115" t="s">
        <v>417</v>
      </c>
      <c r="B379" s="71">
        <v>5.54</v>
      </c>
      <c r="C379" s="376"/>
      <c r="D379" s="376"/>
      <c r="E379" s="376">
        <v>8.5</v>
      </c>
      <c r="F379" s="376"/>
      <c r="G379" s="376"/>
      <c r="H379" s="71">
        <v>5.54</v>
      </c>
      <c r="I379" s="376"/>
      <c r="J379" s="376"/>
      <c r="K379" s="376">
        <v>8.5</v>
      </c>
      <c r="L379" s="376"/>
      <c r="M379" s="70"/>
      <c r="N379" s="70"/>
      <c r="O379" s="176"/>
      <c r="P379" s="176">
        <v>15.739800000000001</v>
      </c>
      <c r="Q379" s="376"/>
      <c r="R379" s="232">
        <f t="shared" si="40"/>
        <v>0.66666666666666663</v>
      </c>
      <c r="S379" s="70"/>
      <c r="T379" s="202">
        <f t="shared" si="41"/>
        <v>21.082621082621102</v>
      </c>
      <c r="U379" s="202">
        <f t="shared" si="42"/>
        <v>21.082621082621102</v>
      </c>
      <c r="V379" s="378">
        <f t="shared" si="43"/>
        <v>0.99999999999999878</v>
      </c>
      <c r="W379" s="378">
        <f t="shared" si="44"/>
        <v>0.99999999999999944</v>
      </c>
      <c r="X379" s="258" t="e">
        <f t="shared" si="45"/>
        <v>#N/A</v>
      </c>
      <c r="Y379" s="297">
        <f t="shared" si="46"/>
        <v>7.02</v>
      </c>
      <c r="Z379" s="201">
        <f t="shared" si="47"/>
        <v>0.4460031258338733</v>
      </c>
      <c r="AA379" s="201"/>
      <c r="AB379" s="300"/>
      <c r="AC379" s="300"/>
      <c r="AD379" s="201" t="str">
        <f>PE!AP379</f>
        <v>Methodenvergleich</v>
      </c>
      <c r="AE379" s="298"/>
    </row>
    <row r="380" spans="1:31">
      <c r="A380" s="115" t="s">
        <v>418</v>
      </c>
      <c r="B380" s="71"/>
      <c r="C380" s="376"/>
      <c r="D380" s="376"/>
      <c r="E380" s="376">
        <v>33.159999999999997</v>
      </c>
      <c r="F380" s="376"/>
      <c r="G380" s="376">
        <v>19.09</v>
      </c>
      <c r="H380" s="71"/>
      <c r="I380" s="376"/>
      <c r="J380" s="376"/>
      <c r="K380" s="376">
        <v>33.159999999999997</v>
      </c>
      <c r="L380" s="376"/>
      <c r="M380" s="70">
        <v>19.09</v>
      </c>
      <c r="N380" s="70"/>
      <c r="O380" s="176"/>
      <c r="P380" s="176">
        <v>29.403199999999998</v>
      </c>
      <c r="Q380" s="376"/>
      <c r="R380" s="232">
        <f t="shared" si="40"/>
        <v>0.66666666666666663</v>
      </c>
      <c r="S380" s="70"/>
      <c r="T380" s="202">
        <f t="shared" si="41"/>
        <v>26.928229665071768</v>
      </c>
      <c r="U380" s="202">
        <f t="shared" si="42"/>
        <v>26.928229665071768</v>
      </c>
      <c r="V380" s="378">
        <f t="shared" si="43"/>
        <v>1.0000000000000002</v>
      </c>
      <c r="W380" s="378">
        <f t="shared" si="44"/>
        <v>0.99999999999999967</v>
      </c>
      <c r="X380" s="258" t="e">
        <f t="shared" si="45"/>
        <v>#N/A</v>
      </c>
      <c r="Y380" s="297">
        <f t="shared" si="46"/>
        <v>26.125</v>
      </c>
      <c r="Z380" s="201">
        <f t="shared" si="47"/>
        <v>0.88850873374326611</v>
      </c>
      <c r="AA380" s="201"/>
      <c r="AB380" s="300"/>
      <c r="AC380" s="300"/>
      <c r="AD380" s="201" t="str">
        <f>PE!AP380</f>
        <v>Methodenvergleich</v>
      </c>
      <c r="AE380" s="298"/>
    </row>
    <row r="381" spans="1:31">
      <c r="A381" s="115" t="s">
        <v>419</v>
      </c>
      <c r="B381" s="71"/>
      <c r="C381" s="376"/>
      <c r="D381" s="376"/>
      <c r="E381" s="376"/>
      <c r="F381" s="376"/>
      <c r="G381" s="376"/>
      <c r="H381" s="71"/>
      <c r="I381" s="376"/>
      <c r="J381" s="376"/>
      <c r="K381" s="376"/>
      <c r="L381" s="376"/>
      <c r="M381" s="70"/>
      <c r="N381" s="70"/>
      <c r="O381" s="176"/>
      <c r="P381" s="176">
        <v>33.6</v>
      </c>
      <c r="Q381" s="376"/>
      <c r="R381" s="232" t="e">
        <f t="shared" si="40"/>
        <v>#DIV/0!</v>
      </c>
      <c r="S381" s="70"/>
      <c r="T381" s="202" t="e">
        <f t="shared" si="41"/>
        <v>#DIV/0!</v>
      </c>
      <c r="U381" s="202" t="e">
        <f t="shared" si="42"/>
        <v>#DIV/0!</v>
      </c>
      <c r="V381" s="378" t="e">
        <f t="shared" si="43"/>
        <v>#DIV/0!</v>
      </c>
      <c r="W381" s="378" t="e">
        <f t="shared" si="44"/>
        <v>#DIV/0!</v>
      </c>
      <c r="X381" s="258" t="e">
        <f t="shared" si="45"/>
        <v>#N/A</v>
      </c>
      <c r="Y381" s="297" t="e">
        <f t="shared" si="46"/>
        <v>#DIV/0!</v>
      </c>
      <c r="Z381" s="201">
        <f t="shared" si="47"/>
        <v>0</v>
      </c>
      <c r="AA381" s="201"/>
      <c r="AB381" s="300"/>
      <c r="AC381" s="300"/>
      <c r="AD381" s="201" t="str">
        <f>PE!AP381</f>
        <v>Methode</v>
      </c>
      <c r="AE381" s="298"/>
    </row>
    <row r="382" spans="1:31">
      <c r="A382" s="115" t="s">
        <v>1063</v>
      </c>
      <c r="B382" s="71"/>
      <c r="C382" s="376"/>
      <c r="D382" s="376"/>
      <c r="E382" s="376">
        <v>15.51</v>
      </c>
      <c r="F382" s="376"/>
      <c r="G382" s="376">
        <v>7.97</v>
      </c>
      <c r="H382" s="71"/>
      <c r="I382" s="376"/>
      <c r="J382" s="376"/>
      <c r="K382" s="376">
        <v>15.51</v>
      </c>
      <c r="L382" s="376"/>
      <c r="M382" s="70">
        <v>7.97</v>
      </c>
      <c r="N382" s="70"/>
      <c r="O382" s="176"/>
      <c r="P382" s="176">
        <v>16.863499999999998</v>
      </c>
      <c r="Q382" s="376"/>
      <c r="R382" s="232">
        <f t="shared" si="40"/>
        <v>0.66666666666666663</v>
      </c>
      <c r="S382" s="70"/>
      <c r="T382" s="202">
        <f t="shared" si="41"/>
        <v>32.112436115843259</v>
      </c>
      <c r="U382" s="202">
        <f t="shared" si="42"/>
        <v>32.112436115843259</v>
      </c>
      <c r="V382" s="378">
        <f t="shared" si="43"/>
        <v>1.0000000000000004</v>
      </c>
      <c r="W382" s="378">
        <f t="shared" si="44"/>
        <v>1.0000000000000002</v>
      </c>
      <c r="X382" s="258" t="e">
        <f t="shared" si="45"/>
        <v>#N/A</v>
      </c>
      <c r="Y382" s="297">
        <f t="shared" si="46"/>
        <v>11.74</v>
      </c>
      <c r="Z382" s="201">
        <f t="shared" si="47"/>
        <v>0.69617813621134406</v>
      </c>
      <c r="AA382" s="201"/>
      <c r="AB382" s="300"/>
      <c r="AC382" s="300"/>
      <c r="AD382" s="201" t="str">
        <f>PE!AP382</f>
        <v>KWS, neue Schlammbehand</v>
      </c>
      <c r="AE382" s="298"/>
    </row>
    <row r="383" spans="1:31">
      <c r="A383" s="115" t="s">
        <v>1064</v>
      </c>
      <c r="B383" s="71"/>
      <c r="C383" s="376"/>
      <c r="D383" s="376"/>
      <c r="E383" s="376">
        <v>12.61</v>
      </c>
      <c r="F383" s="376"/>
      <c r="G383" s="376">
        <v>7.1</v>
      </c>
      <c r="H383" s="71"/>
      <c r="I383" s="376"/>
      <c r="J383" s="376"/>
      <c r="K383" s="376">
        <v>12.61</v>
      </c>
      <c r="L383" s="376"/>
      <c r="M383" s="70">
        <v>7.1</v>
      </c>
      <c r="N383" s="70"/>
      <c r="O383" s="176"/>
      <c r="P383" s="176">
        <v>12.5183</v>
      </c>
      <c r="Q383" s="376"/>
      <c r="R383" s="232">
        <f t="shared" si="40"/>
        <v>0.66666666666666663</v>
      </c>
      <c r="S383" s="70"/>
      <c r="T383" s="202">
        <f t="shared" si="41"/>
        <v>27.955352612886823</v>
      </c>
      <c r="U383" s="202">
        <f t="shared" si="42"/>
        <v>27.955352612886823</v>
      </c>
      <c r="V383" s="378">
        <f t="shared" si="43"/>
        <v>1.0000000000000016</v>
      </c>
      <c r="W383" s="378">
        <f t="shared" si="44"/>
        <v>1.0000000000000009</v>
      </c>
      <c r="X383" s="258" t="e">
        <f t="shared" si="45"/>
        <v>#N/A</v>
      </c>
      <c r="Y383" s="297">
        <f t="shared" si="46"/>
        <v>9.8550000000000004</v>
      </c>
      <c r="Z383" s="201">
        <f t="shared" si="47"/>
        <v>0.78724746970435289</v>
      </c>
      <c r="AA383" s="201"/>
      <c r="AB383" s="300"/>
      <c r="AC383" s="300"/>
      <c r="AD383" s="201" t="str">
        <f>PE!AP383</f>
        <v>KWS, neue Schlammbehand</v>
      </c>
      <c r="AE383" s="298"/>
    </row>
    <row r="384" spans="1:31">
      <c r="A384" s="115" t="s">
        <v>1065</v>
      </c>
      <c r="B384" s="71"/>
      <c r="C384" s="376"/>
      <c r="D384" s="376"/>
      <c r="E384" s="376">
        <v>7.24</v>
      </c>
      <c r="F384" s="376"/>
      <c r="G384" s="376"/>
      <c r="H384" s="71"/>
      <c r="I384" s="376"/>
      <c r="J384" s="376"/>
      <c r="K384" s="376">
        <v>7.24</v>
      </c>
      <c r="L384" s="376"/>
      <c r="M384" s="70"/>
      <c r="N384" s="70"/>
      <c r="O384" s="176"/>
      <c r="P384" s="176">
        <v>18.9955</v>
      </c>
      <c r="Q384" s="376"/>
      <c r="R384" s="232">
        <f t="shared" si="40"/>
        <v>0.16</v>
      </c>
      <c r="S384" s="70"/>
      <c r="T384" s="202">
        <f t="shared" si="41"/>
        <v>0</v>
      </c>
      <c r="U384" s="202">
        <f t="shared" si="42"/>
        <v>0</v>
      </c>
      <c r="V384" s="378" t="e">
        <f t="shared" si="43"/>
        <v>#DIV/0!</v>
      </c>
      <c r="W384" s="378" t="e">
        <f t="shared" si="44"/>
        <v>#DIV/0!</v>
      </c>
      <c r="X384" s="258" t="e">
        <f t="shared" si="45"/>
        <v>#N/A</v>
      </c>
      <c r="Y384" s="297">
        <f t="shared" si="46"/>
        <v>7.24</v>
      </c>
      <c r="Z384" s="201">
        <f t="shared" si="47"/>
        <v>0.38114290226632624</v>
      </c>
      <c r="AA384" s="201"/>
      <c r="AB384" s="300"/>
      <c r="AC384" s="300"/>
      <c r="AD384" s="201" t="str">
        <f>PE!AP384</f>
        <v>KWS, neue Schlammbehand</v>
      </c>
      <c r="AE384" s="298"/>
    </row>
    <row r="385" spans="1:31">
      <c r="A385" s="115" t="s">
        <v>424</v>
      </c>
      <c r="B385" s="71"/>
      <c r="C385" s="376"/>
      <c r="D385" s="376"/>
      <c r="E385" s="376"/>
      <c r="F385" s="376"/>
      <c r="G385" s="376"/>
      <c r="H385" s="71"/>
      <c r="I385" s="376"/>
      <c r="J385" s="376"/>
      <c r="K385" s="376"/>
      <c r="L385" s="376"/>
      <c r="M385" s="70"/>
      <c r="N385" s="70"/>
      <c r="O385" s="176"/>
      <c r="P385" s="176">
        <v>18.294799999999999</v>
      </c>
      <c r="Q385" s="376"/>
      <c r="R385" s="232" t="e">
        <f t="shared" si="40"/>
        <v>#DIV/0!</v>
      </c>
      <c r="S385" s="70"/>
      <c r="T385" s="202" t="e">
        <f t="shared" si="41"/>
        <v>#DIV/0!</v>
      </c>
      <c r="U385" s="202" t="e">
        <f t="shared" si="42"/>
        <v>#DIV/0!</v>
      </c>
      <c r="V385" s="378" t="e">
        <f t="shared" si="43"/>
        <v>#DIV/0!</v>
      </c>
      <c r="W385" s="378" t="e">
        <f t="shared" si="44"/>
        <v>#DIV/0!</v>
      </c>
      <c r="X385" s="258" t="e">
        <f t="shared" si="45"/>
        <v>#N/A</v>
      </c>
      <c r="Y385" s="297" t="e">
        <f t="shared" si="46"/>
        <v>#DIV/0!</v>
      </c>
      <c r="Z385" s="201">
        <f t="shared" si="47"/>
        <v>0</v>
      </c>
      <c r="AA385" s="201"/>
      <c r="AB385" s="300"/>
      <c r="AC385" s="300"/>
      <c r="AD385" s="201" t="str">
        <f>PE!AP385</f>
        <v>KWS, Schlamm</v>
      </c>
      <c r="AE385" s="298"/>
    </row>
    <row r="386" spans="1:31">
      <c r="A386" s="115" t="s">
        <v>425</v>
      </c>
      <c r="B386" s="71"/>
      <c r="C386" s="376"/>
      <c r="D386" s="376"/>
      <c r="E386" s="376">
        <v>6.36</v>
      </c>
      <c r="F386" s="376"/>
      <c r="G386" s="376"/>
      <c r="H386" s="71"/>
      <c r="I386" s="376"/>
      <c r="J386" s="376"/>
      <c r="K386" s="376">
        <v>6.36</v>
      </c>
      <c r="L386" s="376"/>
      <c r="M386" s="70"/>
      <c r="N386" s="70"/>
      <c r="O386" s="176"/>
      <c r="P386" s="176">
        <v>15.916</v>
      </c>
      <c r="Q386" s="376"/>
      <c r="R386" s="232">
        <f t="shared" ref="R386:R449" si="48">IF(COUNT(H386:M386)=1,0.16,(COUNT(H386:M386)*(1/(COUNT(H386:M386)+COUNTBLANK(H386:M386)))+(IF(T386&lt;35,1,IF(T386&lt;70,0.5,IF(T386&gt;70,0)))))/2)</f>
        <v>0.16</v>
      </c>
      <c r="S386" s="70"/>
      <c r="T386" s="202">
        <f t="shared" ref="T386:T449" si="49">((_xlfn.STDEV.P(H386:M386))/(AVERAGE(H386:M386)))*100</f>
        <v>0</v>
      </c>
      <c r="U386" s="202">
        <f t="shared" ref="U386:U449" si="50">((_xlfn.STDEV.P(B386:G386))/(AVERAGE(B386:G386)))*100</f>
        <v>0</v>
      </c>
      <c r="V386" s="378" t="e">
        <f t="shared" ref="V386:V449" si="51">(ABS(MIN(H386:M386)-AVERAGE(H386:M386))/_xlfn.STDEV.P(H386:M386))</f>
        <v>#DIV/0!</v>
      </c>
      <c r="W386" s="378" t="e">
        <f t="shared" ref="W386:W449" si="52">(ABS(MAX(H386:M386)-AVERAGE(H386:M386))/_xlfn.STDEV.P(H386:M386))</f>
        <v>#DIV/0!</v>
      </c>
      <c r="X386" s="258" t="e">
        <f t="shared" ref="X386:X449" si="53">INDEX($AF$2:$AG$8,MATCH(COUNTA(H386:M386),$AF$2:$AF$8,0),2)</f>
        <v>#N/A</v>
      </c>
      <c r="Y386" s="297">
        <f t="shared" ref="Y386:Y449" si="54">AVERAGE(H386:M386)</f>
        <v>6.36</v>
      </c>
      <c r="Z386" s="201">
        <f t="shared" ref="Z386:Z449" si="55">IFERROR(Y386/P386,0)</f>
        <v>0.3995978889168133</v>
      </c>
      <c r="AA386" s="201"/>
      <c r="AB386" s="300"/>
      <c r="AC386" s="300"/>
      <c r="AD386" s="201" t="str">
        <f>PE!AP386</f>
        <v>KWS, Schlamm</v>
      </c>
      <c r="AE386" s="298"/>
    </row>
    <row r="387" spans="1:31">
      <c r="A387" s="115" t="s">
        <v>426</v>
      </c>
      <c r="B387" s="71"/>
      <c r="C387" s="376"/>
      <c r="D387" s="376"/>
      <c r="E387" s="376"/>
      <c r="F387" s="376">
        <v>0.31414601859517027</v>
      </c>
      <c r="G387" s="376">
        <v>15.898758836905859</v>
      </c>
      <c r="H387" s="71"/>
      <c r="I387" s="376"/>
      <c r="J387" s="376"/>
      <c r="K387" s="376"/>
      <c r="L387" s="376"/>
      <c r="M387" s="70">
        <v>15.898758836905859</v>
      </c>
      <c r="N387" s="70"/>
      <c r="O387" s="176"/>
      <c r="P387" s="176">
        <v>23.059000000000001</v>
      </c>
      <c r="Q387" s="376"/>
      <c r="R387" s="232">
        <f t="shared" si="48"/>
        <v>0.16</v>
      </c>
      <c r="S387" s="70"/>
      <c r="T387" s="202">
        <f t="shared" si="49"/>
        <v>0</v>
      </c>
      <c r="U387" s="202">
        <f t="shared" si="50"/>
        <v>96.124741107222604</v>
      </c>
      <c r="V387" s="378" t="e">
        <f t="shared" si="51"/>
        <v>#DIV/0!</v>
      </c>
      <c r="W387" s="378" t="e">
        <f t="shared" si="52"/>
        <v>#DIV/0!</v>
      </c>
      <c r="X387" s="258" t="e">
        <f t="shared" si="53"/>
        <v>#N/A</v>
      </c>
      <c r="Y387" s="297">
        <f t="shared" si="54"/>
        <v>15.898758836905859</v>
      </c>
      <c r="Z387" s="201">
        <f t="shared" si="55"/>
        <v>0.68948171373025102</v>
      </c>
      <c r="AA387" s="201"/>
      <c r="AB387" s="300"/>
      <c r="AC387" s="300"/>
      <c r="AD387" s="201" t="str">
        <f>PE!AP387</f>
        <v>KWS, Schlamm</v>
      </c>
      <c r="AE387" s="298"/>
    </row>
    <row r="388" spans="1:31">
      <c r="A388" s="115" t="s">
        <v>427</v>
      </c>
      <c r="B388" s="71"/>
      <c r="C388" s="376"/>
      <c r="D388" s="376"/>
      <c r="E388" s="376"/>
      <c r="F388" s="376"/>
      <c r="G388" s="376"/>
      <c r="H388" s="71"/>
      <c r="I388" s="376"/>
      <c r="J388" s="376"/>
      <c r="K388" s="376"/>
      <c r="L388" s="376"/>
      <c r="M388" s="70"/>
      <c r="N388" s="70"/>
      <c r="O388" s="176"/>
      <c r="P388" s="176"/>
      <c r="Q388" s="376"/>
      <c r="R388" s="232" t="e">
        <f t="shared" si="48"/>
        <v>#DIV/0!</v>
      </c>
      <c r="S388" s="70"/>
      <c r="T388" s="202" t="e">
        <f t="shared" si="49"/>
        <v>#DIV/0!</v>
      </c>
      <c r="U388" s="202" t="e">
        <f t="shared" si="50"/>
        <v>#DIV/0!</v>
      </c>
      <c r="V388" s="378" t="e">
        <f t="shared" si="51"/>
        <v>#DIV/0!</v>
      </c>
      <c r="W388" s="378" t="e">
        <f t="shared" si="52"/>
        <v>#DIV/0!</v>
      </c>
      <c r="X388" s="258" t="e">
        <f t="shared" si="53"/>
        <v>#N/A</v>
      </c>
      <c r="Y388" s="297" t="e">
        <f t="shared" si="54"/>
        <v>#DIV/0!</v>
      </c>
      <c r="Z388" s="201">
        <f t="shared" si="55"/>
        <v>0</v>
      </c>
      <c r="AA388" s="201"/>
      <c r="AB388" s="300"/>
      <c r="AC388" s="300"/>
      <c r="AD388" s="201" t="str">
        <f>PE!AP388</f>
        <v>Ringversuch</v>
      </c>
      <c r="AE388" s="298"/>
    </row>
    <row r="389" spans="1:31">
      <c r="A389" s="115" t="s">
        <v>429</v>
      </c>
      <c r="B389" s="71"/>
      <c r="C389" s="376"/>
      <c r="D389" s="376"/>
      <c r="E389" s="376"/>
      <c r="F389" s="376"/>
      <c r="G389" s="376"/>
      <c r="H389" s="71"/>
      <c r="I389" s="376"/>
      <c r="J389" s="376"/>
      <c r="K389" s="376"/>
      <c r="L389" s="376"/>
      <c r="M389" s="70"/>
      <c r="N389" s="70"/>
      <c r="O389" s="176"/>
      <c r="P389" s="176"/>
      <c r="Q389" s="376"/>
      <c r="R389" s="232" t="e">
        <f t="shared" si="48"/>
        <v>#DIV/0!</v>
      </c>
      <c r="S389" s="70"/>
      <c r="T389" s="202" t="e">
        <f t="shared" si="49"/>
        <v>#DIV/0!</v>
      </c>
      <c r="U389" s="202" t="e">
        <f t="shared" si="50"/>
        <v>#DIV/0!</v>
      </c>
      <c r="V389" s="378" t="e">
        <f t="shared" si="51"/>
        <v>#DIV/0!</v>
      </c>
      <c r="W389" s="378" t="e">
        <f t="shared" si="52"/>
        <v>#DIV/0!</v>
      </c>
      <c r="X389" s="258" t="e">
        <f t="shared" si="53"/>
        <v>#N/A</v>
      </c>
      <c r="Y389" s="297" t="e">
        <f t="shared" si="54"/>
        <v>#DIV/0!</v>
      </c>
      <c r="Z389" s="201">
        <f t="shared" si="55"/>
        <v>0</v>
      </c>
      <c r="AA389" s="201"/>
      <c r="AB389" s="300"/>
      <c r="AC389" s="300"/>
      <c r="AD389" s="201" t="str">
        <f>PE!AP389</f>
        <v>Ringversuch</v>
      </c>
      <c r="AE389" s="298"/>
    </row>
    <row r="390" spans="1:31">
      <c r="A390" s="115" t="s">
        <v>430</v>
      </c>
      <c r="B390" s="71"/>
      <c r="C390" s="376"/>
      <c r="D390" s="376"/>
      <c r="E390" s="376"/>
      <c r="F390" s="376"/>
      <c r="G390" s="376"/>
      <c r="H390" s="71"/>
      <c r="I390" s="376"/>
      <c r="J390" s="376"/>
      <c r="K390" s="376"/>
      <c r="L390" s="376"/>
      <c r="M390" s="70"/>
      <c r="N390" s="70"/>
      <c r="O390" s="176"/>
      <c r="P390" s="176"/>
      <c r="Q390" s="376"/>
      <c r="R390" s="232" t="e">
        <f t="shared" si="48"/>
        <v>#DIV/0!</v>
      </c>
      <c r="S390" s="70"/>
      <c r="T390" s="202" t="e">
        <f t="shared" si="49"/>
        <v>#DIV/0!</v>
      </c>
      <c r="U390" s="202" t="e">
        <f t="shared" si="50"/>
        <v>#DIV/0!</v>
      </c>
      <c r="V390" s="378" t="e">
        <f t="shared" si="51"/>
        <v>#DIV/0!</v>
      </c>
      <c r="W390" s="378" t="e">
        <f t="shared" si="52"/>
        <v>#DIV/0!</v>
      </c>
      <c r="X390" s="258" t="e">
        <f t="shared" si="53"/>
        <v>#N/A</v>
      </c>
      <c r="Y390" s="297" t="e">
        <f t="shared" si="54"/>
        <v>#DIV/0!</v>
      </c>
      <c r="Z390" s="201">
        <f t="shared" si="55"/>
        <v>0</v>
      </c>
      <c r="AA390" s="201"/>
      <c r="AB390" s="300"/>
      <c r="AC390" s="300"/>
      <c r="AD390" s="201" t="str">
        <f>PE!AP390</f>
        <v>Ringversuch</v>
      </c>
      <c r="AE390" s="298"/>
    </row>
    <row r="391" spans="1:31">
      <c r="A391" s="115" t="s">
        <v>431</v>
      </c>
      <c r="B391" s="71"/>
      <c r="C391" s="376"/>
      <c r="D391" s="376"/>
      <c r="E391" s="376"/>
      <c r="F391" s="376"/>
      <c r="G391" s="376"/>
      <c r="H391" s="71"/>
      <c r="I391" s="376"/>
      <c r="J391" s="376"/>
      <c r="K391" s="376"/>
      <c r="L391" s="376"/>
      <c r="M391" s="70"/>
      <c r="N391" s="86"/>
      <c r="O391" s="177"/>
      <c r="P391" s="177"/>
      <c r="Q391" s="376"/>
      <c r="R391" s="232" t="e">
        <f t="shared" si="48"/>
        <v>#DIV/0!</v>
      </c>
      <c r="S391" s="70"/>
      <c r="T391" s="202" t="e">
        <f t="shared" si="49"/>
        <v>#DIV/0!</v>
      </c>
      <c r="U391" s="202" t="e">
        <f t="shared" si="50"/>
        <v>#DIV/0!</v>
      </c>
      <c r="V391" s="378" t="e">
        <f t="shared" si="51"/>
        <v>#DIV/0!</v>
      </c>
      <c r="W391" s="378" t="e">
        <f t="shared" si="52"/>
        <v>#DIV/0!</v>
      </c>
      <c r="X391" s="258" t="e">
        <f t="shared" si="53"/>
        <v>#N/A</v>
      </c>
      <c r="Y391" s="297" t="e">
        <f t="shared" si="54"/>
        <v>#DIV/0!</v>
      </c>
      <c r="Z391" s="201">
        <f t="shared" si="55"/>
        <v>0</v>
      </c>
      <c r="AA391" s="201"/>
      <c r="AB391" s="300"/>
      <c r="AC391" s="300"/>
      <c r="AD391" s="201" t="str">
        <f>PE!AP391</f>
        <v>Ringversuch</v>
      </c>
      <c r="AE391" s="298"/>
    </row>
    <row r="392" spans="1:31">
      <c r="A392" s="115" t="s">
        <v>432</v>
      </c>
      <c r="B392" s="71"/>
      <c r="C392" s="376"/>
      <c r="D392" s="376"/>
      <c r="E392" s="376"/>
      <c r="F392" s="376"/>
      <c r="G392" s="376"/>
      <c r="H392" s="71"/>
      <c r="I392" s="376"/>
      <c r="J392" s="376"/>
      <c r="K392" s="376"/>
      <c r="L392" s="376"/>
      <c r="M392" s="70"/>
      <c r="N392" s="70"/>
      <c r="O392" s="176"/>
      <c r="P392" s="176"/>
      <c r="Q392" s="376"/>
      <c r="R392" s="232" t="e">
        <f t="shared" si="48"/>
        <v>#DIV/0!</v>
      </c>
      <c r="S392" s="70"/>
      <c r="T392" s="202" t="e">
        <f t="shared" si="49"/>
        <v>#DIV/0!</v>
      </c>
      <c r="U392" s="202" t="e">
        <f t="shared" si="50"/>
        <v>#DIV/0!</v>
      </c>
      <c r="V392" s="378" t="e">
        <f t="shared" si="51"/>
        <v>#DIV/0!</v>
      </c>
      <c r="W392" s="378" t="e">
        <f t="shared" si="52"/>
        <v>#DIV/0!</v>
      </c>
      <c r="X392" s="258" t="e">
        <f t="shared" si="53"/>
        <v>#N/A</v>
      </c>
      <c r="Y392" s="297" t="e">
        <f t="shared" si="54"/>
        <v>#DIV/0!</v>
      </c>
      <c r="Z392" s="201">
        <f t="shared" si="55"/>
        <v>0</v>
      </c>
      <c r="AA392" s="201"/>
      <c r="AB392" s="300"/>
      <c r="AC392" s="300"/>
      <c r="AD392" s="201" t="str">
        <f>PE!AP392</f>
        <v>Ringversuch</v>
      </c>
      <c r="AE392" s="298"/>
    </row>
    <row r="393" spans="1:31">
      <c r="A393" s="115" t="s">
        <v>433</v>
      </c>
      <c r="B393" s="71"/>
      <c r="C393" s="376"/>
      <c r="D393" s="376">
        <v>20.81841642454863</v>
      </c>
      <c r="E393" s="376"/>
      <c r="F393" s="376"/>
      <c r="G393" s="376"/>
      <c r="H393" s="71"/>
      <c r="I393" s="376"/>
      <c r="J393" s="376">
        <v>20.81841642454863</v>
      </c>
      <c r="K393" s="376"/>
      <c r="L393" s="376"/>
      <c r="M393" s="70"/>
      <c r="N393" s="70"/>
      <c r="O393" s="176"/>
      <c r="P393" s="176"/>
      <c r="Q393" s="376"/>
      <c r="R393" s="232">
        <f t="shared" si="48"/>
        <v>0.16</v>
      </c>
      <c r="S393" s="70"/>
      <c r="T393" s="202">
        <f t="shared" si="49"/>
        <v>0</v>
      </c>
      <c r="U393" s="202">
        <f t="shared" si="50"/>
        <v>0</v>
      </c>
      <c r="V393" s="378" t="e">
        <f t="shared" si="51"/>
        <v>#DIV/0!</v>
      </c>
      <c r="W393" s="378" t="e">
        <f t="shared" si="52"/>
        <v>#DIV/0!</v>
      </c>
      <c r="X393" s="258" t="e">
        <f t="shared" si="53"/>
        <v>#N/A</v>
      </c>
      <c r="Y393" s="297">
        <f t="shared" si="54"/>
        <v>20.81841642454863</v>
      </c>
      <c r="Z393" s="201">
        <f t="shared" si="55"/>
        <v>0</v>
      </c>
      <c r="AA393" s="201"/>
      <c r="AB393" s="300"/>
      <c r="AC393" s="300"/>
      <c r="AD393" s="201" t="str">
        <f>PE!AP393</f>
        <v>Ringversuch</v>
      </c>
      <c r="AE393" s="298"/>
    </row>
    <row r="394" spans="1:31">
      <c r="A394" s="115" t="s">
        <v>434</v>
      </c>
      <c r="B394" s="71"/>
      <c r="C394" s="376"/>
      <c r="D394" s="376"/>
      <c r="E394" s="376"/>
      <c r="F394" s="376"/>
      <c r="G394" s="376"/>
      <c r="H394" s="71"/>
      <c r="I394" s="376"/>
      <c r="J394" s="376"/>
      <c r="K394" s="376"/>
      <c r="L394" s="376"/>
      <c r="M394" s="70"/>
      <c r="N394" s="70"/>
      <c r="O394" s="176"/>
      <c r="P394" s="176"/>
      <c r="Q394" s="376"/>
      <c r="R394" s="232" t="e">
        <f t="shared" si="48"/>
        <v>#DIV/0!</v>
      </c>
      <c r="S394" s="70"/>
      <c r="T394" s="202" t="e">
        <f t="shared" si="49"/>
        <v>#DIV/0!</v>
      </c>
      <c r="U394" s="202" t="e">
        <f t="shared" si="50"/>
        <v>#DIV/0!</v>
      </c>
      <c r="V394" s="378" t="e">
        <f t="shared" si="51"/>
        <v>#DIV/0!</v>
      </c>
      <c r="W394" s="378" t="e">
        <f t="shared" si="52"/>
        <v>#DIV/0!</v>
      </c>
      <c r="X394" s="258" t="e">
        <f t="shared" si="53"/>
        <v>#N/A</v>
      </c>
      <c r="Y394" s="297" t="e">
        <f t="shared" si="54"/>
        <v>#DIV/0!</v>
      </c>
      <c r="Z394" s="201">
        <f t="shared" si="55"/>
        <v>0</v>
      </c>
      <c r="AA394" s="201"/>
      <c r="AB394" s="300"/>
      <c r="AC394" s="300"/>
      <c r="AD394" s="201" t="str">
        <f>PE!AP394</f>
        <v>Ringversuch</v>
      </c>
      <c r="AE394" s="298"/>
    </row>
    <row r="395" spans="1:31">
      <c r="A395" s="115" t="s">
        <v>435</v>
      </c>
      <c r="N395" s="70"/>
      <c r="O395" s="176"/>
      <c r="P395" s="176"/>
      <c r="Q395" s="376"/>
      <c r="R395" s="232" t="e">
        <f t="shared" si="48"/>
        <v>#DIV/0!</v>
      </c>
      <c r="S395" s="70"/>
      <c r="T395" s="202" t="e">
        <f t="shared" si="49"/>
        <v>#DIV/0!</v>
      </c>
      <c r="U395" s="202" t="e">
        <f t="shared" si="50"/>
        <v>#DIV/0!</v>
      </c>
      <c r="V395" s="378" t="e">
        <f t="shared" si="51"/>
        <v>#DIV/0!</v>
      </c>
      <c r="W395" s="378" t="e">
        <f t="shared" si="52"/>
        <v>#DIV/0!</v>
      </c>
      <c r="X395" s="258" t="e">
        <f t="shared" si="53"/>
        <v>#N/A</v>
      </c>
      <c r="Y395" s="297" t="e">
        <f t="shared" si="54"/>
        <v>#DIV/0!</v>
      </c>
      <c r="Z395" s="201">
        <f t="shared" si="55"/>
        <v>0</v>
      </c>
      <c r="AA395" s="201"/>
      <c r="AB395" s="300"/>
      <c r="AC395" s="300"/>
      <c r="AD395" s="201" t="str">
        <f>PE!AP395</f>
        <v>Ringversuch</v>
      </c>
      <c r="AE395" s="298"/>
    </row>
    <row r="396" spans="1:31">
      <c r="A396" s="340" t="s">
        <v>1066</v>
      </c>
      <c r="B396">
        <v>7.21</v>
      </c>
      <c r="D396">
        <v>27.41</v>
      </c>
      <c r="E396">
        <v>11.47</v>
      </c>
      <c r="G396">
        <v>8.2100000000000009</v>
      </c>
      <c r="H396" s="22">
        <v>7.21</v>
      </c>
      <c r="K396">
        <v>11.47</v>
      </c>
      <c r="M396" s="72">
        <v>8.2100000000000009</v>
      </c>
      <c r="P396" s="332">
        <v>31.8218</v>
      </c>
      <c r="Q396">
        <v>0.44</v>
      </c>
      <c r="R396" s="232">
        <f t="shared" si="48"/>
        <v>0.75</v>
      </c>
      <c r="S396" s="70"/>
      <c r="T396" s="202">
        <f t="shared" si="49"/>
        <v>20.292546108382314</v>
      </c>
      <c r="U396" s="202">
        <f t="shared" si="50"/>
        <v>59.974060213991379</v>
      </c>
      <c r="V396" s="378">
        <f t="shared" si="51"/>
        <v>0.96395864045720281</v>
      </c>
      <c r="W396" s="378">
        <f t="shared" si="52"/>
        <v>1.3781309840756977</v>
      </c>
      <c r="X396" s="258">
        <f t="shared" si="53"/>
        <v>1.1499999999999999</v>
      </c>
      <c r="Y396" s="297">
        <f t="shared" si="54"/>
        <v>8.9633333333333329</v>
      </c>
      <c r="Z396" s="201">
        <f t="shared" si="55"/>
        <v>0.28167273169127244</v>
      </c>
      <c r="AD396" s="201" t="str">
        <f>PE!AP396</f>
        <v>KWS, Schlamm</v>
      </c>
    </row>
    <row r="397" spans="1:31">
      <c r="A397" s="340" t="s">
        <v>1067</v>
      </c>
      <c r="B397">
        <v>7.05</v>
      </c>
      <c r="E397">
        <v>11.97</v>
      </c>
      <c r="G397">
        <v>9.5</v>
      </c>
      <c r="H397" s="22">
        <v>7.05</v>
      </c>
      <c r="K397">
        <v>11.97</v>
      </c>
      <c r="M397" s="72">
        <v>9.5</v>
      </c>
      <c r="P397" s="332">
        <v>22.676600000000001</v>
      </c>
      <c r="Q397">
        <v>0.49</v>
      </c>
      <c r="R397" s="232">
        <f t="shared" si="48"/>
        <v>0.75</v>
      </c>
      <c r="S397" s="70"/>
      <c r="T397" s="202">
        <f t="shared" si="49"/>
        <v>21.128195521327939</v>
      </c>
      <c r="U397" s="202">
        <f t="shared" si="50"/>
        <v>21.128195521327939</v>
      </c>
      <c r="V397" s="378">
        <f t="shared" si="51"/>
        <v>1.2230819570190883</v>
      </c>
      <c r="W397" s="378">
        <f t="shared" si="52"/>
        <v>1.2264010396704299</v>
      </c>
      <c r="X397" s="258">
        <f t="shared" si="53"/>
        <v>1.1499999999999999</v>
      </c>
      <c r="Y397" s="297">
        <f t="shared" si="54"/>
        <v>9.5066666666666659</v>
      </c>
      <c r="Z397" s="201">
        <f t="shared" si="55"/>
        <v>0.41922804418063842</v>
      </c>
      <c r="AD397" s="201" t="str">
        <f>PE!AP397</f>
        <v>KWS, Schlamm</v>
      </c>
    </row>
    <row r="398" spans="1:31">
      <c r="A398" s="340" t="s">
        <v>438</v>
      </c>
      <c r="P398" s="332">
        <v>10.7384</v>
      </c>
      <c r="Q398">
        <v>0.56999999999999995</v>
      </c>
      <c r="R398" s="232" t="e">
        <f t="shared" si="48"/>
        <v>#DIV/0!</v>
      </c>
      <c r="S398" s="70"/>
      <c r="T398" s="202" t="e">
        <f t="shared" si="49"/>
        <v>#DIV/0!</v>
      </c>
      <c r="U398" s="202" t="e">
        <f t="shared" si="50"/>
        <v>#DIV/0!</v>
      </c>
      <c r="V398" s="378" t="e">
        <f t="shared" si="51"/>
        <v>#DIV/0!</v>
      </c>
      <c r="W398" s="378" t="e">
        <f t="shared" si="52"/>
        <v>#DIV/0!</v>
      </c>
      <c r="X398" s="258" t="e">
        <f t="shared" si="53"/>
        <v>#N/A</v>
      </c>
      <c r="Y398" s="297" t="e">
        <f t="shared" si="54"/>
        <v>#DIV/0!</v>
      </c>
      <c r="Z398" s="201">
        <f t="shared" si="55"/>
        <v>0</v>
      </c>
      <c r="AD398" s="201" t="str">
        <f>PE!AP398</f>
        <v>KWS, Schlamm</v>
      </c>
    </row>
    <row r="399" spans="1:31">
      <c r="A399" s="340" t="s">
        <v>439</v>
      </c>
      <c r="E399">
        <v>4.75</v>
      </c>
      <c r="K399">
        <v>4.75</v>
      </c>
      <c r="P399" s="332">
        <v>12.02</v>
      </c>
      <c r="Q399">
        <v>0.56999999999999995</v>
      </c>
      <c r="R399" s="232">
        <f t="shared" si="48"/>
        <v>0.16</v>
      </c>
      <c r="S399" s="70"/>
      <c r="T399" s="202">
        <f t="shared" si="49"/>
        <v>0</v>
      </c>
      <c r="U399" s="202">
        <f t="shared" si="50"/>
        <v>0</v>
      </c>
      <c r="V399" s="378" t="e">
        <f t="shared" si="51"/>
        <v>#DIV/0!</v>
      </c>
      <c r="W399" s="378" t="e">
        <f t="shared" si="52"/>
        <v>#DIV/0!</v>
      </c>
      <c r="X399" s="258" t="e">
        <f t="shared" si="53"/>
        <v>#N/A</v>
      </c>
      <c r="Y399" s="297">
        <f t="shared" si="54"/>
        <v>4.75</v>
      </c>
      <c r="Z399" s="201">
        <f t="shared" si="55"/>
        <v>0.39517470881863564</v>
      </c>
      <c r="AD399" s="201" t="str">
        <f>PE!AP399</f>
        <v>KWS, Schlamm</v>
      </c>
    </row>
    <row r="400" spans="1:31">
      <c r="A400" s="340" t="s">
        <v>440</v>
      </c>
      <c r="P400" s="332">
        <v>12.2911</v>
      </c>
      <c r="R400" s="232" t="e">
        <f t="shared" si="48"/>
        <v>#DIV/0!</v>
      </c>
      <c r="S400" s="70"/>
      <c r="T400" s="202" t="e">
        <f t="shared" si="49"/>
        <v>#DIV/0!</v>
      </c>
      <c r="U400" s="202" t="e">
        <f t="shared" si="50"/>
        <v>#DIV/0!</v>
      </c>
      <c r="V400" s="378" t="e">
        <f t="shared" si="51"/>
        <v>#DIV/0!</v>
      </c>
      <c r="W400" s="378" t="e">
        <f t="shared" si="52"/>
        <v>#DIV/0!</v>
      </c>
      <c r="X400" s="258" t="e">
        <f t="shared" si="53"/>
        <v>#N/A</v>
      </c>
      <c r="Y400" s="297" t="e">
        <f t="shared" si="54"/>
        <v>#DIV/0!</v>
      </c>
      <c r="Z400" s="201">
        <f t="shared" si="55"/>
        <v>0</v>
      </c>
      <c r="AD400" s="201" t="str">
        <f>PE!AP400</f>
        <v>Probenaufbereitung</v>
      </c>
    </row>
    <row r="401" spans="1:30">
      <c r="A401" s="340" t="s">
        <v>441</v>
      </c>
      <c r="P401" s="332">
        <v>11.964700000000001</v>
      </c>
      <c r="R401" s="232" t="e">
        <f t="shared" si="48"/>
        <v>#DIV/0!</v>
      </c>
      <c r="S401" s="70"/>
      <c r="T401" s="202" t="e">
        <f t="shared" si="49"/>
        <v>#DIV/0!</v>
      </c>
      <c r="U401" s="202" t="e">
        <f t="shared" si="50"/>
        <v>#DIV/0!</v>
      </c>
      <c r="V401" s="378" t="e">
        <f t="shared" si="51"/>
        <v>#DIV/0!</v>
      </c>
      <c r="W401" s="378" t="e">
        <f t="shared" si="52"/>
        <v>#DIV/0!</v>
      </c>
      <c r="X401" s="258" t="e">
        <f t="shared" si="53"/>
        <v>#N/A</v>
      </c>
      <c r="Y401" s="297" t="e">
        <f t="shared" si="54"/>
        <v>#DIV/0!</v>
      </c>
      <c r="Z401" s="201">
        <f t="shared" si="55"/>
        <v>0</v>
      </c>
      <c r="AD401" s="201" t="str">
        <f>PE!AP401</f>
        <v>Probenaufbereitung</v>
      </c>
    </row>
    <row r="402" spans="1:30">
      <c r="A402" s="340" t="s">
        <v>442</v>
      </c>
      <c r="P402" s="332">
        <v>7.92</v>
      </c>
      <c r="R402" s="232" t="e">
        <f t="shared" si="48"/>
        <v>#DIV/0!</v>
      </c>
      <c r="S402" s="70"/>
      <c r="T402" s="202" t="e">
        <f t="shared" si="49"/>
        <v>#DIV/0!</v>
      </c>
      <c r="U402" s="202" t="e">
        <f t="shared" si="50"/>
        <v>#DIV/0!</v>
      </c>
      <c r="V402" s="378" t="e">
        <f t="shared" si="51"/>
        <v>#DIV/0!</v>
      </c>
      <c r="W402" s="378" t="e">
        <f t="shared" si="52"/>
        <v>#DIV/0!</v>
      </c>
      <c r="X402" s="258" t="e">
        <f t="shared" si="53"/>
        <v>#N/A</v>
      </c>
      <c r="Y402" s="297" t="e">
        <f t="shared" si="54"/>
        <v>#DIV/0!</v>
      </c>
      <c r="Z402" s="201">
        <f t="shared" si="55"/>
        <v>0</v>
      </c>
      <c r="AD402" s="201" t="str">
        <f>PE!AP402</f>
        <v>Methodenvergleich</v>
      </c>
    </row>
    <row r="403" spans="1:30">
      <c r="A403" s="340" t="s">
        <v>443</v>
      </c>
      <c r="P403" s="332">
        <v>7.0652999999999997</v>
      </c>
      <c r="R403" s="232" t="e">
        <f t="shared" si="48"/>
        <v>#DIV/0!</v>
      </c>
      <c r="S403" s="70"/>
      <c r="T403" s="202" t="e">
        <f t="shared" si="49"/>
        <v>#DIV/0!</v>
      </c>
      <c r="U403" s="202" t="e">
        <f t="shared" si="50"/>
        <v>#DIV/0!</v>
      </c>
      <c r="V403" s="378" t="e">
        <f t="shared" si="51"/>
        <v>#DIV/0!</v>
      </c>
      <c r="W403" s="378" t="e">
        <f t="shared" si="52"/>
        <v>#DIV/0!</v>
      </c>
      <c r="X403" s="258" t="e">
        <f t="shared" si="53"/>
        <v>#N/A</v>
      </c>
      <c r="Y403" s="297" t="e">
        <f t="shared" si="54"/>
        <v>#DIV/0!</v>
      </c>
      <c r="Z403" s="201">
        <f t="shared" si="55"/>
        <v>0</v>
      </c>
      <c r="AD403" s="201" t="str">
        <f>PE!AP403</f>
        <v>Methodenvergleich</v>
      </c>
    </row>
    <row r="404" spans="1:30">
      <c r="A404" s="340" t="s">
        <v>444</v>
      </c>
      <c r="B404">
        <v>4.82</v>
      </c>
      <c r="D404">
        <v>6.82</v>
      </c>
      <c r="E404">
        <v>7.48</v>
      </c>
      <c r="H404" s="22">
        <v>4.82</v>
      </c>
      <c r="J404">
        <v>6.82</v>
      </c>
      <c r="K404">
        <v>7.48</v>
      </c>
      <c r="P404" s="332">
        <v>7.2070999999999996</v>
      </c>
      <c r="Q404">
        <v>0.61</v>
      </c>
      <c r="R404" s="232">
        <f t="shared" si="48"/>
        <v>0.75</v>
      </c>
      <c r="S404" s="70"/>
      <c r="T404" s="202">
        <f t="shared" si="49"/>
        <v>17.744853240582888</v>
      </c>
      <c r="U404" s="202">
        <f t="shared" si="50"/>
        <v>17.744853240582888</v>
      </c>
      <c r="V404" s="378">
        <f t="shared" si="51"/>
        <v>1.3734903640396581</v>
      </c>
      <c r="W404" s="378">
        <f t="shared" si="52"/>
        <v>0.9785381992728891</v>
      </c>
      <c r="X404" s="258">
        <f t="shared" si="53"/>
        <v>1.1499999999999999</v>
      </c>
      <c r="Y404" s="297">
        <f t="shared" si="54"/>
        <v>6.373333333333334</v>
      </c>
      <c r="Z404" s="201">
        <f t="shared" si="55"/>
        <v>0.88431315415816825</v>
      </c>
      <c r="AD404" s="201" t="str">
        <f>PE!AP404</f>
        <v>Methodenvergleich</v>
      </c>
    </row>
    <row r="405" spans="1:30">
      <c r="A405" s="340" t="s">
        <v>445</v>
      </c>
      <c r="B405">
        <v>7.95</v>
      </c>
      <c r="C405">
        <v>30.56</v>
      </c>
      <c r="E405">
        <v>12.02</v>
      </c>
      <c r="G405">
        <v>9.61</v>
      </c>
      <c r="H405" s="22">
        <v>7.95</v>
      </c>
      <c r="K405">
        <v>12.02</v>
      </c>
      <c r="M405" s="72">
        <v>9.61</v>
      </c>
      <c r="P405" s="332">
        <v>5.6538000000000004</v>
      </c>
      <c r="Q405">
        <v>0.59</v>
      </c>
      <c r="R405" s="232">
        <f t="shared" si="48"/>
        <v>0.75</v>
      </c>
      <c r="S405" s="70"/>
      <c r="T405" s="202">
        <f t="shared" si="49"/>
        <v>16.946732604595617</v>
      </c>
      <c r="U405" s="202">
        <f t="shared" si="50"/>
        <v>60.3885810741386</v>
      </c>
      <c r="V405" s="378">
        <f t="shared" si="51"/>
        <v>1.1430638109738513</v>
      </c>
      <c r="W405" s="378">
        <f t="shared" si="52"/>
        <v>1.2926794930384922</v>
      </c>
      <c r="X405" s="258">
        <f t="shared" si="53"/>
        <v>1.1499999999999999</v>
      </c>
      <c r="Y405" s="297">
        <f t="shared" si="54"/>
        <v>9.86</v>
      </c>
      <c r="Z405" s="201">
        <f t="shared" si="55"/>
        <v>1.7439598146379425</v>
      </c>
      <c r="AD405" s="201" t="str">
        <f>PE!AP405</f>
        <v>Methodenvergleich</v>
      </c>
    </row>
    <row r="406" spans="1:30">
      <c r="A406" s="340" t="s">
        <v>446</v>
      </c>
      <c r="P406" s="332">
        <v>5.3194999999999997</v>
      </c>
      <c r="Q406">
        <v>0.5</v>
      </c>
      <c r="R406" s="232" t="e">
        <f t="shared" si="48"/>
        <v>#DIV/0!</v>
      </c>
      <c r="S406" s="70"/>
      <c r="T406" s="202" t="e">
        <f t="shared" si="49"/>
        <v>#DIV/0!</v>
      </c>
      <c r="U406" s="202" t="e">
        <f t="shared" si="50"/>
        <v>#DIV/0!</v>
      </c>
      <c r="V406" s="378" t="e">
        <f t="shared" si="51"/>
        <v>#DIV/0!</v>
      </c>
      <c r="W406" s="378" t="e">
        <f t="shared" si="52"/>
        <v>#DIV/0!</v>
      </c>
      <c r="X406" s="258" t="e">
        <f t="shared" si="53"/>
        <v>#N/A</v>
      </c>
      <c r="Y406" s="297" t="e">
        <f t="shared" si="54"/>
        <v>#DIV/0!</v>
      </c>
      <c r="Z406" s="201">
        <f t="shared" si="55"/>
        <v>0</v>
      </c>
      <c r="AD406" s="201" t="str">
        <f>PE!AP406</f>
        <v>Methodenvergleich</v>
      </c>
    </row>
    <row r="407" spans="1:30">
      <c r="A407" s="340" t="s">
        <v>447</v>
      </c>
      <c r="P407" s="332">
        <v>5.3696999999999999</v>
      </c>
      <c r="Q407">
        <v>0.44</v>
      </c>
      <c r="R407" s="232" t="e">
        <f t="shared" si="48"/>
        <v>#DIV/0!</v>
      </c>
      <c r="S407" s="70"/>
      <c r="T407" s="202" t="e">
        <f t="shared" si="49"/>
        <v>#DIV/0!</v>
      </c>
      <c r="U407" s="202" t="e">
        <f t="shared" si="50"/>
        <v>#DIV/0!</v>
      </c>
      <c r="V407" s="378" t="e">
        <f t="shared" si="51"/>
        <v>#DIV/0!</v>
      </c>
      <c r="W407" s="378" t="e">
        <f t="shared" si="52"/>
        <v>#DIV/0!</v>
      </c>
      <c r="X407" s="258" t="e">
        <f t="shared" si="53"/>
        <v>#N/A</v>
      </c>
      <c r="Y407" s="297" t="e">
        <f t="shared" si="54"/>
        <v>#DIV/0!</v>
      </c>
      <c r="Z407" s="201">
        <f t="shared" si="55"/>
        <v>0</v>
      </c>
      <c r="AD407" s="201" t="str">
        <f>PE!AP407</f>
        <v>Methodenvergleich</v>
      </c>
    </row>
    <row r="408" spans="1:30">
      <c r="A408" s="340" t="s">
        <v>448</v>
      </c>
      <c r="B408">
        <v>19.62</v>
      </c>
      <c r="C408">
        <v>20</v>
      </c>
      <c r="D408">
        <v>21.41</v>
      </c>
      <c r="E408">
        <v>9.99</v>
      </c>
      <c r="G408">
        <v>10.3</v>
      </c>
      <c r="H408" s="22">
        <v>19.62</v>
      </c>
      <c r="I408">
        <v>20</v>
      </c>
      <c r="J408">
        <v>21.41</v>
      </c>
      <c r="K408">
        <v>9.99</v>
      </c>
      <c r="M408" s="72">
        <v>10.3</v>
      </c>
      <c r="P408" s="332">
        <v>9.5042000000000009</v>
      </c>
      <c r="Q408">
        <v>0.56000000000000005</v>
      </c>
      <c r="R408" s="232">
        <f t="shared" si="48"/>
        <v>0.91666666666666663</v>
      </c>
      <c r="S408" s="70"/>
      <c r="T408" s="202">
        <f t="shared" si="49"/>
        <v>30.943041555627232</v>
      </c>
      <c r="U408" s="202">
        <f t="shared" si="50"/>
        <v>30.943041555627232</v>
      </c>
      <c r="V408" s="378">
        <f t="shared" si="51"/>
        <v>1.2466775767850569</v>
      </c>
      <c r="W408" s="378">
        <f t="shared" si="52"/>
        <v>1.0225379040701155</v>
      </c>
      <c r="X408" s="258">
        <f t="shared" si="53"/>
        <v>1.75</v>
      </c>
      <c r="Y408" s="297">
        <f t="shared" si="54"/>
        <v>16.263999999999999</v>
      </c>
      <c r="Z408" s="201">
        <f t="shared" si="55"/>
        <v>1.7112434502640936</v>
      </c>
      <c r="AD408" s="201" t="str">
        <f>PE!AP408</f>
        <v>Methodenvergleich</v>
      </c>
    </row>
    <row r="409" spans="1:30">
      <c r="A409" s="340" t="s">
        <v>449</v>
      </c>
      <c r="B409">
        <v>22.28</v>
      </c>
      <c r="C409">
        <v>17.14</v>
      </c>
      <c r="D409">
        <v>20.02</v>
      </c>
      <c r="E409">
        <v>8.3699999999999992</v>
      </c>
      <c r="G409">
        <v>8.91</v>
      </c>
      <c r="H409" s="22">
        <v>22.28</v>
      </c>
      <c r="I409">
        <v>17.14</v>
      </c>
      <c r="J409">
        <v>20.02</v>
      </c>
      <c r="K409">
        <v>8.3699999999999992</v>
      </c>
      <c r="M409" s="72">
        <v>8.91</v>
      </c>
      <c r="P409" s="332">
        <v>11.631600000000001</v>
      </c>
      <c r="Q409">
        <v>0.66</v>
      </c>
      <c r="R409" s="232">
        <f t="shared" si="48"/>
        <v>0.66666666666666663</v>
      </c>
      <c r="S409" s="70"/>
      <c r="T409" s="202">
        <f t="shared" si="49"/>
        <v>37.237343110741236</v>
      </c>
      <c r="U409" s="202">
        <f t="shared" si="50"/>
        <v>37.237343110741236</v>
      </c>
      <c r="V409" s="378">
        <f t="shared" si="51"/>
        <v>1.220575551807124</v>
      </c>
      <c r="W409" s="378">
        <f t="shared" si="52"/>
        <v>1.2139248676991989</v>
      </c>
      <c r="X409" s="258">
        <f t="shared" si="53"/>
        <v>1.75</v>
      </c>
      <c r="Y409" s="297">
        <f t="shared" si="54"/>
        <v>15.343999999999999</v>
      </c>
      <c r="Z409" s="201">
        <f t="shared" si="55"/>
        <v>1.3191650331854601</v>
      </c>
      <c r="AD409" s="201" t="str">
        <f>PE!AP409</f>
        <v>Methodenvergleich</v>
      </c>
    </row>
    <row r="410" spans="1:30">
      <c r="A410" s="340" t="s">
        <v>450</v>
      </c>
      <c r="B410">
        <v>7.78</v>
      </c>
      <c r="H410" s="22">
        <v>7.78</v>
      </c>
      <c r="P410" s="332">
        <v>11.167400000000001</v>
      </c>
      <c r="Q410">
        <v>0.5</v>
      </c>
      <c r="R410" s="232">
        <f t="shared" si="48"/>
        <v>0.16</v>
      </c>
      <c r="S410" s="70"/>
      <c r="T410" s="202">
        <f t="shared" si="49"/>
        <v>0</v>
      </c>
      <c r="U410" s="202">
        <f t="shared" si="50"/>
        <v>0</v>
      </c>
      <c r="V410" s="378" t="e">
        <f t="shared" si="51"/>
        <v>#DIV/0!</v>
      </c>
      <c r="W410" s="378" t="e">
        <f t="shared" si="52"/>
        <v>#DIV/0!</v>
      </c>
      <c r="X410" s="258" t="e">
        <f t="shared" si="53"/>
        <v>#N/A</v>
      </c>
      <c r="Y410" s="297">
        <f t="shared" si="54"/>
        <v>7.78</v>
      </c>
      <c r="Z410" s="201">
        <f t="shared" si="55"/>
        <v>0.69667066640399733</v>
      </c>
      <c r="AD410" s="201" t="str">
        <f>PE!AP410</f>
        <v>Methodenvergleich</v>
      </c>
    </row>
    <row r="411" spans="1:30">
      <c r="A411" s="340" t="s">
        <v>451</v>
      </c>
      <c r="B411">
        <v>7.97</v>
      </c>
      <c r="C411">
        <v>10.18</v>
      </c>
      <c r="H411" s="22">
        <v>7.97</v>
      </c>
      <c r="I411">
        <v>10.18</v>
      </c>
      <c r="P411" s="332">
        <v>11.9732</v>
      </c>
      <c r="Q411">
        <v>0.56000000000000005</v>
      </c>
      <c r="R411" s="232">
        <f t="shared" si="48"/>
        <v>0.66666666666666663</v>
      </c>
      <c r="S411" s="70"/>
      <c r="T411" s="202">
        <f t="shared" si="49"/>
        <v>12.176308539944964</v>
      </c>
      <c r="U411" s="202">
        <f t="shared" si="50"/>
        <v>12.176308539944964</v>
      </c>
      <c r="V411" s="378">
        <f t="shared" si="51"/>
        <v>0.99999999999999478</v>
      </c>
      <c r="W411" s="378">
        <f t="shared" si="52"/>
        <v>0.99999999999999556</v>
      </c>
      <c r="X411" s="258" t="e">
        <f t="shared" si="53"/>
        <v>#N/A</v>
      </c>
      <c r="Y411" s="297">
        <f t="shared" si="54"/>
        <v>9.0749999999999993</v>
      </c>
      <c r="Z411" s="201">
        <f t="shared" si="55"/>
        <v>0.75794273878328255</v>
      </c>
      <c r="AD411" s="201" t="str">
        <f>PE!AP411</f>
        <v>Methodenvergleich</v>
      </c>
    </row>
    <row r="412" spans="1:30">
      <c r="A412" s="341" t="s">
        <v>452</v>
      </c>
      <c r="D412">
        <v>26.08</v>
      </c>
      <c r="N412" s="112"/>
      <c r="O412" s="193"/>
      <c r="P412" s="193">
        <v>9.4643999999999995</v>
      </c>
      <c r="Q412">
        <v>0.44</v>
      </c>
      <c r="R412" s="232" t="e">
        <f t="shared" si="48"/>
        <v>#DIV/0!</v>
      </c>
      <c r="S412" s="70"/>
      <c r="T412" s="202" t="e">
        <f t="shared" si="49"/>
        <v>#DIV/0!</v>
      </c>
      <c r="U412" s="202">
        <f t="shared" si="50"/>
        <v>0</v>
      </c>
      <c r="V412" s="378" t="e">
        <f t="shared" si="51"/>
        <v>#DIV/0!</v>
      </c>
      <c r="W412" s="378" t="e">
        <f t="shared" si="52"/>
        <v>#DIV/0!</v>
      </c>
      <c r="X412" s="258" t="e">
        <f t="shared" si="53"/>
        <v>#N/A</v>
      </c>
      <c r="Y412" s="297" t="e">
        <f t="shared" si="54"/>
        <v>#DIV/0!</v>
      </c>
      <c r="Z412" s="201">
        <f t="shared" si="55"/>
        <v>0</v>
      </c>
      <c r="AD412" s="201" t="str">
        <f>PE!AP412</f>
        <v>KWS, Schlamm</v>
      </c>
    </row>
    <row r="413" spans="1:30">
      <c r="A413" s="341" t="s">
        <v>453</v>
      </c>
      <c r="D413">
        <v>11.01</v>
      </c>
      <c r="P413" s="332">
        <v>10.7295</v>
      </c>
      <c r="Q413">
        <v>0.49</v>
      </c>
      <c r="R413" s="232" t="e">
        <f t="shared" si="48"/>
        <v>#DIV/0!</v>
      </c>
      <c r="S413" s="70"/>
      <c r="T413" s="202" t="e">
        <f t="shared" si="49"/>
        <v>#DIV/0!</v>
      </c>
      <c r="U413" s="202">
        <f t="shared" si="50"/>
        <v>0</v>
      </c>
      <c r="V413" s="378" t="e">
        <f t="shared" si="51"/>
        <v>#DIV/0!</v>
      </c>
      <c r="W413" s="378" t="e">
        <f t="shared" si="52"/>
        <v>#DIV/0!</v>
      </c>
      <c r="X413" s="258" t="e">
        <f t="shared" si="53"/>
        <v>#N/A</v>
      </c>
      <c r="Y413" s="297" t="e">
        <f t="shared" si="54"/>
        <v>#DIV/0!</v>
      </c>
      <c r="Z413" s="201">
        <f t="shared" si="55"/>
        <v>0</v>
      </c>
      <c r="AD413" s="201" t="str">
        <f>PE!AP413</f>
        <v>KWS, Schlamm</v>
      </c>
    </row>
    <row r="414" spans="1:30">
      <c r="A414" s="341" t="s">
        <v>455</v>
      </c>
      <c r="P414" s="332">
        <v>9.7256</v>
      </c>
      <c r="Q414">
        <v>0.67</v>
      </c>
      <c r="R414" s="232" t="e">
        <f t="shared" si="48"/>
        <v>#DIV/0!</v>
      </c>
      <c r="S414" s="70"/>
      <c r="T414" s="202" t="e">
        <f t="shared" si="49"/>
        <v>#DIV/0!</v>
      </c>
      <c r="U414" s="202" t="e">
        <f t="shared" si="50"/>
        <v>#DIV/0!</v>
      </c>
      <c r="V414" s="378" t="e">
        <f t="shared" si="51"/>
        <v>#DIV/0!</v>
      </c>
      <c r="W414" s="378" t="e">
        <f t="shared" si="52"/>
        <v>#DIV/0!</v>
      </c>
      <c r="X414" s="258" t="e">
        <f t="shared" si="53"/>
        <v>#N/A</v>
      </c>
      <c r="Y414" s="297" t="e">
        <f t="shared" si="54"/>
        <v>#DIV/0!</v>
      </c>
      <c r="Z414" s="201">
        <f t="shared" si="55"/>
        <v>0</v>
      </c>
      <c r="AD414" s="201" t="str">
        <f>PE!AP414</f>
        <v>KWS, Schlamm</v>
      </c>
    </row>
    <row r="415" spans="1:30">
      <c r="A415" s="341" t="s">
        <v>456</v>
      </c>
      <c r="D415">
        <v>24.31</v>
      </c>
      <c r="P415" s="332">
        <v>9.1966999999999999</v>
      </c>
      <c r="Q415">
        <v>0.44</v>
      </c>
      <c r="R415" s="232" t="e">
        <f t="shared" si="48"/>
        <v>#DIV/0!</v>
      </c>
      <c r="S415" s="70"/>
      <c r="T415" s="202" t="e">
        <f t="shared" si="49"/>
        <v>#DIV/0!</v>
      </c>
      <c r="U415" s="202">
        <f t="shared" si="50"/>
        <v>0</v>
      </c>
      <c r="V415" s="378" t="e">
        <f t="shared" si="51"/>
        <v>#DIV/0!</v>
      </c>
      <c r="W415" s="378" t="e">
        <f t="shared" si="52"/>
        <v>#DIV/0!</v>
      </c>
      <c r="X415" s="258" t="e">
        <f t="shared" si="53"/>
        <v>#N/A</v>
      </c>
      <c r="Y415" s="297" t="e">
        <f t="shared" si="54"/>
        <v>#DIV/0!</v>
      </c>
      <c r="Z415" s="201">
        <f t="shared" si="55"/>
        <v>0</v>
      </c>
      <c r="AD415" s="201" t="str">
        <f>PE!AP415</f>
        <v>KWS, Schlamm</v>
      </c>
    </row>
    <row r="416" spans="1:30">
      <c r="A416" s="341" t="s">
        <v>457</v>
      </c>
      <c r="D416">
        <v>31.23</v>
      </c>
      <c r="P416" s="332">
        <v>9.6524999999999999</v>
      </c>
      <c r="Q416">
        <v>0.63</v>
      </c>
      <c r="R416" s="232" t="e">
        <f t="shared" si="48"/>
        <v>#DIV/0!</v>
      </c>
      <c r="S416" s="70"/>
      <c r="T416" s="202" t="e">
        <f t="shared" si="49"/>
        <v>#DIV/0!</v>
      </c>
      <c r="U416" s="202">
        <f t="shared" si="50"/>
        <v>0</v>
      </c>
      <c r="V416" s="378" t="e">
        <f t="shared" si="51"/>
        <v>#DIV/0!</v>
      </c>
      <c r="W416" s="378" t="e">
        <f t="shared" si="52"/>
        <v>#DIV/0!</v>
      </c>
      <c r="X416" s="258" t="e">
        <f t="shared" si="53"/>
        <v>#N/A</v>
      </c>
      <c r="Y416" s="297" t="e">
        <f t="shared" si="54"/>
        <v>#DIV/0!</v>
      </c>
      <c r="Z416" s="201">
        <f t="shared" si="55"/>
        <v>0</v>
      </c>
      <c r="AD416" s="201" t="str">
        <f>PE!AP416</f>
        <v>KWS, Schlamm</v>
      </c>
    </row>
    <row r="417" spans="1:30">
      <c r="A417" s="341" t="s">
        <v>458</v>
      </c>
      <c r="D417">
        <v>29.69</v>
      </c>
      <c r="P417" s="332">
        <v>9.2067999999999994</v>
      </c>
      <c r="Q417">
        <v>0.47</v>
      </c>
      <c r="R417" s="232" t="e">
        <f t="shared" si="48"/>
        <v>#DIV/0!</v>
      </c>
      <c r="S417" s="70"/>
      <c r="T417" s="202" t="e">
        <f t="shared" si="49"/>
        <v>#DIV/0!</v>
      </c>
      <c r="U417" s="202">
        <f t="shared" si="50"/>
        <v>0</v>
      </c>
      <c r="V417" s="378" t="e">
        <f t="shared" si="51"/>
        <v>#DIV/0!</v>
      </c>
      <c r="W417" s="378" t="e">
        <f t="shared" si="52"/>
        <v>#DIV/0!</v>
      </c>
      <c r="X417" s="258" t="e">
        <f t="shared" si="53"/>
        <v>#N/A</v>
      </c>
      <c r="Y417" s="297" t="e">
        <f t="shared" si="54"/>
        <v>#DIV/0!</v>
      </c>
      <c r="Z417" s="201">
        <f t="shared" si="55"/>
        <v>0</v>
      </c>
      <c r="AD417" s="201" t="str">
        <f>PE!AP417</f>
        <v>KWS, Schlamm</v>
      </c>
    </row>
    <row r="418" spans="1:30">
      <c r="A418" s="341" t="s">
        <v>459</v>
      </c>
      <c r="P418" s="332">
        <v>11.2903</v>
      </c>
      <c r="Q418">
        <v>0.5</v>
      </c>
      <c r="R418" s="232" t="e">
        <f t="shared" si="48"/>
        <v>#DIV/0!</v>
      </c>
      <c r="S418" s="70"/>
      <c r="T418" s="202" t="e">
        <f t="shared" si="49"/>
        <v>#DIV/0!</v>
      </c>
      <c r="U418" s="202" t="e">
        <f t="shared" si="50"/>
        <v>#DIV/0!</v>
      </c>
      <c r="V418" s="378" t="e">
        <f t="shared" si="51"/>
        <v>#DIV/0!</v>
      </c>
      <c r="W418" s="378" t="e">
        <f t="shared" si="52"/>
        <v>#DIV/0!</v>
      </c>
      <c r="X418" s="258" t="e">
        <f t="shared" si="53"/>
        <v>#N/A</v>
      </c>
      <c r="Y418" s="297" t="e">
        <f t="shared" si="54"/>
        <v>#DIV/0!</v>
      </c>
      <c r="Z418" s="201">
        <f t="shared" si="55"/>
        <v>0</v>
      </c>
      <c r="AD418" s="201" t="str">
        <f>PE!AP418</f>
        <v>KWS, Schlamm</v>
      </c>
    </row>
    <row r="419" spans="1:30">
      <c r="A419" s="341" t="s">
        <v>460</v>
      </c>
      <c r="D419">
        <v>15.02</v>
      </c>
      <c r="P419" s="332">
        <v>10.154999999999999</v>
      </c>
      <c r="Q419">
        <v>0.5</v>
      </c>
      <c r="R419" s="232" t="e">
        <f t="shared" si="48"/>
        <v>#DIV/0!</v>
      </c>
      <c r="S419" s="70"/>
      <c r="T419" s="202" t="e">
        <f t="shared" si="49"/>
        <v>#DIV/0!</v>
      </c>
      <c r="U419" s="202">
        <f t="shared" si="50"/>
        <v>0</v>
      </c>
      <c r="V419" s="378" t="e">
        <f t="shared" si="51"/>
        <v>#DIV/0!</v>
      </c>
      <c r="W419" s="378" t="e">
        <f t="shared" si="52"/>
        <v>#DIV/0!</v>
      </c>
      <c r="X419" s="258" t="e">
        <f t="shared" si="53"/>
        <v>#N/A</v>
      </c>
      <c r="Y419" s="297" t="e">
        <f t="shared" si="54"/>
        <v>#DIV/0!</v>
      </c>
      <c r="Z419" s="201">
        <f t="shared" si="55"/>
        <v>0</v>
      </c>
      <c r="AD419" s="201" t="str">
        <f>PE!AP419</f>
        <v>KWS, Schlamm</v>
      </c>
    </row>
    <row r="420" spans="1:30">
      <c r="A420" s="341" t="s">
        <v>461</v>
      </c>
      <c r="D420">
        <v>21.01</v>
      </c>
      <c r="P420" s="332">
        <v>10.949299999999999</v>
      </c>
      <c r="Q420">
        <v>0.5</v>
      </c>
      <c r="R420" s="232" t="e">
        <f t="shared" si="48"/>
        <v>#DIV/0!</v>
      </c>
      <c r="S420" s="70"/>
      <c r="T420" s="202" t="e">
        <f t="shared" si="49"/>
        <v>#DIV/0!</v>
      </c>
      <c r="U420" s="202">
        <f t="shared" si="50"/>
        <v>0</v>
      </c>
      <c r="V420" s="378" t="e">
        <f t="shared" si="51"/>
        <v>#DIV/0!</v>
      </c>
      <c r="W420" s="378" t="e">
        <f t="shared" si="52"/>
        <v>#DIV/0!</v>
      </c>
      <c r="X420" s="258" t="e">
        <f t="shared" si="53"/>
        <v>#N/A</v>
      </c>
      <c r="Y420" s="297" t="e">
        <f t="shared" si="54"/>
        <v>#DIV/0!</v>
      </c>
      <c r="Z420" s="201">
        <f t="shared" si="55"/>
        <v>0</v>
      </c>
      <c r="AD420" s="201" t="str">
        <f>PE!AP420</f>
        <v>KWS, Schlamm</v>
      </c>
    </row>
    <row r="421" spans="1:30">
      <c r="A421" s="341" t="s">
        <v>462</v>
      </c>
      <c r="D421">
        <v>20.98</v>
      </c>
      <c r="P421" s="332">
        <v>11.273899999999999</v>
      </c>
      <c r="Q421">
        <v>0.67</v>
      </c>
      <c r="R421" s="232" t="e">
        <f t="shared" si="48"/>
        <v>#DIV/0!</v>
      </c>
      <c r="S421" s="70"/>
      <c r="T421" s="202" t="e">
        <f t="shared" si="49"/>
        <v>#DIV/0!</v>
      </c>
      <c r="U421" s="202">
        <f t="shared" si="50"/>
        <v>0</v>
      </c>
      <c r="V421" s="378" t="e">
        <f t="shared" si="51"/>
        <v>#DIV/0!</v>
      </c>
      <c r="W421" s="378" t="e">
        <f t="shared" si="52"/>
        <v>#DIV/0!</v>
      </c>
      <c r="X421" s="258" t="e">
        <f t="shared" si="53"/>
        <v>#N/A</v>
      </c>
      <c r="Y421" s="297" t="e">
        <f t="shared" si="54"/>
        <v>#DIV/0!</v>
      </c>
      <c r="Z421" s="201">
        <f t="shared" si="55"/>
        <v>0</v>
      </c>
      <c r="AD421" s="201" t="str">
        <f>PE!AP421</f>
        <v>KWS, Schlamm</v>
      </c>
    </row>
    <row r="422" spans="1:30">
      <c r="A422" s="341" t="s">
        <v>463</v>
      </c>
      <c r="B422">
        <v>16.86</v>
      </c>
      <c r="C422">
        <v>12.07</v>
      </c>
      <c r="D422">
        <v>13.78</v>
      </c>
      <c r="E422">
        <v>18.88</v>
      </c>
      <c r="G422">
        <v>15.05</v>
      </c>
      <c r="H422" s="22">
        <v>16.86</v>
      </c>
      <c r="I422">
        <v>12.07</v>
      </c>
      <c r="J422">
        <v>13.78</v>
      </c>
      <c r="K422">
        <v>18.88</v>
      </c>
      <c r="M422" s="72">
        <v>15.05</v>
      </c>
      <c r="P422" s="332">
        <v>9.2585999999999995</v>
      </c>
      <c r="Q422">
        <v>0.51</v>
      </c>
      <c r="R422" s="232">
        <f t="shared" si="48"/>
        <v>0.91666666666666663</v>
      </c>
      <c r="S422" s="70"/>
      <c r="T422" s="202">
        <f t="shared" si="49"/>
        <v>15.452917724410772</v>
      </c>
      <c r="U422" s="202">
        <f t="shared" si="50"/>
        <v>15.452917724410772</v>
      </c>
      <c r="V422" s="378">
        <f t="shared" si="51"/>
        <v>1.3754825843085923</v>
      </c>
      <c r="W422" s="378">
        <f t="shared" si="52"/>
        <v>1.4996053221191286</v>
      </c>
      <c r="X422" s="258">
        <f t="shared" si="53"/>
        <v>1.75</v>
      </c>
      <c r="Y422" s="297">
        <f t="shared" si="54"/>
        <v>15.327999999999999</v>
      </c>
      <c r="Z422" s="201">
        <f t="shared" si="55"/>
        <v>1.6555418745814703</v>
      </c>
      <c r="AA422">
        <v>9.2820999999999998</v>
      </c>
      <c r="AB422" s="378">
        <f>AA422-P422</f>
        <v>2.3500000000000298E-2</v>
      </c>
      <c r="AC422" s="256">
        <f>100*(Y422/(AB422*1000))</f>
        <v>65.225531914892784</v>
      </c>
      <c r="AD422" s="201" t="str">
        <f>PE!AP422</f>
        <v>KWS, Schlamm</v>
      </c>
    </row>
    <row r="423" spans="1:30">
      <c r="A423" s="341" t="s">
        <v>464</v>
      </c>
      <c r="P423" s="332">
        <v>117.7</v>
      </c>
      <c r="R423" s="232" t="e">
        <f t="shared" si="48"/>
        <v>#DIV/0!</v>
      </c>
      <c r="S423" s="70"/>
      <c r="T423" s="202" t="e">
        <f t="shared" si="49"/>
        <v>#DIV/0!</v>
      </c>
      <c r="U423" s="202" t="e">
        <f t="shared" si="50"/>
        <v>#DIV/0!</v>
      </c>
      <c r="V423" s="378" t="e">
        <f t="shared" si="51"/>
        <v>#DIV/0!</v>
      </c>
      <c r="W423" s="378" t="e">
        <f t="shared" si="52"/>
        <v>#DIV/0!</v>
      </c>
      <c r="X423" s="258" t="e">
        <f t="shared" si="53"/>
        <v>#N/A</v>
      </c>
      <c r="Y423" s="297" t="e">
        <f t="shared" si="54"/>
        <v>#DIV/0!</v>
      </c>
      <c r="Z423" s="201">
        <f t="shared" si="55"/>
        <v>0</v>
      </c>
      <c r="AD423" s="201" t="str">
        <f>PE!AP423</f>
        <v>Methode</v>
      </c>
    </row>
    <row r="424" spans="1:30">
      <c r="A424" s="341" t="s">
        <v>465</v>
      </c>
      <c r="P424" s="332">
        <v>10.9331</v>
      </c>
      <c r="Q424">
        <v>0.5</v>
      </c>
      <c r="R424" s="232" t="e">
        <f t="shared" si="48"/>
        <v>#DIV/0!</v>
      </c>
      <c r="S424" s="70"/>
      <c r="T424" s="202" t="e">
        <f t="shared" si="49"/>
        <v>#DIV/0!</v>
      </c>
      <c r="U424" s="202" t="e">
        <f t="shared" si="50"/>
        <v>#DIV/0!</v>
      </c>
      <c r="V424" s="378" t="e">
        <f t="shared" si="51"/>
        <v>#DIV/0!</v>
      </c>
      <c r="W424" s="378" t="e">
        <f t="shared" si="52"/>
        <v>#DIV/0!</v>
      </c>
      <c r="X424" s="258" t="e">
        <f t="shared" si="53"/>
        <v>#N/A</v>
      </c>
      <c r="Y424" s="297" t="e">
        <f t="shared" si="54"/>
        <v>#DIV/0!</v>
      </c>
      <c r="Z424" s="201">
        <f t="shared" si="55"/>
        <v>0</v>
      </c>
      <c r="AD424" s="201" t="str">
        <f>PE!AP424</f>
        <v>KWS, Schlamm</v>
      </c>
    </row>
    <row r="425" spans="1:30">
      <c r="A425" s="341" t="s">
        <v>466</v>
      </c>
      <c r="P425" s="332">
        <v>8.6662999999999997</v>
      </c>
      <c r="Q425">
        <v>0.5</v>
      </c>
      <c r="R425" s="232" t="e">
        <f t="shared" si="48"/>
        <v>#DIV/0!</v>
      </c>
      <c r="S425" s="70"/>
      <c r="T425" s="202" t="e">
        <f t="shared" si="49"/>
        <v>#DIV/0!</v>
      </c>
      <c r="U425" s="202" t="e">
        <f t="shared" si="50"/>
        <v>#DIV/0!</v>
      </c>
      <c r="V425" s="378" t="e">
        <f t="shared" si="51"/>
        <v>#DIV/0!</v>
      </c>
      <c r="W425" s="378" t="e">
        <f t="shared" si="52"/>
        <v>#DIV/0!</v>
      </c>
      <c r="X425" s="258" t="e">
        <f t="shared" si="53"/>
        <v>#N/A</v>
      </c>
      <c r="Y425" s="297" t="e">
        <f t="shared" si="54"/>
        <v>#DIV/0!</v>
      </c>
      <c r="Z425" s="201">
        <f t="shared" si="55"/>
        <v>0</v>
      </c>
      <c r="AD425" s="201" t="str">
        <f>PE!AP425</f>
        <v>KWS, Schlamm</v>
      </c>
    </row>
    <row r="426" spans="1:30">
      <c r="A426" s="341" t="s">
        <v>467</v>
      </c>
      <c r="P426" s="332">
        <v>12.5199</v>
      </c>
      <c r="Q426">
        <v>0.5</v>
      </c>
      <c r="R426" s="232" t="e">
        <f t="shared" si="48"/>
        <v>#DIV/0!</v>
      </c>
      <c r="S426" s="70"/>
      <c r="T426" s="202" t="e">
        <f t="shared" si="49"/>
        <v>#DIV/0!</v>
      </c>
      <c r="U426" s="202" t="e">
        <f t="shared" si="50"/>
        <v>#DIV/0!</v>
      </c>
      <c r="V426" s="378" t="e">
        <f t="shared" si="51"/>
        <v>#DIV/0!</v>
      </c>
      <c r="W426" s="378" t="e">
        <f t="shared" si="52"/>
        <v>#DIV/0!</v>
      </c>
      <c r="X426" s="258" t="e">
        <f t="shared" si="53"/>
        <v>#N/A</v>
      </c>
      <c r="Y426" s="297" t="e">
        <f t="shared" si="54"/>
        <v>#DIV/0!</v>
      </c>
      <c r="Z426" s="201">
        <f t="shared" si="55"/>
        <v>0</v>
      </c>
      <c r="AD426" s="201" t="str">
        <f>PE!AP426</f>
        <v>KWS, Schlamm</v>
      </c>
    </row>
    <row r="427" spans="1:30">
      <c r="A427" s="341" t="s">
        <v>468</v>
      </c>
      <c r="P427" s="332">
        <v>11.566700000000001</v>
      </c>
      <c r="Q427">
        <v>0.5</v>
      </c>
      <c r="R427" s="232" t="e">
        <f t="shared" si="48"/>
        <v>#DIV/0!</v>
      </c>
      <c r="S427" s="70"/>
      <c r="T427" s="202" t="e">
        <f t="shared" si="49"/>
        <v>#DIV/0!</v>
      </c>
      <c r="U427" s="202" t="e">
        <f t="shared" si="50"/>
        <v>#DIV/0!</v>
      </c>
      <c r="V427" s="378" t="e">
        <f t="shared" si="51"/>
        <v>#DIV/0!</v>
      </c>
      <c r="W427" s="378" t="e">
        <f t="shared" si="52"/>
        <v>#DIV/0!</v>
      </c>
      <c r="X427" s="258" t="e">
        <f t="shared" si="53"/>
        <v>#N/A</v>
      </c>
      <c r="Y427" s="297" t="e">
        <f t="shared" si="54"/>
        <v>#DIV/0!</v>
      </c>
      <c r="Z427" s="201">
        <f t="shared" si="55"/>
        <v>0</v>
      </c>
      <c r="AD427" s="201" t="str">
        <f>PE!AP427</f>
        <v>KWS, Schlamm</v>
      </c>
    </row>
    <row r="428" spans="1:30">
      <c r="A428" s="341" t="s">
        <v>469</v>
      </c>
      <c r="P428" s="332">
        <v>8.7213999999999992</v>
      </c>
      <c r="Q428">
        <v>0.5</v>
      </c>
      <c r="R428" s="232" t="e">
        <f t="shared" si="48"/>
        <v>#DIV/0!</v>
      </c>
      <c r="S428" s="70"/>
      <c r="T428" s="202" t="e">
        <f t="shared" si="49"/>
        <v>#DIV/0!</v>
      </c>
      <c r="U428" s="202" t="e">
        <f t="shared" si="50"/>
        <v>#DIV/0!</v>
      </c>
      <c r="V428" s="378" t="e">
        <f t="shared" si="51"/>
        <v>#DIV/0!</v>
      </c>
      <c r="W428" s="378" t="e">
        <f t="shared" si="52"/>
        <v>#DIV/0!</v>
      </c>
      <c r="X428" s="258" t="e">
        <f t="shared" si="53"/>
        <v>#N/A</v>
      </c>
      <c r="Y428" s="297" t="e">
        <f t="shared" si="54"/>
        <v>#DIV/0!</v>
      </c>
      <c r="Z428" s="201">
        <f t="shared" si="55"/>
        <v>0</v>
      </c>
      <c r="AD428" s="201" t="str">
        <f>PE!AP428</f>
        <v>KWS, Schlamm</v>
      </c>
    </row>
    <row r="429" spans="1:30">
      <c r="A429" s="341" t="s">
        <v>470</v>
      </c>
      <c r="P429" s="332">
        <v>9.2446999999999999</v>
      </c>
      <c r="Q429">
        <v>0.5</v>
      </c>
      <c r="R429" s="232" t="e">
        <f t="shared" si="48"/>
        <v>#DIV/0!</v>
      </c>
      <c r="S429" s="70"/>
      <c r="T429" s="202" t="e">
        <f t="shared" si="49"/>
        <v>#DIV/0!</v>
      </c>
      <c r="U429" s="202" t="e">
        <f t="shared" si="50"/>
        <v>#DIV/0!</v>
      </c>
      <c r="V429" s="378" t="e">
        <f t="shared" si="51"/>
        <v>#DIV/0!</v>
      </c>
      <c r="W429" s="378" t="e">
        <f t="shared" si="52"/>
        <v>#DIV/0!</v>
      </c>
      <c r="X429" s="258" t="e">
        <f t="shared" si="53"/>
        <v>#N/A</v>
      </c>
      <c r="Y429" s="297" t="e">
        <f t="shared" si="54"/>
        <v>#DIV/0!</v>
      </c>
      <c r="Z429" s="201">
        <f t="shared" si="55"/>
        <v>0</v>
      </c>
      <c r="AD429" s="201" t="str">
        <f>PE!AP429</f>
        <v>KWS, Schlamm</v>
      </c>
    </row>
    <row r="430" spans="1:30">
      <c r="A430" s="341" t="s">
        <v>471</v>
      </c>
      <c r="D430">
        <v>25.69</v>
      </c>
      <c r="P430" s="332">
        <v>6.3342999999999998</v>
      </c>
      <c r="Q430">
        <v>0.5</v>
      </c>
      <c r="R430" s="232" t="e">
        <f t="shared" si="48"/>
        <v>#DIV/0!</v>
      </c>
      <c r="S430" s="70"/>
      <c r="T430" s="202" t="e">
        <f t="shared" si="49"/>
        <v>#DIV/0!</v>
      </c>
      <c r="U430" s="202">
        <f t="shared" si="50"/>
        <v>0</v>
      </c>
      <c r="V430" s="378" t="e">
        <f t="shared" si="51"/>
        <v>#DIV/0!</v>
      </c>
      <c r="W430" s="378" t="e">
        <f t="shared" si="52"/>
        <v>#DIV/0!</v>
      </c>
      <c r="X430" s="258" t="e">
        <f t="shared" si="53"/>
        <v>#N/A</v>
      </c>
      <c r="Y430" s="297" t="e">
        <f t="shared" si="54"/>
        <v>#DIV/0!</v>
      </c>
      <c r="Z430" s="201">
        <f t="shared" si="55"/>
        <v>0</v>
      </c>
      <c r="AB430" s="378"/>
      <c r="AC430" s="256"/>
      <c r="AD430" s="201" t="str">
        <f>PE!AP430</f>
        <v>KWS, Schlamm</v>
      </c>
    </row>
    <row r="431" spans="1:30">
      <c r="A431" s="341" t="s">
        <v>472</v>
      </c>
      <c r="C431">
        <v>9.1999999999999993</v>
      </c>
      <c r="D431">
        <v>19.059999999999999</v>
      </c>
      <c r="I431">
        <v>9.1999999999999993</v>
      </c>
      <c r="J431">
        <v>19.059999999999999</v>
      </c>
      <c r="P431" s="332">
        <v>9.7014999999999993</v>
      </c>
      <c r="Q431">
        <v>0.5</v>
      </c>
      <c r="R431" s="232">
        <f t="shared" si="48"/>
        <v>0.66666666666666663</v>
      </c>
      <c r="S431" s="70"/>
      <c r="T431" s="202">
        <f t="shared" si="49"/>
        <v>34.890304317055914</v>
      </c>
      <c r="U431" s="202">
        <f t="shared" si="50"/>
        <v>34.890304317055914</v>
      </c>
      <c r="V431" s="378">
        <f t="shared" si="51"/>
        <v>0.99999999999999978</v>
      </c>
      <c r="W431" s="378">
        <f t="shared" si="52"/>
        <v>0.99999999999999978</v>
      </c>
      <c r="X431" s="258" t="e">
        <f t="shared" si="53"/>
        <v>#N/A</v>
      </c>
      <c r="Y431" s="297">
        <f t="shared" si="54"/>
        <v>14.129999999999999</v>
      </c>
      <c r="Z431" s="201">
        <f t="shared" si="55"/>
        <v>1.456475802710921</v>
      </c>
      <c r="AD431" s="201" t="str">
        <f>PE!AP431</f>
        <v>KWS, Schlamm</v>
      </c>
    </row>
    <row r="432" spans="1:30">
      <c r="A432" s="341" t="s">
        <v>473</v>
      </c>
      <c r="C432">
        <v>8.3000000000000007</v>
      </c>
      <c r="D432">
        <v>24.39</v>
      </c>
      <c r="I432">
        <v>8.3000000000000007</v>
      </c>
      <c r="J432">
        <v>24.39</v>
      </c>
      <c r="P432" s="332">
        <v>9.4488000000000003</v>
      </c>
      <c r="Q432">
        <v>0.5</v>
      </c>
      <c r="R432" s="232">
        <f t="shared" si="48"/>
        <v>0.41666666666666663</v>
      </c>
      <c r="S432" s="70"/>
      <c r="T432" s="202">
        <f t="shared" si="49"/>
        <v>49.219944937289704</v>
      </c>
      <c r="U432" s="202">
        <f t="shared" si="50"/>
        <v>49.219944937289704</v>
      </c>
      <c r="V432" s="378">
        <f t="shared" si="51"/>
        <v>0.99999999999999956</v>
      </c>
      <c r="W432" s="378">
        <f t="shared" si="52"/>
        <v>1</v>
      </c>
      <c r="X432" s="258" t="e">
        <f t="shared" si="53"/>
        <v>#N/A</v>
      </c>
      <c r="Y432" s="297">
        <f t="shared" si="54"/>
        <v>16.344999999999999</v>
      </c>
      <c r="Z432" s="201">
        <f t="shared" si="55"/>
        <v>1.7298492930319191</v>
      </c>
      <c r="AD432" s="201" t="str">
        <f>PE!AP432</f>
        <v>KWS, Schlamm</v>
      </c>
    </row>
    <row r="433" spans="1:30">
      <c r="A433" s="341" t="s">
        <v>474</v>
      </c>
      <c r="D433">
        <v>42.41</v>
      </c>
      <c r="P433" s="332">
        <v>11.236800000000001</v>
      </c>
      <c r="Q433">
        <v>0.5</v>
      </c>
      <c r="R433" s="232" t="e">
        <f t="shared" si="48"/>
        <v>#DIV/0!</v>
      </c>
      <c r="S433" s="70"/>
      <c r="T433" s="202" t="e">
        <f t="shared" si="49"/>
        <v>#DIV/0!</v>
      </c>
      <c r="U433" s="202">
        <f t="shared" si="50"/>
        <v>0</v>
      </c>
      <c r="V433" s="378" t="e">
        <f t="shared" si="51"/>
        <v>#DIV/0!</v>
      </c>
      <c r="W433" s="378" t="e">
        <f t="shared" si="52"/>
        <v>#DIV/0!</v>
      </c>
      <c r="X433" s="258" t="e">
        <f t="shared" si="53"/>
        <v>#N/A</v>
      </c>
      <c r="Y433" s="297" t="e">
        <f t="shared" si="54"/>
        <v>#DIV/0!</v>
      </c>
      <c r="Z433" s="201">
        <f t="shared" si="55"/>
        <v>0</v>
      </c>
      <c r="AD433" s="201" t="str">
        <f>PE!AP433</f>
        <v>KWS, Schlamm</v>
      </c>
    </row>
    <row r="434" spans="1:30">
      <c r="A434" s="341" t="s">
        <v>475</v>
      </c>
      <c r="P434" s="332">
        <v>13.6</v>
      </c>
      <c r="R434" s="232" t="e">
        <f t="shared" si="48"/>
        <v>#DIV/0!</v>
      </c>
      <c r="S434" s="70"/>
      <c r="T434" s="202" t="e">
        <f t="shared" si="49"/>
        <v>#DIV/0!</v>
      </c>
      <c r="U434" s="202" t="e">
        <f t="shared" si="50"/>
        <v>#DIV/0!</v>
      </c>
      <c r="V434" s="378" t="e">
        <f t="shared" si="51"/>
        <v>#DIV/0!</v>
      </c>
      <c r="W434" s="378" t="e">
        <f t="shared" si="52"/>
        <v>#DIV/0!</v>
      </c>
      <c r="X434" s="258" t="e">
        <f t="shared" si="53"/>
        <v>#N/A</v>
      </c>
      <c r="Y434" s="297" t="e">
        <f t="shared" si="54"/>
        <v>#DIV/0!</v>
      </c>
      <c r="Z434" s="201">
        <f t="shared" si="55"/>
        <v>0</v>
      </c>
      <c r="AD434" s="201" t="str">
        <f>PE!AP434</f>
        <v>Methode</v>
      </c>
    </row>
    <row r="435" spans="1:30">
      <c r="A435" s="341" t="s">
        <v>476</v>
      </c>
      <c r="P435" s="332">
        <v>12.6</v>
      </c>
      <c r="R435" s="232" t="e">
        <f t="shared" si="48"/>
        <v>#DIV/0!</v>
      </c>
      <c r="S435" s="70"/>
      <c r="T435" s="202" t="e">
        <f t="shared" si="49"/>
        <v>#DIV/0!</v>
      </c>
      <c r="U435" s="202" t="e">
        <f t="shared" si="50"/>
        <v>#DIV/0!</v>
      </c>
      <c r="V435" s="378" t="e">
        <f t="shared" si="51"/>
        <v>#DIV/0!</v>
      </c>
      <c r="W435" s="378" t="e">
        <f t="shared" si="52"/>
        <v>#DIV/0!</v>
      </c>
      <c r="X435" s="258" t="e">
        <f t="shared" si="53"/>
        <v>#N/A</v>
      </c>
      <c r="Y435" s="297" t="e">
        <f t="shared" si="54"/>
        <v>#DIV/0!</v>
      </c>
      <c r="Z435" s="201">
        <f t="shared" si="55"/>
        <v>0</v>
      </c>
      <c r="AD435" s="201" t="str">
        <f>PE!AP435</f>
        <v>Methode</v>
      </c>
    </row>
    <row r="436" spans="1:30">
      <c r="A436" s="341" t="s">
        <v>477</v>
      </c>
      <c r="P436" s="332">
        <v>11.5</v>
      </c>
      <c r="R436" s="232" t="e">
        <f t="shared" si="48"/>
        <v>#DIV/0!</v>
      </c>
      <c r="S436" s="70"/>
      <c r="T436" s="202" t="e">
        <f t="shared" si="49"/>
        <v>#DIV/0!</v>
      </c>
      <c r="U436" s="202" t="e">
        <f t="shared" si="50"/>
        <v>#DIV/0!</v>
      </c>
      <c r="V436" s="378" t="e">
        <f t="shared" si="51"/>
        <v>#DIV/0!</v>
      </c>
      <c r="W436" s="378" t="e">
        <f t="shared" si="52"/>
        <v>#DIV/0!</v>
      </c>
      <c r="X436" s="258" t="e">
        <f t="shared" si="53"/>
        <v>#N/A</v>
      </c>
      <c r="Y436" s="297" t="e">
        <f t="shared" si="54"/>
        <v>#DIV/0!</v>
      </c>
      <c r="Z436" s="201">
        <f t="shared" si="55"/>
        <v>0</v>
      </c>
      <c r="AD436" s="201" t="str">
        <f>PE!AP436</f>
        <v>Methode</v>
      </c>
    </row>
    <row r="437" spans="1:30">
      <c r="A437" s="342" t="s">
        <v>478</v>
      </c>
      <c r="P437" s="332">
        <v>9.7256</v>
      </c>
      <c r="Q437">
        <v>0.77</v>
      </c>
      <c r="R437" s="232" t="e">
        <f t="shared" si="48"/>
        <v>#DIV/0!</v>
      </c>
      <c r="S437" s="70"/>
      <c r="T437" s="202" t="e">
        <f t="shared" si="49"/>
        <v>#DIV/0!</v>
      </c>
      <c r="U437" s="202" t="e">
        <f t="shared" si="50"/>
        <v>#DIV/0!</v>
      </c>
      <c r="V437" s="378" t="e">
        <f t="shared" si="51"/>
        <v>#DIV/0!</v>
      </c>
      <c r="W437" s="378" t="e">
        <f t="shared" si="52"/>
        <v>#DIV/0!</v>
      </c>
      <c r="X437" s="258" t="e">
        <f t="shared" si="53"/>
        <v>#N/A</v>
      </c>
      <c r="Y437" s="297" t="e">
        <f t="shared" si="54"/>
        <v>#DIV/0!</v>
      </c>
      <c r="Z437" s="201">
        <f t="shared" si="55"/>
        <v>0</v>
      </c>
      <c r="AB437" s="378"/>
      <c r="AC437" s="256"/>
      <c r="AD437" s="201" t="str">
        <f>PE!AP437</f>
        <v>Methode</v>
      </c>
    </row>
    <row r="438" spans="1:30">
      <c r="A438" s="342" t="s">
        <v>480</v>
      </c>
      <c r="P438" s="332">
        <v>117.7</v>
      </c>
      <c r="R438" s="232" t="e">
        <f t="shared" si="48"/>
        <v>#DIV/0!</v>
      </c>
      <c r="S438" s="70"/>
      <c r="T438" s="202" t="e">
        <f t="shared" si="49"/>
        <v>#DIV/0!</v>
      </c>
      <c r="U438" s="202" t="e">
        <f t="shared" si="50"/>
        <v>#DIV/0!</v>
      </c>
      <c r="V438" s="378" t="e">
        <f t="shared" si="51"/>
        <v>#DIV/0!</v>
      </c>
      <c r="W438" s="378" t="e">
        <f t="shared" si="52"/>
        <v>#DIV/0!</v>
      </c>
      <c r="X438" s="258" t="e">
        <f t="shared" si="53"/>
        <v>#N/A</v>
      </c>
      <c r="Y438" s="297" t="e">
        <f t="shared" si="54"/>
        <v>#DIV/0!</v>
      </c>
      <c r="Z438" s="201">
        <f t="shared" si="55"/>
        <v>0</v>
      </c>
      <c r="AD438" s="201" t="str">
        <f>PE!AP438</f>
        <v>Methode</v>
      </c>
    </row>
    <row r="439" spans="1:30">
      <c r="A439" s="342" t="s">
        <v>481</v>
      </c>
      <c r="D439">
        <v>30.81</v>
      </c>
      <c r="P439" s="332">
        <v>6.3342999999999998</v>
      </c>
      <c r="Q439">
        <v>0.47</v>
      </c>
      <c r="R439" s="232" t="e">
        <f t="shared" si="48"/>
        <v>#DIV/0!</v>
      </c>
      <c r="S439" s="70"/>
      <c r="T439" s="202" t="e">
        <f t="shared" si="49"/>
        <v>#DIV/0!</v>
      </c>
      <c r="U439" s="202">
        <f t="shared" si="50"/>
        <v>0</v>
      </c>
      <c r="V439" s="378" t="e">
        <f t="shared" si="51"/>
        <v>#DIV/0!</v>
      </c>
      <c r="W439" s="378" t="e">
        <f t="shared" si="52"/>
        <v>#DIV/0!</v>
      </c>
      <c r="X439" s="258" t="e">
        <f t="shared" si="53"/>
        <v>#N/A</v>
      </c>
      <c r="Y439" s="297" t="e">
        <f t="shared" si="54"/>
        <v>#DIV/0!</v>
      </c>
      <c r="Z439" s="201">
        <f t="shared" si="55"/>
        <v>0</v>
      </c>
      <c r="AB439" s="378"/>
      <c r="AC439" s="256"/>
      <c r="AD439" s="201" t="str">
        <f>PE!AP439</f>
        <v>Methode</v>
      </c>
    </row>
    <row r="440" spans="1:30">
      <c r="A440" s="343" t="s">
        <v>1068</v>
      </c>
      <c r="P440" s="332">
        <v>75.800000000000011</v>
      </c>
      <c r="R440" s="232" t="e">
        <f t="shared" si="48"/>
        <v>#DIV/0!</v>
      </c>
      <c r="S440" s="70"/>
      <c r="T440" s="202" t="e">
        <f t="shared" si="49"/>
        <v>#DIV/0!</v>
      </c>
      <c r="U440" s="202" t="e">
        <f t="shared" si="50"/>
        <v>#DIV/0!</v>
      </c>
      <c r="V440" s="378" t="e">
        <f t="shared" si="51"/>
        <v>#DIV/0!</v>
      </c>
      <c r="W440" s="378" t="e">
        <f t="shared" si="52"/>
        <v>#DIV/0!</v>
      </c>
      <c r="X440" s="258" t="e">
        <f t="shared" si="53"/>
        <v>#N/A</v>
      </c>
      <c r="Y440" s="297" t="e">
        <f t="shared" si="54"/>
        <v>#DIV/0!</v>
      </c>
      <c r="Z440" s="201">
        <f t="shared" si="55"/>
        <v>0</v>
      </c>
      <c r="AD440" s="201" t="str">
        <f>PE!AP440</f>
        <v>Methode</v>
      </c>
    </row>
    <row r="441" spans="1:30">
      <c r="A441" s="343" t="s">
        <v>483</v>
      </c>
      <c r="P441" s="332">
        <v>20</v>
      </c>
      <c r="R441" s="232" t="e">
        <f t="shared" si="48"/>
        <v>#DIV/0!</v>
      </c>
      <c r="S441" s="70"/>
      <c r="T441" s="202" t="e">
        <f t="shared" si="49"/>
        <v>#DIV/0!</v>
      </c>
      <c r="U441" s="202" t="e">
        <f t="shared" si="50"/>
        <v>#DIV/0!</v>
      </c>
      <c r="V441" s="378" t="e">
        <f t="shared" si="51"/>
        <v>#DIV/0!</v>
      </c>
      <c r="W441" s="378" t="e">
        <f t="shared" si="52"/>
        <v>#DIV/0!</v>
      </c>
      <c r="X441" s="258" t="e">
        <f t="shared" si="53"/>
        <v>#N/A</v>
      </c>
      <c r="Y441" s="297" t="e">
        <f t="shared" si="54"/>
        <v>#DIV/0!</v>
      </c>
      <c r="Z441" s="201">
        <f t="shared" si="55"/>
        <v>0</v>
      </c>
      <c r="AD441" s="201" t="str">
        <f>PE!AP441</f>
        <v>Methode</v>
      </c>
    </row>
    <row r="442" spans="1:30">
      <c r="A442" s="343" t="s">
        <v>484</v>
      </c>
      <c r="P442" s="332">
        <v>20</v>
      </c>
      <c r="R442" s="232" t="e">
        <f t="shared" si="48"/>
        <v>#DIV/0!</v>
      </c>
      <c r="S442" s="70"/>
      <c r="T442" s="202" t="e">
        <f t="shared" si="49"/>
        <v>#DIV/0!</v>
      </c>
      <c r="U442" s="202" t="e">
        <f t="shared" si="50"/>
        <v>#DIV/0!</v>
      </c>
      <c r="V442" s="378" t="e">
        <f t="shared" si="51"/>
        <v>#DIV/0!</v>
      </c>
      <c r="W442" s="378" t="e">
        <f t="shared" si="52"/>
        <v>#DIV/0!</v>
      </c>
      <c r="X442" s="258" t="e">
        <f t="shared" si="53"/>
        <v>#N/A</v>
      </c>
      <c r="Y442" s="297" t="e">
        <f t="shared" si="54"/>
        <v>#DIV/0!</v>
      </c>
      <c r="Z442" s="201">
        <f t="shared" si="55"/>
        <v>0</v>
      </c>
      <c r="AD442" s="201" t="str">
        <f>PE!AP442</f>
        <v>Methode</v>
      </c>
    </row>
    <row r="443" spans="1:30">
      <c r="A443" s="343" t="s">
        <v>485</v>
      </c>
      <c r="P443" s="332">
        <v>9.2851999999999997</v>
      </c>
      <c r="Q443">
        <v>0.56999999999999995</v>
      </c>
      <c r="R443" s="232" t="e">
        <f t="shared" si="48"/>
        <v>#DIV/0!</v>
      </c>
      <c r="S443" s="70"/>
      <c r="T443" s="202" t="e">
        <f t="shared" si="49"/>
        <v>#DIV/0!</v>
      </c>
      <c r="U443" s="202" t="e">
        <f t="shared" si="50"/>
        <v>#DIV/0!</v>
      </c>
      <c r="V443" s="378" t="e">
        <f t="shared" si="51"/>
        <v>#DIV/0!</v>
      </c>
      <c r="W443" s="378" t="e">
        <f t="shared" si="52"/>
        <v>#DIV/0!</v>
      </c>
      <c r="X443" s="258" t="e">
        <f t="shared" si="53"/>
        <v>#N/A</v>
      </c>
      <c r="Y443" s="297" t="e">
        <f t="shared" si="54"/>
        <v>#DIV/0!</v>
      </c>
      <c r="Z443" s="201">
        <f t="shared" si="55"/>
        <v>0</v>
      </c>
      <c r="AB443" s="378"/>
      <c r="AC443" s="256"/>
      <c r="AD443" s="201" t="str">
        <f>PE!AP443</f>
        <v>Massenbilanz KWS</v>
      </c>
    </row>
    <row r="444" spans="1:30">
      <c r="A444" s="343" t="s">
        <v>486</v>
      </c>
      <c r="P444" s="332">
        <v>11.9915</v>
      </c>
      <c r="Q444">
        <v>0.43</v>
      </c>
      <c r="R444" s="232" t="e">
        <f t="shared" si="48"/>
        <v>#DIV/0!</v>
      </c>
      <c r="S444" s="70"/>
      <c r="T444" s="202" t="e">
        <f t="shared" si="49"/>
        <v>#DIV/0!</v>
      </c>
      <c r="U444" s="202" t="e">
        <f t="shared" si="50"/>
        <v>#DIV/0!</v>
      </c>
      <c r="V444" s="378" t="e">
        <f t="shared" si="51"/>
        <v>#DIV/0!</v>
      </c>
      <c r="W444" s="378" t="e">
        <f t="shared" si="52"/>
        <v>#DIV/0!</v>
      </c>
      <c r="X444" s="258" t="e">
        <f t="shared" si="53"/>
        <v>#N/A</v>
      </c>
      <c r="Y444" s="297" t="e">
        <f t="shared" si="54"/>
        <v>#DIV/0!</v>
      </c>
      <c r="Z444" s="201">
        <f t="shared" si="55"/>
        <v>0</v>
      </c>
      <c r="AB444" s="378"/>
      <c r="AC444" s="256"/>
      <c r="AD444" s="201" t="str">
        <f>PE!AP444</f>
        <v>Massenbilanz KWS</v>
      </c>
    </row>
    <row r="445" spans="1:30">
      <c r="A445" s="343" t="s">
        <v>487</v>
      </c>
      <c r="P445" s="332">
        <v>11.0276</v>
      </c>
      <c r="Q445">
        <v>0.5</v>
      </c>
      <c r="R445" s="232" t="e">
        <f t="shared" si="48"/>
        <v>#DIV/0!</v>
      </c>
      <c r="S445" s="70"/>
      <c r="T445" s="202" t="e">
        <f t="shared" si="49"/>
        <v>#DIV/0!</v>
      </c>
      <c r="U445" s="202" t="e">
        <f t="shared" si="50"/>
        <v>#DIV/0!</v>
      </c>
      <c r="V445" s="378" t="e">
        <f t="shared" si="51"/>
        <v>#DIV/0!</v>
      </c>
      <c r="W445" s="378" t="e">
        <f t="shared" si="52"/>
        <v>#DIV/0!</v>
      </c>
      <c r="X445" s="258" t="e">
        <f t="shared" si="53"/>
        <v>#N/A</v>
      </c>
      <c r="Y445" s="297" t="e">
        <f t="shared" si="54"/>
        <v>#DIV/0!</v>
      </c>
      <c r="Z445" s="201">
        <f t="shared" si="55"/>
        <v>0</v>
      </c>
      <c r="AB445" s="378"/>
      <c r="AC445" s="256"/>
      <c r="AD445" s="201" t="str">
        <f>PE!AP445</f>
        <v>Massenbilanz KWS</v>
      </c>
    </row>
    <row r="446" spans="1:30">
      <c r="A446" s="343" t="s">
        <v>488</v>
      </c>
      <c r="E446">
        <v>11.16</v>
      </c>
      <c r="K446">
        <v>11.16</v>
      </c>
      <c r="P446" s="332">
        <v>11.7537</v>
      </c>
      <c r="Q446">
        <v>0.31</v>
      </c>
      <c r="R446" s="232">
        <f t="shared" si="48"/>
        <v>0.16</v>
      </c>
      <c r="S446" s="70"/>
      <c r="T446" s="202">
        <f t="shared" si="49"/>
        <v>0</v>
      </c>
      <c r="U446" s="202">
        <f t="shared" si="50"/>
        <v>0</v>
      </c>
      <c r="V446" s="378" t="e">
        <f t="shared" si="51"/>
        <v>#DIV/0!</v>
      </c>
      <c r="W446" s="378" t="e">
        <f t="shared" si="52"/>
        <v>#DIV/0!</v>
      </c>
      <c r="X446" s="258" t="e">
        <f t="shared" si="53"/>
        <v>#N/A</v>
      </c>
      <c r="Y446" s="297">
        <f t="shared" si="54"/>
        <v>11.16</v>
      </c>
      <c r="Z446" s="201">
        <f t="shared" si="55"/>
        <v>0.949488246254371</v>
      </c>
      <c r="AB446" s="378"/>
      <c r="AC446" s="256"/>
      <c r="AD446" s="201" t="str">
        <f>PE!AP446</f>
        <v>Massenbilanz KWS</v>
      </c>
    </row>
    <row r="447" spans="1:30">
      <c r="A447" s="343" t="s">
        <v>489</v>
      </c>
      <c r="E447">
        <v>6.46</v>
      </c>
      <c r="K447">
        <v>6.46</v>
      </c>
      <c r="P447" s="332">
        <v>10.612299999999999</v>
      </c>
      <c r="Q447">
        <v>0.56000000000000005</v>
      </c>
      <c r="R447" s="232">
        <f t="shared" si="48"/>
        <v>0.16</v>
      </c>
      <c r="S447" s="70"/>
      <c r="T447" s="202">
        <f t="shared" si="49"/>
        <v>0</v>
      </c>
      <c r="U447" s="202">
        <f t="shared" si="50"/>
        <v>0</v>
      </c>
      <c r="V447" s="378" t="e">
        <f t="shared" si="51"/>
        <v>#DIV/0!</v>
      </c>
      <c r="W447" s="378" t="e">
        <f t="shared" si="52"/>
        <v>#DIV/0!</v>
      </c>
      <c r="X447" s="258" t="e">
        <f t="shared" si="53"/>
        <v>#N/A</v>
      </c>
      <c r="Y447" s="297">
        <f t="shared" si="54"/>
        <v>6.46</v>
      </c>
      <c r="Z447" s="201">
        <f t="shared" si="55"/>
        <v>0.60872760852972496</v>
      </c>
      <c r="AB447" s="378"/>
      <c r="AC447" s="256"/>
      <c r="AD447" s="201" t="str">
        <f>PE!AP447</f>
        <v>Massenbilanz KWS</v>
      </c>
    </row>
    <row r="448" spans="1:30">
      <c r="A448" s="343" t="s">
        <v>490</v>
      </c>
      <c r="P448" s="332">
        <v>9.5684000000000005</v>
      </c>
      <c r="Q448">
        <v>0.56000000000000005</v>
      </c>
      <c r="R448" s="232" t="e">
        <f t="shared" si="48"/>
        <v>#DIV/0!</v>
      </c>
      <c r="S448" s="70"/>
      <c r="T448" s="202" t="e">
        <f t="shared" si="49"/>
        <v>#DIV/0!</v>
      </c>
      <c r="U448" s="202" t="e">
        <f t="shared" si="50"/>
        <v>#DIV/0!</v>
      </c>
      <c r="V448" s="378" t="e">
        <f t="shared" si="51"/>
        <v>#DIV/0!</v>
      </c>
      <c r="W448" s="378" t="e">
        <f t="shared" si="52"/>
        <v>#DIV/0!</v>
      </c>
      <c r="X448" s="258" t="e">
        <f t="shared" si="53"/>
        <v>#N/A</v>
      </c>
      <c r="Y448" s="297" t="e">
        <f t="shared" si="54"/>
        <v>#DIV/0!</v>
      </c>
      <c r="Z448" s="201">
        <f t="shared" si="55"/>
        <v>0</v>
      </c>
      <c r="AB448" s="378"/>
      <c r="AC448" s="256"/>
      <c r="AD448" s="201" t="str">
        <f>PE!AP448</f>
        <v>Massenbilanz KWS</v>
      </c>
    </row>
    <row r="449" spans="1:30">
      <c r="A449" s="343" t="s">
        <v>491</v>
      </c>
      <c r="P449" s="332">
        <v>9.7796000000000003</v>
      </c>
      <c r="Q449">
        <v>0.5</v>
      </c>
      <c r="R449" s="232" t="e">
        <f t="shared" si="48"/>
        <v>#DIV/0!</v>
      </c>
      <c r="S449" s="70"/>
      <c r="T449" s="202" t="e">
        <f t="shared" si="49"/>
        <v>#DIV/0!</v>
      </c>
      <c r="U449" s="202" t="e">
        <f t="shared" si="50"/>
        <v>#DIV/0!</v>
      </c>
      <c r="V449" s="378" t="e">
        <f t="shared" si="51"/>
        <v>#DIV/0!</v>
      </c>
      <c r="W449" s="378" t="e">
        <f t="shared" si="52"/>
        <v>#DIV/0!</v>
      </c>
      <c r="X449" s="258" t="e">
        <f t="shared" si="53"/>
        <v>#N/A</v>
      </c>
      <c r="Y449" s="297" t="e">
        <f t="shared" si="54"/>
        <v>#DIV/0!</v>
      </c>
      <c r="Z449" s="201">
        <f t="shared" si="55"/>
        <v>0</v>
      </c>
      <c r="AD449" s="201" t="str">
        <f>PE!AP449</f>
        <v>KWS, Schlamm</v>
      </c>
    </row>
    <row r="450" spans="1:30">
      <c r="A450" s="343" t="s">
        <v>492</v>
      </c>
      <c r="P450" s="332">
        <v>12.792</v>
      </c>
      <c r="Q450">
        <v>0.4</v>
      </c>
      <c r="R450" s="232" t="e">
        <f t="shared" ref="R450:R513" si="56">IF(COUNT(H450:M450)=1,0.16,(COUNT(H450:M450)*(1/(COUNT(H450:M450)+COUNTBLANK(H450:M450)))+(IF(T450&lt;35,1,IF(T450&lt;70,0.5,IF(T450&gt;70,0)))))/2)</f>
        <v>#DIV/0!</v>
      </c>
      <c r="S450" s="70"/>
      <c r="T450" s="202" t="e">
        <f t="shared" ref="T450:T513" si="57">((_xlfn.STDEV.P(H450:M450))/(AVERAGE(H450:M450)))*100</f>
        <v>#DIV/0!</v>
      </c>
      <c r="U450" s="202" t="e">
        <f t="shared" ref="U450:U513" si="58">((_xlfn.STDEV.P(B450:G450))/(AVERAGE(B450:G450)))*100</f>
        <v>#DIV/0!</v>
      </c>
      <c r="V450" s="378" t="e">
        <f t="shared" ref="V450:V513" si="59">(ABS(MIN(H450:M450)-AVERAGE(H450:M450))/_xlfn.STDEV.P(H450:M450))</f>
        <v>#DIV/0!</v>
      </c>
      <c r="W450" s="378" t="e">
        <f t="shared" ref="W450:W513" si="60">(ABS(MAX(H450:M450)-AVERAGE(H450:M450))/_xlfn.STDEV.P(H450:M450))</f>
        <v>#DIV/0!</v>
      </c>
      <c r="X450" s="258" t="e">
        <f t="shared" ref="X450:X513" si="61">INDEX($AF$2:$AG$8,MATCH(COUNTA(H450:M450),$AF$2:$AF$8,0),2)</f>
        <v>#N/A</v>
      </c>
      <c r="Y450" s="297" t="e">
        <f t="shared" ref="Y450:Y513" si="62">AVERAGE(H450:M450)</f>
        <v>#DIV/0!</v>
      </c>
      <c r="Z450" s="201">
        <f t="shared" ref="Z450:Z513" si="63">IFERROR(Y450/P450,0)</f>
        <v>0</v>
      </c>
      <c r="AD450" s="201" t="str">
        <f>PE!AP450</f>
        <v>KWS, Schlamm</v>
      </c>
    </row>
    <row r="451" spans="1:30">
      <c r="A451" s="343" t="s">
        <v>493</v>
      </c>
      <c r="P451" s="332">
        <v>9.4458000000000002</v>
      </c>
      <c r="Q451">
        <v>0.44</v>
      </c>
      <c r="R451" s="232" t="e">
        <f t="shared" si="56"/>
        <v>#DIV/0!</v>
      </c>
      <c r="S451" s="70"/>
      <c r="T451" s="202" t="e">
        <f t="shared" si="57"/>
        <v>#DIV/0!</v>
      </c>
      <c r="U451" s="202" t="e">
        <f t="shared" si="58"/>
        <v>#DIV/0!</v>
      </c>
      <c r="V451" s="378" t="e">
        <f t="shared" si="59"/>
        <v>#DIV/0!</v>
      </c>
      <c r="W451" s="378" t="e">
        <f t="shared" si="60"/>
        <v>#DIV/0!</v>
      </c>
      <c r="X451" s="258" t="e">
        <f t="shared" si="61"/>
        <v>#N/A</v>
      </c>
      <c r="Y451" s="297" t="e">
        <f t="shared" si="62"/>
        <v>#DIV/0!</v>
      </c>
      <c r="Z451" s="201">
        <f t="shared" si="63"/>
        <v>0</v>
      </c>
      <c r="AD451" s="201" t="str">
        <f>PE!AP451</f>
        <v>KWS, Schlamm</v>
      </c>
    </row>
    <row r="452" spans="1:30">
      <c r="A452" s="343" t="s">
        <v>494</v>
      </c>
      <c r="P452" s="332">
        <v>12.256500000000001</v>
      </c>
      <c r="Q452">
        <v>0.43</v>
      </c>
      <c r="R452" s="232" t="e">
        <f t="shared" si="56"/>
        <v>#DIV/0!</v>
      </c>
      <c r="S452" s="70"/>
      <c r="T452" s="202" t="e">
        <f t="shared" si="57"/>
        <v>#DIV/0!</v>
      </c>
      <c r="U452" s="202" t="e">
        <f t="shared" si="58"/>
        <v>#DIV/0!</v>
      </c>
      <c r="V452" s="378" t="e">
        <f t="shared" si="59"/>
        <v>#DIV/0!</v>
      </c>
      <c r="W452" s="378" t="e">
        <f t="shared" si="60"/>
        <v>#DIV/0!</v>
      </c>
      <c r="X452" s="258" t="e">
        <f t="shared" si="61"/>
        <v>#N/A</v>
      </c>
      <c r="Y452" s="297" t="e">
        <f t="shared" si="62"/>
        <v>#DIV/0!</v>
      </c>
      <c r="Z452" s="201">
        <f t="shared" si="63"/>
        <v>0</v>
      </c>
      <c r="AB452" s="378"/>
      <c r="AC452" s="256"/>
      <c r="AD452" s="201" t="str">
        <f>PE!AP452</f>
        <v>Massenbilanz KWS</v>
      </c>
    </row>
    <row r="453" spans="1:30">
      <c r="A453" s="343" t="s">
        <v>495</v>
      </c>
      <c r="C453">
        <v>9.24</v>
      </c>
      <c r="I453">
        <v>9.24</v>
      </c>
      <c r="P453" s="332">
        <v>9.2982999999999993</v>
      </c>
      <c r="Q453">
        <v>0.53</v>
      </c>
      <c r="R453" s="232">
        <f t="shared" si="56"/>
        <v>0.16</v>
      </c>
      <c r="S453" s="70"/>
      <c r="T453" s="202">
        <f t="shared" si="57"/>
        <v>0</v>
      </c>
      <c r="U453" s="202">
        <f t="shared" si="58"/>
        <v>0</v>
      </c>
      <c r="V453" s="378" t="e">
        <f t="shared" si="59"/>
        <v>#DIV/0!</v>
      </c>
      <c r="W453" s="378" t="e">
        <f t="shared" si="60"/>
        <v>#DIV/0!</v>
      </c>
      <c r="X453" s="258" t="e">
        <f t="shared" si="61"/>
        <v>#N/A</v>
      </c>
      <c r="Y453" s="297">
        <f t="shared" si="62"/>
        <v>9.24</v>
      </c>
      <c r="Z453" s="201">
        <f t="shared" si="63"/>
        <v>0.99373003667337045</v>
      </c>
      <c r="AB453" s="378"/>
      <c r="AC453" s="256"/>
      <c r="AD453" s="201" t="str">
        <f>PE!AP453</f>
        <v>Massenbilanz KWS</v>
      </c>
    </row>
    <row r="454" spans="1:30">
      <c r="A454" s="343" t="s">
        <v>496</v>
      </c>
      <c r="C454">
        <v>7.94</v>
      </c>
      <c r="I454">
        <v>7.94</v>
      </c>
      <c r="P454" s="332">
        <v>9.9055999999999997</v>
      </c>
      <c r="Q454">
        <v>0.43</v>
      </c>
      <c r="R454" s="232">
        <f t="shared" si="56"/>
        <v>0.16</v>
      </c>
      <c r="S454" s="70"/>
      <c r="T454" s="202">
        <f t="shared" si="57"/>
        <v>0</v>
      </c>
      <c r="U454" s="202">
        <f t="shared" si="58"/>
        <v>0</v>
      </c>
      <c r="V454" s="378" t="e">
        <f t="shared" si="59"/>
        <v>#DIV/0!</v>
      </c>
      <c r="W454" s="378" t="e">
        <f t="shared" si="60"/>
        <v>#DIV/0!</v>
      </c>
      <c r="X454" s="258" t="e">
        <f t="shared" si="61"/>
        <v>#N/A</v>
      </c>
      <c r="Y454" s="297">
        <f t="shared" si="62"/>
        <v>7.94</v>
      </c>
      <c r="Z454" s="201">
        <f t="shared" si="63"/>
        <v>0.80156679050234214</v>
      </c>
      <c r="AB454" s="378"/>
      <c r="AC454" s="256"/>
      <c r="AD454" s="201" t="str">
        <f>PE!AP454</f>
        <v>Massenbilanz KWS</v>
      </c>
    </row>
    <row r="455" spans="1:30">
      <c r="A455" s="343" t="s">
        <v>497</v>
      </c>
      <c r="P455" s="332">
        <v>9.6128999999999998</v>
      </c>
      <c r="Q455">
        <v>0.44</v>
      </c>
      <c r="R455" s="232" t="e">
        <f t="shared" si="56"/>
        <v>#DIV/0!</v>
      </c>
      <c r="S455" s="70"/>
      <c r="T455" s="202" t="e">
        <f t="shared" si="57"/>
        <v>#DIV/0!</v>
      </c>
      <c r="U455" s="202" t="e">
        <f t="shared" si="58"/>
        <v>#DIV/0!</v>
      </c>
      <c r="V455" s="378" t="e">
        <f t="shared" si="59"/>
        <v>#DIV/0!</v>
      </c>
      <c r="W455" s="378" t="e">
        <f t="shared" si="60"/>
        <v>#DIV/0!</v>
      </c>
      <c r="X455" s="258" t="e">
        <f t="shared" si="61"/>
        <v>#N/A</v>
      </c>
      <c r="Y455" s="297" t="e">
        <f t="shared" si="62"/>
        <v>#DIV/0!</v>
      </c>
      <c r="Z455" s="201">
        <f t="shared" si="63"/>
        <v>0</v>
      </c>
      <c r="AB455" s="378"/>
      <c r="AC455" s="256"/>
      <c r="AD455" s="201" t="str">
        <f>PE!AP455</f>
        <v>KWS, Schlamm</v>
      </c>
    </row>
    <row r="456" spans="1:30">
      <c r="A456" s="343" t="s">
        <v>498</v>
      </c>
      <c r="P456" s="332">
        <v>12.1465</v>
      </c>
      <c r="Q456">
        <v>0.5</v>
      </c>
      <c r="R456" s="232" t="e">
        <f t="shared" si="56"/>
        <v>#DIV/0!</v>
      </c>
      <c r="S456" s="70"/>
      <c r="T456" s="202" t="e">
        <f t="shared" si="57"/>
        <v>#DIV/0!</v>
      </c>
      <c r="U456" s="202" t="e">
        <f t="shared" si="58"/>
        <v>#DIV/0!</v>
      </c>
      <c r="V456" s="378" t="e">
        <f t="shared" si="59"/>
        <v>#DIV/0!</v>
      </c>
      <c r="W456" s="378" t="e">
        <f t="shared" si="60"/>
        <v>#DIV/0!</v>
      </c>
      <c r="X456" s="258" t="e">
        <f t="shared" si="61"/>
        <v>#N/A</v>
      </c>
      <c r="Y456" s="297" t="e">
        <f t="shared" si="62"/>
        <v>#DIV/0!</v>
      </c>
      <c r="Z456" s="201">
        <f t="shared" si="63"/>
        <v>0</v>
      </c>
      <c r="AB456" s="378"/>
      <c r="AC456" s="256"/>
      <c r="AD456" s="201" t="str">
        <f>PE!AP456</f>
        <v>KWS, Schlamm</v>
      </c>
    </row>
    <row r="457" spans="1:30">
      <c r="A457" s="343" t="s">
        <v>499</v>
      </c>
      <c r="P457" s="332">
        <v>7.3943000000000003</v>
      </c>
      <c r="Q457">
        <v>0.39</v>
      </c>
      <c r="R457" s="232" t="e">
        <f t="shared" si="56"/>
        <v>#DIV/0!</v>
      </c>
      <c r="S457" s="70"/>
      <c r="T457" s="202" t="e">
        <f t="shared" si="57"/>
        <v>#DIV/0!</v>
      </c>
      <c r="U457" s="202" t="e">
        <f t="shared" si="58"/>
        <v>#DIV/0!</v>
      </c>
      <c r="V457" s="378" t="e">
        <f t="shared" si="59"/>
        <v>#DIV/0!</v>
      </c>
      <c r="W457" s="378" t="e">
        <f t="shared" si="60"/>
        <v>#DIV/0!</v>
      </c>
      <c r="X457" s="258" t="e">
        <f t="shared" si="61"/>
        <v>#N/A</v>
      </c>
      <c r="Y457" s="297" t="e">
        <f t="shared" si="62"/>
        <v>#DIV/0!</v>
      </c>
      <c r="Z457" s="201">
        <f t="shared" si="63"/>
        <v>0</v>
      </c>
      <c r="AB457" s="378"/>
      <c r="AC457" s="256"/>
      <c r="AD457" s="201" t="str">
        <f>PE!AP457</f>
        <v>KWS, Schlamm</v>
      </c>
    </row>
    <row r="458" spans="1:30">
      <c r="A458" s="343" t="s">
        <v>500</v>
      </c>
      <c r="B458">
        <v>23.63</v>
      </c>
      <c r="C458">
        <v>23.58</v>
      </c>
      <c r="D458">
        <v>55.99</v>
      </c>
      <c r="E458">
        <v>34.69</v>
      </c>
      <c r="G458">
        <v>26.91</v>
      </c>
      <c r="H458" s="22">
        <v>23.63</v>
      </c>
      <c r="I458">
        <v>23.58</v>
      </c>
      <c r="J458">
        <v>55.99</v>
      </c>
      <c r="K458">
        <v>34.69</v>
      </c>
      <c r="M458" s="72">
        <v>26.91</v>
      </c>
      <c r="P458" s="332">
        <v>6.7359</v>
      </c>
      <c r="Q458">
        <v>0.59</v>
      </c>
      <c r="R458" s="232">
        <f t="shared" si="56"/>
        <v>0.66666666666666663</v>
      </c>
      <c r="S458" s="70"/>
      <c r="T458" s="202">
        <f t="shared" si="57"/>
        <v>37.034691328109034</v>
      </c>
      <c r="U458" s="202">
        <f t="shared" si="58"/>
        <v>37.034691328109034</v>
      </c>
      <c r="V458" s="378">
        <f t="shared" si="59"/>
        <v>0.76843459047484242</v>
      </c>
      <c r="W458" s="378">
        <f t="shared" si="60"/>
        <v>1.8866789572106222</v>
      </c>
      <c r="X458" s="258">
        <f t="shared" si="61"/>
        <v>1.75</v>
      </c>
      <c r="Y458" s="297">
        <f t="shared" si="62"/>
        <v>32.959999999999994</v>
      </c>
      <c r="Z458" s="201">
        <f t="shared" si="63"/>
        <v>4.8931842812393285</v>
      </c>
      <c r="AA458">
        <f>PE!AM458</f>
        <v>6.8181000000000003</v>
      </c>
      <c r="AB458" s="378">
        <f>AA458-P458</f>
        <v>8.2200000000000273E-2</v>
      </c>
      <c r="AC458" s="256">
        <f>100*(Y458/(AB458*1000))</f>
        <v>40.097323600973098</v>
      </c>
      <c r="AD458" s="201" t="str">
        <f>PE!AP458</f>
        <v>KWS, Schlamm</v>
      </c>
    </row>
    <row r="459" spans="1:30">
      <c r="A459" s="343" t="s">
        <v>501</v>
      </c>
      <c r="P459" s="332">
        <v>2.8068</v>
      </c>
      <c r="Q459">
        <v>0.44</v>
      </c>
      <c r="R459" s="232" t="e">
        <f t="shared" si="56"/>
        <v>#DIV/0!</v>
      </c>
      <c r="S459" s="70"/>
      <c r="T459" s="202" t="e">
        <f t="shared" si="57"/>
        <v>#DIV/0!</v>
      </c>
      <c r="U459" s="202" t="e">
        <f t="shared" si="58"/>
        <v>#DIV/0!</v>
      </c>
      <c r="V459" s="378" t="e">
        <f t="shared" si="59"/>
        <v>#DIV/0!</v>
      </c>
      <c r="W459" s="378" t="e">
        <f t="shared" si="60"/>
        <v>#DIV/0!</v>
      </c>
      <c r="X459" s="258" t="e">
        <f t="shared" si="61"/>
        <v>#N/A</v>
      </c>
      <c r="Y459" s="297" t="e">
        <f t="shared" si="62"/>
        <v>#DIV/0!</v>
      </c>
      <c r="Z459" s="201">
        <f t="shared" si="63"/>
        <v>0</v>
      </c>
      <c r="AD459" s="201" t="str">
        <f>PE!AP459</f>
        <v>Massenbilanz KWS</v>
      </c>
    </row>
    <row r="460" spans="1:30">
      <c r="A460" s="343" t="s">
        <v>502</v>
      </c>
      <c r="C460">
        <v>12.04</v>
      </c>
      <c r="E460">
        <v>7.22</v>
      </c>
      <c r="I460">
        <v>12.04</v>
      </c>
      <c r="K460">
        <v>7.22</v>
      </c>
      <c r="P460" s="332">
        <v>5.4286000000000003</v>
      </c>
      <c r="Q460">
        <v>0.49</v>
      </c>
      <c r="R460" s="232">
        <f t="shared" si="56"/>
        <v>0.66666666666666663</v>
      </c>
      <c r="S460" s="70"/>
      <c r="T460" s="202">
        <f t="shared" si="57"/>
        <v>25.025960539979252</v>
      </c>
      <c r="U460" s="202">
        <f t="shared" si="58"/>
        <v>25.025960539979252</v>
      </c>
      <c r="V460" s="378">
        <f t="shared" si="59"/>
        <v>0.99999999999999889</v>
      </c>
      <c r="W460" s="378">
        <f t="shared" si="60"/>
        <v>0.99999999999999922</v>
      </c>
      <c r="X460" s="258" t="e">
        <f t="shared" si="61"/>
        <v>#N/A</v>
      </c>
      <c r="Y460" s="297">
        <f t="shared" si="62"/>
        <v>9.629999999999999</v>
      </c>
      <c r="Z460" s="201">
        <f t="shared" si="63"/>
        <v>1.773938031905095</v>
      </c>
      <c r="AD460" s="201" t="str">
        <f>PE!AP460</f>
        <v>Massenbilanz KWS</v>
      </c>
    </row>
    <row r="461" spans="1:30">
      <c r="A461" s="343" t="s">
        <v>503</v>
      </c>
      <c r="E461">
        <v>6.45</v>
      </c>
      <c r="K461">
        <v>6.45</v>
      </c>
      <c r="P461" s="332">
        <v>5.8949999999999996</v>
      </c>
      <c r="Q461">
        <v>0.51</v>
      </c>
      <c r="R461" s="232">
        <f t="shared" si="56"/>
        <v>0.16</v>
      </c>
      <c r="S461" s="70"/>
      <c r="T461" s="202">
        <f t="shared" si="57"/>
        <v>0</v>
      </c>
      <c r="U461" s="202">
        <f t="shared" si="58"/>
        <v>0</v>
      </c>
      <c r="V461" s="378" t="e">
        <f t="shared" si="59"/>
        <v>#DIV/0!</v>
      </c>
      <c r="W461" s="378" t="e">
        <f t="shared" si="60"/>
        <v>#DIV/0!</v>
      </c>
      <c r="X461" s="258" t="e">
        <f t="shared" si="61"/>
        <v>#N/A</v>
      </c>
      <c r="Y461" s="297">
        <f t="shared" si="62"/>
        <v>6.45</v>
      </c>
      <c r="Z461" s="201">
        <f t="shared" si="63"/>
        <v>1.0941475826972011</v>
      </c>
      <c r="AD461" s="201" t="str">
        <f>PE!AP461</f>
        <v>Massenbilanz KWS</v>
      </c>
    </row>
    <row r="462" spans="1:30">
      <c r="A462" s="343" t="s">
        <v>504</v>
      </c>
      <c r="E462">
        <v>10.48</v>
      </c>
      <c r="K462">
        <v>10.48</v>
      </c>
      <c r="P462" s="332">
        <v>6.8872</v>
      </c>
      <c r="Q462">
        <v>0.61</v>
      </c>
      <c r="R462" s="232">
        <f t="shared" si="56"/>
        <v>0.16</v>
      </c>
      <c r="S462" s="70"/>
      <c r="T462" s="202">
        <f t="shared" si="57"/>
        <v>0</v>
      </c>
      <c r="U462" s="202">
        <f t="shared" si="58"/>
        <v>0</v>
      </c>
      <c r="V462" s="378" t="e">
        <f t="shared" si="59"/>
        <v>#DIV/0!</v>
      </c>
      <c r="W462" s="378" t="e">
        <f t="shared" si="60"/>
        <v>#DIV/0!</v>
      </c>
      <c r="X462" s="258" t="e">
        <f t="shared" si="61"/>
        <v>#N/A</v>
      </c>
      <c r="Y462" s="297">
        <f t="shared" si="62"/>
        <v>10.48</v>
      </c>
      <c r="Z462" s="201">
        <f t="shared" si="63"/>
        <v>1.5216633755372286</v>
      </c>
      <c r="AD462" s="201" t="str">
        <f>PE!AP462</f>
        <v>Massenbilanz KWS</v>
      </c>
    </row>
    <row r="463" spans="1:30">
      <c r="A463" s="343" t="s">
        <v>505</v>
      </c>
      <c r="E463">
        <v>12.39</v>
      </c>
      <c r="K463">
        <v>12.39</v>
      </c>
      <c r="P463" s="332">
        <v>6.7679</v>
      </c>
      <c r="Q463">
        <v>0.4</v>
      </c>
      <c r="R463" s="232">
        <f t="shared" si="56"/>
        <v>0.16</v>
      </c>
      <c r="S463" s="70"/>
      <c r="T463" s="202">
        <f t="shared" si="57"/>
        <v>0</v>
      </c>
      <c r="U463" s="202">
        <f t="shared" si="58"/>
        <v>0</v>
      </c>
      <c r="V463" s="378" t="e">
        <f t="shared" si="59"/>
        <v>#DIV/0!</v>
      </c>
      <c r="W463" s="378" t="e">
        <f t="shared" si="60"/>
        <v>#DIV/0!</v>
      </c>
      <c r="X463" s="258" t="e">
        <f t="shared" si="61"/>
        <v>#N/A</v>
      </c>
      <c r="Y463" s="297">
        <f t="shared" si="62"/>
        <v>12.39</v>
      </c>
      <c r="Z463" s="201">
        <f t="shared" si="63"/>
        <v>1.8307008082270719</v>
      </c>
      <c r="AD463" s="201" t="str">
        <f>PE!AP463</f>
        <v>Massenbilanz KWS</v>
      </c>
    </row>
    <row r="464" spans="1:30">
      <c r="A464" s="343" t="s">
        <v>506</v>
      </c>
      <c r="E464">
        <v>11.61</v>
      </c>
      <c r="K464">
        <v>11.61</v>
      </c>
      <c r="P464" s="332">
        <v>9.6418999999999997</v>
      </c>
      <c r="Q464">
        <v>0.4</v>
      </c>
      <c r="R464" s="232">
        <f t="shared" si="56"/>
        <v>0.16</v>
      </c>
      <c r="S464" s="70"/>
      <c r="T464" s="202">
        <f t="shared" si="57"/>
        <v>0</v>
      </c>
      <c r="U464" s="202">
        <f t="shared" si="58"/>
        <v>0</v>
      </c>
      <c r="V464" s="378" t="e">
        <f t="shared" si="59"/>
        <v>#DIV/0!</v>
      </c>
      <c r="W464" s="378" t="e">
        <f t="shared" si="60"/>
        <v>#DIV/0!</v>
      </c>
      <c r="X464" s="258" t="e">
        <f t="shared" si="61"/>
        <v>#N/A</v>
      </c>
      <c r="Y464" s="297">
        <f t="shared" si="62"/>
        <v>11.61</v>
      </c>
      <c r="Z464" s="201">
        <f t="shared" si="63"/>
        <v>1.2041195200116159</v>
      </c>
      <c r="AD464" s="201" t="str">
        <f>PE!AP464</f>
        <v>Massenbilanz KWS</v>
      </c>
    </row>
    <row r="465" spans="1:30">
      <c r="A465" s="126" t="s">
        <v>507</v>
      </c>
      <c r="D465">
        <v>14.59</v>
      </c>
      <c r="J465">
        <v>14.59</v>
      </c>
      <c r="P465" s="332">
        <v>13.8088</v>
      </c>
      <c r="Q465">
        <v>0.49</v>
      </c>
      <c r="R465" s="232">
        <f t="shared" si="56"/>
        <v>0.16</v>
      </c>
      <c r="S465" s="201">
        <f t="shared" ref="S465:S528" si="64">AVERAGE(Q465:R465)</f>
        <v>0.32500000000000001</v>
      </c>
      <c r="T465" s="202">
        <f t="shared" si="57"/>
        <v>0</v>
      </c>
      <c r="U465" s="202">
        <f t="shared" si="58"/>
        <v>0</v>
      </c>
      <c r="V465" s="378" t="e">
        <f t="shared" si="59"/>
        <v>#DIV/0!</v>
      </c>
      <c r="W465" s="378" t="e">
        <f t="shared" si="60"/>
        <v>#DIV/0!</v>
      </c>
      <c r="X465" s="258" t="e">
        <f t="shared" si="61"/>
        <v>#N/A</v>
      </c>
      <c r="Y465" s="297">
        <f t="shared" si="62"/>
        <v>14.59</v>
      </c>
      <c r="Z465" s="201">
        <f t="shared" si="63"/>
        <v>1.0565726203580326</v>
      </c>
      <c r="AB465" s="302"/>
      <c r="AC465" s="256"/>
      <c r="AD465" s="201" t="str">
        <f>PE!AP465</f>
        <v>Massenbilanz KWS</v>
      </c>
    </row>
    <row r="466" spans="1:30">
      <c r="A466" s="126" t="s">
        <v>508</v>
      </c>
      <c r="P466" s="332">
        <v>18.412400000000002</v>
      </c>
      <c r="Q466">
        <v>0.44</v>
      </c>
      <c r="R466" s="232" t="e">
        <f t="shared" si="56"/>
        <v>#DIV/0!</v>
      </c>
      <c r="S466" s="201" t="e">
        <f t="shared" si="64"/>
        <v>#DIV/0!</v>
      </c>
      <c r="T466" s="202" t="e">
        <f t="shared" si="57"/>
        <v>#DIV/0!</v>
      </c>
      <c r="U466" s="202" t="e">
        <f t="shared" si="58"/>
        <v>#DIV/0!</v>
      </c>
      <c r="V466" s="378" t="e">
        <f t="shared" si="59"/>
        <v>#DIV/0!</v>
      </c>
      <c r="W466" s="378" t="e">
        <f t="shared" si="60"/>
        <v>#DIV/0!</v>
      </c>
      <c r="X466" s="258" t="e">
        <f t="shared" si="61"/>
        <v>#N/A</v>
      </c>
      <c r="Y466" s="297" t="e">
        <f t="shared" si="62"/>
        <v>#DIV/0!</v>
      </c>
      <c r="Z466" s="201">
        <f t="shared" si="63"/>
        <v>0</v>
      </c>
      <c r="AB466" s="302"/>
      <c r="AC466" s="256"/>
      <c r="AD466" s="201" t="str">
        <f>PE!AP466</f>
        <v>Massenbilanz KWS</v>
      </c>
    </row>
    <row r="467" spans="1:30">
      <c r="A467" s="126" t="s">
        <v>509</v>
      </c>
      <c r="P467" s="332">
        <v>8.6173000000000002</v>
      </c>
      <c r="Q467">
        <v>0.5</v>
      </c>
      <c r="R467" s="232" t="e">
        <f t="shared" si="56"/>
        <v>#DIV/0!</v>
      </c>
      <c r="S467" s="201" t="e">
        <f t="shared" si="64"/>
        <v>#DIV/0!</v>
      </c>
      <c r="T467" s="202" t="e">
        <f t="shared" si="57"/>
        <v>#DIV/0!</v>
      </c>
      <c r="U467" s="202" t="e">
        <f t="shared" si="58"/>
        <v>#DIV/0!</v>
      </c>
      <c r="V467" s="378" t="e">
        <f t="shared" si="59"/>
        <v>#DIV/0!</v>
      </c>
      <c r="W467" s="378" t="e">
        <f t="shared" si="60"/>
        <v>#DIV/0!</v>
      </c>
      <c r="X467" s="258" t="e">
        <f t="shared" si="61"/>
        <v>#N/A</v>
      </c>
      <c r="Y467" s="297" t="e">
        <f t="shared" si="62"/>
        <v>#DIV/0!</v>
      </c>
      <c r="Z467" s="201">
        <f t="shared" si="63"/>
        <v>0</v>
      </c>
      <c r="AB467" s="302"/>
      <c r="AC467" s="256"/>
      <c r="AD467" s="201" t="str">
        <f>PE!AP467</f>
        <v>Massenbilanz KWS</v>
      </c>
    </row>
    <row r="468" spans="1:30">
      <c r="A468" s="126" t="s">
        <v>510</v>
      </c>
      <c r="B468">
        <v>62.1</v>
      </c>
      <c r="C468">
        <v>37.06</v>
      </c>
      <c r="D468">
        <v>83.29</v>
      </c>
      <c r="E468">
        <v>36.74</v>
      </c>
      <c r="G468">
        <v>30.76</v>
      </c>
      <c r="H468" s="22">
        <v>62.1</v>
      </c>
      <c r="I468">
        <v>37.06</v>
      </c>
      <c r="J468">
        <v>83.29</v>
      </c>
      <c r="K468">
        <v>36.74</v>
      </c>
      <c r="M468" s="72">
        <v>30.76</v>
      </c>
      <c r="P468" s="332">
        <v>9.5145</v>
      </c>
      <c r="Q468">
        <v>0.54</v>
      </c>
      <c r="R468" s="232">
        <f t="shared" si="56"/>
        <v>0.66666666666666663</v>
      </c>
      <c r="S468" s="201">
        <f t="shared" si="64"/>
        <v>0.60333333333333328</v>
      </c>
      <c r="T468" s="202">
        <f t="shared" si="57"/>
        <v>39.687477815481159</v>
      </c>
      <c r="U468" s="202">
        <f t="shared" si="58"/>
        <v>39.687477815481159</v>
      </c>
      <c r="V468" s="378">
        <f t="shared" si="59"/>
        <v>0.96926526088544684</v>
      </c>
      <c r="W468" s="378">
        <f t="shared" si="60"/>
        <v>1.6784468636237859</v>
      </c>
      <c r="X468" s="258">
        <f t="shared" si="61"/>
        <v>1.75</v>
      </c>
      <c r="Y468" s="297">
        <f t="shared" si="62"/>
        <v>49.989999999999995</v>
      </c>
      <c r="Z468" s="201">
        <f t="shared" si="63"/>
        <v>5.254085868936885</v>
      </c>
      <c r="AA468">
        <v>9.5690959000000007</v>
      </c>
      <c r="AB468" s="378">
        <f>AA468-P468</f>
        <v>5.4595900000000697E-2</v>
      </c>
      <c r="AC468" s="256">
        <f>100*(Y468/(AB468*1000))</f>
        <v>91.563652215641383</v>
      </c>
      <c r="AD468" s="201" t="str">
        <f>PE!AP468</f>
        <v>KWS, Methode</v>
      </c>
    </row>
    <row r="469" spans="1:30">
      <c r="A469" s="126" t="s">
        <v>512</v>
      </c>
      <c r="P469" s="332">
        <v>7.7281000000000004</v>
      </c>
      <c r="Q469">
        <v>0.5</v>
      </c>
      <c r="R469" s="232" t="e">
        <f t="shared" si="56"/>
        <v>#DIV/0!</v>
      </c>
      <c r="S469" s="201" t="e">
        <f t="shared" si="64"/>
        <v>#DIV/0!</v>
      </c>
      <c r="T469" s="202" t="e">
        <f t="shared" si="57"/>
        <v>#DIV/0!</v>
      </c>
      <c r="U469" s="202" t="e">
        <f t="shared" si="58"/>
        <v>#DIV/0!</v>
      </c>
      <c r="V469" s="378" t="e">
        <f t="shared" si="59"/>
        <v>#DIV/0!</v>
      </c>
      <c r="W469" s="378" t="e">
        <f t="shared" si="60"/>
        <v>#DIV/0!</v>
      </c>
      <c r="X469" s="258" t="e">
        <f t="shared" si="61"/>
        <v>#N/A</v>
      </c>
      <c r="Y469" s="297" t="e">
        <f t="shared" si="62"/>
        <v>#DIV/0!</v>
      </c>
      <c r="Z469" s="201">
        <f t="shared" si="63"/>
        <v>0</v>
      </c>
      <c r="AD469" s="201" t="str">
        <f>PE!AP469</f>
        <v>KWS, Schlamm</v>
      </c>
    </row>
    <row r="470" spans="1:30">
      <c r="A470" s="126" t="s">
        <v>513</v>
      </c>
      <c r="P470" s="332">
        <v>11.4467</v>
      </c>
      <c r="Q470">
        <v>0.33</v>
      </c>
      <c r="R470" s="232" t="e">
        <f t="shared" si="56"/>
        <v>#DIV/0!</v>
      </c>
      <c r="S470" s="201" t="e">
        <f t="shared" si="64"/>
        <v>#DIV/0!</v>
      </c>
      <c r="T470" s="202" t="e">
        <f t="shared" si="57"/>
        <v>#DIV/0!</v>
      </c>
      <c r="U470" s="202" t="e">
        <f t="shared" si="58"/>
        <v>#DIV/0!</v>
      </c>
      <c r="V470" s="378" t="e">
        <f t="shared" si="59"/>
        <v>#DIV/0!</v>
      </c>
      <c r="W470" s="378" t="e">
        <f t="shared" si="60"/>
        <v>#DIV/0!</v>
      </c>
      <c r="X470" s="258" t="e">
        <f t="shared" si="61"/>
        <v>#N/A</v>
      </c>
      <c r="Y470" s="297" t="e">
        <f t="shared" si="62"/>
        <v>#DIV/0!</v>
      </c>
      <c r="Z470" s="201">
        <f t="shared" si="63"/>
        <v>0</v>
      </c>
      <c r="AD470" s="201" t="str">
        <f>PE!AP470</f>
        <v>KWS, Schlamm</v>
      </c>
    </row>
    <row r="471" spans="1:30">
      <c r="A471" s="126" t="s">
        <v>514</v>
      </c>
      <c r="P471" s="332">
        <v>20.927099999999999</v>
      </c>
      <c r="R471" s="232" t="e">
        <f t="shared" si="56"/>
        <v>#DIV/0!</v>
      </c>
      <c r="S471" s="201" t="e">
        <f t="shared" si="64"/>
        <v>#DIV/0!</v>
      </c>
      <c r="T471" s="202" t="e">
        <f t="shared" si="57"/>
        <v>#DIV/0!</v>
      </c>
      <c r="U471" s="202" t="e">
        <f t="shared" si="58"/>
        <v>#DIV/0!</v>
      </c>
      <c r="V471" s="378" t="e">
        <f t="shared" si="59"/>
        <v>#DIV/0!</v>
      </c>
      <c r="W471" s="378" t="e">
        <f t="shared" si="60"/>
        <v>#DIV/0!</v>
      </c>
      <c r="X471" s="258" t="e">
        <f t="shared" si="61"/>
        <v>#N/A</v>
      </c>
      <c r="Y471" s="297" t="e">
        <f t="shared" si="62"/>
        <v>#DIV/0!</v>
      </c>
      <c r="Z471" s="201">
        <f t="shared" si="63"/>
        <v>0</v>
      </c>
      <c r="AD471" s="201" t="str">
        <f>PE!AP471</f>
        <v>Methode</v>
      </c>
    </row>
    <row r="472" spans="1:30">
      <c r="A472" s="126" t="s">
        <v>515</v>
      </c>
      <c r="P472" s="332">
        <v>8.4353999999999996</v>
      </c>
      <c r="Q472">
        <v>0.5</v>
      </c>
      <c r="R472" s="232" t="e">
        <f t="shared" si="56"/>
        <v>#DIV/0!</v>
      </c>
      <c r="S472" s="201" t="e">
        <f t="shared" si="64"/>
        <v>#DIV/0!</v>
      </c>
      <c r="T472" s="202" t="e">
        <f t="shared" si="57"/>
        <v>#DIV/0!</v>
      </c>
      <c r="U472" s="202" t="e">
        <f t="shared" si="58"/>
        <v>#DIV/0!</v>
      </c>
      <c r="V472" s="378" t="e">
        <f t="shared" si="59"/>
        <v>#DIV/0!</v>
      </c>
      <c r="W472" s="378" t="e">
        <f t="shared" si="60"/>
        <v>#DIV/0!</v>
      </c>
      <c r="X472" s="258" t="e">
        <f t="shared" si="61"/>
        <v>#N/A</v>
      </c>
      <c r="Y472" s="297" t="e">
        <f t="shared" si="62"/>
        <v>#DIV/0!</v>
      </c>
      <c r="Z472" s="201">
        <f t="shared" si="63"/>
        <v>0</v>
      </c>
      <c r="AD472" s="201" t="str">
        <f>PE!AP472</f>
        <v>KWS, Schlamm</v>
      </c>
    </row>
    <row r="473" spans="1:30">
      <c r="A473" s="126" t="s">
        <v>516</v>
      </c>
      <c r="P473" s="332">
        <v>11.7111</v>
      </c>
      <c r="Q473">
        <v>0.44</v>
      </c>
      <c r="R473" s="232" t="e">
        <f t="shared" si="56"/>
        <v>#DIV/0!</v>
      </c>
      <c r="S473" s="201" t="e">
        <f t="shared" si="64"/>
        <v>#DIV/0!</v>
      </c>
      <c r="T473" s="202" t="e">
        <f t="shared" si="57"/>
        <v>#DIV/0!</v>
      </c>
      <c r="U473" s="202" t="e">
        <f t="shared" si="58"/>
        <v>#DIV/0!</v>
      </c>
      <c r="V473" s="378" t="e">
        <f t="shared" si="59"/>
        <v>#DIV/0!</v>
      </c>
      <c r="W473" s="378" t="e">
        <f t="shared" si="60"/>
        <v>#DIV/0!</v>
      </c>
      <c r="X473" s="258" t="e">
        <f t="shared" si="61"/>
        <v>#N/A</v>
      </c>
      <c r="Y473" s="297" t="e">
        <f t="shared" si="62"/>
        <v>#DIV/0!</v>
      </c>
      <c r="Z473" s="201">
        <f t="shared" si="63"/>
        <v>0</v>
      </c>
      <c r="AD473" s="201" t="str">
        <f>PE!AP473</f>
        <v>KWS, Schlamm</v>
      </c>
    </row>
    <row r="474" spans="1:30">
      <c r="A474" s="126" t="s">
        <v>517</v>
      </c>
      <c r="D474">
        <v>21</v>
      </c>
      <c r="J474">
        <v>21</v>
      </c>
      <c r="P474" s="332">
        <v>8.1944999999999997</v>
      </c>
      <c r="Q474">
        <v>0.5</v>
      </c>
      <c r="R474" s="232">
        <f t="shared" si="56"/>
        <v>0.16</v>
      </c>
      <c r="S474" s="201">
        <f t="shared" si="64"/>
        <v>0.33</v>
      </c>
      <c r="T474" s="202">
        <f t="shared" si="57"/>
        <v>0</v>
      </c>
      <c r="U474" s="202">
        <f t="shared" si="58"/>
        <v>0</v>
      </c>
      <c r="V474" s="378" t="e">
        <f t="shared" si="59"/>
        <v>#DIV/0!</v>
      </c>
      <c r="W474" s="378" t="e">
        <f t="shared" si="60"/>
        <v>#DIV/0!</v>
      </c>
      <c r="X474" s="258" t="e">
        <f t="shared" si="61"/>
        <v>#N/A</v>
      </c>
      <c r="Y474" s="297">
        <f t="shared" si="62"/>
        <v>21</v>
      </c>
      <c r="Z474" s="201">
        <f t="shared" si="63"/>
        <v>2.5626944902068463</v>
      </c>
      <c r="AD474" s="201" t="str">
        <f>PE!AP474</f>
        <v>KWS, Schlamm</v>
      </c>
    </row>
    <row r="475" spans="1:30">
      <c r="A475" s="126" t="s">
        <v>518</v>
      </c>
      <c r="D475">
        <v>8.16</v>
      </c>
      <c r="J475">
        <v>8.16</v>
      </c>
      <c r="P475" s="332">
        <v>5.7272999999999996</v>
      </c>
      <c r="Q475">
        <v>0.47</v>
      </c>
      <c r="R475" s="232">
        <f t="shared" si="56"/>
        <v>0.16</v>
      </c>
      <c r="S475" s="201">
        <f t="shared" si="64"/>
        <v>0.315</v>
      </c>
      <c r="T475" s="202">
        <f t="shared" si="57"/>
        <v>0</v>
      </c>
      <c r="U475" s="202">
        <f t="shared" si="58"/>
        <v>0</v>
      </c>
      <c r="V475" s="378" t="e">
        <f t="shared" si="59"/>
        <v>#DIV/0!</v>
      </c>
      <c r="W475" s="378" t="e">
        <f t="shared" si="60"/>
        <v>#DIV/0!</v>
      </c>
      <c r="X475" s="258" t="e">
        <f t="shared" si="61"/>
        <v>#N/A</v>
      </c>
      <c r="Y475" s="297">
        <f t="shared" si="62"/>
        <v>8.16</v>
      </c>
      <c r="Z475" s="201">
        <f t="shared" si="63"/>
        <v>1.4247551202137134</v>
      </c>
      <c r="AB475" s="378"/>
      <c r="AC475" s="256"/>
      <c r="AD475" s="201" t="str">
        <f>PE!AP475</f>
        <v>KWS, Methode</v>
      </c>
    </row>
    <row r="476" spans="1:30">
      <c r="A476" s="126" t="s">
        <v>519</v>
      </c>
      <c r="P476" s="332">
        <v>6.8329000000000004</v>
      </c>
      <c r="Q476">
        <v>0.5</v>
      </c>
      <c r="R476" s="232" t="e">
        <f t="shared" si="56"/>
        <v>#DIV/0!</v>
      </c>
      <c r="S476" s="201" t="e">
        <f t="shared" si="64"/>
        <v>#DIV/0!</v>
      </c>
      <c r="T476" s="202" t="e">
        <f t="shared" si="57"/>
        <v>#DIV/0!</v>
      </c>
      <c r="U476" s="202" t="e">
        <f t="shared" si="58"/>
        <v>#DIV/0!</v>
      </c>
      <c r="V476" s="378" t="e">
        <f t="shared" si="59"/>
        <v>#DIV/0!</v>
      </c>
      <c r="W476" s="378" t="e">
        <f t="shared" si="60"/>
        <v>#DIV/0!</v>
      </c>
      <c r="X476" s="258" t="e">
        <f t="shared" si="61"/>
        <v>#N/A</v>
      </c>
      <c r="Y476" s="297" t="e">
        <f t="shared" si="62"/>
        <v>#DIV/0!</v>
      </c>
      <c r="Z476" s="201">
        <f t="shared" si="63"/>
        <v>0</v>
      </c>
      <c r="AD476" s="201" t="str">
        <f>PE!AP476</f>
        <v>KWS, Schlamm</v>
      </c>
    </row>
    <row r="477" spans="1:30">
      <c r="A477" s="126" t="s">
        <v>520</v>
      </c>
      <c r="P477" s="332">
        <v>7.9863</v>
      </c>
      <c r="Q477">
        <v>0.5</v>
      </c>
      <c r="R477" s="232" t="e">
        <f t="shared" si="56"/>
        <v>#DIV/0!</v>
      </c>
      <c r="S477" s="201" t="e">
        <f t="shared" si="64"/>
        <v>#DIV/0!</v>
      </c>
      <c r="T477" s="202" t="e">
        <f t="shared" si="57"/>
        <v>#DIV/0!</v>
      </c>
      <c r="U477" s="202" t="e">
        <f t="shared" si="58"/>
        <v>#DIV/0!</v>
      </c>
      <c r="V477" s="378" t="e">
        <f t="shared" si="59"/>
        <v>#DIV/0!</v>
      </c>
      <c r="W477" s="378" t="e">
        <f t="shared" si="60"/>
        <v>#DIV/0!</v>
      </c>
      <c r="X477" s="258" t="e">
        <f t="shared" si="61"/>
        <v>#N/A</v>
      </c>
      <c r="Y477" s="297" t="e">
        <f t="shared" si="62"/>
        <v>#DIV/0!</v>
      </c>
      <c r="Z477" s="201">
        <f t="shared" si="63"/>
        <v>0</v>
      </c>
      <c r="AD477" s="201" t="str">
        <f>PE!AP477</f>
        <v>KWS, Schlamm</v>
      </c>
    </row>
    <row r="478" spans="1:30">
      <c r="A478" s="126" t="s">
        <v>521</v>
      </c>
      <c r="D478">
        <v>52.1</v>
      </c>
      <c r="J478">
        <v>52.1</v>
      </c>
      <c r="P478" s="332">
        <v>8.0572999999999997</v>
      </c>
      <c r="Q478">
        <v>0.47</v>
      </c>
      <c r="R478" s="232">
        <f t="shared" si="56"/>
        <v>0.16</v>
      </c>
      <c r="S478" s="201">
        <f t="shared" si="64"/>
        <v>0.315</v>
      </c>
      <c r="T478" s="202">
        <f t="shared" si="57"/>
        <v>0</v>
      </c>
      <c r="U478" s="202">
        <f t="shared" si="58"/>
        <v>0</v>
      </c>
      <c r="V478" s="378" t="e">
        <f t="shared" si="59"/>
        <v>#DIV/0!</v>
      </c>
      <c r="W478" s="378" t="e">
        <f t="shared" si="60"/>
        <v>#DIV/0!</v>
      </c>
      <c r="X478" s="258" t="e">
        <f t="shared" si="61"/>
        <v>#N/A</v>
      </c>
      <c r="Y478" s="297">
        <f t="shared" si="62"/>
        <v>52.1</v>
      </c>
      <c r="Z478" s="201">
        <f t="shared" si="63"/>
        <v>6.4661859431819595</v>
      </c>
      <c r="AB478" s="378"/>
      <c r="AC478" s="256"/>
      <c r="AD478" s="201" t="str">
        <f>PE!AP478</f>
        <v>KWS, Methode</v>
      </c>
    </row>
    <row r="479" spans="1:30">
      <c r="A479" s="126" t="s">
        <v>522</v>
      </c>
      <c r="P479" s="332">
        <v>98.735100000000003</v>
      </c>
      <c r="R479" s="232" t="e">
        <f t="shared" si="56"/>
        <v>#DIV/0!</v>
      </c>
      <c r="S479" s="201" t="e">
        <f t="shared" si="64"/>
        <v>#DIV/0!</v>
      </c>
      <c r="T479" s="202" t="e">
        <f t="shared" si="57"/>
        <v>#DIV/0!</v>
      </c>
      <c r="U479" s="202" t="e">
        <f t="shared" si="58"/>
        <v>#DIV/0!</v>
      </c>
      <c r="V479" s="378" t="e">
        <f t="shared" si="59"/>
        <v>#DIV/0!</v>
      </c>
      <c r="W479" s="378" t="e">
        <f t="shared" si="60"/>
        <v>#DIV/0!</v>
      </c>
      <c r="X479" s="258" t="e">
        <f t="shared" si="61"/>
        <v>#N/A</v>
      </c>
      <c r="Y479" s="297" t="e">
        <f t="shared" si="62"/>
        <v>#DIV/0!</v>
      </c>
      <c r="Z479" s="201">
        <f t="shared" si="63"/>
        <v>0</v>
      </c>
      <c r="AD479" s="201" t="str">
        <f>PE!AP479</f>
        <v>Methode</v>
      </c>
    </row>
    <row r="480" spans="1:30">
      <c r="A480" s="126" t="s">
        <v>523</v>
      </c>
      <c r="P480" s="332">
        <v>9.3091000000000008</v>
      </c>
      <c r="R480" s="232" t="e">
        <f t="shared" si="56"/>
        <v>#DIV/0!</v>
      </c>
      <c r="S480" s="201" t="e">
        <f t="shared" si="64"/>
        <v>#DIV/0!</v>
      </c>
      <c r="T480" s="202" t="e">
        <f t="shared" si="57"/>
        <v>#DIV/0!</v>
      </c>
      <c r="U480" s="202" t="e">
        <f t="shared" si="58"/>
        <v>#DIV/0!</v>
      </c>
      <c r="V480" s="378" t="e">
        <f t="shared" si="59"/>
        <v>#DIV/0!</v>
      </c>
      <c r="W480" s="378" t="e">
        <f t="shared" si="60"/>
        <v>#DIV/0!</v>
      </c>
      <c r="X480" s="258" t="e">
        <f t="shared" si="61"/>
        <v>#N/A</v>
      </c>
      <c r="Y480" s="297" t="e">
        <f t="shared" si="62"/>
        <v>#DIV/0!</v>
      </c>
      <c r="Z480" s="201">
        <f t="shared" si="63"/>
        <v>0</v>
      </c>
      <c r="AD480" s="201" t="str">
        <f>PE!AP480</f>
        <v>Methode</v>
      </c>
    </row>
    <row r="481" spans="1:30">
      <c r="A481" s="126" t="s">
        <v>524</v>
      </c>
      <c r="P481" s="332">
        <v>72.2</v>
      </c>
      <c r="R481" s="232" t="e">
        <f t="shared" si="56"/>
        <v>#DIV/0!</v>
      </c>
      <c r="S481" s="201" t="e">
        <f t="shared" si="64"/>
        <v>#DIV/0!</v>
      </c>
      <c r="T481" s="202" t="e">
        <f t="shared" si="57"/>
        <v>#DIV/0!</v>
      </c>
      <c r="U481" s="202" t="e">
        <f t="shared" si="58"/>
        <v>#DIV/0!</v>
      </c>
      <c r="V481" s="378" t="e">
        <f t="shared" si="59"/>
        <v>#DIV/0!</v>
      </c>
      <c r="W481" s="378" t="e">
        <f t="shared" si="60"/>
        <v>#DIV/0!</v>
      </c>
      <c r="X481" s="258" t="e">
        <f t="shared" si="61"/>
        <v>#N/A</v>
      </c>
      <c r="Y481" s="297" t="e">
        <f t="shared" si="62"/>
        <v>#DIV/0!</v>
      </c>
      <c r="Z481" s="201">
        <f t="shared" si="63"/>
        <v>0</v>
      </c>
      <c r="AD481" s="201" t="str">
        <f>PE!AP481</f>
        <v>Methode</v>
      </c>
    </row>
    <row r="482" spans="1:30">
      <c r="A482" s="127" t="s">
        <v>525</v>
      </c>
      <c r="E482">
        <v>5.05</v>
      </c>
      <c r="F482">
        <v>6.6</v>
      </c>
      <c r="K482">
        <v>5.05</v>
      </c>
      <c r="L482">
        <v>6.6</v>
      </c>
      <c r="P482" s="332">
        <v>3.8195999999999999</v>
      </c>
      <c r="Q482">
        <v>0.67</v>
      </c>
      <c r="R482" s="232">
        <f t="shared" si="56"/>
        <v>0.66666666666666663</v>
      </c>
      <c r="S482" s="201">
        <f t="shared" si="64"/>
        <v>0.66833333333333333</v>
      </c>
      <c r="T482" s="202">
        <f t="shared" si="57"/>
        <v>13.304721030043007</v>
      </c>
      <c r="U482" s="202">
        <f t="shared" si="58"/>
        <v>13.304721030043007</v>
      </c>
      <c r="V482" s="378">
        <f t="shared" si="59"/>
        <v>0.99999999999999267</v>
      </c>
      <c r="W482" s="378">
        <f t="shared" si="60"/>
        <v>0.99999999999999389</v>
      </c>
      <c r="X482" s="258" t="e">
        <f t="shared" si="61"/>
        <v>#N/A</v>
      </c>
      <c r="Y482" s="297">
        <f t="shared" si="62"/>
        <v>5.8249999999999993</v>
      </c>
      <c r="Z482" s="201">
        <f t="shared" si="63"/>
        <v>1.5250287988271021</v>
      </c>
      <c r="AB482" s="378"/>
      <c r="AC482" s="256"/>
      <c r="AD482" s="201" t="str">
        <f>PE!AP482</f>
        <v>Methode</v>
      </c>
    </row>
    <row r="483" spans="1:30">
      <c r="A483" s="127" t="s">
        <v>526</v>
      </c>
      <c r="E483">
        <v>12.2</v>
      </c>
      <c r="F483">
        <v>17.38</v>
      </c>
      <c r="K483">
        <v>12.2</v>
      </c>
      <c r="L483">
        <v>17.38</v>
      </c>
      <c r="P483" s="332">
        <v>8.4923999999999999</v>
      </c>
      <c r="Q483">
        <v>0.56000000000000005</v>
      </c>
      <c r="R483" s="232">
        <f t="shared" si="56"/>
        <v>0.66666666666666663</v>
      </c>
      <c r="S483" s="201">
        <f t="shared" si="64"/>
        <v>0.61333333333333329</v>
      </c>
      <c r="T483" s="202">
        <f t="shared" si="57"/>
        <v>17.511832319134555</v>
      </c>
      <c r="U483" s="202">
        <f t="shared" si="58"/>
        <v>17.511832319134555</v>
      </c>
      <c r="V483" s="378">
        <f t="shared" si="59"/>
        <v>0.99999999999999978</v>
      </c>
      <c r="W483" s="378">
        <f t="shared" si="60"/>
        <v>0.99999999999999978</v>
      </c>
      <c r="X483" s="258" t="e">
        <f t="shared" si="61"/>
        <v>#N/A</v>
      </c>
      <c r="Y483" s="297">
        <f t="shared" si="62"/>
        <v>14.79</v>
      </c>
      <c r="Z483" s="201">
        <f t="shared" si="63"/>
        <v>1.741557156987424</v>
      </c>
      <c r="AB483" s="378"/>
      <c r="AC483" s="256"/>
      <c r="AD483" s="201" t="str">
        <f>PE!AP483</f>
        <v>Methode</v>
      </c>
    </row>
    <row r="484" spans="1:30">
      <c r="A484" s="127" t="s">
        <v>527</v>
      </c>
      <c r="E484">
        <v>12.29</v>
      </c>
      <c r="F484">
        <v>16.350000000000001</v>
      </c>
      <c r="K484">
        <v>12.29</v>
      </c>
      <c r="L484">
        <v>16.350000000000001</v>
      </c>
      <c r="P484" s="332">
        <v>7.0076000000000001</v>
      </c>
      <c r="Q484">
        <v>0.44</v>
      </c>
      <c r="R484" s="232">
        <f t="shared" si="56"/>
        <v>0.66666666666666663</v>
      </c>
      <c r="S484" s="201">
        <f t="shared" si="64"/>
        <v>0.55333333333333334</v>
      </c>
      <c r="T484" s="202">
        <f t="shared" si="57"/>
        <v>14.175977653631344</v>
      </c>
      <c r="U484" s="202">
        <f t="shared" si="58"/>
        <v>14.175977653631344</v>
      </c>
      <c r="V484" s="378">
        <f t="shared" si="59"/>
        <v>0.99999999999999634</v>
      </c>
      <c r="W484" s="378">
        <f t="shared" si="60"/>
        <v>0.99999999999999634</v>
      </c>
      <c r="X484" s="258" t="e">
        <f t="shared" si="61"/>
        <v>#N/A</v>
      </c>
      <c r="Y484" s="297">
        <f t="shared" si="62"/>
        <v>14.32</v>
      </c>
      <c r="Z484" s="201">
        <f t="shared" si="63"/>
        <v>2.0434956333124039</v>
      </c>
      <c r="AB484" s="378"/>
      <c r="AC484" s="256"/>
      <c r="AD484" s="201" t="str">
        <f>PE!AP484</f>
        <v>Methode</v>
      </c>
    </row>
    <row r="485" spans="1:30">
      <c r="A485" s="127" t="s">
        <v>528</v>
      </c>
      <c r="E485">
        <v>10.5</v>
      </c>
      <c r="F485">
        <v>14.42</v>
      </c>
      <c r="K485">
        <v>10.5</v>
      </c>
      <c r="L485">
        <v>14.42</v>
      </c>
      <c r="P485" s="332">
        <v>7.1654</v>
      </c>
      <c r="Q485">
        <v>0.44</v>
      </c>
      <c r="R485" s="232">
        <f t="shared" si="56"/>
        <v>0.66666666666666663</v>
      </c>
      <c r="S485" s="201">
        <f t="shared" si="64"/>
        <v>0.55333333333333334</v>
      </c>
      <c r="T485" s="202">
        <f t="shared" si="57"/>
        <v>15.730337078651624</v>
      </c>
      <c r="U485" s="202">
        <f t="shared" si="58"/>
        <v>15.730337078651624</v>
      </c>
      <c r="V485" s="378">
        <f t="shared" si="59"/>
        <v>1.0000000000000042</v>
      </c>
      <c r="W485" s="378">
        <f t="shared" si="60"/>
        <v>1.0000000000000033</v>
      </c>
      <c r="X485" s="258" t="e">
        <f t="shared" si="61"/>
        <v>#N/A</v>
      </c>
      <c r="Y485" s="297">
        <f t="shared" si="62"/>
        <v>12.46</v>
      </c>
      <c r="Z485" s="201">
        <f t="shared" si="63"/>
        <v>1.7389119937477322</v>
      </c>
      <c r="AB485" s="378"/>
      <c r="AC485" s="256"/>
      <c r="AD485" s="201" t="str">
        <f>PE!AP485</f>
        <v>Methode</v>
      </c>
    </row>
    <row r="486" spans="1:30">
      <c r="A486" s="127" t="s">
        <v>529</v>
      </c>
      <c r="E486">
        <v>15.97</v>
      </c>
      <c r="F486">
        <v>21.73</v>
      </c>
      <c r="K486">
        <v>15.97</v>
      </c>
      <c r="L486">
        <v>21.73</v>
      </c>
      <c r="P486" s="332">
        <v>9.2026000000000003</v>
      </c>
      <c r="Q486">
        <v>0.56000000000000005</v>
      </c>
      <c r="R486" s="232">
        <f t="shared" si="56"/>
        <v>0.66666666666666663</v>
      </c>
      <c r="S486" s="201">
        <f t="shared" si="64"/>
        <v>0.61333333333333329</v>
      </c>
      <c r="T486" s="202">
        <f t="shared" si="57"/>
        <v>15.278514588859357</v>
      </c>
      <c r="U486" s="202">
        <f t="shared" si="58"/>
        <v>15.278514588859357</v>
      </c>
      <c r="V486" s="378">
        <f t="shared" si="59"/>
        <v>1.000000000000004</v>
      </c>
      <c r="W486" s="378">
        <f t="shared" si="60"/>
        <v>1.0000000000000033</v>
      </c>
      <c r="X486" s="258" t="e">
        <f t="shared" si="61"/>
        <v>#N/A</v>
      </c>
      <c r="Y486" s="297">
        <f t="shared" si="62"/>
        <v>18.850000000000001</v>
      </c>
      <c r="Z486" s="201">
        <f t="shared" si="63"/>
        <v>2.0483341664312262</v>
      </c>
      <c r="AB486" s="378"/>
      <c r="AC486" s="256"/>
      <c r="AD486" s="201" t="str">
        <f>PE!AP486</f>
        <v>Methode</v>
      </c>
    </row>
    <row r="487" spans="1:30">
      <c r="A487" s="127" t="s">
        <v>530</v>
      </c>
      <c r="E487">
        <v>16.8</v>
      </c>
      <c r="F487">
        <v>21.63</v>
      </c>
      <c r="K487">
        <v>16.8</v>
      </c>
      <c r="L487">
        <v>21.63</v>
      </c>
      <c r="P487" s="332">
        <v>10.8903</v>
      </c>
      <c r="Q487">
        <v>0.44</v>
      </c>
      <c r="R487" s="232">
        <f t="shared" si="56"/>
        <v>0.66666666666666663</v>
      </c>
      <c r="S487" s="201">
        <f t="shared" si="64"/>
        <v>0.55333333333333334</v>
      </c>
      <c r="T487" s="202">
        <f t="shared" si="57"/>
        <v>12.568306010928957</v>
      </c>
      <c r="U487" s="202">
        <f t="shared" si="58"/>
        <v>12.568306010928957</v>
      </c>
      <c r="V487" s="378">
        <f t="shared" si="59"/>
        <v>1.0000000000000002</v>
      </c>
      <c r="W487" s="378">
        <f t="shared" si="60"/>
        <v>1.0000000000000002</v>
      </c>
      <c r="X487" s="258" t="e">
        <f t="shared" si="61"/>
        <v>#N/A</v>
      </c>
      <c r="Y487" s="297">
        <f t="shared" si="62"/>
        <v>19.215</v>
      </c>
      <c r="Z487" s="201">
        <f t="shared" si="63"/>
        <v>1.7644142034654693</v>
      </c>
      <c r="AD487" s="201" t="str">
        <f>PE!AP487</f>
        <v>Massenbilanz KWS</v>
      </c>
    </row>
    <row r="488" spans="1:30">
      <c r="A488" s="127" t="s">
        <v>531</v>
      </c>
      <c r="E488">
        <v>29.26</v>
      </c>
      <c r="F488">
        <v>33.44</v>
      </c>
      <c r="K488">
        <v>29.26</v>
      </c>
      <c r="L488">
        <v>33.44</v>
      </c>
      <c r="P488" s="332">
        <v>11.8203</v>
      </c>
      <c r="Q488">
        <v>0.31</v>
      </c>
      <c r="R488" s="232">
        <f t="shared" si="56"/>
        <v>0.66666666666666663</v>
      </c>
      <c r="S488" s="201">
        <f t="shared" si="64"/>
        <v>0.48833333333333329</v>
      </c>
      <c r="T488" s="202">
        <f t="shared" si="57"/>
        <v>6.6666666666666599</v>
      </c>
      <c r="U488" s="202">
        <f t="shared" si="58"/>
        <v>6.6666666666666599</v>
      </c>
      <c r="V488" s="378">
        <f t="shared" si="59"/>
        <v>1.0000000000000009</v>
      </c>
      <c r="W488" s="378">
        <f t="shared" si="60"/>
        <v>0.99999999999999911</v>
      </c>
      <c r="X488" s="258" t="e">
        <f t="shared" si="61"/>
        <v>#N/A</v>
      </c>
      <c r="Y488" s="297">
        <f t="shared" si="62"/>
        <v>31.35</v>
      </c>
      <c r="Z488" s="201">
        <f t="shared" si="63"/>
        <v>2.6522169488084062</v>
      </c>
      <c r="AD488" s="201" t="str">
        <f>PE!AP488</f>
        <v>Massenbilanz KWS</v>
      </c>
    </row>
    <row r="489" spans="1:30">
      <c r="A489" s="127" t="s">
        <v>532</v>
      </c>
      <c r="B489">
        <v>126.54</v>
      </c>
      <c r="C489">
        <v>79.849999999999994</v>
      </c>
      <c r="D489">
        <v>70.290000000000006</v>
      </c>
      <c r="E489">
        <v>65.69</v>
      </c>
      <c r="F489">
        <v>59.64</v>
      </c>
      <c r="G489">
        <v>63.58</v>
      </c>
      <c r="H489" s="22">
        <v>126.54</v>
      </c>
      <c r="I489">
        <v>79.849999999999994</v>
      </c>
      <c r="J489">
        <v>70.290000000000006</v>
      </c>
      <c r="K489">
        <v>65.69</v>
      </c>
      <c r="L489">
        <v>59.64</v>
      </c>
      <c r="M489" s="72">
        <v>63.58</v>
      </c>
      <c r="P489" s="332">
        <v>83.7059</v>
      </c>
      <c r="Q489">
        <v>0.78</v>
      </c>
      <c r="R489" s="232">
        <f t="shared" si="56"/>
        <v>1</v>
      </c>
      <c r="S489" s="201">
        <f t="shared" si="64"/>
        <v>0.89</v>
      </c>
      <c r="T489" s="202">
        <f t="shared" si="57"/>
        <v>29.361117626470694</v>
      </c>
      <c r="U489" s="202">
        <f t="shared" si="58"/>
        <v>29.361117626470694</v>
      </c>
      <c r="V489" s="378">
        <f t="shared" si="59"/>
        <v>0.78820838755774969</v>
      </c>
      <c r="W489" s="378">
        <f t="shared" si="60"/>
        <v>2.1480964548151582</v>
      </c>
      <c r="X489" s="258">
        <f t="shared" si="61"/>
        <v>1.94</v>
      </c>
      <c r="Y489" s="297">
        <f t="shared" si="62"/>
        <v>77.598333333333329</v>
      </c>
      <c r="Z489" s="201">
        <f t="shared" si="63"/>
        <v>0.92703541008857593</v>
      </c>
      <c r="AC489">
        <f>Z489*100</f>
        <v>92.703541008857599</v>
      </c>
      <c r="AD489" s="201" t="str">
        <f>PE!AP489</f>
        <v>Methode</v>
      </c>
    </row>
    <row r="490" spans="1:30">
      <c r="A490" s="127" t="s">
        <v>533</v>
      </c>
      <c r="P490" s="332">
        <v>91.260099999999994</v>
      </c>
      <c r="Q490">
        <v>1.78</v>
      </c>
      <c r="R490" s="232" t="e">
        <f t="shared" si="56"/>
        <v>#DIV/0!</v>
      </c>
      <c r="S490" s="201" t="e">
        <f t="shared" si="64"/>
        <v>#DIV/0!</v>
      </c>
      <c r="T490" s="202" t="e">
        <f t="shared" si="57"/>
        <v>#DIV/0!</v>
      </c>
      <c r="U490" s="202" t="e">
        <f t="shared" si="58"/>
        <v>#DIV/0!</v>
      </c>
      <c r="V490" s="378" t="e">
        <f t="shared" si="59"/>
        <v>#DIV/0!</v>
      </c>
      <c r="W490" s="378" t="e">
        <f t="shared" si="60"/>
        <v>#DIV/0!</v>
      </c>
      <c r="X490" s="258" t="e">
        <f t="shared" si="61"/>
        <v>#N/A</v>
      </c>
      <c r="Y490" s="297" t="e">
        <f t="shared" si="62"/>
        <v>#DIV/0!</v>
      </c>
      <c r="Z490" s="201">
        <f t="shared" si="63"/>
        <v>0</v>
      </c>
      <c r="AD490" s="201" t="str">
        <f>PE!AP490</f>
        <v>Methode</v>
      </c>
    </row>
    <row r="491" spans="1:30">
      <c r="A491" s="128" t="s">
        <v>534</v>
      </c>
      <c r="P491" s="332">
        <v>0</v>
      </c>
      <c r="R491" s="232" t="e">
        <f t="shared" si="56"/>
        <v>#DIV/0!</v>
      </c>
      <c r="S491" s="201" t="e">
        <f t="shared" si="64"/>
        <v>#DIV/0!</v>
      </c>
      <c r="T491" s="202" t="e">
        <f t="shared" si="57"/>
        <v>#DIV/0!</v>
      </c>
      <c r="U491" s="202" t="e">
        <f t="shared" si="58"/>
        <v>#DIV/0!</v>
      </c>
      <c r="V491" s="378" t="e">
        <f t="shared" si="59"/>
        <v>#DIV/0!</v>
      </c>
      <c r="W491" s="378" t="e">
        <f t="shared" si="60"/>
        <v>#DIV/0!</v>
      </c>
      <c r="X491" s="258" t="e">
        <f t="shared" si="61"/>
        <v>#N/A</v>
      </c>
      <c r="Y491" s="297" t="e">
        <f t="shared" si="62"/>
        <v>#DIV/0!</v>
      </c>
      <c r="Z491" s="201">
        <f t="shared" si="63"/>
        <v>0</v>
      </c>
      <c r="AD491" s="201" t="str">
        <f>PE!AP491</f>
        <v>Methode</v>
      </c>
    </row>
    <row r="492" spans="1:30">
      <c r="A492" s="128" t="s">
        <v>535</v>
      </c>
      <c r="P492" s="332">
        <v>10.981400000000001</v>
      </c>
      <c r="Q492">
        <v>0.43</v>
      </c>
      <c r="R492" s="232" t="e">
        <f t="shared" si="56"/>
        <v>#DIV/0!</v>
      </c>
      <c r="S492" s="201" t="e">
        <f t="shared" si="64"/>
        <v>#DIV/0!</v>
      </c>
      <c r="T492" s="202" t="e">
        <f t="shared" si="57"/>
        <v>#DIV/0!</v>
      </c>
      <c r="U492" s="202" t="e">
        <f t="shared" si="58"/>
        <v>#DIV/0!</v>
      </c>
      <c r="V492" s="378" t="e">
        <f t="shared" si="59"/>
        <v>#DIV/0!</v>
      </c>
      <c r="W492" s="378" t="e">
        <f t="shared" si="60"/>
        <v>#DIV/0!</v>
      </c>
      <c r="X492" s="258" t="e">
        <f t="shared" si="61"/>
        <v>#N/A</v>
      </c>
      <c r="Y492" s="297" t="e">
        <f t="shared" si="62"/>
        <v>#DIV/0!</v>
      </c>
      <c r="Z492" s="201">
        <f t="shared" si="63"/>
        <v>0</v>
      </c>
      <c r="AD492" s="201" t="str">
        <f>PE!AP492</f>
        <v>Referenzmessung BS</v>
      </c>
    </row>
    <row r="493" spans="1:30">
      <c r="A493" s="128" t="s">
        <v>536</v>
      </c>
      <c r="P493" s="332">
        <v>9.3687000000000005</v>
      </c>
      <c r="Q493">
        <v>0.44</v>
      </c>
      <c r="R493" s="232" t="e">
        <f t="shared" si="56"/>
        <v>#DIV/0!</v>
      </c>
      <c r="S493" s="201" t="e">
        <f t="shared" si="64"/>
        <v>#DIV/0!</v>
      </c>
      <c r="T493" s="202" t="e">
        <f t="shared" si="57"/>
        <v>#DIV/0!</v>
      </c>
      <c r="U493" s="202" t="e">
        <f t="shared" si="58"/>
        <v>#DIV/0!</v>
      </c>
      <c r="V493" s="378" t="e">
        <f t="shared" si="59"/>
        <v>#DIV/0!</v>
      </c>
      <c r="W493" s="378" t="e">
        <f t="shared" si="60"/>
        <v>#DIV/0!</v>
      </c>
      <c r="X493" s="258" t="e">
        <f t="shared" si="61"/>
        <v>#N/A</v>
      </c>
      <c r="Y493" s="297" t="e">
        <f t="shared" si="62"/>
        <v>#DIV/0!</v>
      </c>
      <c r="Z493" s="201">
        <f t="shared" si="63"/>
        <v>0</v>
      </c>
      <c r="AD493" s="201" t="str">
        <f>PE!AP493</f>
        <v>Referenzmessung BS</v>
      </c>
    </row>
    <row r="494" spans="1:30">
      <c r="A494" s="128" t="s">
        <v>537</v>
      </c>
      <c r="P494" s="332">
        <v>10.2257</v>
      </c>
      <c r="Q494">
        <v>0.44</v>
      </c>
      <c r="R494" s="232" t="e">
        <f t="shared" si="56"/>
        <v>#DIV/0!</v>
      </c>
      <c r="S494" s="201" t="e">
        <f t="shared" si="64"/>
        <v>#DIV/0!</v>
      </c>
      <c r="T494" s="202" t="e">
        <f t="shared" si="57"/>
        <v>#DIV/0!</v>
      </c>
      <c r="U494" s="202" t="e">
        <f t="shared" si="58"/>
        <v>#DIV/0!</v>
      </c>
      <c r="V494" s="378" t="e">
        <f t="shared" si="59"/>
        <v>#DIV/0!</v>
      </c>
      <c r="W494" s="378" t="e">
        <f t="shared" si="60"/>
        <v>#DIV/0!</v>
      </c>
      <c r="X494" s="258" t="e">
        <f t="shared" si="61"/>
        <v>#N/A</v>
      </c>
      <c r="Y494" s="297" t="e">
        <f t="shared" si="62"/>
        <v>#DIV/0!</v>
      </c>
      <c r="Z494" s="201">
        <f t="shared" si="63"/>
        <v>0</v>
      </c>
      <c r="AD494" s="201" t="str">
        <f>PE!AP494</f>
        <v>Referenzmessung BS</v>
      </c>
    </row>
    <row r="495" spans="1:30">
      <c r="A495" s="128" t="s">
        <v>538</v>
      </c>
      <c r="P495" s="332">
        <v>10.4138</v>
      </c>
      <c r="Q495">
        <v>0.43</v>
      </c>
      <c r="R495" s="232" t="e">
        <f t="shared" si="56"/>
        <v>#DIV/0!</v>
      </c>
      <c r="S495" s="201" t="e">
        <f t="shared" si="64"/>
        <v>#DIV/0!</v>
      </c>
      <c r="T495" s="202" t="e">
        <f t="shared" si="57"/>
        <v>#DIV/0!</v>
      </c>
      <c r="U495" s="202" t="e">
        <f t="shared" si="58"/>
        <v>#DIV/0!</v>
      </c>
      <c r="V495" s="378" t="e">
        <f t="shared" si="59"/>
        <v>#DIV/0!</v>
      </c>
      <c r="W495" s="378" t="e">
        <f t="shared" si="60"/>
        <v>#DIV/0!</v>
      </c>
      <c r="X495" s="258" t="e">
        <f t="shared" si="61"/>
        <v>#N/A</v>
      </c>
      <c r="Y495" s="297" t="e">
        <f t="shared" si="62"/>
        <v>#DIV/0!</v>
      </c>
      <c r="Z495" s="201">
        <f t="shared" si="63"/>
        <v>0</v>
      </c>
      <c r="AD495" s="201" t="str">
        <f>PE!AP495</f>
        <v>Referenzmessung BS</v>
      </c>
    </row>
    <row r="496" spans="1:30">
      <c r="A496" s="128" t="s">
        <v>539</v>
      </c>
      <c r="D496">
        <v>27.06</v>
      </c>
      <c r="J496">
        <v>27.06</v>
      </c>
      <c r="P496" s="332">
        <v>11.331099999999999</v>
      </c>
      <c r="Q496">
        <v>0.44</v>
      </c>
      <c r="R496" s="232">
        <f t="shared" si="56"/>
        <v>0.16</v>
      </c>
      <c r="S496" s="201">
        <f t="shared" si="64"/>
        <v>0.3</v>
      </c>
      <c r="T496" s="202">
        <f t="shared" si="57"/>
        <v>0</v>
      </c>
      <c r="U496" s="202">
        <f t="shared" si="58"/>
        <v>0</v>
      </c>
      <c r="V496" s="378" t="e">
        <f t="shared" si="59"/>
        <v>#DIV/0!</v>
      </c>
      <c r="W496" s="378" t="e">
        <f t="shared" si="60"/>
        <v>#DIV/0!</v>
      </c>
      <c r="X496" s="258" t="e">
        <f t="shared" si="61"/>
        <v>#N/A</v>
      </c>
      <c r="Y496" s="297">
        <f t="shared" si="62"/>
        <v>27.06</v>
      </c>
      <c r="Z496" s="201">
        <f t="shared" si="63"/>
        <v>2.3881176584797594</v>
      </c>
      <c r="AD496" s="201" t="str">
        <f>PE!AP496</f>
        <v>Referenzmessung BS</v>
      </c>
    </row>
    <row r="497" spans="1:30">
      <c r="A497" s="128" t="s">
        <v>540</v>
      </c>
      <c r="P497" s="332">
        <v>10.4215</v>
      </c>
      <c r="Q497">
        <v>0.5</v>
      </c>
      <c r="R497" s="232" t="e">
        <f t="shared" si="56"/>
        <v>#DIV/0!</v>
      </c>
      <c r="S497" s="201" t="e">
        <f t="shared" si="64"/>
        <v>#DIV/0!</v>
      </c>
      <c r="T497" s="202" t="e">
        <f t="shared" si="57"/>
        <v>#DIV/0!</v>
      </c>
      <c r="U497" s="202" t="e">
        <f t="shared" si="58"/>
        <v>#DIV/0!</v>
      </c>
      <c r="V497" s="378" t="e">
        <f t="shared" si="59"/>
        <v>#DIV/0!</v>
      </c>
      <c r="W497" s="378" t="e">
        <f t="shared" si="60"/>
        <v>#DIV/0!</v>
      </c>
      <c r="X497" s="258" t="e">
        <f t="shared" si="61"/>
        <v>#N/A</v>
      </c>
      <c r="Y497" s="297" t="e">
        <f t="shared" si="62"/>
        <v>#DIV/0!</v>
      </c>
      <c r="Z497" s="201">
        <f t="shared" si="63"/>
        <v>0</v>
      </c>
      <c r="AD497" s="201" t="str">
        <f>PE!AP497</f>
        <v>Referenzmessung BS</v>
      </c>
    </row>
    <row r="498" spans="1:30">
      <c r="A498" s="344" t="s">
        <v>541</v>
      </c>
      <c r="D498">
        <v>9.6</v>
      </c>
      <c r="J498">
        <v>9.6</v>
      </c>
      <c r="P498" s="332">
        <v>5.4843999999999999</v>
      </c>
      <c r="Q498">
        <v>0.44</v>
      </c>
      <c r="R498" s="232">
        <f t="shared" si="56"/>
        <v>0.16</v>
      </c>
      <c r="S498" s="201">
        <f t="shared" si="64"/>
        <v>0.3</v>
      </c>
      <c r="T498" s="202">
        <f t="shared" si="57"/>
        <v>0</v>
      </c>
      <c r="U498" s="202">
        <f t="shared" si="58"/>
        <v>0</v>
      </c>
      <c r="V498" s="378" t="e">
        <f t="shared" si="59"/>
        <v>#DIV/0!</v>
      </c>
      <c r="W498" s="378" t="e">
        <f t="shared" si="60"/>
        <v>#DIV/0!</v>
      </c>
      <c r="X498" s="258" t="e">
        <f t="shared" si="61"/>
        <v>#N/A</v>
      </c>
      <c r="Y498" s="297">
        <f t="shared" si="62"/>
        <v>9.6</v>
      </c>
      <c r="Z498" s="201">
        <f t="shared" si="63"/>
        <v>1.7504193713077092</v>
      </c>
      <c r="AB498" s="378"/>
      <c r="AC498" s="256"/>
      <c r="AD498" s="201" t="str">
        <f>PE!AP498</f>
        <v>Methode</v>
      </c>
    </row>
    <row r="499" spans="1:30" s="304" customFormat="1">
      <c r="A499" s="130" t="s">
        <v>542</v>
      </c>
      <c r="C499" s="304">
        <v>16.760000000000002</v>
      </c>
      <c r="D499" s="304">
        <v>11.39</v>
      </c>
      <c r="E499" s="304">
        <v>13.82</v>
      </c>
      <c r="F499" s="304">
        <v>32.4</v>
      </c>
      <c r="H499" s="133"/>
      <c r="I499" s="304">
        <v>16.760000000000002</v>
      </c>
      <c r="J499" s="304">
        <v>11.39</v>
      </c>
      <c r="K499" s="304">
        <v>13.82</v>
      </c>
      <c r="L499" s="304">
        <v>17.59</v>
      </c>
      <c r="M499" s="112"/>
      <c r="N499" s="112"/>
      <c r="O499" s="193"/>
      <c r="P499" s="193">
        <v>8.8879999999999999</v>
      </c>
      <c r="Q499" s="304">
        <v>0.49</v>
      </c>
      <c r="R499" s="144">
        <f t="shared" si="56"/>
        <v>0.83333333333333326</v>
      </c>
      <c r="S499" s="145">
        <f t="shared" si="64"/>
        <v>0.66166666666666663</v>
      </c>
      <c r="T499" s="131">
        <f t="shared" si="57"/>
        <v>16.512758107838962</v>
      </c>
      <c r="U499" s="131">
        <f t="shared" si="58"/>
        <v>44.079027252287752</v>
      </c>
      <c r="V499" s="132">
        <f t="shared" si="59"/>
        <v>1.4234877284404457</v>
      </c>
      <c r="W499" s="132">
        <f t="shared" si="60"/>
        <v>1.098119104796915</v>
      </c>
      <c r="X499" s="116">
        <f t="shared" si="61"/>
        <v>1.49</v>
      </c>
      <c r="Y499" s="140">
        <f t="shared" si="62"/>
        <v>14.89</v>
      </c>
      <c r="Z499" s="201">
        <f t="shared" si="63"/>
        <v>1.6752925292529253</v>
      </c>
      <c r="AD499" s="201" t="str">
        <f>PE!AP499</f>
        <v>Massenbilanz KWS</v>
      </c>
    </row>
    <row r="500" spans="1:30">
      <c r="A500" s="130" t="s">
        <v>543</v>
      </c>
      <c r="C500">
        <v>17.2</v>
      </c>
      <c r="D500">
        <v>13.06</v>
      </c>
      <c r="E500">
        <v>13.62</v>
      </c>
      <c r="F500">
        <v>30.83</v>
      </c>
      <c r="I500">
        <v>17.2</v>
      </c>
      <c r="J500">
        <v>13.06</v>
      </c>
      <c r="K500">
        <v>13.62</v>
      </c>
      <c r="L500">
        <v>16.8</v>
      </c>
      <c r="P500" s="332">
        <v>8.9664000000000001</v>
      </c>
      <c r="Q500">
        <v>0.39</v>
      </c>
      <c r="R500" s="232">
        <f t="shared" si="56"/>
        <v>0.83333333333333326</v>
      </c>
      <c r="S500" s="201">
        <f t="shared" si="64"/>
        <v>0.61166666666666658</v>
      </c>
      <c r="T500" s="202">
        <f t="shared" si="57"/>
        <v>12.169439721407391</v>
      </c>
      <c r="U500" s="202">
        <f t="shared" si="58"/>
        <v>38.515660495939166</v>
      </c>
      <c r="V500" s="378">
        <f t="shared" si="59"/>
        <v>1.142947522697711</v>
      </c>
      <c r="W500" s="378">
        <f t="shared" si="60"/>
        <v>1.0996130194674678</v>
      </c>
      <c r="X500" s="258">
        <f t="shared" si="61"/>
        <v>1.49</v>
      </c>
      <c r="Y500" s="297">
        <f t="shared" si="62"/>
        <v>15.169999999999998</v>
      </c>
      <c r="Z500" s="201">
        <f t="shared" si="63"/>
        <v>1.6918718772305494</v>
      </c>
      <c r="AD500" s="201" t="str">
        <f>PE!AP500</f>
        <v>Massenbilanz KWS</v>
      </c>
    </row>
    <row r="501" spans="1:30">
      <c r="A501" s="130" t="s">
        <v>544</v>
      </c>
      <c r="D501">
        <v>8.94</v>
      </c>
      <c r="F501">
        <v>11.62</v>
      </c>
      <c r="J501">
        <v>8.94</v>
      </c>
      <c r="L501">
        <v>7.19</v>
      </c>
      <c r="P501" s="332">
        <v>4.3002000000000002</v>
      </c>
      <c r="Q501">
        <v>0.39</v>
      </c>
      <c r="R501" s="232">
        <f t="shared" si="56"/>
        <v>0.66666666666666663</v>
      </c>
      <c r="S501" s="201">
        <f t="shared" si="64"/>
        <v>0.52833333333333332</v>
      </c>
      <c r="T501" s="202">
        <f t="shared" si="57"/>
        <v>10.849349039057657</v>
      </c>
      <c r="U501" s="202">
        <f t="shared" si="58"/>
        <v>13.035019455252947</v>
      </c>
      <c r="V501" s="378">
        <f t="shared" si="59"/>
        <v>0.999999999999999</v>
      </c>
      <c r="W501" s="378">
        <f t="shared" si="60"/>
        <v>1</v>
      </c>
      <c r="X501" s="258" t="e">
        <f t="shared" si="61"/>
        <v>#N/A</v>
      </c>
      <c r="Y501" s="297">
        <f t="shared" si="62"/>
        <v>8.0649999999999995</v>
      </c>
      <c r="Z501" s="201">
        <f t="shared" si="63"/>
        <v>1.8754941630621829</v>
      </c>
      <c r="AD501" s="201" t="str">
        <f>PE!AP501</f>
        <v>Massenbilanz KWS</v>
      </c>
    </row>
    <row r="502" spans="1:30">
      <c r="A502" s="130" t="s">
        <v>545</v>
      </c>
      <c r="P502" s="332">
        <v>7.8087999999999997</v>
      </c>
      <c r="Q502">
        <v>0.37</v>
      </c>
      <c r="R502" s="232" t="e">
        <f t="shared" si="56"/>
        <v>#DIV/0!</v>
      </c>
      <c r="S502" s="201" t="e">
        <f t="shared" si="64"/>
        <v>#DIV/0!</v>
      </c>
      <c r="T502" s="202" t="e">
        <f t="shared" si="57"/>
        <v>#DIV/0!</v>
      </c>
      <c r="U502" s="202" t="e">
        <f t="shared" si="58"/>
        <v>#DIV/0!</v>
      </c>
      <c r="V502" s="378" t="e">
        <f t="shared" si="59"/>
        <v>#DIV/0!</v>
      </c>
      <c r="W502" s="378" t="e">
        <f t="shared" si="60"/>
        <v>#DIV/0!</v>
      </c>
      <c r="X502" s="258" t="e">
        <f t="shared" si="61"/>
        <v>#N/A</v>
      </c>
      <c r="Y502" s="297" t="e">
        <f t="shared" si="62"/>
        <v>#DIV/0!</v>
      </c>
      <c r="Z502" s="201">
        <f t="shared" si="63"/>
        <v>0</v>
      </c>
      <c r="AD502" s="201" t="str">
        <f>PE!AP502</f>
        <v>Massenbilanz KWS</v>
      </c>
    </row>
    <row r="503" spans="1:30">
      <c r="A503" s="130" t="s">
        <v>546</v>
      </c>
      <c r="D503">
        <v>8.42</v>
      </c>
      <c r="J503">
        <v>8.42</v>
      </c>
      <c r="P503" s="332">
        <v>6.5256999999999996</v>
      </c>
      <c r="Q503">
        <v>0.36</v>
      </c>
      <c r="R503" s="232">
        <f t="shared" si="56"/>
        <v>0.16</v>
      </c>
      <c r="S503" s="201">
        <f t="shared" si="64"/>
        <v>0.26</v>
      </c>
      <c r="T503" s="202">
        <f t="shared" si="57"/>
        <v>0</v>
      </c>
      <c r="U503" s="202">
        <f t="shared" si="58"/>
        <v>0</v>
      </c>
      <c r="V503" s="378" t="e">
        <f t="shared" si="59"/>
        <v>#DIV/0!</v>
      </c>
      <c r="W503" s="378" t="e">
        <f t="shared" si="60"/>
        <v>#DIV/0!</v>
      </c>
      <c r="X503" s="258" t="e">
        <f t="shared" si="61"/>
        <v>#N/A</v>
      </c>
      <c r="Y503" s="297">
        <f t="shared" si="62"/>
        <v>8.42</v>
      </c>
      <c r="Z503" s="201">
        <f t="shared" si="63"/>
        <v>1.2902830347702163</v>
      </c>
      <c r="AD503" s="201" t="str">
        <f>PE!AP503</f>
        <v>Massenbilanz KWS</v>
      </c>
    </row>
    <row r="504" spans="1:30">
      <c r="A504" s="130" t="s">
        <v>547</v>
      </c>
      <c r="D504">
        <v>12.13</v>
      </c>
      <c r="J504">
        <v>12.13</v>
      </c>
      <c r="P504" s="332">
        <v>8.0249000000000006</v>
      </c>
      <c r="Q504">
        <v>0.37</v>
      </c>
      <c r="R504" s="232">
        <f t="shared" si="56"/>
        <v>0.16</v>
      </c>
      <c r="S504" s="201">
        <f t="shared" si="64"/>
        <v>0.26500000000000001</v>
      </c>
      <c r="T504" s="202">
        <f t="shared" si="57"/>
        <v>0</v>
      </c>
      <c r="U504" s="202">
        <f t="shared" si="58"/>
        <v>0</v>
      </c>
      <c r="V504" s="378" t="e">
        <f t="shared" si="59"/>
        <v>#DIV/0!</v>
      </c>
      <c r="W504" s="378" t="e">
        <f t="shared" si="60"/>
        <v>#DIV/0!</v>
      </c>
      <c r="X504" s="258" t="e">
        <f t="shared" si="61"/>
        <v>#N/A</v>
      </c>
      <c r="Y504" s="297">
        <f t="shared" si="62"/>
        <v>12.13</v>
      </c>
      <c r="Z504" s="201">
        <f t="shared" si="63"/>
        <v>1.51154531520642</v>
      </c>
      <c r="AD504" s="201" t="str">
        <f>PE!AP504</f>
        <v>Massenbilanz KWS</v>
      </c>
    </row>
    <row r="505" spans="1:30">
      <c r="A505" s="130" t="s">
        <v>548</v>
      </c>
      <c r="D505">
        <v>10.79</v>
      </c>
      <c r="J505">
        <v>10.79</v>
      </c>
      <c r="P505" s="332">
        <v>7.6868999999999996</v>
      </c>
      <c r="Q505">
        <v>0.41</v>
      </c>
      <c r="R505" s="232">
        <f t="shared" si="56"/>
        <v>0.16</v>
      </c>
      <c r="S505" s="201">
        <f t="shared" si="64"/>
        <v>0.28499999999999998</v>
      </c>
      <c r="T505" s="202">
        <f t="shared" si="57"/>
        <v>0</v>
      </c>
      <c r="U505" s="202">
        <f t="shared" si="58"/>
        <v>0</v>
      </c>
      <c r="V505" s="378" t="e">
        <f t="shared" si="59"/>
        <v>#DIV/0!</v>
      </c>
      <c r="W505" s="378" t="e">
        <f t="shared" si="60"/>
        <v>#DIV/0!</v>
      </c>
      <c r="X505" s="258" t="e">
        <f t="shared" si="61"/>
        <v>#N/A</v>
      </c>
      <c r="Y505" s="297">
        <f t="shared" si="62"/>
        <v>10.79</v>
      </c>
      <c r="Z505" s="201">
        <f t="shared" si="63"/>
        <v>1.4036867918146456</v>
      </c>
      <c r="AD505" s="201" t="str">
        <f>PE!AP505</f>
        <v>Kläranlage</v>
      </c>
    </row>
    <row r="506" spans="1:30">
      <c r="A506" s="130" t="s">
        <v>549</v>
      </c>
      <c r="D506">
        <v>27.5</v>
      </c>
      <c r="F506">
        <v>12.37</v>
      </c>
      <c r="J506">
        <v>27.5</v>
      </c>
      <c r="L506">
        <v>7.57</v>
      </c>
      <c r="P506" s="332">
        <v>7.1997</v>
      </c>
      <c r="Q506">
        <v>0.43</v>
      </c>
      <c r="R506" s="232">
        <f t="shared" si="56"/>
        <v>0.41666666666666663</v>
      </c>
      <c r="S506" s="201">
        <f t="shared" si="64"/>
        <v>0.42333333333333334</v>
      </c>
      <c r="T506" s="202">
        <f t="shared" si="57"/>
        <v>56.829198745366405</v>
      </c>
      <c r="U506" s="202">
        <f t="shared" si="58"/>
        <v>37.948332079257611</v>
      </c>
      <c r="V506" s="378">
        <f t="shared" si="59"/>
        <v>1</v>
      </c>
      <c r="W506" s="378">
        <f t="shared" si="60"/>
        <v>1</v>
      </c>
      <c r="X506" s="258" t="e">
        <f t="shared" si="61"/>
        <v>#N/A</v>
      </c>
      <c r="Y506" s="297">
        <f t="shared" si="62"/>
        <v>17.535</v>
      </c>
      <c r="Z506" s="201">
        <f t="shared" si="63"/>
        <v>2.4355181465894411</v>
      </c>
      <c r="AD506" s="201" t="str">
        <f>PE!AP506</f>
        <v>Kläranlage</v>
      </c>
    </row>
    <row r="507" spans="1:30">
      <c r="A507" s="130" t="s">
        <v>550</v>
      </c>
      <c r="D507">
        <v>8.23</v>
      </c>
      <c r="J507">
        <v>8.23</v>
      </c>
      <c r="P507" s="332">
        <v>5.3699000000000003</v>
      </c>
      <c r="Q507">
        <v>0.39</v>
      </c>
      <c r="R507" s="232">
        <f t="shared" si="56"/>
        <v>0.16</v>
      </c>
      <c r="S507" s="201">
        <f t="shared" si="64"/>
        <v>0.27500000000000002</v>
      </c>
      <c r="T507" s="202">
        <f t="shared" si="57"/>
        <v>0</v>
      </c>
      <c r="U507" s="202">
        <f t="shared" si="58"/>
        <v>0</v>
      </c>
      <c r="V507" s="378" t="e">
        <f t="shared" si="59"/>
        <v>#DIV/0!</v>
      </c>
      <c r="W507" s="378" t="e">
        <f t="shared" si="60"/>
        <v>#DIV/0!</v>
      </c>
      <c r="X507" s="258" t="e">
        <f t="shared" si="61"/>
        <v>#N/A</v>
      </c>
      <c r="Y507" s="297">
        <f t="shared" si="62"/>
        <v>8.23</v>
      </c>
      <c r="Z507" s="201">
        <f t="shared" si="63"/>
        <v>1.5326169947298833</v>
      </c>
      <c r="AD507" s="201" t="str">
        <f>PE!AP507</f>
        <v>Kläranlage</v>
      </c>
    </row>
    <row r="508" spans="1:30">
      <c r="A508" s="130" t="s">
        <v>551</v>
      </c>
      <c r="P508" s="332">
        <v>5.4539999999999997</v>
      </c>
      <c r="Q508">
        <v>0.36</v>
      </c>
      <c r="R508" s="232" t="e">
        <f t="shared" si="56"/>
        <v>#DIV/0!</v>
      </c>
      <c r="S508" s="201" t="e">
        <f t="shared" si="64"/>
        <v>#DIV/0!</v>
      </c>
      <c r="T508" s="202" t="e">
        <f t="shared" si="57"/>
        <v>#DIV/0!</v>
      </c>
      <c r="U508" s="202" t="e">
        <f t="shared" si="58"/>
        <v>#DIV/0!</v>
      </c>
      <c r="V508" s="378" t="e">
        <f t="shared" si="59"/>
        <v>#DIV/0!</v>
      </c>
      <c r="W508" s="378" t="e">
        <f t="shared" si="60"/>
        <v>#DIV/0!</v>
      </c>
      <c r="X508" s="258" t="e">
        <f t="shared" si="61"/>
        <v>#N/A</v>
      </c>
      <c r="Y508" s="297" t="e">
        <f t="shared" si="62"/>
        <v>#DIV/0!</v>
      </c>
      <c r="Z508" s="201">
        <f t="shared" si="63"/>
        <v>0</v>
      </c>
      <c r="AD508" s="201" t="str">
        <f>PE!AP508</f>
        <v>Referenzmessung BS</v>
      </c>
    </row>
    <row r="509" spans="1:30">
      <c r="A509" s="345" t="s">
        <v>552</v>
      </c>
      <c r="D509">
        <v>19.37</v>
      </c>
      <c r="F509">
        <v>8.8699999999999992</v>
      </c>
      <c r="J509">
        <v>19.37</v>
      </c>
      <c r="P509" s="332">
        <v>10.198399999999999</v>
      </c>
      <c r="Q509">
        <v>0.44</v>
      </c>
      <c r="R509" s="232">
        <f t="shared" si="56"/>
        <v>0.16</v>
      </c>
      <c r="S509" s="201">
        <f t="shared" si="64"/>
        <v>0.3</v>
      </c>
      <c r="T509" s="202">
        <f t="shared" si="57"/>
        <v>0</v>
      </c>
      <c r="U509" s="202">
        <f t="shared" si="58"/>
        <v>37.181303116147284</v>
      </c>
      <c r="V509" s="378" t="e">
        <f t="shared" si="59"/>
        <v>#DIV/0!</v>
      </c>
      <c r="W509" s="378" t="e">
        <f t="shared" si="60"/>
        <v>#DIV/0!</v>
      </c>
      <c r="X509" s="258" t="e">
        <f t="shared" si="61"/>
        <v>#N/A</v>
      </c>
      <c r="Y509" s="297">
        <f t="shared" si="62"/>
        <v>19.37</v>
      </c>
      <c r="Z509" s="201">
        <f t="shared" si="63"/>
        <v>1.8993175400062756</v>
      </c>
      <c r="AD509" s="201" t="str">
        <f>PE!AP509</f>
        <v>Referenzmessung BS</v>
      </c>
    </row>
    <row r="510" spans="1:30" s="304" customFormat="1">
      <c r="A510" s="134" t="s">
        <v>553</v>
      </c>
      <c r="F510" s="304">
        <v>13.08</v>
      </c>
      <c r="H510" s="133"/>
      <c r="L510" s="304">
        <v>7.92</v>
      </c>
      <c r="M510" s="112"/>
      <c r="N510" s="112"/>
      <c r="O510" s="193"/>
      <c r="P510" s="193">
        <v>8.5540000000000003</v>
      </c>
      <c r="Q510" s="304">
        <v>0.51</v>
      </c>
      <c r="R510" s="144">
        <f t="shared" si="56"/>
        <v>0.16</v>
      </c>
      <c r="S510" s="145">
        <f t="shared" si="64"/>
        <v>0.33500000000000002</v>
      </c>
      <c r="T510" s="131">
        <f t="shared" si="57"/>
        <v>0</v>
      </c>
      <c r="U510" s="131">
        <f t="shared" si="58"/>
        <v>0</v>
      </c>
      <c r="V510" s="132" t="e">
        <f t="shared" si="59"/>
        <v>#DIV/0!</v>
      </c>
      <c r="W510" s="132" t="e">
        <f t="shared" si="60"/>
        <v>#DIV/0!</v>
      </c>
      <c r="X510" s="116" t="e">
        <f t="shared" si="61"/>
        <v>#N/A</v>
      </c>
      <c r="Y510" s="140">
        <f t="shared" si="62"/>
        <v>7.92</v>
      </c>
      <c r="Z510" s="201">
        <f t="shared" si="63"/>
        <v>0.92588262801028753</v>
      </c>
      <c r="AD510" s="201" t="str">
        <f>PE!AP510</f>
        <v>KWS, Methode</v>
      </c>
    </row>
    <row r="511" spans="1:30">
      <c r="A511" s="134" t="s">
        <v>554</v>
      </c>
      <c r="P511" s="332">
        <v>7.1116999999999999</v>
      </c>
      <c r="Q511">
        <v>0.44</v>
      </c>
      <c r="R511" s="232" t="e">
        <f t="shared" si="56"/>
        <v>#DIV/0!</v>
      </c>
      <c r="S511" s="201" t="e">
        <f t="shared" si="64"/>
        <v>#DIV/0!</v>
      </c>
      <c r="T511" s="202" t="e">
        <f t="shared" si="57"/>
        <v>#DIV/0!</v>
      </c>
      <c r="U511" s="202" t="e">
        <f t="shared" si="58"/>
        <v>#DIV/0!</v>
      </c>
      <c r="V511" s="378" t="e">
        <f t="shared" si="59"/>
        <v>#DIV/0!</v>
      </c>
      <c r="W511" s="378" t="e">
        <f t="shared" si="60"/>
        <v>#DIV/0!</v>
      </c>
      <c r="X511" s="258" t="e">
        <f t="shared" si="61"/>
        <v>#N/A</v>
      </c>
      <c r="Y511" s="297" t="e">
        <f t="shared" si="62"/>
        <v>#DIV/0!</v>
      </c>
      <c r="Z511" s="201">
        <f t="shared" si="63"/>
        <v>0</v>
      </c>
      <c r="AD511" s="201" t="str">
        <f>PE!AP511</f>
        <v>KWS, Methode</v>
      </c>
    </row>
    <row r="512" spans="1:30">
      <c r="A512" s="346" t="s">
        <v>555</v>
      </c>
      <c r="P512" s="332">
        <v>7.8148999999999997</v>
      </c>
      <c r="Q512">
        <v>0.39</v>
      </c>
      <c r="R512" s="232" t="e">
        <f t="shared" si="56"/>
        <v>#DIV/0!</v>
      </c>
      <c r="S512" s="201" t="e">
        <f t="shared" si="64"/>
        <v>#DIV/0!</v>
      </c>
      <c r="T512" s="202" t="e">
        <f t="shared" si="57"/>
        <v>#DIV/0!</v>
      </c>
      <c r="U512" s="202" t="e">
        <f t="shared" si="58"/>
        <v>#DIV/0!</v>
      </c>
      <c r="V512" s="378" t="e">
        <f t="shared" si="59"/>
        <v>#DIV/0!</v>
      </c>
      <c r="W512" s="378" t="e">
        <f t="shared" si="60"/>
        <v>#DIV/0!</v>
      </c>
      <c r="X512" s="258" t="e">
        <f t="shared" si="61"/>
        <v>#N/A</v>
      </c>
      <c r="Y512" s="297" t="e">
        <f t="shared" si="62"/>
        <v>#DIV/0!</v>
      </c>
      <c r="Z512" s="201">
        <f t="shared" si="63"/>
        <v>0</v>
      </c>
      <c r="AD512" s="201" t="str">
        <f>PE!AP512</f>
        <v>KWS, Methode</v>
      </c>
    </row>
    <row r="513" spans="1:30" s="304" customFormat="1">
      <c r="A513" s="170" t="s">
        <v>1069</v>
      </c>
      <c r="H513" s="133"/>
      <c r="M513" s="112"/>
      <c r="N513" s="112"/>
      <c r="O513" s="193"/>
      <c r="P513" s="193">
        <v>5.2794999999999996</v>
      </c>
      <c r="R513" s="144" t="e">
        <f t="shared" si="56"/>
        <v>#DIV/0!</v>
      </c>
      <c r="S513" s="145" t="e">
        <f t="shared" si="64"/>
        <v>#DIV/0!</v>
      </c>
      <c r="T513" s="131" t="e">
        <f t="shared" si="57"/>
        <v>#DIV/0!</v>
      </c>
      <c r="U513" s="131" t="e">
        <f t="shared" si="58"/>
        <v>#DIV/0!</v>
      </c>
      <c r="V513" s="132" t="e">
        <f t="shared" si="59"/>
        <v>#DIV/0!</v>
      </c>
      <c r="W513" s="132" t="e">
        <f t="shared" si="60"/>
        <v>#DIV/0!</v>
      </c>
      <c r="X513" s="116" t="e">
        <f t="shared" si="61"/>
        <v>#N/A</v>
      </c>
      <c r="Y513" s="140" t="e">
        <f t="shared" si="62"/>
        <v>#DIV/0!</v>
      </c>
      <c r="Z513" s="201">
        <f t="shared" si="63"/>
        <v>0</v>
      </c>
      <c r="AD513" s="201" t="str">
        <f>PE!AP513</f>
        <v>Referenzmessung BS</v>
      </c>
    </row>
    <row r="514" spans="1:30">
      <c r="A514" s="170" t="s">
        <v>1070</v>
      </c>
      <c r="P514" s="332">
        <v>4.8700999999999999</v>
      </c>
      <c r="R514" s="232" t="e">
        <f t="shared" ref="R514:R577" si="65">IF(COUNT(H514:M514)=1,0.16,(COUNT(H514:M514)*(1/(COUNT(H514:M514)+COUNTBLANK(H514:M514)))+(IF(T514&lt;35,1,IF(T514&lt;70,0.5,IF(T514&gt;70,0)))))/2)</f>
        <v>#DIV/0!</v>
      </c>
      <c r="S514" s="201" t="e">
        <f t="shared" si="64"/>
        <v>#DIV/0!</v>
      </c>
      <c r="T514" s="202" t="e">
        <f t="shared" ref="T514:T577" si="66">((_xlfn.STDEV.P(H514:M514))/(AVERAGE(H514:M514)))*100</f>
        <v>#DIV/0!</v>
      </c>
      <c r="U514" s="202" t="e">
        <f t="shared" ref="U514:U577" si="67">((_xlfn.STDEV.P(B514:G514))/(AVERAGE(B514:G514)))*100</f>
        <v>#DIV/0!</v>
      </c>
      <c r="V514" s="378" t="e">
        <f t="shared" ref="V514:V577" si="68">(ABS(MIN(H514:M514)-AVERAGE(H514:M514))/_xlfn.STDEV.P(H514:M514))</f>
        <v>#DIV/0!</v>
      </c>
      <c r="W514" s="378" t="e">
        <f t="shared" ref="W514:W577" si="69">(ABS(MAX(H514:M514)-AVERAGE(H514:M514))/_xlfn.STDEV.P(H514:M514))</f>
        <v>#DIV/0!</v>
      </c>
      <c r="X514" s="258" t="e">
        <f t="shared" ref="X514:X577" si="70">INDEX($AF$2:$AG$8,MATCH(COUNTA(H514:M514),$AF$2:$AF$8,0),2)</f>
        <v>#N/A</v>
      </c>
      <c r="Y514" s="297" t="e">
        <f t="shared" ref="Y514:Y577" si="71">AVERAGE(H514:M514)</f>
        <v>#DIV/0!</v>
      </c>
      <c r="Z514" s="201">
        <f t="shared" ref="Z514:Z577" si="72">IFERROR(Y514/P514,0)</f>
        <v>0</v>
      </c>
      <c r="AD514" s="201" t="str">
        <f>PE!AP514</f>
        <v>Referenzmessung BS</v>
      </c>
    </row>
    <row r="515" spans="1:30">
      <c r="A515" s="170" t="s">
        <v>1071</v>
      </c>
      <c r="P515" s="332">
        <v>9.1433999999999997</v>
      </c>
      <c r="Q515">
        <v>0.5</v>
      </c>
      <c r="R515" s="232" t="e">
        <f t="shared" si="65"/>
        <v>#DIV/0!</v>
      </c>
      <c r="S515" s="201" t="e">
        <f t="shared" si="64"/>
        <v>#DIV/0!</v>
      </c>
      <c r="T515" s="202" t="e">
        <f t="shared" si="66"/>
        <v>#DIV/0!</v>
      </c>
      <c r="U515" s="202" t="e">
        <f t="shared" si="67"/>
        <v>#DIV/0!</v>
      </c>
      <c r="V515" s="378" t="e">
        <f t="shared" si="68"/>
        <v>#DIV/0!</v>
      </c>
      <c r="W515" s="378" t="e">
        <f t="shared" si="69"/>
        <v>#DIV/0!</v>
      </c>
      <c r="X515" s="258" t="e">
        <f t="shared" si="70"/>
        <v>#N/A</v>
      </c>
      <c r="Y515" s="297" t="e">
        <f t="shared" si="71"/>
        <v>#DIV/0!</v>
      </c>
      <c r="Z515" s="201">
        <f t="shared" si="72"/>
        <v>0</v>
      </c>
      <c r="AD515" s="201" t="str">
        <f>PE!AP515</f>
        <v>Referenzmessung BS</v>
      </c>
    </row>
    <row r="516" spans="1:30">
      <c r="A516" s="170" t="s">
        <v>559</v>
      </c>
      <c r="D516">
        <v>7.34</v>
      </c>
      <c r="J516">
        <v>7.34</v>
      </c>
      <c r="P516" s="332">
        <v>8.1303000000000001</v>
      </c>
      <c r="Q516">
        <v>0.44</v>
      </c>
      <c r="R516" s="232">
        <f t="shared" si="65"/>
        <v>0.16</v>
      </c>
      <c r="S516" s="201">
        <f t="shared" si="64"/>
        <v>0.3</v>
      </c>
      <c r="T516" s="202">
        <f t="shared" si="66"/>
        <v>0</v>
      </c>
      <c r="U516" s="202">
        <f t="shared" si="67"/>
        <v>0</v>
      </c>
      <c r="V516" s="378" t="e">
        <f t="shared" si="68"/>
        <v>#DIV/0!</v>
      </c>
      <c r="W516" s="378" t="e">
        <f t="shared" si="69"/>
        <v>#DIV/0!</v>
      </c>
      <c r="X516" s="258" t="e">
        <f t="shared" si="70"/>
        <v>#N/A</v>
      </c>
      <c r="Y516" s="297">
        <f t="shared" si="71"/>
        <v>7.34</v>
      </c>
      <c r="Z516" s="201">
        <f t="shared" si="72"/>
        <v>0.90279571479527199</v>
      </c>
      <c r="AD516" s="201" t="str">
        <f>PE!AP516</f>
        <v>Massenbilanz KWS</v>
      </c>
    </row>
    <row r="517" spans="1:30">
      <c r="A517" s="170" t="s">
        <v>560</v>
      </c>
      <c r="P517" s="332">
        <v>7.2693000000000003</v>
      </c>
      <c r="Q517">
        <v>0.47</v>
      </c>
      <c r="R517" s="232" t="e">
        <f t="shared" si="65"/>
        <v>#DIV/0!</v>
      </c>
      <c r="S517" s="201" t="e">
        <f t="shared" si="64"/>
        <v>#DIV/0!</v>
      </c>
      <c r="T517" s="202" t="e">
        <f t="shared" si="66"/>
        <v>#DIV/0!</v>
      </c>
      <c r="U517" s="202" t="e">
        <f t="shared" si="67"/>
        <v>#DIV/0!</v>
      </c>
      <c r="V517" s="378" t="e">
        <f t="shared" si="68"/>
        <v>#DIV/0!</v>
      </c>
      <c r="W517" s="378" t="e">
        <f t="shared" si="69"/>
        <v>#DIV/0!</v>
      </c>
      <c r="X517" s="258" t="e">
        <f t="shared" si="70"/>
        <v>#N/A</v>
      </c>
      <c r="Y517" s="297" t="e">
        <f t="shared" si="71"/>
        <v>#DIV/0!</v>
      </c>
      <c r="Z517" s="201">
        <f t="shared" si="72"/>
        <v>0</v>
      </c>
      <c r="AD517" s="201" t="str">
        <f>PE!AP517</f>
        <v>Massenbilanz KWS</v>
      </c>
    </row>
    <row r="518" spans="1:30">
      <c r="A518" s="170" t="s">
        <v>561</v>
      </c>
      <c r="D518">
        <v>7.85</v>
      </c>
      <c r="J518">
        <v>7.85</v>
      </c>
      <c r="P518" s="332">
        <v>9.1760999999999999</v>
      </c>
      <c r="Q518">
        <v>0.44</v>
      </c>
      <c r="R518" s="232">
        <f t="shared" si="65"/>
        <v>0.16</v>
      </c>
      <c r="S518" s="201">
        <f t="shared" si="64"/>
        <v>0.3</v>
      </c>
      <c r="T518" s="202">
        <f t="shared" si="66"/>
        <v>0</v>
      </c>
      <c r="U518" s="202">
        <f t="shared" si="67"/>
        <v>0</v>
      </c>
      <c r="V518" s="378" t="e">
        <f t="shared" si="68"/>
        <v>#DIV/0!</v>
      </c>
      <c r="W518" s="378" t="e">
        <f t="shared" si="69"/>
        <v>#DIV/0!</v>
      </c>
      <c r="X518" s="258" t="e">
        <f t="shared" si="70"/>
        <v>#N/A</v>
      </c>
      <c r="Y518" s="297">
        <f t="shared" si="71"/>
        <v>7.85</v>
      </c>
      <c r="Z518" s="201">
        <f t="shared" si="72"/>
        <v>0.85548326631139593</v>
      </c>
      <c r="AD518" s="201" t="str">
        <f>PE!AP518</f>
        <v>Massenbilanz KWS</v>
      </c>
    </row>
    <row r="519" spans="1:30">
      <c r="A519" s="170" t="s">
        <v>562</v>
      </c>
      <c r="B519">
        <v>105.05</v>
      </c>
      <c r="C519">
        <v>80.819999999999993</v>
      </c>
      <c r="D519">
        <v>52.56</v>
      </c>
      <c r="E519">
        <v>68.61</v>
      </c>
      <c r="F519">
        <v>59.82</v>
      </c>
      <c r="G519">
        <v>64.47</v>
      </c>
      <c r="H519" s="22">
        <v>105.05</v>
      </c>
      <c r="I519">
        <v>80.819999999999993</v>
      </c>
      <c r="J519">
        <v>52.56</v>
      </c>
      <c r="K519">
        <v>68.61</v>
      </c>
      <c r="L519">
        <v>59.82</v>
      </c>
      <c r="M519" s="72">
        <v>64.47</v>
      </c>
      <c r="P519" s="332">
        <v>2.7290999999999999</v>
      </c>
      <c r="Q519">
        <v>0.38</v>
      </c>
      <c r="R519" s="232">
        <f t="shared" si="65"/>
        <v>1</v>
      </c>
      <c r="S519" s="201">
        <f t="shared" si="64"/>
        <v>0.69</v>
      </c>
      <c r="T519" s="202">
        <f t="shared" si="66"/>
        <v>23.854714163673876</v>
      </c>
      <c r="U519" s="202">
        <f t="shared" si="67"/>
        <v>23.854714163673876</v>
      </c>
      <c r="V519" s="378">
        <f t="shared" si="68"/>
        <v>1.1270982480895761</v>
      </c>
      <c r="W519" s="378">
        <f t="shared" si="69"/>
        <v>1.9337650980631451</v>
      </c>
      <c r="X519" s="258">
        <f t="shared" si="70"/>
        <v>1.94</v>
      </c>
      <c r="Y519" s="297">
        <f t="shared" si="71"/>
        <v>71.888333333333335</v>
      </c>
      <c r="Z519" s="201">
        <f t="shared" si="72"/>
        <v>26.341406812990854</v>
      </c>
      <c r="AD519" s="201" t="str">
        <f>PE!AP519</f>
        <v>Massenbilanz KWS</v>
      </c>
    </row>
    <row r="520" spans="1:30">
      <c r="A520" s="170" t="s">
        <v>563</v>
      </c>
      <c r="B520">
        <v>122.91</v>
      </c>
      <c r="C520">
        <v>88.46</v>
      </c>
      <c r="D520">
        <v>58.6</v>
      </c>
      <c r="E520">
        <v>65.08</v>
      </c>
      <c r="F520">
        <v>59.31</v>
      </c>
      <c r="G520">
        <v>66.650000000000006</v>
      </c>
      <c r="H520" s="22">
        <v>122.91</v>
      </c>
      <c r="I520">
        <v>88.46</v>
      </c>
      <c r="J520">
        <v>58.6</v>
      </c>
      <c r="K520">
        <v>65.08</v>
      </c>
      <c r="L520">
        <v>59.31</v>
      </c>
      <c r="M520" s="72">
        <v>66.650000000000006</v>
      </c>
      <c r="P520" s="332">
        <v>3.5952000000000002</v>
      </c>
      <c r="Q520">
        <v>0.36</v>
      </c>
      <c r="R520" s="232">
        <f t="shared" si="65"/>
        <v>1</v>
      </c>
      <c r="S520" s="201">
        <f t="shared" si="64"/>
        <v>0.67999999999999994</v>
      </c>
      <c r="T520" s="202">
        <f t="shared" si="66"/>
        <v>29.77162450274788</v>
      </c>
      <c r="U520" s="202">
        <f t="shared" si="67"/>
        <v>29.77162450274788</v>
      </c>
      <c r="V520" s="378">
        <f t="shared" si="68"/>
        <v>0.79715750510820516</v>
      </c>
      <c r="W520" s="378">
        <f t="shared" si="69"/>
        <v>2.0142052123861021</v>
      </c>
      <c r="X520" s="258">
        <f t="shared" si="70"/>
        <v>1.94</v>
      </c>
      <c r="Y520" s="297">
        <f t="shared" si="71"/>
        <v>76.834999999999994</v>
      </c>
      <c r="Z520" s="201">
        <f t="shared" si="72"/>
        <v>21.371550956831328</v>
      </c>
      <c r="AD520" s="201" t="str">
        <f>PE!AP520</f>
        <v>Massenbilanz KWS</v>
      </c>
    </row>
    <row r="521" spans="1:30">
      <c r="A521" s="170" t="s">
        <v>564</v>
      </c>
      <c r="B521">
        <v>611.79</v>
      </c>
      <c r="C521">
        <v>493.94</v>
      </c>
      <c r="D521">
        <v>503.5</v>
      </c>
      <c r="E521">
        <v>209.43</v>
      </c>
      <c r="F521">
        <v>247.42</v>
      </c>
      <c r="G521">
        <v>304.93</v>
      </c>
      <c r="H521" s="22">
        <v>611.79</v>
      </c>
      <c r="I521">
        <v>493.94</v>
      </c>
      <c r="J521">
        <v>503.5</v>
      </c>
      <c r="K521">
        <v>209.43</v>
      </c>
      <c r="L521">
        <v>247.42</v>
      </c>
      <c r="M521" s="72">
        <v>304.93</v>
      </c>
      <c r="P521" s="332">
        <v>9.2985000000000007</v>
      </c>
      <c r="Q521">
        <v>0.36</v>
      </c>
      <c r="R521" s="232">
        <f t="shared" si="65"/>
        <v>0.75</v>
      </c>
      <c r="S521" s="201">
        <f t="shared" si="64"/>
        <v>0.55499999999999994</v>
      </c>
      <c r="T521" s="202">
        <f t="shared" si="66"/>
        <v>37.660387589073594</v>
      </c>
      <c r="U521" s="202">
        <f t="shared" si="67"/>
        <v>37.660387589073594</v>
      </c>
      <c r="V521" s="378">
        <f t="shared" si="68"/>
        <v>1.24805758379979</v>
      </c>
      <c r="W521" s="378">
        <f t="shared" si="69"/>
        <v>1.4555762886786083</v>
      </c>
      <c r="X521" s="258">
        <f t="shared" si="70"/>
        <v>1.94</v>
      </c>
      <c r="Y521" s="297">
        <f t="shared" si="71"/>
        <v>395.16833333333329</v>
      </c>
      <c r="Z521" s="201">
        <f t="shared" si="72"/>
        <v>42.498073165922811</v>
      </c>
      <c r="AD521" s="201" t="str">
        <f>PE!AP521</f>
        <v>Massenbilanz KWS</v>
      </c>
    </row>
    <row r="522" spans="1:30">
      <c r="A522" s="170" t="s">
        <v>565</v>
      </c>
      <c r="P522" s="332">
        <v>2.0716999999999999</v>
      </c>
      <c r="Q522">
        <v>0.44</v>
      </c>
      <c r="R522" s="232" t="e">
        <f t="shared" si="65"/>
        <v>#DIV/0!</v>
      </c>
      <c r="S522" s="201" t="e">
        <f t="shared" si="64"/>
        <v>#DIV/0!</v>
      </c>
      <c r="T522" s="202" t="e">
        <f t="shared" si="66"/>
        <v>#DIV/0!</v>
      </c>
      <c r="U522" s="202" t="e">
        <f t="shared" si="67"/>
        <v>#DIV/0!</v>
      </c>
      <c r="V522" s="378" t="e">
        <f t="shared" si="68"/>
        <v>#DIV/0!</v>
      </c>
      <c r="W522" s="378" t="e">
        <f t="shared" si="69"/>
        <v>#DIV/0!</v>
      </c>
      <c r="X522" s="258" t="e">
        <f t="shared" si="70"/>
        <v>#N/A</v>
      </c>
      <c r="Y522" s="297" t="e">
        <f t="shared" si="71"/>
        <v>#DIV/0!</v>
      </c>
      <c r="Z522" s="201">
        <f t="shared" si="72"/>
        <v>0</v>
      </c>
      <c r="AD522" s="201" t="str">
        <f>PE!AP522</f>
        <v>Referenzmessung BS</v>
      </c>
    </row>
    <row r="523" spans="1:30">
      <c r="A523" s="170" t="s">
        <v>566</v>
      </c>
      <c r="P523" s="332">
        <v>0.66539999999999999</v>
      </c>
      <c r="Q523">
        <v>0.5</v>
      </c>
      <c r="R523" s="232" t="e">
        <f t="shared" si="65"/>
        <v>#DIV/0!</v>
      </c>
      <c r="S523" s="201" t="e">
        <f t="shared" si="64"/>
        <v>#DIV/0!</v>
      </c>
      <c r="T523" s="202" t="e">
        <f t="shared" si="66"/>
        <v>#DIV/0!</v>
      </c>
      <c r="U523" s="202" t="e">
        <f t="shared" si="67"/>
        <v>#DIV/0!</v>
      </c>
      <c r="V523" s="378" t="e">
        <f t="shared" si="68"/>
        <v>#DIV/0!</v>
      </c>
      <c r="W523" s="378" t="e">
        <f t="shared" si="69"/>
        <v>#DIV/0!</v>
      </c>
      <c r="X523" s="258" t="e">
        <f t="shared" si="70"/>
        <v>#N/A</v>
      </c>
      <c r="Y523" s="297" t="e">
        <f t="shared" si="71"/>
        <v>#DIV/0!</v>
      </c>
      <c r="Z523" s="201">
        <f t="shared" si="72"/>
        <v>0</v>
      </c>
      <c r="AD523" s="201" t="str">
        <f>PE!AP523</f>
        <v>Referenzmessung BS</v>
      </c>
    </row>
    <row r="524" spans="1:30">
      <c r="A524" s="170" t="s">
        <v>567</v>
      </c>
      <c r="P524" s="332">
        <v>211.9</v>
      </c>
      <c r="R524" s="232" t="e">
        <f t="shared" si="65"/>
        <v>#DIV/0!</v>
      </c>
      <c r="S524" s="201" t="e">
        <f t="shared" si="64"/>
        <v>#DIV/0!</v>
      </c>
      <c r="T524" s="202" t="e">
        <f t="shared" si="66"/>
        <v>#DIV/0!</v>
      </c>
      <c r="U524" s="202" t="e">
        <f t="shared" si="67"/>
        <v>#DIV/0!</v>
      </c>
      <c r="V524" s="378" t="e">
        <f t="shared" si="68"/>
        <v>#DIV/0!</v>
      </c>
      <c r="W524" s="378" t="e">
        <f t="shared" si="69"/>
        <v>#DIV/0!</v>
      </c>
      <c r="X524" s="258" t="e">
        <f t="shared" si="70"/>
        <v>#N/A</v>
      </c>
      <c r="Y524" s="297" t="e">
        <f t="shared" si="71"/>
        <v>#DIV/0!</v>
      </c>
      <c r="Z524" s="201">
        <f t="shared" si="72"/>
        <v>0</v>
      </c>
      <c r="AD524" s="201" t="str">
        <f>PE!AP524</f>
        <v>Methode</v>
      </c>
    </row>
    <row r="525" spans="1:30">
      <c r="A525" s="170" t="s">
        <v>568</v>
      </c>
      <c r="P525" s="332">
        <v>47.3</v>
      </c>
      <c r="R525" s="232" t="e">
        <f t="shared" si="65"/>
        <v>#DIV/0!</v>
      </c>
      <c r="S525" s="201" t="e">
        <f t="shared" si="64"/>
        <v>#DIV/0!</v>
      </c>
      <c r="T525" s="202" t="e">
        <f t="shared" si="66"/>
        <v>#DIV/0!</v>
      </c>
      <c r="U525" s="202" t="e">
        <f t="shared" si="67"/>
        <v>#DIV/0!</v>
      </c>
      <c r="V525" s="378" t="e">
        <f t="shared" si="68"/>
        <v>#DIV/0!</v>
      </c>
      <c r="W525" s="378" t="e">
        <f t="shared" si="69"/>
        <v>#DIV/0!</v>
      </c>
      <c r="X525" s="258" t="e">
        <f t="shared" si="70"/>
        <v>#N/A</v>
      </c>
      <c r="Y525" s="297" t="e">
        <f t="shared" si="71"/>
        <v>#DIV/0!</v>
      </c>
      <c r="Z525" s="201">
        <f t="shared" si="72"/>
        <v>0</v>
      </c>
      <c r="AD525" s="201" t="str">
        <f>PE!AP525</f>
        <v>Methode</v>
      </c>
    </row>
    <row r="526" spans="1:30">
      <c r="A526" s="171" t="s">
        <v>569</v>
      </c>
      <c r="B526">
        <v>94.73</v>
      </c>
      <c r="C526">
        <v>48</v>
      </c>
      <c r="D526">
        <v>39.75</v>
      </c>
      <c r="E526">
        <v>44.23</v>
      </c>
      <c r="F526">
        <v>32.74</v>
      </c>
      <c r="G526">
        <v>42.78</v>
      </c>
      <c r="I526">
        <v>48</v>
      </c>
      <c r="J526">
        <v>39.75</v>
      </c>
      <c r="K526">
        <v>44.23</v>
      </c>
      <c r="L526">
        <v>32.74</v>
      </c>
      <c r="M526" s="72">
        <v>42.78</v>
      </c>
      <c r="N526" s="112"/>
      <c r="O526" s="193"/>
      <c r="P526" s="193">
        <v>2.4357000000000002</v>
      </c>
      <c r="Q526">
        <v>0.46</v>
      </c>
      <c r="R526" s="232">
        <f t="shared" si="65"/>
        <v>0.91666666666666663</v>
      </c>
      <c r="S526" s="201">
        <f t="shared" si="64"/>
        <v>0.68833333333333335</v>
      </c>
      <c r="T526" s="202">
        <f t="shared" si="66"/>
        <v>12.340615155118318</v>
      </c>
      <c r="U526" s="202">
        <f t="shared" si="67"/>
        <v>40.461437141829379</v>
      </c>
      <c r="V526" s="378">
        <f t="shared" si="68"/>
        <v>1.7104847262160143</v>
      </c>
      <c r="W526" s="378">
        <f t="shared" si="69"/>
        <v>1.2691952877173627</v>
      </c>
      <c r="X526" s="258">
        <f t="shared" si="70"/>
        <v>1.75</v>
      </c>
      <c r="Y526" s="297">
        <f t="shared" si="71"/>
        <v>41.5</v>
      </c>
      <c r="Z526" s="201">
        <f t="shared" si="72"/>
        <v>17.038223098082685</v>
      </c>
      <c r="AA526" s="304"/>
      <c r="AB526" s="304"/>
      <c r="AC526" s="304"/>
      <c r="AD526" s="201" t="str">
        <f>PE!AP526</f>
        <v>Methodenvergleich</v>
      </c>
    </row>
    <row r="527" spans="1:30">
      <c r="A527" s="171" t="s">
        <v>570</v>
      </c>
      <c r="P527" s="332">
        <v>4.8849</v>
      </c>
      <c r="Q527">
        <v>0.51</v>
      </c>
      <c r="R527" s="232" t="e">
        <f t="shared" si="65"/>
        <v>#DIV/0!</v>
      </c>
      <c r="S527" s="201" t="e">
        <f t="shared" si="64"/>
        <v>#DIV/0!</v>
      </c>
      <c r="T527" s="202" t="e">
        <f t="shared" si="66"/>
        <v>#DIV/0!</v>
      </c>
      <c r="U527" s="202" t="e">
        <f t="shared" si="67"/>
        <v>#DIV/0!</v>
      </c>
      <c r="V527" s="378" t="e">
        <f t="shared" si="68"/>
        <v>#DIV/0!</v>
      </c>
      <c r="W527" s="378" t="e">
        <f t="shared" si="69"/>
        <v>#DIV/0!</v>
      </c>
      <c r="X527" s="258" t="e">
        <f t="shared" si="70"/>
        <v>#N/A</v>
      </c>
      <c r="Y527" s="297" t="e">
        <f t="shared" si="71"/>
        <v>#DIV/0!</v>
      </c>
      <c r="Z527" s="201">
        <f t="shared" si="72"/>
        <v>0</v>
      </c>
      <c r="AD527" s="201" t="str">
        <f>PE!AP527</f>
        <v>Methode</v>
      </c>
    </row>
    <row r="528" spans="1:30">
      <c r="A528" s="171" t="s">
        <v>571</v>
      </c>
      <c r="Q528">
        <v>0.56999999999999995</v>
      </c>
      <c r="R528" s="232" t="e">
        <f t="shared" si="65"/>
        <v>#DIV/0!</v>
      </c>
      <c r="S528" s="201" t="e">
        <f t="shared" si="64"/>
        <v>#DIV/0!</v>
      </c>
      <c r="T528" s="202" t="e">
        <f t="shared" si="66"/>
        <v>#DIV/0!</v>
      </c>
      <c r="U528" s="202" t="e">
        <f t="shared" si="67"/>
        <v>#DIV/0!</v>
      </c>
      <c r="V528" s="378" t="e">
        <f t="shared" si="68"/>
        <v>#DIV/0!</v>
      </c>
      <c r="W528" s="378" t="e">
        <f t="shared" si="69"/>
        <v>#DIV/0!</v>
      </c>
      <c r="X528" s="258" t="e">
        <f t="shared" si="70"/>
        <v>#N/A</v>
      </c>
      <c r="Y528" s="297" t="e">
        <f t="shared" si="71"/>
        <v>#DIV/0!</v>
      </c>
      <c r="Z528" s="201">
        <f t="shared" si="72"/>
        <v>0</v>
      </c>
      <c r="AD528" s="201" t="str">
        <f>PE!AP528</f>
        <v>KWS, neue Schlammbehandlung</v>
      </c>
    </row>
    <row r="529" spans="1:30">
      <c r="A529" s="171" t="s">
        <v>573</v>
      </c>
      <c r="D529">
        <v>36.54</v>
      </c>
      <c r="J529">
        <v>36.54</v>
      </c>
      <c r="P529" s="332">
        <v>8.4742072000000004</v>
      </c>
      <c r="Q529">
        <v>0.43</v>
      </c>
      <c r="R529" s="232">
        <f t="shared" si="65"/>
        <v>0.16</v>
      </c>
      <c r="S529" s="201">
        <f t="shared" ref="S529:S592" si="73">AVERAGE(Q529:R529)</f>
        <v>0.29499999999999998</v>
      </c>
      <c r="T529" s="202">
        <f t="shared" si="66"/>
        <v>0</v>
      </c>
      <c r="U529" s="202">
        <f t="shared" si="67"/>
        <v>0</v>
      </c>
      <c r="V529" s="378" t="e">
        <f t="shared" si="68"/>
        <v>#DIV/0!</v>
      </c>
      <c r="W529" s="378" t="e">
        <f t="shared" si="69"/>
        <v>#DIV/0!</v>
      </c>
      <c r="X529" s="258" t="e">
        <f t="shared" si="70"/>
        <v>#N/A</v>
      </c>
      <c r="Y529" s="297">
        <f t="shared" si="71"/>
        <v>36.54</v>
      </c>
      <c r="Z529" s="201">
        <f t="shared" si="72"/>
        <v>4.3119077853088132</v>
      </c>
      <c r="AB529" s="378"/>
      <c r="AC529" s="256"/>
      <c r="AD529" s="201" t="str">
        <f>PE!AP529</f>
        <v>Methode</v>
      </c>
    </row>
    <row r="530" spans="1:30">
      <c r="A530" s="171" t="s">
        <v>574</v>
      </c>
      <c r="D530">
        <v>39.03</v>
      </c>
      <c r="J530">
        <v>39.03</v>
      </c>
      <c r="P530" s="332">
        <v>9.5027999999999988</v>
      </c>
      <c r="Q530">
        <v>0.41</v>
      </c>
      <c r="R530" s="232">
        <f t="shared" si="65"/>
        <v>0.16</v>
      </c>
      <c r="S530" s="201">
        <f t="shared" si="73"/>
        <v>0.28499999999999998</v>
      </c>
      <c r="T530" s="202">
        <f t="shared" si="66"/>
        <v>0</v>
      </c>
      <c r="U530" s="202">
        <f t="shared" si="67"/>
        <v>0</v>
      </c>
      <c r="V530" s="378" t="e">
        <f t="shared" si="68"/>
        <v>#DIV/0!</v>
      </c>
      <c r="W530" s="378" t="e">
        <f t="shared" si="69"/>
        <v>#DIV/0!</v>
      </c>
      <c r="X530" s="258" t="e">
        <f t="shared" si="70"/>
        <v>#N/A</v>
      </c>
      <c r="Y530" s="297">
        <f t="shared" si="71"/>
        <v>39.03</v>
      </c>
      <c r="Z530" s="201">
        <f t="shared" si="72"/>
        <v>4.1072105063770685</v>
      </c>
      <c r="AB530" s="378"/>
      <c r="AC530" s="256"/>
      <c r="AD530" s="201" t="str">
        <f>PE!AP530</f>
        <v>Methode</v>
      </c>
    </row>
    <row r="531" spans="1:30">
      <c r="A531" s="171" t="s">
        <v>575</v>
      </c>
      <c r="B531">
        <v>141.47</v>
      </c>
      <c r="C531">
        <v>94.09</v>
      </c>
      <c r="D531">
        <v>107.5</v>
      </c>
      <c r="E531">
        <v>89.9</v>
      </c>
      <c r="F531">
        <v>65.72</v>
      </c>
      <c r="G531">
        <v>91.8</v>
      </c>
      <c r="H531" s="22">
        <v>141.47</v>
      </c>
      <c r="I531">
        <v>94.09</v>
      </c>
      <c r="J531">
        <v>107.5</v>
      </c>
      <c r="K531">
        <v>89.9</v>
      </c>
      <c r="L531">
        <v>65.72</v>
      </c>
      <c r="M531" s="72">
        <v>91.8</v>
      </c>
      <c r="P531" s="332">
        <v>6.3264996</v>
      </c>
      <c r="Q531">
        <v>0.54</v>
      </c>
      <c r="R531" s="232">
        <f t="shared" si="65"/>
        <v>1</v>
      </c>
      <c r="S531" s="201">
        <f t="shared" si="73"/>
        <v>0.77</v>
      </c>
      <c r="T531" s="202">
        <f t="shared" si="66"/>
        <v>23.246054349574347</v>
      </c>
      <c r="U531" s="202">
        <f t="shared" si="67"/>
        <v>23.246054349574347</v>
      </c>
      <c r="V531" s="378">
        <f t="shared" si="68"/>
        <v>1.4290782571683349</v>
      </c>
      <c r="W531" s="378">
        <f t="shared" si="69"/>
        <v>1.8820762487605396</v>
      </c>
      <c r="X531" s="258">
        <f t="shared" si="70"/>
        <v>1.94</v>
      </c>
      <c r="Y531" s="297">
        <f t="shared" si="71"/>
        <v>98.413333333333341</v>
      </c>
      <c r="Z531" s="201">
        <f t="shared" si="72"/>
        <v>15.555732167173984</v>
      </c>
      <c r="AA531">
        <v>6.4188000000000001</v>
      </c>
      <c r="AB531" s="378">
        <f>AA531-P531</f>
        <v>9.230040000000006E-2</v>
      </c>
      <c r="AC531" s="256">
        <f>100*(Y531/(AB531*1000))</f>
        <v>106.62286765098882</v>
      </c>
      <c r="AD531" s="201" t="str">
        <f>PE!AP531</f>
        <v>Methode</v>
      </c>
    </row>
    <row r="532" spans="1:30">
      <c r="A532" s="171" t="s">
        <v>576</v>
      </c>
      <c r="P532" s="332">
        <v>20.927900000000001</v>
      </c>
      <c r="Q532">
        <v>0.5</v>
      </c>
      <c r="R532" s="232" t="e">
        <f t="shared" si="65"/>
        <v>#DIV/0!</v>
      </c>
      <c r="S532" s="201" t="e">
        <f t="shared" si="73"/>
        <v>#DIV/0!</v>
      </c>
      <c r="T532" s="202" t="e">
        <f t="shared" si="66"/>
        <v>#DIV/0!</v>
      </c>
      <c r="U532" s="202" t="e">
        <f t="shared" si="67"/>
        <v>#DIV/0!</v>
      </c>
      <c r="V532" s="378" t="e">
        <f t="shared" si="68"/>
        <v>#DIV/0!</v>
      </c>
      <c r="W532" s="378" t="e">
        <f t="shared" si="69"/>
        <v>#DIV/0!</v>
      </c>
      <c r="X532" s="258" t="e">
        <f t="shared" si="70"/>
        <v>#N/A</v>
      </c>
      <c r="Y532" s="297" t="e">
        <f t="shared" si="71"/>
        <v>#DIV/0!</v>
      </c>
      <c r="Z532" s="201">
        <f t="shared" si="72"/>
        <v>0</v>
      </c>
      <c r="AD532" s="201" t="str">
        <f>PE!AP532</f>
        <v>GWI Algen</v>
      </c>
    </row>
    <row r="533" spans="1:30">
      <c r="A533" s="171" t="s">
        <v>578</v>
      </c>
      <c r="P533" s="332">
        <v>5.5827999999999998</v>
      </c>
      <c r="Q533">
        <v>0.51</v>
      </c>
      <c r="R533" s="232" t="e">
        <f t="shared" si="65"/>
        <v>#DIV/0!</v>
      </c>
      <c r="S533" s="201" t="e">
        <f t="shared" si="73"/>
        <v>#DIV/0!</v>
      </c>
      <c r="T533" s="202" t="e">
        <f t="shared" si="66"/>
        <v>#DIV/0!</v>
      </c>
      <c r="U533" s="202" t="e">
        <f t="shared" si="67"/>
        <v>#DIV/0!</v>
      </c>
      <c r="V533" s="378" t="e">
        <f t="shared" si="68"/>
        <v>#DIV/0!</v>
      </c>
      <c r="W533" s="378" t="e">
        <f t="shared" si="69"/>
        <v>#DIV/0!</v>
      </c>
      <c r="X533" s="258" t="e">
        <f t="shared" si="70"/>
        <v>#N/A</v>
      </c>
      <c r="Y533" s="297" t="e">
        <f t="shared" si="71"/>
        <v>#DIV/0!</v>
      </c>
      <c r="Z533" s="201">
        <f t="shared" si="72"/>
        <v>0</v>
      </c>
      <c r="AD533" s="201" t="str">
        <f>PE!AP533</f>
        <v>KWS, neue Schlammbehandlung</v>
      </c>
    </row>
    <row r="534" spans="1:30">
      <c r="A534" s="171" t="s">
        <v>579</v>
      </c>
      <c r="P534" s="332">
        <v>9.077</v>
      </c>
      <c r="Q534">
        <v>0.39</v>
      </c>
      <c r="R534" s="232" t="e">
        <f t="shared" si="65"/>
        <v>#DIV/0!</v>
      </c>
      <c r="S534" s="201" t="e">
        <f t="shared" si="73"/>
        <v>#DIV/0!</v>
      </c>
      <c r="T534" s="202" t="e">
        <f t="shared" si="66"/>
        <v>#DIV/0!</v>
      </c>
      <c r="U534" s="202" t="e">
        <f t="shared" si="67"/>
        <v>#DIV/0!</v>
      </c>
      <c r="V534" s="378" t="e">
        <f t="shared" si="68"/>
        <v>#DIV/0!</v>
      </c>
      <c r="W534" s="378" t="e">
        <f t="shared" si="69"/>
        <v>#DIV/0!</v>
      </c>
      <c r="X534" s="258" t="e">
        <f t="shared" si="70"/>
        <v>#N/A</v>
      </c>
      <c r="Y534" s="297" t="e">
        <f t="shared" si="71"/>
        <v>#DIV/0!</v>
      </c>
      <c r="Z534" s="201">
        <f t="shared" si="72"/>
        <v>0</v>
      </c>
      <c r="AD534" s="201" t="str">
        <f>PE!AP534</f>
        <v>KWS, neue Schlammbehandlung</v>
      </c>
    </row>
    <row r="535" spans="1:30">
      <c r="A535" s="171" t="s">
        <v>580</v>
      </c>
      <c r="P535" s="332">
        <v>4.5395000000000003</v>
      </c>
      <c r="Q535">
        <v>0.44</v>
      </c>
      <c r="R535" s="232" t="e">
        <f t="shared" si="65"/>
        <v>#DIV/0!</v>
      </c>
      <c r="S535" s="201" t="e">
        <f t="shared" si="73"/>
        <v>#DIV/0!</v>
      </c>
      <c r="T535" s="202" t="e">
        <f t="shared" si="66"/>
        <v>#DIV/0!</v>
      </c>
      <c r="U535" s="202" t="e">
        <f t="shared" si="67"/>
        <v>#DIV/0!</v>
      </c>
      <c r="V535" s="378" t="e">
        <f t="shared" si="68"/>
        <v>#DIV/0!</v>
      </c>
      <c r="W535" s="378" t="e">
        <f t="shared" si="69"/>
        <v>#DIV/0!</v>
      </c>
      <c r="X535" s="258" t="e">
        <f t="shared" si="70"/>
        <v>#N/A</v>
      </c>
      <c r="Y535" s="297" t="e">
        <f t="shared" si="71"/>
        <v>#DIV/0!</v>
      </c>
      <c r="Z535" s="201">
        <f t="shared" si="72"/>
        <v>0</v>
      </c>
      <c r="AD535" s="201" t="str">
        <f>PE!AP535</f>
        <v>KWS, neue Schlammbehandlung</v>
      </c>
    </row>
    <row r="536" spans="1:30">
      <c r="A536" s="171" t="s">
        <v>581</v>
      </c>
      <c r="P536" s="332">
        <v>11.981299999999999</v>
      </c>
      <c r="R536" s="232" t="e">
        <f t="shared" si="65"/>
        <v>#DIV/0!</v>
      </c>
      <c r="S536" s="201" t="e">
        <f t="shared" si="73"/>
        <v>#DIV/0!</v>
      </c>
      <c r="T536" s="202" t="e">
        <f t="shared" si="66"/>
        <v>#DIV/0!</v>
      </c>
      <c r="U536" s="202" t="e">
        <f t="shared" si="67"/>
        <v>#DIV/0!</v>
      </c>
      <c r="V536" s="378" t="e">
        <f t="shared" si="68"/>
        <v>#DIV/0!</v>
      </c>
      <c r="W536" s="378" t="e">
        <f t="shared" si="69"/>
        <v>#DIV/0!</v>
      </c>
      <c r="X536" s="258" t="e">
        <f t="shared" si="70"/>
        <v>#N/A</v>
      </c>
      <c r="Y536" s="297" t="e">
        <f t="shared" si="71"/>
        <v>#DIV/0!</v>
      </c>
      <c r="Z536" s="201">
        <f t="shared" si="72"/>
        <v>0</v>
      </c>
      <c r="AD536" s="201" t="str">
        <f>PE!AP536</f>
        <v>KWS, neue Schlammbehandlung</v>
      </c>
    </row>
    <row r="537" spans="1:30">
      <c r="A537" s="171" t="s">
        <v>582</v>
      </c>
      <c r="P537" s="332">
        <v>22.0534</v>
      </c>
      <c r="R537" s="232" t="e">
        <f t="shared" si="65"/>
        <v>#DIV/0!</v>
      </c>
      <c r="S537" s="201" t="e">
        <f t="shared" si="73"/>
        <v>#DIV/0!</v>
      </c>
      <c r="T537" s="202" t="e">
        <f t="shared" si="66"/>
        <v>#DIV/0!</v>
      </c>
      <c r="U537" s="202" t="e">
        <f t="shared" si="67"/>
        <v>#DIV/0!</v>
      </c>
      <c r="V537" s="378" t="e">
        <f t="shared" si="68"/>
        <v>#DIV/0!</v>
      </c>
      <c r="W537" s="378" t="e">
        <f t="shared" si="69"/>
        <v>#DIV/0!</v>
      </c>
      <c r="X537" s="258" t="e">
        <f t="shared" si="70"/>
        <v>#N/A</v>
      </c>
      <c r="Y537" s="297" t="e">
        <f t="shared" si="71"/>
        <v>#DIV/0!</v>
      </c>
      <c r="Z537" s="201">
        <f t="shared" si="72"/>
        <v>0</v>
      </c>
      <c r="AD537" s="201" t="str">
        <f>PE!AP537</f>
        <v>KWS, neue Schlammbehandlung</v>
      </c>
    </row>
    <row r="538" spans="1:30">
      <c r="A538" s="171" t="s">
        <v>583</v>
      </c>
      <c r="P538" s="332">
        <v>14.983700000000001</v>
      </c>
      <c r="R538" s="232" t="e">
        <f t="shared" si="65"/>
        <v>#DIV/0!</v>
      </c>
      <c r="S538" s="201" t="e">
        <f t="shared" si="73"/>
        <v>#DIV/0!</v>
      </c>
      <c r="T538" s="202" t="e">
        <f t="shared" si="66"/>
        <v>#DIV/0!</v>
      </c>
      <c r="U538" s="202" t="e">
        <f t="shared" si="67"/>
        <v>#DIV/0!</v>
      </c>
      <c r="V538" s="378" t="e">
        <f t="shared" si="68"/>
        <v>#DIV/0!</v>
      </c>
      <c r="W538" s="378" t="e">
        <f t="shared" si="69"/>
        <v>#DIV/0!</v>
      </c>
      <c r="X538" s="258" t="e">
        <f t="shared" si="70"/>
        <v>#N/A</v>
      </c>
      <c r="Y538" s="297" t="e">
        <f t="shared" si="71"/>
        <v>#DIV/0!</v>
      </c>
      <c r="Z538" s="201">
        <f t="shared" si="72"/>
        <v>0</v>
      </c>
      <c r="AD538" s="201" t="str">
        <f>PE!AP538</f>
        <v>KWS, neue Schlammbehandlung</v>
      </c>
    </row>
    <row r="539" spans="1:30">
      <c r="A539" s="171" t="s">
        <v>584</v>
      </c>
      <c r="B539">
        <v>97.85</v>
      </c>
      <c r="C539">
        <v>51.98</v>
      </c>
      <c r="D539">
        <v>45.78</v>
      </c>
      <c r="E539">
        <v>49.49</v>
      </c>
      <c r="F539">
        <v>39.18</v>
      </c>
      <c r="G539">
        <v>49.05</v>
      </c>
      <c r="I539">
        <v>51.98</v>
      </c>
      <c r="J539">
        <v>45.78</v>
      </c>
      <c r="K539">
        <v>49.49</v>
      </c>
      <c r="L539">
        <v>39.18</v>
      </c>
      <c r="M539" s="72">
        <v>49.05</v>
      </c>
      <c r="P539" s="332">
        <v>2.3340000000000001</v>
      </c>
      <c r="Q539">
        <v>0.44</v>
      </c>
      <c r="R539" s="232">
        <f t="shared" si="65"/>
        <v>0.91666666666666663</v>
      </c>
      <c r="S539" s="201">
        <f t="shared" si="73"/>
        <v>0.67833333333333334</v>
      </c>
      <c r="T539" s="202">
        <f t="shared" si="66"/>
        <v>9.3906432066772645</v>
      </c>
      <c r="U539" s="202">
        <f t="shared" si="67"/>
        <v>34.814089695059167</v>
      </c>
      <c r="V539" s="378">
        <f t="shared" si="68"/>
        <v>1.7898903339293606</v>
      </c>
      <c r="W539" s="378">
        <f t="shared" si="69"/>
        <v>1.1043234450367585</v>
      </c>
      <c r="X539" s="258">
        <f t="shared" si="70"/>
        <v>1.75</v>
      </c>
      <c r="Y539" s="297">
        <f t="shared" si="71"/>
        <v>47.096000000000004</v>
      </c>
      <c r="Z539" s="201">
        <f t="shared" si="72"/>
        <v>20.178234790059985</v>
      </c>
      <c r="AD539" s="201" t="str">
        <f>PE!AP539</f>
        <v>Methodenvergleich</v>
      </c>
    </row>
    <row r="540" spans="1:30">
      <c r="A540" s="171" t="s">
        <v>585</v>
      </c>
      <c r="P540" s="332">
        <v>5.1288999999999998</v>
      </c>
      <c r="Q540">
        <v>0.5</v>
      </c>
      <c r="R540" s="232" t="e">
        <f t="shared" si="65"/>
        <v>#DIV/0!</v>
      </c>
      <c r="S540" s="201" t="e">
        <f t="shared" si="73"/>
        <v>#DIV/0!</v>
      </c>
      <c r="T540" s="202" t="e">
        <f t="shared" si="66"/>
        <v>#DIV/0!</v>
      </c>
      <c r="U540" s="202" t="e">
        <f t="shared" si="67"/>
        <v>#DIV/0!</v>
      </c>
      <c r="V540" s="378" t="e">
        <f t="shared" si="68"/>
        <v>#DIV/0!</v>
      </c>
      <c r="W540" s="378" t="e">
        <f t="shared" si="69"/>
        <v>#DIV/0!</v>
      </c>
      <c r="X540" s="258" t="e">
        <f t="shared" si="70"/>
        <v>#N/A</v>
      </c>
      <c r="Y540" s="297" t="e">
        <f t="shared" si="71"/>
        <v>#DIV/0!</v>
      </c>
      <c r="Z540" s="201">
        <f t="shared" si="72"/>
        <v>0</v>
      </c>
      <c r="AD540" s="201" t="str">
        <f>PE!AP540</f>
        <v>Methodenvergleich</v>
      </c>
    </row>
    <row r="541" spans="1:30">
      <c r="A541" s="171" t="s">
        <v>586</v>
      </c>
      <c r="P541" s="332">
        <v>2.7223000000000002</v>
      </c>
      <c r="Q541">
        <v>0.49</v>
      </c>
      <c r="R541" s="232" t="e">
        <f t="shared" si="65"/>
        <v>#DIV/0!</v>
      </c>
      <c r="S541" s="201" t="e">
        <f t="shared" si="73"/>
        <v>#DIV/0!</v>
      </c>
      <c r="T541" s="202" t="e">
        <f t="shared" si="66"/>
        <v>#DIV/0!</v>
      </c>
      <c r="U541" s="202" t="e">
        <f t="shared" si="67"/>
        <v>#DIV/0!</v>
      </c>
      <c r="V541" s="378" t="e">
        <f t="shared" si="68"/>
        <v>#DIV/0!</v>
      </c>
      <c r="W541" s="378" t="e">
        <f t="shared" si="69"/>
        <v>#DIV/0!</v>
      </c>
      <c r="X541" s="258" t="e">
        <f t="shared" si="70"/>
        <v>#N/A</v>
      </c>
      <c r="Y541" s="297" t="e">
        <f t="shared" si="71"/>
        <v>#DIV/0!</v>
      </c>
      <c r="Z541" s="201">
        <f t="shared" si="72"/>
        <v>0</v>
      </c>
      <c r="AD541" s="201" t="str">
        <f>PE!AP541</f>
        <v>Methodenvergleich</v>
      </c>
    </row>
    <row r="542" spans="1:30">
      <c r="A542" s="171" t="s">
        <v>587</v>
      </c>
      <c r="F542">
        <v>6.18</v>
      </c>
      <c r="L542">
        <v>6.18</v>
      </c>
      <c r="P542" s="332">
        <v>2.6141000000000001</v>
      </c>
      <c r="Q542">
        <v>0.49</v>
      </c>
      <c r="R542" s="232">
        <f t="shared" si="65"/>
        <v>0.16</v>
      </c>
      <c r="S542" s="201">
        <f t="shared" si="73"/>
        <v>0.32500000000000001</v>
      </c>
      <c r="T542" s="202">
        <f t="shared" si="66"/>
        <v>0</v>
      </c>
      <c r="U542" s="202">
        <f t="shared" si="67"/>
        <v>0</v>
      </c>
      <c r="V542" s="378" t="e">
        <f t="shared" si="68"/>
        <v>#DIV/0!</v>
      </c>
      <c r="W542" s="378" t="e">
        <f t="shared" si="69"/>
        <v>#DIV/0!</v>
      </c>
      <c r="X542" s="258" t="e">
        <f t="shared" si="70"/>
        <v>#N/A</v>
      </c>
      <c r="Y542" s="297">
        <f t="shared" si="71"/>
        <v>6.18</v>
      </c>
      <c r="Z542" s="201">
        <f t="shared" si="72"/>
        <v>2.3641023679277762</v>
      </c>
      <c r="AD542" s="201" t="str">
        <f>PE!AP542</f>
        <v>Methodenvergleich</v>
      </c>
    </row>
    <row r="543" spans="1:30">
      <c r="A543" s="171" t="s">
        <v>588</v>
      </c>
      <c r="B543">
        <v>8.3699999999999992</v>
      </c>
      <c r="C543">
        <v>8.3699999999999992</v>
      </c>
      <c r="D543">
        <v>9.2100000000000009</v>
      </c>
      <c r="E543">
        <v>9.9700000000000006</v>
      </c>
      <c r="F543">
        <v>10.72</v>
      </c>
      <c r="G543">
        <v>7.99</v>
      </c>
      <c r="H543" s="22">
        <v>8.3699999999999992</v>
      </c>
      <c r="I543">
        <v>8.3699999999999992</v>
      </c>
      <c r="J543">
        <v>9.2100000000000009</v>
      </c>
      <c r="K543">
        <v>9.9700000000000006</v>
      </c>
      <c r="L543">
        <v>10.72</v>
      </c>
      <c r="M543" s="72">
        <v>7.99</v>
      </c>
      <c r="P543" s="332">
        <v>3.3165</v>
      </c>
      <c r="Q543">
        <v>0.49</v>
      </c>
      <c r="R543" s="232">
        <f t="shared" si="65"/>
        <v>1</v>
      </c>
      <c r="S543" s="201">
        <f t="shared" si="73"/>
        <v>0.745</v>
      </c>
      <c r="T543" s="202">
        <f t="shared" si="66"/>
        <v>10.696567616857006</v>
      </c>
      <c r="U543" s="202">
        <f t="shared" si="67"/>
        <v>10.696567616857006</v>
      </c>
      <c r="V543" s="378">
        <f t="shared" si="68"/>
        <v>1.1448549768208853</v>
      </c>
      <c r="W543" s="378">
        <f t="shared" si="69"/>
        <v>1.6582428588033449</v>
      </c>
      <c r="X543" s="258">
        <f t="shared" si="70"/>
        <v>1.94</v>
      </c>
      <c r="Y543" s="297">
        <f t="shared" si="71"/>
        <v>9.1050000000000004</v>
      </c>
      <c r="Z543" s="201">
        <f t="shared" si="72"/>
        <v>2.7453640886476709</v>
      </c>
      <c r="AD543" s="201" t="str">
        <f>PE!AP543</f>
        <v>Methodenvergleich</v>
      </c>
    </row>
    <row r="544" spans="1:30">
      <c r="A544" s="171" t="s">
        <v>589</v>
      </c>
      <c r="B544">
        <v>3.62</v>
      </c>
      <c r="D544">
        <v>7.2</v>
      </c>
      <c r="E544">
        <v>6.48</v>
      </c>
      <c r="F544">
        <v>7.94</v>
      </c>
      <c r="H544" s="22">
        <v>3.62</v>
      </c>
      <c r="J544">
        <v>7.2</v>
      </c>
      <c r="K544">
        <v>6.48</v>
      </c>
      <c r="L544">
        <v>7.94</v>
      </c>
      <c r="P544" s="332">
        <v>2.6827000000000001</v>
      </c>
      <c r="Q544">
        <v>0.46</v>
      </c>
      <c r="R544" s="232">
        <f t="shared" si="65"/>
        <v>0.83333333333333326</v>
      </c>
      <c r="S544" s="201">
        <f t="shared" si="73"/>
        <v>0.64666666666666661</v>
      </c>
      <c r="T544" s="202">
        <f t="shared" si="66"/>
        <v>25.936804355553701</v>
      </c>
      <c r="U544" s="202">
        <f t="shared" si="67"/>
        <v>25.936804355553701</v>
      </c>
      <c r="V544" s="378">
        <f t="shared" si="68"/>
        <v>1.6436390645911261</v>
      </c>
      <c r="W544" s="378">
        <f t="shared" si="69"/>
        <v>0.99595973058867471</v>
      </c>
      <c r="X544" s="258">
        <f t="shared" si="70"/>
        <v>1.49</v>
      </c>
      <c r="Y544" s="297">
        <f t="shared" si="71"/>
        <v>6.3100000000000005</v>
      </c>
      <c r="Z544" s="201">
        <f t="shared" si="72"/>
        <v>2.3521079509449438</v>
      </c>
      <c r="AD544" s="201" t="str">
        <f>PE!AP544</f>
        <v>Methodenvergleich</v>
      </c>
    </row>
    <row r="545" spans="1:30">
      <c r="A545" s="171" t="s">
        <v>590</v>
      </c>
      <c r="B545">
        <v>13.55</v>
      </c>
      <c r="C545">
        <v>13.78</v>
      </c>
      <c r="D545">
        <v>10.210000000000001</v>
      </c>
      <c r="E545">
        <v>14.05</v>
      </c>
      <c r="F545">
        <v>16.690000000000001</v>
      </c>
      <c r="G545">
        <v>11.64</v>
      </c>
      <c r="H545" s="22">
        <v>13.55</v>
      </c>
      <c r="I545">
        <v>13.78</v>
      </c>
      <c r="J545">
        <v>10.210000000000001</v>
      </c>
      <c r="K545">
        <v>14.05</v>
      </c>
      <c r="L545">
        <v>16.690000000000001</v>
      </c>
      <c r="M545" s="72">
        <v>11.64</v>
      </c>
      <c r="P545" s="332">
        <v>4.9345999999999997</v>
      </c>
      <c r="Q545">
        <v>0.44</v>
      </c>
      <c r="R545" s="232">
        <f t="shared" si="65"/>
        <v>1</v>
      </c>
      <c r="S545" s="201">
        <f t="shared" si="73"/>
        <v>0.72</v>
      </c>
      <c r="T545" s="202">
        <f t="shared" si="66"/>
        <v>15.216614576606311</v>
      </c>
      <c r="U545" s="202">
        <f t="shared" si="67"/>
        <v>15.216614576606311</v>
      </c>
      <c r="V545" s="378">
        <f t="shared" si="68"/>
        <v>1.5343983532476129</v>
      </c>
      <c r="W545" s="378">
        <f t="shared" si="69"/>
        <v>1.6626760290818192</v>
      </c>
      <c r="X545" s="258">
        <f t="shared" si="70"/>
        <v>1.94</v>
      </c>
      <c r="Y545" s="297">
        <f t="shared" si="71"/>
        <v>13.32</v>
      </c>
      <c r="Z545" s="201">
        <f t="shared" si="72"/>
        <v>2.699306934705954</v>
      </c>
      <c r="AD545" s="201" t="str">
        <f>PE!AP545</f>
        <v>Methodenvergleich</v>
      </c>
    </row>
    <row r="546" spans="1:30">
      <c r="A546" s="171" t="s">
        <v>591</v>
      </c>
      <c r="B546">
        <v>15.94</v>
      </c>
      <c r="C546">
        <v>14.91</v>
      </c>
      <c r="D546">
        <v>11.43</v>
      </c>
      <c r="E546">
        <v>14.41</v>
      </c>
      <c r="F546">
        <v>16.62</v>
      </c>
      <c r="G546">
        <v>12.08</v>
      </c>
      <c r="H546" s="22">
        <v>15.94</v>
      </c>
      <c r="I546">
        <v>14.91</v>
      </c>
      <c r="J546">
        <v>11.43</v>
      </c>
      <c r="K546">
        <v>14.41</v>
      </c>
      <c r="L546">
        <v>16.62</v>
      </c>
      <c r="M546" s="72">
        <v>12.08</v>
      </c>
      <c r="P546" s="332">
        <v>5.2786</v>
      </c>
      <c r="Q546">
        <v>0.49</v>
      </c>
      <c r="R546" s="232">
        <f t="shared" si="65"/>
        <v>1</v>
      </c>
      <c r="S546" s="201">
        <f t="shared" si="73"/>
        <v>0.745</v>
      </c>
      <c r="T546" s="202">
        <f t="shared" si="66"/>
        <v>13.329994325576008</v>
      </c>
      <c r="U546" s="202">
        <f t="shared" si="67"/>
        <v>13.329994325576008</v>
      </c>
      <c r="V546" s="378">
        <f t="shared" si="68"/>
        <v>1.4768307801117675</v>
      </c>
      <c r="W546" s="378">
        <f t="shared" si="69"/>
        <v>1.2589521165378719</v>
      </c>
      <c r="X546" s="258">
        <f t="shared" si="70"/>
        <v>1.94</v>
      </c>
      <c r="Y546" s="297">
        <f t="shared" si="71"/>
        <v>14.231666666666667</v>
      </c>
      <c r="Z546" s="201">
        <f t="shared" si="72"/>
        <v>2.696106290809432</v>
      </c>
      <c r="AD546" s="201" t="str">
        <f>PE!AP546</f>
        <v>Methodenvergleich</v>
      </c>
    </row>
    <row r="547" spans="1:30">
      <c r="A547" s="172" t="s">
        <v>592</v>
      </c>
      <c r="N547" s="112"/>
      <c r="O547" s="193"/>
      <c r="P547" s="193">
        <v>6.4586099999999994E-2</v>
      </c>
      <c r="R547" s="232" t="e">
        <f t="shared" si="65"/>
        <v>#DIV/0!</v>
      </c>
      <c r="S547" s="201" t="e">
        <f t="shared" si="73"/>
        <v>#DIV/0!</v>
      </c>
      <c r="T547" s="202" t="e">
        <f t="shared" si="66"/>
        <v>#DIV/0!</v>
      </c>
      <c r="U547" s="202" t="e">
        <f t="shared" si="67"/>
        <v>#DIV/0!</v>
      </c>
      <c r="V547" s="378" t="e">
        <f t="shared" si="68"/>
        <v>#DIV/0!</v>
      </c>
      <c r="W547" s="378" t="e">
        <f t="shared" si="69"/>
        <v>#DIV/0!</v>
      </c>
      <c r="X547" s="258" t="e">
        <f t="shared" si="70"/>
        <v>#N/A</v>
      </c>
      <c r="Y547" s="297" t="e">
        <f t="shared" si="71"/>
        <v>#DIV/0!</v>
      </c>
      <c r="Z547" s="201">
        <f t="shared" si="72"/>
        <v>0</v>
      </c>
      <c r="AD547" s="201" t="str">
        <f>PE!AP547</f>
        <v>Methode</v>
      </c>
    </row>
    <row r="548" spans="1:30">
      <c r="A548" s="172" t="s">
        <v>593</v>
      </c>
      <c r="P548" s="332">
        <v>9.7091999999999992</v>
      </c>
      <c r="Q548">
        <v>0.5</v>
      </c>
      <c r="R548" s="232" t="e">
        <f t="shared" si="65"/>
        <v>#DIV/0!</v>
      </c>
      <c r="S548" s="201" t="e">
        <f t="shared" si="73"/>
        <v>#DIV/0!</v>
      </c>
      <c r="T548" s="202" t="e">
        <f t="shared" si="66"/>
        <v>#DIV/0!</v>
      </c>
      <c r="U548" s="202" t="e">
        <f t="shared" si="67"/>
        <v>#DIV/0!</v>
      </c>
      <c r="V548" s="378" t="e">
        <f t="shared" si="68"/>
        <v>#DIV/0!</v>
      </c>
      <c r="W548" s="378" t="e">
        <f t="shared" si="69"/>
        <v>#DIV/0!</v>
      </c>
      <c r="X548" s="258" t="e">
        <f t="shared" si="70"/>
        <v>#N/A</v>
      </c>
      <c r="Y548" s="297" t="e">
        <f t="shared" si="71"/>
        <v>#DIV/0!</v>
      </c>
      <c r="Z548" s="201">
        <f t="shared" si="72"/>
        <v>0</v>
      </c>
      <c r="AD548" s="201" t="str">
        <f>PE!AP548</f>
        <v>Referenzmessung BS</v>
      </c>
    </row>
    <row r="549" spans="1:30">
      <c r="A549" s="172" t="s">
        <v>594</v>
      </c>
      <c r="P549" s="332">
        <v>13.1975</v>
      </c>
      <c r="Q549">
        <v>0.5</v>
      </c>
      <c r="R549" s="232" t="e">
        <f t="shared" si="65"/>
        <v>#DIV/0!</v>
      </c>
      <c r="S549" s="201" t="e">
        <f t="shared" si="73"/>
        <v>#DIV/0!</v>
      </c>
      <c r="T549" s="202" t="e">
        <f t="shared" si="66"/>
        <v>#DIV/0!</v>
      </c>
      <c r="U549" s="202" t="e">
        <f t="shared" si="67"/>
        <v>#DIV/0!</v>
      </c>
      <c r="V549" s="378" t="e">
        <f t="shared" si="68"/>
        <v>#DIV/0!</v>
      </c>
      <c r="W549" s="378" t="e">
        <f t="shared" si="69"/>
        <v>#DIV/0!</v>
      </c>
      <c r="X549" s="258" t="e">
        <f t="shared" si="70"/>
        <v>#N/A</v>
      </c>
      <c r="Y549" s="297" t="e">
        <f t="shared" si="71"/>
        <v>#DIV/0!</v>
      </c>
      <c r="Z549" s="201">
        <f t="shared" si="72"/>
        <v>0</v>
      </c>
      <c r="AD549" s="201" t="str">
        <f>PE!AP549</f>
        <v>Referenzmessung BS</v>
      </c>
    </row>
    <row r="550" spans="1:30">
      <c r="A550" s="172" t="s">
        <v>595</v>
      </c>
      <c r="P550" s="332">
        <v>13.651300000000001</v>
      </c>
      <c r="Q550">
        <v>0.5</v>
      </c>
      <c r="R550" s="232" t="e">
        <f t="shared" si="65"/>
        <v>#DIV/0!</v>
      </c>
      <c r="S550" s="201" t="e">
        <f t="shared" si="73"/>
        <v>#DIV/0!</v>
      </c>
      <c r="T550" s="202" t="e">
        <f t="shared" si="66"/>
        <v>#DIV/0!</v>
      </c>
      <c r="U550" s="202" t="e">
        <f t="shared" si="67"/>
        <v>#DIV/0!</v>
      </c>
      <c r="V550" s="378" t="e">
        <f t="shared" si="68"/>
        <v>#DIV/0!</v>
      </c>
      <c r="W550" s="378" t="e">
        <f t="shared" si="69"/>
        <v>#DIV/0!</v>
      </c>
      <c r="X550" s="258" t="e">
        <f t="shared" si="70"/>
        <v>#N/A</v>
      </c>
      <c r="Y550" s="297" t="e">
        <f t="shared" si="71"/>
        <v>#DIV/0!</v>
      </c>
      <c r="Z550" s="201">
        <f t="shared" si="72"/>
        <v>0</v>
      </c>
      <c r="AD550" s="201" t="str">
        <f>PE!AP550</f>
        <v>Referenzmessung BS</v>
      </c>
    </row>
    <row r="551" spans="1:30">
      <c r="A551" s="172" t="s">
        <v>596</v>
      </c>
      <c r="P551" s="332">
        <v>12.703900000000001</v>
      </c>
      <c r="Q551">
        <v>0.44</v>
      </c>
      <c r="R551" s="232" t="e">
        <f t="shared" si="65"/>
        <v>#DIV/0!</v>
      </c>
      <c r="S551" s="201" t="e">
        <f t="shared" si="73"/>
        <v>#DIV/0!</v>
      </c>
      <c r="T551" s="202" t="e">
        <f t="shared" si="66"/>
        <v>#DIV/0!</v>
      </c>
      <c r="U551" s="202" t="e">
        <f t="shared" si="67"/>
        <v>#DIV/0!</v>
      </c>
      <c r="V551" s="378" t="e">
        <f t="shared" si="68"/>
        <v>#DIV/0!</v>
      </c>
      <c r="W551" s="378" t="e">
        <f t="shared" si="69"/>
        <v>#DIV/0!</v>
      </c>
      <c r="X551" s="258" t="e">
        <f t="shared" si="70"/>
        <v>#N/A</v>
      </c>
      <c r="Y551" s="297" t="e">
        <f t="shared" si="71"/>
        <v>#DIV/0!</v>
      </c>
      <c r="Z551" s="201">
        <f t="shared" si="72"/>
        <v>0</v>
      </c>
      <c r="AD551" s="201" t="str">
        <f>PE!AP551</f>
        <v>Referenzmessung BS</v>
      </c>
    </row>
    <row r="552" spans="1:30">
      <c r="A552" s="172" t="s">
        <v>597</v>
      </c>
      <c r="P552" s="332">
        <v>7.2664999999999997</v>
      </c>
      <c r="Q552">
        <v>0.5</v>
      </c>
      <c r="R552" s="232" t="e">
        <f t="shared" si="65"/>
        <v>#DIV/0!</v>
      </c>
      <c r="S552" s="201" t="e">
        <f t="shared" si="73"/>
        <v>#DIV/0!</v>
      </c>
      <c r="T552" s="202" t="e">
        <f t="shared" si="66"/>
        <v>#DIV/0!</v>
      </c>
      <c r="U552" s="202" t="e">
        <f t="shared" si="67"/>
        <v>#DIV/0!</v>
      </c>
      <c r="V552" s="378" t="e">
        <f t="shared" si="68"/>
        <v>#DIV/0!</v>
      </c>
      <c r="W552" s="378" t="e">
        <f t="shared" si="69"/>
        <v>#DIV/0!</v>
      </c>
      <c r="X552" s="258" t="e">
        <f t="shared" si="70"/>
        <v>#N/A</v>
      </c>
      <c r="Y552" s="297" t="e">
        <f t="shared" si="71"/>
        <v>#DIV/0!</v>
      </c>
      <c r="Z552" s="201">
        <f t="shared" si="72"/>
        <v>0</v>
      </c>
      <c r="AD552" s="201" t="str">
        <f>PE!AP552</f>
        <v>Referenzmessung BS</v>
      </c>
    </row>
    <row r="553" spans="1:30">
      <c r="A553" s="172" t="s">
        <v>598</v>
      </c>
      <c r="P553" s="332">
        <v>10.364800000000001</v>
      </c>
      <c r="Q553">
        <v>0.5</v>
      </c>
      <c r="R553" s="232" t="e">
        <f t="shared" si="65"/>
        <v>#DIV/0!</v>
      </c>
      <c r="S553" s="201" t="e">
        <f t="shared" si="73"/>
        <v>#DIV/0!</v>
      </c>
      <c r="T553" s="202" t="e">
        <f t="shared" si="66"/>
        <v>#DIV/0!</v>
      </c>
      <c r="U553" s="202" t="e">
        <f t="shared" si="67"/>
        <v>#DIV/0!</v>
      </c>
      <c r="V553" s="378" t="e">
        <f t="shared" si="68"/>
        <v>#DIV/0!</v>
      </c>
      <c r="W553" s="378" t="e">
        <f t="shared" si="69"/>
        <v>#DIV/0!</v>
      </c>
      <c r="X553" s="258" t="e">
        <f t="shared" si="70"/>
        <v>#N/A</v>
      </c>
      <c r="Y553" s="297" t="e">
        <f t="shared" si="71"/>
        <v>#DIV/0!</v>
      </c>
      <c r="Z553" s="201">
        <f t="shared" si="72"/>
        <v>0</v>
      </c>
      <c r="AD553" s="201" t="str">
        <f>PE!AP553</f>
        <v>Referenzmessung BS</v>
      </c>
    </row>
    <row r="554" spans="1:30">
      <c r="A554" s="172" t="s">
        <v>599</v>
      </c>
      <c r="P554" s="332">
        <v>10.887700000000001</v>
      </c>
      <c r="R554" s="232" t="e">
        <f t="shared" si="65"/>
        <v>#DIV/0!</v>
      </c>
      <c r="S554" s="201" t="e">
        <f t="shared" si="73"/>
        <v>#DIV/0!</v>
      </c>
      <c r="T554" s="202" t="e">
        <f t="shared" si="66"/>
        <v>#DIV/0!</v>
      </c>
      <c r="U554" s="202" t="e">
        <f t="shared" si="67"/>
        <v>#DIV/0!</v>
      </c>
      <c r="V554" s="378" t="e">
        <f t="shared" si="68"/>
        <v>#DIV/0!</v>
      </c>
      <c r="W554" s="378" t="e">
        <f t="shared" si="69"/>
        <v>#DIV/0!</v>
      </c>
      <c r="X554" s="258" t="e">
        <f t="shared" si="70"/>
        <v>#N/A</v>
      </c>
      <c r="Y554" s="297" t="e">
        <f t="shared" si="71"/>
        <v>#DIV/0!</v>
      </c>
      <c r="Z554" s="201">
        <f t="shared" si="72"/>
        <v>0</v>
      </c>
      <c r="AD554" s="201" t="str">
        <f>PE!AP554</f>
        <v>Referenzmessung BS</v>
      </c>
    </row>
    <row r="555" spans="1:30">
      <c r="A555" s="172" t="s">
        <v>600</v>
      </c>
      <c r="P555" s="332">
        <v>8.7660999999999998</v>
      </c>
      <c r="R555" s="232" t="e">
        <f t="shared" si="65"/>
        <v>#DIV/0!</v>
      </c>
      <c r="S555" s="201" t="e">
        <f t="shared" si="73"/>
        <v>#DIV/0!</v>
      </c>
      <c r="T555" s="202" t="e">
        <f t="shared" si="66"/>
        <v>#DIV/0!</v>
      </c>
      <c r="U555" s="202" t="e">
        <f t="shared" si="67"/>
        <v>#DIV/0!</v>
      </c>
      <c r="V555" s="378" t="e">
        <f t="shared" si="68"/>
        <v>#DIV/0!</v>
      </c>
      <c r="W555" s="378" t="e">
        <f t="shared" si="69"/>
        <v>#DIV/0!</v>
      </c>
      <c r="X555" s="258" t="e">
        <f t="shared" si="70"/>
        <v>#N/A</v>
      </c>
      <c r="Y555" s="297" t="e">
        <f t="shared" si="71"/>
        <v>#DIV/0!</v>
      </c>
      <c r="Z555" s="201">
        <f t="shared" si="72"/>
        <v>0</v>
      </c>
      <c r="AD555" s="201" t="str">
        <f>PE!AP555</f>
        <v>Referenzmessung BS</v>
      </c>
    </row>
    <row r="556" spans="1:30">
      <c r="A556" s="172" t="s">
        <v>601</v>
      </c>
      <c r="P556" s="332">
        <v>11.4666</v>
      </c>
      <c r="R556" s="232" t="e">
        <f t="shared" si="65"/>
        <v>#DIV/0!</v>
      </c>
      <c r="S556" s="201" t="e">
        <f t="shared" si="73"/>
        <v>#DIV/0!</v>
      </c>
      <c r="T556" s="202" t="e">
        <f t="shared" si="66"/>
        <v>#DIV/0!</v>
      </c>
      <c r="U556" s="202" t="e">
        <f t="shared" si="67"/>
        <v>#DIV/0!</v>
      </c>
      <c r="V556" s="378" t="e">
        <f t="shared" si="68"/>
        <v>#DIV/0!</v>
      </c>
      <c r="W556" s="378" t="e">
        <f t="shared" si="69"/>
        <v>#DIV/0!</v>
      </c>
      <c r="X556" s="258" t="e">
        <f t="shared" si="70"/>
        <v>#N/A</v>
      </c>
      <c r="Y556" s="297" t="e">
        <f t="shared" si="71"/>
        <v>#DIV/0!</v>
      </c>
      <c r="Z556" s="201">
        <f t="shared" si="72"/>
        <v>0</v>
      </c>
      <c r="AD556" s="201" t="str">
        <f>PE!AP556</f>
        <v>Referenzmessung BS</v>
      </c>
    </row>
    <row r="557" spans="1:30">
      <c r="A557" s="172" t="s">
        <v>602</v>
      </c>
      <c r="P557" s="332">
        <v>8.7931000000000008</v>
      </c>
      <c r="R557" s="232" t="e">
        <f t="shared" si="65"/>
        <v>#DIV/0!</v>
      </c>
      <c r="S557" s="201" t="e">
        <f t="shared" si="73"/>
        <v>#DIV/0!</v>
      </c>
      <c r="T557" s="202" t="e">
        <f t="shared" si="66"/>
        <v>#DIV/0!</v>
      </c>
      <c r="U557" s="202" t="e">
        <f t="shared" si="67"/>
        <v>#DIV/0!</v>
      </c>
      <c r="V557" s="378" t="e">
        <f t="shared" si="68"/>
        <v>#DIV/0!</v>
      </c>
      <c r="W557" s="378" t="e">
        <f t="shared" si="69"/>
        <v>#DIV/0!</v>
      </c>
      <c r="X557" s="258" t="e">
        <f t="shared" si="70"/>
        <v>#N/A</v>
      </c>
      <c r="Y557" s="297" t="e">
        <f t="shared" si="71"/>
        <v>#DIV/0!</v>
      </c>
      <c r="Z557" s="201">
        <f t="shared" si="72"/>
        <v>0</v>
      </c>
      <c r="AD557" s="201" t="str">
        <f>PE!AP557</f>
        <v>Referenzmessung BS</v>
      </c>
    </row>
    <row r="558" spans="1:30">
      <c r="A558" s="172" t="s">
        <v>603</v>
      </c>
      <c r="P558" s="332">
        <v>7.7481</v>
      </c>
      <c r="R558" s="232" t="e">
        <f t="shared" si="65"/>
        <v>#DIV/0!</v>
      </c>
      <c r="S558" s="201" t="e">
        <f t="shared" si="73"/>
        <v>#DIV/0!</v>
      </c>
      <c r="T558" s="202" t="e">
        <f t="shared" si="66"/>
        <v>#DIV/0!</v>
      </c>
      <c r="U558" s="202" t="e">
        <f t="shared" si="67"/>
        <v>#DIV/0!</v>
      </c>
      <c r="V558" s="378" t="e">
        <f t="shared" si="68"/>
        <v>#DIV/0!</v>
      </c>
      <c r="W558" s="378" t="e">
        <f t="shared" si="69"/>
        <v>#DIV/0!</v>
      </c>
      <c r="X558" s="258" t="e">
        <f t="shared" si="70"/>
        <v>#N/A</v>
      </c>
      <c r="Y558" s="297" t="e">
        <f t="shared" si="71"/>
        <v>#DIV/0!</v>
      </c>
      <c r="Z558" s="201">
        <f t="shared" si="72"/>
        <v>0</v>
      </c>
      <c r="AD558" s="201" t="str">
        <f>PE!AP558</f>
        <v>Referenzmessung BS</v>
      </c>
    </row>
    <row r="559" spans="1:30">
      <c r="A559" s="172" t="s">
        <v>604</v>
      </c>
      <c r="P559" s="332">
        <v>9.3953000000000007</v>
      </c>
      <c r="R559" s="232" t="e">
        <f t="shared" si="65"/>
        <v>#DIV/0!</v>
      </c>
      <c r="S559" s="201" t="e">
        <f t="shared" si="73"/>
        <v>#DIV/0!</v>
      </c>
      <c r="T559" s="202" t="e">
        <f t="shared" si="66"/>
        <v>#DIV/0!</v>
      </c>
      <c r="U559" s="202" t="e">
        <f t="shared" si="67"/>
        <v>#DIV/0!</v>
      </c>
      <c r="V559" s="378" t="e">
        <f t="shared" si="68"/>
        <v>#DIV/0!</v>
      </c>
      <c r="W559" s="378" t="e">
        <f t="shared" si="69"/>
        <v>#DIV/0!</v>
      </c>
      <c r="X559" s="258" t="e">
        <f t="shared" si="70"/>
        <v>#N/A</v>
      </c>
      <c r="Y559" s="297" t="e">
        <f t="shared" si="71"/>
        <v>#DIV/0!</v>
      </c>
      <c r="Z559" s="201">
        <f t="shared" si="72"/>
        <v>0</v>
      </c>
      <c r="AD559" s="201" t="str">
        <f>PE!AP559</f>
        <v>Referenzmessung BS</v>
      </c>
    </row>
    <row r="560" spans="1:30">
      <c r="A560" s="172" t="s">
        <v>605</v>
      </c>
      <c r="P560" s="332">
        <v>10.911199999999999</v>
      </c>
      <c r="Q560">
        <v>0.56000000000000005</v>
      </c>
      <c r="R560" s="232" t="e">
        <f t="shared" si="65"/>
        <v>#DIV/0!</v>
      </c>
      <c r="S560" s="201" t="e">
        <f t="shared" si="73"/>
        <v>#DIV/0!</v>
      </c>
      <c r="T560" s="202" t="e">
        <f t="shared" si="66"/>
        <v>#DIV/0!</v>
      </c>
      <c r="U560" s="202" t="e">
        <f t="shared" si="67"/>
        <v>#DIV/0!</v>
      </c>
      <c r="V560" s="378" t="e">
        <f t="shared" si="68"/>
        <v>#DIV/0!</v>
      </c>
      <c r="W560" s="378" t="e">
        <f t="shared" si="69"/>
        <v>#DIV/0!</v>
      </c>
      <c r="X560" s="258" t="e">
        <f t="shared" si="70"/>
        <v>#N/A</v>
      </c>
      <c r="Y560" s="297" t="e">
        <f t="shared" si="71"/>
        <v>#DIV/0!</v>
      </c>
      <c r="Z560" s="201">
        <f t="shared" si="72"/>
        <v>0</v>
      </c>
      <c r="AD560" s="201" t="str">
        <f>PE!AP560</f>
        <v>Referenzmessung BS</v>
      </c>
    </row>
    <row r="561" spans="1:30">
      <c r="A561" s="172" t="s">
        <v>606</v>
      </c>
      <c r="F561">
        <v>12.18</v>
      </c>
      <c r="L561">
        <v>12.18</v>
      </c>
      <c r="P561" s="332">
        <v>9.3252000000000006</v>
      </c>
      <c r="Q561">
        <v>0.44</v>
      </c>
      <c r="R561" s="232">
        <f t="shared" si="65"/>
        <v>0.16</v>
      </c>
      <c r="S561" s="201">
        <f t="shared" si="73"/>
        <v>0.3</v>
      </c>
      <c r="T561" s="202">
        <f t="shared" si="66"/>
        <v>0</v>
      </c>
      <c r="U561" s="202">
        <f t="shared" si="67"/>
        <v>0</v>
      </c>
      <c r="V561" s="378" t="e">
        <f t="shared" si="68"/>
        <v>#DIV/0!</v>
      </c>
      <c r="W561" s="378" t="e">
        <f t="shared" si="69"/>
        <v>#DIV/0!</v>
      </c>
      <c r="X561" s="258" t="e">
        <f t="shared" si="70"/>
        <v>#N/A</v>
      </c>
      <c r="Y561" s="297">
        <f t="shared" si="71"/>
        <v>12.18</v>
      </c>
      <c r="Z561" s="201">
        <f t="shared" si="72"/>
        <v>1.3061382061510745</v>
      </c>
      <c r="AD561" s="201" t="str">
        <f>PE!AP561</f>
        <v>Referenzmessung BS</v>
      </c>
    </row>
    <row r="562" spans="1:30">
      <c r="A562" s="172" t="s">
        <v>607</v>
      </c>
      <c r="P562" s="332">
        <v>10.133599999999999</v>
      </c>
      <c r="Q562">
        <v>0.44</v>
      </c>
      <c r="R562" s="232" t="e">
        <f t="shared" si="65"/>
        <v>#DIV/0!</v>
      </c>
      <c r="S562" s="201" t="e">
        <f t="shared" si="73"/>
        <v>#DIV/0!</v>
      </c>
      <c r="T562" s="202" t="e">
        <f t="shared" si="66"/>
        <v>#DIV/0!</v>
      </c>
      <c r="U562" s="202" t="e">
        <f t="shared" si="67"/>
        <v>#DIV/0!</v>
      </c>
      <c r="V562" s="378" t="e">
        <f t="shared" si="68"/>
        <v>#DIV/0!</v>
      </c>
      <c r="W562" s="378" t="e">
        <f t="shared" si="69"/>
        <v>#DIV/0!</v>
      </c>
      <c r="X562" s="258" t="e">
        <f t="shared" si="70"/>
        <v>#N/A</v>
      </c>
      <c r="Y562" s="297" t="e">
        <f t="shared" si="71"/>
        <v>#DIV/0!</v>
      </c>
      <c r="Z562" s="201">
        <f t="shared" si="72"/>
        <v>0</v>
      </c>
      <c r="AD562" s="201" t="str">
        <f>PE!AP562</f>
        <v>Referenzmessung BS</v>
      </c>
    </row>
    <row r="563" spans="1:30">
      <c r="A563" s="172" t="s">
        <v>608</v>
      </c>
      <c r="F563">
        <v>5.89</v>
      </c>
      <c r="L563">
        <v>5.89</v>
      </c>
      <c r="P563" s="332">
        <v>5.3752000000000004</v>
      </c>
      <c r="Q563">
        <v>0.44</v>
      </c>
      <c r="R563" s="232">
        <f t="shared" si="65"/>
        <v>0.16</v>
      </c>
      <c r="S563" s="201">
        <f t="shared" si="73"/>
        <v>0.3</v>
      </c>
      <c r="T563" s="202">
        <f t="shared" si="66"/>
        <v>0</v>
      </c>
      <c r="U563" s="202">
        <f t="shared" si="67"/>
        <v>0</v>
      </c>
      <c r="V563" s="378" t="e">
        <f t="shared" si="68"/>
        <v>#DIV/0!</v>
      </c>
      <c r="W563" s="378" t="e">
        <f t="shared" si="69"/>
        <v>#DIV/0!</v>
      </c>
      <c r="X563" s="258" t="e">
        <f t="shared" si="70"/>
        <v>#N/A</v>
      </c>
      <c r="Y563" s="297">
        <f t="shared" si="71"/>
        <v>5.89</v>
      </c>
      <c r="Z563" s="201">
        <f t="shared" si="72"/>
        <v>1.0957731805328172</v>
      </c>
      <c r="AD563" s="201" t="str">
        <f>PE!AP563</f>
        <v>Massenbilanz KWS, Methode</v>
      </c>
    </row>
    <row r="564" spans="1:30">
      <c r="A564" s="172" t="s">
        <v>610</v>
      </c>
      <c r="P564" s="332">
        <v>3.4369000000000001</v>
      </c>
      <c r="Q564">
        <v>0.5</v>
      </c>
      <c r="R564" s="232" t="e">
        <f t="shared" si="65"/>
        <v>#DIV/0!</v>
      </c>
      <c r="S564" s="201" t="e">
        <f t="shared" si="73"/>
        <v>#DIV/0!</v>
      </c>
      <c r="T564" s="202" t="e">
        <f t="shared" si="66"/>
        <v>#DIV/0!</v>
      </c>
      <c r="U564" s="202" t="e">
        <f t="shared" si="67"/>
        <v>#DIV/0!</v>
      </c>
      <c r="V564" s="378" t="e">
        <f t="shared" si="68"/>
        <v>#DIV/0!</v>
      </c>
      <c r="W564" s="378" t="e">
        <f t="shared" si="69"/>
        <v>#DIV/0!</v>
      </c>
      <c r="X564" s="258" t="e">
        <f t="shared" si="70"/>
        <v>#N/A</v>
      </c>
      <c r="Y564" s="297" t="e">
        <f t="shared" si="71"/>
        <v>#DIV/0!</v>
      </c>
      <c r="Z564" s="201">
        <f t="shared" si="72"/>
        <v>0</v>
      </c>
      <c r="AD564" s="201" t="str">
        <f>PE!AP564</f>
        <v>Massenbilanz KWS, Methode</v>
      </c>
    </row>
    <row r="565" spans="1:30">
      <c r="A565" s="184" t="s">
        <v>611</v>
      </c>
      <c r="N565" s="267">
        <v>0.72500766269002093</v>
      </c>
      <c r="O565" s="210">
        <v>2.3223591542813038</v>
      </c>
      <c r="P565" s="332">
        <v>24.244299999999999</v>
      </c>
      <c r="Q565">
        <v>0.44</v>
      </c>
      <c r="R565" s="232" t="e">
        <f t="shared" si="65"/>
        <v>#DIV/0!</v>
      </c>
      <c r="S565" s="201" t="e">
        <f t="shared" si="73"/>
        <v>#DIV/0!</v>
      </c>
      <c r="T565" s="202" t="e">
        <f t="shared" si="66"/>
        <v>#DIV/0!</v>
      </c>
      <c r="U565" s="202" t="e">
        <f t="shared" si="67"/>
        <v>#DIV/0!</v>
      </c>
      <c r="V565" s="378" t="e">
        <f t="shared" si="68"/>
        <v>#DIV/0!</v>
      </c>
      <c r="W565" s="378" t="e">
        <f t="shared" si="69"/>
        <v>#DIV/0!</v>
      </c>
      <c r="X565" s="258" t="e">
        <f t="shared" si="70"/>
        <v>#N/A</v>
      </c>
      <c r="Y565" s="297" t="e">
        <f t="shared" si="71"/>
        <v>#DIV/0!</v>
      </c>
      <c r="Z565" s="201">
        <f t="shared" si="72"/>
        <v>0</v>
      </c>
      <c r="AD565" s="201" t="str">
        <f>PE!AP565</f>
        <v>Mischwasserüberlauf</v>
      </c>
    </row>
    <row r="566" spans="1:30">
      <c r="A566" s="184" t="s">
        <v>613</v>
      </c>
      <c r="F566">
        <v>6.62</v>
      </c>
      <c r="L566">
        <v>6.62</v>
      </c>
      <c r="N566" s="267">
        <v>1.1387065290790079</v>
      </c>
      <c r="O566" s="210">
        <v>2.3223591542813038</v>
      </c>
      <c r="P566" s="332">
        <v>21.4099</v>
      </c>
      <c r="Q566">
        <v>0.51</v>
      </c>
      <c r="R566" s="232">
        <f t="shared" si="65"/>
        <v>0.16</v>
      </c>
      <c r="S566" s="201">
        <f t="shared" si="73"/>
        <v>0.33500000000000002</v>
      </c>
      <c r="T566" s="202">
        <f t="shared" si="66"/>
        <v>0</v>
      </c>
      <c r="U566" s="202">
        <f t="shared" si="67"/>
        <v>0</v>
      </c>
      <c r="V566" s="378" t="e">
        <f t="shared" si="68"/>
        <v>#DIV/0!</v>
      </c>
      <c r="W566" s="378" t="e">
        <f t="shared" si="69"/>
        <v>#DIV/0!</v>
      </c>
      <c r="X566" s="258" t="e">
        <f t="shared" si="70"/>
        <v>#N/A</v>
      </c>
      <c r="Y566" s="297">
        <f t="shared" si="71"/>
        <v>6.62</v>
      </c>
      <c r="Z566" s="201">
        <f t="shared" si="72"/>
        <v>0.30920275199790753</v>
      </c>
      <c r="AD566" s="201" t="str">
        <f>PE!AP566</f>
        <v>Mischwasserüberlauf</v>
      </c>
    </row>
    <row r="567" spans="1:30">
      <c r="A567" s="184" t="s">
        <v>614</v>
      </c>
      <c r="F567">
        <v>7.07</v>
      </c>
      <c r="L567">
        <v>7.07</v>
      </c>
      <c r="N567" s="267">
        <v>0.41413423453421311</v>
      </c>
      <c r="O567" s="210">
        <v>2.3223591542813038</v>
      </c>
      <c r="P567" s="332">
        <v>19.963000000000001</v>
      </c>
      <c r="Q567">
        <v>0.44</v>
      </c>
      <c r="R567" s="232">
        <f t="shared" si="65"/>
        <v>0.16</v>
      </c>
      <c r="S567" s="201">
        <f t="shared" si="73"/>
        <v>0.3</v>
      </c>
      <c r="T567" s="202">
        <f t="shared" si="66"/>
        <v>0</v>
      </c>
      <c r="U567" s="202">
        <f t="shared" si="67"/>
        <v>0</v>
      </c>
      <c r="V567" s="378" t="e">
        <f t="shared" si="68"/>
        <v>#DIV/0!</v>
      </c>
      <c r="W567" s="378" t="e">
        <f t="shared" si="69"/>
        <v>#DIV/0!</v>
      </c>
      <c r="X567" s="258" t="e">
        <f t="shared" si="70"/>
        <v>#N/A</v>
      </c>
      <c r="Y567" s="297">
        <f t="shared" si="71"/>
        <v>7.07</v>
      </c>
      <c r="Z567" s="201">
        <f t="shared" si="72"/>
        <v>0.35415518709612781</v>
      </c>
      <c r="AD567" s="201" t="str">
        <f>PE!AP567</f>
        <v>Mischwasserüberlauf</v>
      </c>
    </row>
    <row r="568" spans="1:30">
      <c r="A568" s="184" t="s">
        <v>615</v>
      </c>
      <c r="N568" s="267">
        <v>0.62561317936058813</v>
      </c>
      <c r="O568" s="210">
        <v>0.28260061430444122</v>
      </c>
      <c r="P568" s="332">
        <v>22.075199999999999</v>
      </c>
      <c r="R568" s="232" t="e">
        <f t="shared" si="65"/>
        <v>#DIV/0!</v>
      </c>
      <c r="S568" s="201" t="e">
        <f t="shared" si="73"/>
        <v>#DIV/0!</v>
      </c>
      <c r="T568" s="202" t="e">
        <f t="shared" si="66"/>
        <v>#DIV/0!</v>
      </c>
      <c r="U568" s="202" t="e">
        <f t="shared" si="67"/>
        <v>#DIV/0!</v>
      </c>
      <c r="V568" s="378" t="e">
        <f t="shared" si="68"/>
        <v>#DIV/0!</v>
      </c>
      <c r="W568" s="378" t="e">
        <f t="shared" si="69"/>
        <v>#DIV/0!</v>
      </c>
      <c r="X568" s="258" t="e">
        <f t="shared" si="70"/>
        <v>#N/A</v>
      </c>
      <c r="Y568" s="297" t="e">
        <f t="shared" si="71"/>
        <v>#DIV/0!</v>
      </c>
      <c r="Z568" s="201">
        <f t="shared" si="72"/>
        <v>0</v>
      </c>
      <c r="AD568" s="201" t="str">
        <f>PE!AP568</f>
        <v>Mischwasserüberlauf</v>
      </c>
    </row>
    <row r="569" spans="1:30">
      <c r="A569" s="184" t="s">
        <v>616</v>
      </c>
      <c r="F569">
        <v>6.09</v>
      </c>
      <c r="L569">
        <v>6.09</v>
      </c>
      <c r="N569" s="267">
        <v>0.52425544744513741</v>
      </c>
      <c r="O569" s="210">
        <v>0.28260061430444122</v>
      </c>
      <c r="P569" s="332">
        <v>19.199200000000001</v>
      </c>
      <c r="Q569">
        <v>0.5</v>
      </c>
      <c r="R569" s="232">
        <f t="shared" si="65"/>
        <v>0.16</v>
      </c>
      <c r="S569" s="201">
        <f t="shared" si="73"/>
        <v>0.33</v>
      </c>
      <c r="T569" s="202">
        <f t="shared" si="66"/>
        <v>0</v>
      </c>
      <c r="U569" s="202">
        <f t="shared" si="67"/>
        <v>0</v>
      </c>
      <c r="V569" s="378" t="e">
        <f t="shared" si="68"/>
        <v>#DIV/0!</v>
      </c>
      <c r="W569" s="378" t="e">
        <f t="shared" si="69"/>
        <v>#DIV/0!</v>
      </c>
      <c r="X569" s="258" t="e">
        <f t="shared" si="70"/>
        <v>#N/A</v>
      </c>
      <c r="Y569" s="297">
        <f t="shared" si="71"/>
        <v>6.09</v>
      </c>
      <c r="Z569" s="201">
        <f t="shared" si="72"/>
        <v>0.31720071669652899</v>
      </c>
      <c r="AD569" s="201" t="str">
        <f>PE!AP569</f>
        <v>Mischwasserüberlauf</v>
      </c>
    </row>
    <row r="570" spans="1:30">
      <c r="A570" s="184" t="s">
        <v>617</v>
      </c>
      <c r="N570" s="267">
        <v>1.138537379406299</v>
      </c>
      <c r="O570" s="210">
        <v>0.28260061430444122</v>
      </c>
      <c r="P570" s="332">
        <v>32.165999999999997</v>
      </c>
      <c r="R570" s="232" t="e">
        <f t="shared" si="65"/>
        <v>#DIV/0!</v>
      </c>
      <c r="S570" s="201" t="e">
        <f t="shared" si="73"/>
        <v>#DIV/0!</v>
      </c>
      <c r="T570" s="202" t="e">
        <f t="shared" si="66"/>
        <v>#DIV/0!</v>
      </c>
      <c r="U570" s="202" t="e">
        <f t="shared" si="67"/>
        <v>#DIV/0!</v>
      </c>
      <c r="V570" s="378" t="e">
        <f t="shared" si="68"/>
        <v>#DIV/0!</v>
      </c>
      <c r="W570" s="378" t="e">
        <f t="shared" si="69"/>
        <v>#DIV/0!</v>
      </c>
      <c r="X570" s="258" t="e">
        <f t="shared" si="70"/>
        <v>#N/A</v>
      </c>
      <c r="Y570" s="297" t="e">
        <f t="shared" si="71"/>
        <v>#DIV/0!</v>
      </c>
      <c r="Z570" s="201">
        <f t="shared" si="72"/>
        <v>0</v>
      </c>
      <c r="AD570" s="201" t="str">
        <f>PE!AP570</f>
        <v>Mischwasserüberlauf</v>
      </c>
    </row>
    <row r="571" spans="1:30">
      <c r="A571" s="184" t="s">
        <v>618</v>
      </c>
      <c r="B571">
        <v>26.23</v>
      </c>
      <c r="C571">
        <v>18.82</v>
      </c>
      <c r="D571">
        <v>15.3</v>
      </c>
      <c r="E571">
        <v>18.32</v>
      </c>
      <c r="F571">
        <v>13.94</v>
      </c>
      <c r="G571">
        <v>16.71</v>
      </c>
      <c r="H571" s="22">
        <v>26.23</v>
      </c>
      <c r="I571">
        <v>18.82</v>
      </c>
      <c r="J571">
        <v>15.3</v>
      </c>
      <c r="K571">
        <v>18.32</v>
      </c>
      <c r="L571">
        <v>13.94</v>
      </c>
      <c r="M571" s="72">
        <v>16.71</v>
      </c>
      <c r="N571" s="267"/>
      <c r="O571" s="210"/>
      <c r="P571" s="332">
        <v>0.48601299999999997</v>
      </c>
      <c r="Q571">
        <v>0.56000000000000005</v>
      </c>
      <c r="R571" s="232">
        <f t="shared" si="65"/>
        <v>1</v>
      </c>
      <c r="S571" s="201">
        <f t="shared" si="73"/>
        <v>0.78</v>
      </c>
      <c r="T571" s="202">
        <f t="shared" si="66"/>
        <v>21.684104235630784</v>
      </c>
      <c r="U571" s="202">
        <f t="shared" si="67"/>
        <v>21.684104235630784</v>
      </c>
      <c r="V571" s="378">
        <f t="shared" si="68"/>
        <v>1.0833128884915439</v>
      </c>
      <c r="W571" s="378">
        <f t="shared" si="69"/>
        <v>2.0274150086021656</v>
      </c>
      <c r="X571" s="258">
        <f t="shared" si="70"/>
        <v>1.94</v>
      </c>
      <c r="Y571" s="297">
        <f t="shared" si="71"/>
        <v>18.22</v>
      </c>
      <c r="Z571" s="201">
        <f t="shared" si="72"/>
        <v>37.488709149755252</v>
      </c>
      <c r="AB571" s="113">
        <v>0.13800000000000001</v>
      </c>
      <c r="AC571" s="258">
        <f>100*(Y571/(AB571*1000))</f>
        <v>13.202898550724637</v>
      </c>
      <c r="AD571" s="201" t="str">
        <f>PE!AP571</f>
        <v>Methode</v>
      </c>
    </row>
    <row r="572" spans="1:30">
      <c r="A572" s="184" t="s">
        <v>619</v>
      </c>
      <c r="N572" s="267"/>
      <c r="O572" s="210"/>
      <c r="P572" s="332">
        <v>31.152699999999999</v>
      </c>
      <c r="R572" s="232" t="e">
        <f t="shared" si="65"/>
        <v>#DIV/0!</v>
      </c>
      <c r="S572" s="201" t="e">
        <f t="shared" si="73"/>
        <v>#DIV/0!</v>
      </c>
      <c r="T572" s="202" t="e">
        <f t="shared" si="66"/>
        <v>#DIV/0!</v>
      </c>
      <c r="U572" s="202" t="e">
        <f t="shared" si="67"/>
        <v>#DIV/0!</v>
      </c>
      <c r="V572" s="378" t="e">
        <f t="shared" si="68"/>
        <v>#DIV/0!</v>
      </c>
      <c r="W572" s="378" t="e">
        <f t="shared" si="69"/>
        <v>#DIV/0!</v>
      </c>
      <c r="X572" s="258" t="e">
        <f t="shared" si="70"/>
        <v>#N/A</v>
      </c>
      <c r="Y572" s="297" t="e">
        <f t="shared" si="71"/>
        <v>#DIV/0!</v>
      </c>
      <c r="Z572" s="201">
        <f t="shared" si="72"/>
        <v>0</v>
      </c>
      <c r="AD572" s="201" t="str">
        <f>PE!AP572</f>
        <v>KWS, Methode</v>
      </c>
    </row>
    <row r="573" spans="1:30">
      <c r="A573" s="184" t="s">
        <v>620</v>
      </c>
      <c r="N573" s="267">
        <v>0.92741006348580879</v>
      </c>
      <c r="O573" s="210">
        <v>0.93563404694108665</v>
      </c>
      <c r="P573" s="332">
        <v>10.7529</v>
      </c>
      <c r="R573" s="232" t="e">
        <f t="shared" si="65"/>
        <v>#DIV/0!</v>
      </c>
      <c r="S573" s="201" t="e">
        <f t="shared" si="73"/>
        <v>#DIV/0!</v>
      </c>
      <c r="T573" s="202" t="e">
        <f t="shared" si="66"/>
        <v>#DIV/0!</v>
      </c>
      <c r="U573" s="202" t="e">
        <f t="shared" si="67"/>
        <v>#DIV/0!</v>
      </c>
      <c r="V573" s="378" t="e">
        <f t="shared" si="68"/>
        <v>#DIV/0!</v>
      </c>
      <c r="W573" s="378" t="e">
        <f t="shared" si="69"/>
        <v>#DIV/0!</v>
      </c>
      <c r="X573" s="258" t="e">
        <f t="shared" si="70"/>
        <v>#N/A</v>
      </c>
      <c r="Y573" s="297" t="e">
        <f t="shared" si="71"/>
        <v>#DIV/0!</v>
      </c>
      <c r="Z573" s="201">
        <f t="shared" si="72"/>
        <v>0</v>
      </c>
      <c r="AD573" s="201" t="str">
        <f>PE!AP573</f>
        <v>KWS, neue Schlammbehandlung</v>
      </c>
    </row>
    <row r="574" spans="1:30">
      <c r="A574" s="184" t="s">
        <v>621</v>
      </c>
      <c r="N574" s="267">
        <v>0.6165271278721236</v>
      </c>
      <c r="O574" s="210">
        <v>0.93563404694108665</v>
      </c>
      <c r="P574" s="332">
        <v>24.845700000000001</v>
      </c>
      <c r="R574" s="232" t="e">
        <f t="shared" si="65"/>
        <v>#DIV/0!</v>
      </c>
      <c r="S574" s="201" t="e">
        <f t="shared" si="73"/>
        <v>#DIV/0!</v>
      </c>
      <c r="T574" s="202" t="e">
        <f t="shared" si="66"/>
        <v>#DIV/0!</v>
      </c>
      <c r="U574" s="202" t="e">
        <f t="shared" si="67"/>
        <v>#DIV/0!</v>
      </c>
      <c r="V574" s="378" t="e">
        <f t="shared" si="68"/>
        <v>#DIV/0!</v>
      </c>
      <c r="W574" s="378" t="e">
        <f t="shared" si="69"/>
        <v>#DIV/0!</v>
      </c>
      <c r="X574" s="258" t="e">
        <f t="shared" si="70"/>
        <v>#N/A</v>
      </c>
      <c r="Y574" s="297" t="e">
        <f t="shared" si="71"/>
        <v>#DIV/0!</v>
      </c>
      <c r="Z574" s="201">
        <f t="shared" si="72"/>
        <v>0</v>
      </c>
      <c r="AD574" s="201" t="str">
        <f>PE!AP574</f>
        <v>KWS, neue Schlammbehandlung</v>
      </c>
    </row>
    <row r="575" spans="1:30">
      <c r="A575" s="184" t="s">
        <v>622</v>
      </c>
      <c r="N575" s="267">
        <v>0.69209679096893473</v>
      </c>
      <c r="O575" s="210">
        <v>0.93563404694108665</v>
      </c>
      <c r="P575" s="332">
        <v>8.3593499999999992</v>
      </c>
      <c r="R575" s="232" t="e">
        <f t="shared" si="65"/>
        <v>#DIV/0!</v>
      </c>
      <c r="S575" s="201" t="e">
        <f t="shared" si="73"/>
        <v>#DIV/0!</v>
      </c>
      <c r="T575" s="202" t="e">
        <f t="shared" si="66"/>
        <v>#DIV/0!</v>
      </c>
      <c r="U575" s="202" t="e">
        <f t="shared" si="67"/>
        <v>#DIV/0!</v>
      </c>
      <c r="V575" s="378" t="e">
        <f t="shared" si="68"/>
        <v>#DIV/0!</v>
      </c>
      <c r="W575" s="378" t="e">
        <f t="shared" si="69"/>
        <v>#DIV/0!</v>
      </c>
      <c r="X575" s="258" t="e">
        <f t="shared" si="70"/>
        <v>#N/A</v>
      </c>
      <c r="Y575" s="297" t="e">
        <f t="shared" si="71"/>
        <v>#DIV/0!</v>
      </c>
      <c r="Z575" s="201">
        <f t="shared" si="72"/>
        <v>0</v>
      </c>
      <c r="AD575" s="201" t="str">
        <f>PE!AP575</f>
        <v>KWS, neue Schlammbehandlung</v>
      </c>
    </row>
    <row r="576" spans="1:30">
      <c r="A576" s="184" t="s">
        <v>623</v>
      </c>
      <c r="N576" s="267"/>
      <c r="O576" s="210"/>
      <c r="P576" s="332">
        <v>22.5444</v>
      </c>
      <c r="R576" s="232" t="e">
        <f t="shared" si="65"/>
        <v>#DIV/0!</v>
      </c>
      <c r="S576" s="201" t="e">
        <f t="shared" si="73"/>
        <v>#DIV/0!</v>
      </c>
      <c r="T576" s="202" t="e">
        <f t="shared" si="66"/>
        <v>#DIV/0!</v>
      </c>
      <c r="U576" s="202" t="e">
        <f t="shared" si="67"/>
        <v>#DIV/0!</v>
      </c>
      <c r="V576" s="378" t="e">
        <f t="shared" si="68"/>
        <v>#DIV/0!</v>
      </c>
      <c r="W576" s="378" t="e">
        <f t="shared" si="69"/>
        <v>#DIV/0!</v>
      </c>
      <c r="X576" s="258" t="e">
        <f t="shared" si="70"/>
        <v>#N/A</v>
      </c>
      <c r="Y576" s="297" t="e">
        <f t="shared" si="71"/>
        <v>#DIV/0!</v>
      </c>
      <c r="Z576" s="201">
        <f t="shared" si="72"/>
        <v>0</v>
      </c>
      <c r="AD576" s="201" t="str">
        <f>PE!AP576</f>
        <v>KWS, neue Schlammbehandlung</v>
      </c>
    </row>
    <row r="577" spans="1:30">
      <c r="A577" s="184" t="s">
        <v>624</v>
      </c>
      <c r="N577" s="267">
        <v>0.59884540222007288</v>
      </c>
      <c r="O577" s="210">
        <v>0.72751809830295933</v>
      </c>
      <c r="P577" s="332">
        <v>4.5157999999999996</v>
      </c>
      <c r="R577" s="232" t="e">
        <f t="shared" si="65"/>
        <v>#DIV/0!</v>
      </c>
      <c r="S577" s="201" t="e">
        <f t="shared" si="73"/>
        <v>#DIV/0!</v>
      </c>
      <c r="T577" s="202" t="e">
        <f t="shared" si="66"/>
        <v>#DIV/0!</v>
      </c>
      <c r="U577" s="202" t="e">
        <f t="shared" si="67"/>
        <v>#DIV/0!</v>
      </c>
      <c r="V577" s="378" t="e">
        <f t="shared" si="68"/>
        <v>#DIV/0!</v>
      </c>
      <c r="W577" s="378" t="e">
        <f t="shared" si="69"/>
        <v>#DIV/0!</v>
      </c>
      <c r="X577" s="258" t="e">
        <f t="shared" si="70"/>
        <v>#N/A</v>
      </c>
      <c r="Y577" s="297" t="e">
        <f t="shared" si="71"/>
        <v>#DIV/0!</v>
      </c>
      <c r="Z577" s="201">
        <f t="shared" si="72"/>
        <v>0</v>
      </c>
      <c r="AD577" s="201" t="str">
        <f>PE!AP577</f>
        <v>Flussproben, Lippe</v>
      </c>
    </row>
    <row r="578" spans="1:30">
      <c r="A578" s="184" t="s">
        <v>626</v>
      </c>
      <c r="N578" s="267">
        <v>0.61625653571817318</v>
      </c>
      <c r="O578" s="210">
        <v>0.72751809830295933</v>
      </c>
      <c r="P578" s="332">
        <v>10.894500000000001</v>
      </c>
      <c r="R578" s="232" t="e">
        <f t="shared" ref="R578:R641" si="74">IF(COUNT(H578:M578)=1,0.16,(COUNT(H578:M578)*(1/(COUNT(H578:M578)+COUNTBLANK(H578:M578)))+(IF(T578&lt;35,1,IF(T578&lt;70,0.5,IF(T578&gt;70,0)))))/2)</f>
        <v>#DIV/0!</v>
      </c>
      <c r="S578" s="201" t="e">
        <f t="shared" si="73"/>
        <v>#DIV/0!</v>
      </c>
      <c r="T578" s="202" t="e">
        <f t="shared" ref="T578:T641" si="75">((_xlfn.STDEV.P(H578:M578))/(AVERAGE(H578:M578)))*100</f>
        <v>#DIV/0!</v>
      </c>
      <c r="U578" s="202" t="e">
        <f t="shared" ref="U578:U641" si="76">((_xlfn.STDEV.P(B578:G578))/(AVERAGE(B578:G578)))*100</f>
        <v>#DIV/0!</v>
      </c>
      <c r="V578" s="378" t="e">
        <f t="shared" ref="V578:V641" si="77">(ABS(MIN(H578:M578)-AVERAGE(H578:M578))/_xlfn.STDEV.P(H578:M578))</f>
        <v>#DIV/0!</v>
      </c>
      <c r="W578" s="378" t="e">
        <f t="shared" ref="W578:W641" si="78">(ABS(MAX(H578:M578)-AVERAGE(H578:M578))/_xlfn.STDEV.P(H578:M578))</f>
        <v>#DIV/0!</v>
      </c>
      <c r="X578" s="258" t="e">
        <f t="shared" ref="X578:X641" si="79">INDEX($AF$2:$AG$8,MATCH(COUNTA(H578:M578),$AF$2:$AF$8,0),2)</f>
        <v>#N/A</v>
      </c>
      <c r="Y578" s="297" t="e">
        <f t="shared" ref="Y578:Y641" si="80">AVERAGE(H578:M578)</f>
        <v>#DIV/0!</v>
      </c>
      <c r="Z578" s="201">
        <f t="shared" ref="Z578:Z641" si="81">IFERROR(Y578/P578,0)</f>
        <v>0</v>
      </c>
      <c r="AD578" s="201" t="str">
        <f>PE!AP578</f>
        <v>Flussproben, Lippe</v>
      </c>
    </row>
    <row r="579" spans="1:30">
      <c r="A579" s="184" t="s">
        <v>627</v>
      </c>
      <c r="N579" s="267">
        <v>0.57667479250297526</v>
      </c>
      <c r="O579" s="210">
        <v>0.72751809830295933</v>
      </c>
      <c r="P579" s="332">
        <v>10.5124</v>
      </c>
      <c r="R579" s="232" t="e">
        <f t="shared" si="74"/>
        <v>#DIV/0!</v>
      </c>
      <c r="S579" s="201" t="e">
        <f t="shared" si="73"/>
        <v>#DIV/0!</v>
      </c>
      <c r="T579" s="202" t="e">
        <f t="shared" si="75"/>
        <v>#DIV/0!</v>
      </c>
      <c r="U579" s="202" t="e">
        <f t="shared" si="76"/>
        <v>#DIV/0!</v>
      </c>
      <c r="V579" s="378" t="e">
        <f t="shared" si="77"/>
        <v>#DIV/0!</v>
      </c>
      <c r="W579" s="378" t="e">
        <f t="shared" si="78"/>
        <v>#DIV/0!</v>
      </c>
      <c r="X579" s="258" t="e">
        <f t="shared" si="79"/>
        <v>#N/A</v>
      </c>
      <c r="Y579" s="297" t="e">
        <f t="shared" si="80"/>
        <v>#DIV/0!</v>
      </c>
      <c r="Z579" s="201">
        <f t="shared" si="81"/>
        <v>0</v>
      </c>
      <c r="AD579" s="201" t="str">
        <f>PE!AP579</f>
        <v>Flussproben, Lippe</v>
      </c>
    </row>
    <row r="580" spans="1:30">
      <c r="A580" s="184" t="s">
        <v>628</v>
      </c>
      <c r="N580" s="267">
        <v>1.3019092601025839</v>
      </c>
      <c r="O580" s="210">
        <v>0.72751809830295933</v>
      </c>
      <c r="P580" s="332">
        <v>7.32599</v>
      </c>
      <c r="R580" s="232" t="e">
        <f t="shared" si="74"/>
        <v>#DIV/0!</v>
      </c>
      <c r="S580" s="201" t="e">
        <f t="shared" si="73"/>
        <v>#DIV/0!</v>
      </c>
      <c r="T580" s="202" t="e">
        <f t="shared" si="75"/>
        <v>#DIV/0!</v>
      </c>
      <c r="U580" s="202" t="e">
        <f t="shared" si="76"/>
        <v>#DIV/0!</v>
      </c>
      <c r="V580" s="378" t="e">
        <f t="shared" si="77"/>
        <v>#DIV/0!</v>
      </c>
      <c r="W580" s="378" t="e">
        <f t="shared" si="78"/>
        <v>#DIV/0!</v>
      </c>
      <c r="X580" s="258" t="e">
        <f t="shared" si="79"/>
        <v>#N/A</v>
      </c>
      <c r="Y580" s="297" t="e">
        <f t="shared" si="80"/>
        <v>#DIV/0!</v>
      </c>
      <c r="Z580" s="201">
        <f t="shared" si="81"/>
        <v>0</v>
      </c>
      <c r="AD580" s="201" t="str">
        <f>PE!AP580</f>
        <v>Flussproben, Methode</v>
      </c>
    </row>
    <row r="581" spans="1:30">
      <c r="A581" s="184" t="s">
        <v>630</v>
      </c>
      <c r="N581" s="267">
        <v>0.58906099485757879</v>
      </c>
      <c r="O581" s="210">
        <v>0.99528059171618266</v>
      </c>
      <c r="P581" s="332">
        <v>13.3148</v>
      </c>
      <c r="Q581">
        <v>0.44</v>
      </c>
      <c r="R581" s="232" t="e">
        <f t="shared" si="74"/>
        <v>#DIV/0!</v>
      </c>
      <c r="S581" s="201" t="e">
        <f t="shared" si="73"/>
        <v>#DIV/0!</v>
      </c>
      <c r="T581" s="202" t="e">
        <f t="shared" si="75"/>
        <v>#DIV/0!</v>
      </c>
      <c r="U581" s="202" t="e">
        <f t="shared" si="76"/>
        <v>#DIV/0!</v>
      </c>
      <c r="V581" s="378" t="e">
        <f t="shared" si="77"/>
        <v>#DIV/0!</v>
      </c>
      <c r="W581" s="378" t="e">
        <f t="shared" si="78"/>
        <v>#DIV/0!</v>
      </c>
      <c r="X581" s="258" t="e">
        <f t="shared" si="79"/>
        <v>#N/A</v>
      </c>
      <c r="Y581" s="297" t="e">
        <f t="shared" si="80"/>
        <v>#DIV/0!</v>
      </c>
      <c r="Z581" s="201">
        <f t="shared" si="81"/>
        <v>0</v>
      </c>
      <c r="AD581" s="201" t="str">
        <f>PE!AP581</f>
        <v>Flussproben, Lippe</v>
      </c>
    </row>
    <row r="582" spans="1:30">
      <c r="A582" s="184" t="s">
        <v>631</v>
      </c>
      <c r="N582" s="267">
        <v>0.51486739662881298</v>
      </c>
      <c r="O582" s="210">
        <v>0.99528059171618266</v>
      </c>
      <c r="P582" s="332">
        <v>11.510199999999999</v>
      </c>
      <c r="Q582">
        <v>0.5</v>
      </c>
      <c r="R582" s="232" t="e">
        <f t="shared" si="74"/>
        <v>#DIV/0!</v>
      </c>
      <c r="S582" s="201" t="e">
        <f t="shared" si="73"/>
        <v>#DIV/0!</v>
      </c>
      <c r="T582" s="202" t="e">
        <f t="shared" si="75"/>
        <v>#DIV/0!</v>
      </c>
      <c r="U582" s="202" t="e">
        <f t="shared" si="76"/>
        <v>#DIV/0!</v>
      </c>
      <c r="V582" s="378" t="e">
        <f t="shared" si="77"/>
        <v>#DIV/0!</v>
      </c>
      <c r="W582" s="378" t="e">
        <f t="shared" si="78"/>
        <v>#DIV/0!</v>
      </c>
      <c r="X582" s="258" t="e">
        <f t="shared" si="79"/>
        <v>#N/A</v>
      </c>
      <c r="Y582" s="297" t="e">
        <f t="shared" si="80"/>
        <v>#DIV/0!</v>
      </c>
      <c r="Z582" s="201">
        <f t="shared" si="81"/>
        <v>0</v>
      </c>
      <c r="AD582" s="201" t="str">
        <f>PE!AP582</f>
        <v>Flussproben, Lippe</v>
      </c>
    </row>
    <row r="583" spans="1:30">
      <c r="A583" s="184" t="s">
        <v>632</v>
      </c>
      <c r="N583" s="267">
        <v>0.43495871571275968</v>
      </c>
      <c r="O583" s="210">
        <v>0.99528059171618266</v>
      </c>
      <c r="P583" s="332">
        <v>13.69835</v>
      </c>
      <c r="Q583">
        <v>0.5</v>
      </c>
      <c r="R583" s="232" t="e">
        <f t="shared" si="74"/>
        <v>#DIV/0!</v>
      </c>
      <c r="S583" s="201" t="e">
        <f t="shared" si="73"/>
        <v>#DIV/0!</v>
      </c>
      <c r="T583" s="202" t="e">
        <f t="shared" si="75"/>
        <v>#DIV/0!</v>
      </c>
      <c r="U583" s="202" t="e">
        <f t="shared" si="76"/>
        <v>#DIV/0!</v>
      </c>
      <c r="V583" s="378" t="e">
        <f t="shared" si="77"/>
        <v>#DIV/0!</v>
      </c>
      <c r="W583" s="378" t="e">
        <f t="shared" si="78"/>
        <v>#DIV/0!</v>
      </c>
      <c r="X583" s="258" t="e">
        <f t="shared" si="79"/>
        <v>#N/A</v>
      </c>
      <c r="Y583" s="297" t="e">
        <f t="shared" si="80"/>
        <v>#DIV/0!</v>
      </c>
      <c r="Z583" s="201">
        <f t="shared" si="81"/>
        <v>0</v>
      </c>
      <c r="AD583" s="201" t="str">
        <f>PE!AP583</f>
        <v>Flussproben, Lippe</v>
      </c>
    </row>
    <row r="584" spans="1:30">
      <c r="A584" s="184" t="s">
        <v>633</v>
      </c>
      <c r="B584">
        <v>5.04</v>
      </c>
      <c r="E584">
        <v>6.83</v>
      </c>
      <c r="F584">
        <v>7.3</v>
      </c>
      <c r="H584" s="22">
        <v>5.04</v>
      </c>
      <c r="K584">
        <v>6.83</v>
      </c>
      <c r="L584">
        <v>7.3</v>
      </c>
      <c r="N584" s="267">
        <v>1.463439595231159</v>
      </c>
      <c r="O584" s="210">
        <v>0.99528059171618266</v>
      </c>
      <c r="P584" s="332">
        <v>4.7008900000000002</v>
      </c>
      <c r="Q584">
        <v>0.44</v>
      </c>
      <c r="R584" s="232">
        <f t="shared" si="74"/>
        <v>0.75</v>
      </c>
      <c r="S584" s="201">
        <f t="shared" si="73"/>
        <v>0.59499999999999997</v>
      </c>
      <c r="T584" s="202">
        <f t="shared" si="75"/>
        <v>15.237670583783389</v>
      </c>
      <c r="U584" s="202">
        <f t="shared" si="76"/>
        <v>15.237670583783389</v>
      </c>
      <c r="V584" s="378">
        <f t="shared" si="77"/>
        <v>1.3864823003763012</v>
      </c>
      <c r="W584" s="378">
        <f t="shared" si="78"/>
        <v>0.93459177284624628</v>
      </c>
      <c r="X584" s="258">
        <f t="shared" si="79"/>
        <v>1.1499999999999999</v>
      </c>
      <c r="Y584" s="297">
        <f t="shared" si="80"/>
        <v>6.3900000000000006</v>
      </c>
      <c r="Z584" s="201">
        <f t="shared" si="81"/>
        <v>1.3593170654918538</v>
      </c>
      <c r="AD584" s="201" t="str">
        <f>PE!AP584</f>
        <v>Flussproben, Methode</v>
      </c>
    </row>
    <row r="585" spans="1:30">
      <c r="A585" s="184" t="s">
        <v>634</v>
      </c>
      <c r="N585" s="267">
        <v>0.44252277258406802</v>
      </c>
      <c r="O585" s="210">
        <v>0.56732019691233859</v>
      </c>
      <c r="P585" s="332">
        <v>7.9326249999999998</v>
      </c>
      <c r="R585" s="232" t="e">
        <f t="shared" si="74"/>
        <v>#DIV/0!</v>
      </c>
      <c r="S585" s="201" t="e">
        <f t="shared" si="73"/>
        <v>#DIV/0!</v>
      </c>
      <c r="T585" s="202" t="e">
        <f t="shared" si="75"/>
        <v>#DIV/0!</v>
      </c>
      <c r="U585" s="202" t="e">
        <f t="shared" si="76"/>
        <v>#DIV/0!</v>
      </c>
      <c r="V585" s="378" t="e">
        <f t="shared" si="77"/>
        <v>#DIV/0!</v>
      </c>
      <c r="W585" s="378" t="e">
        <f t="shared" si="78"/>
        <v>#DIV/0!</v>
      </c>
      <c r="X585" s="258" t="e">
        <f t="shared" si="79"/>
        <v>#N/A</v>
      </c>
      <c r="Y585" s="297" t="e">
        <f t="shared" si="80"/>
        <v>#DIV/0!</v>
      </c>
      <c r="Z585" s="201">
        <f t="shared" si="81"/>
        <v>0</v>
      </c>
      <c r="AD585" s="201" t="str">
        <f>PE!AP585</f>
        <v>Mischwasserüberlauf</v>
      </c>
    </row>
    <row r="586" spans="1:30">
      <c r="A586" s="184" t="s">
        <v>635</v>
      </c>
      <c r="N586" s="267">
        <v>0.70058927453223541</v>
      </c>
      <c r="O586" s="210">
        <v>0.56732019691233859</v>
      </c>
      <c r="P586" s="332">
        <v>5.5930400000000002</v>
      </c>
      <c r="R586" s="232" t="e">
        <f t="shared" si="74"/>
        <v>#DIV/0!</v>
      </c>
      <c r="S586" s="201" t="e">
        <f t="shared" si="73"/>
        <v>#DIV/0!</v>
      </c>
      <c r="T586" s="202" t="e">
        <f t="shared" si="75"/>
        <v>#DIV/0!</v>
      </c>
      <c r="U586" s="202" t="e">
        <f t="shared" si="76"/>
        <v>#DIV/0!</v>
      </c>
      <c r="V586" s="378" t="e">
        <f t="shared" si="77"/>
        <v>#DIV/0!</v>
      </c>
      <c r="W586" s="378" t="e">
        <f t="shared" si="78"/>
        <v>#DIV/0!</v>
      </c>
      <c r="X586" s="258" t="e">
        <f t="shared" si="79"/>
        <v>#N/A</v>
      </c>
      <c r="Y586" s="297" t="e">
        <f t="shared" si="80"/>
        <v>#DIV/0!</v>
      </c>
      <c r="Z586" s="201">
        <f t="shared" si="81"/>
        <v>0</v>
      </c>
      <c r="AD586" s="201" t="str">
        <f>PE!AP586</f>
        <v>Mischwasserüberlauf</v>
      </c>
    </row>
    <row r="587" spans="1:30">
      <c r="A587" s="184" t="s">
        <v>636</v>
      </c>
      <c r="N587" s="267">
        <v>1.1131218618954</v>
      </c>
      <c r="O587" s="210">
        <v>0.56732019691233859</v>
      </c>
      <c r="P587" s="332">
        <v>4.9848800000000004</v>
      </c>
      <c r="R587" s="232" t="e">
        <f t="shared" si="74"/>
        <v>#DIV/0!</v>
      </c>
      <c r="S587" s="201" t="e">
        <f t="shared" si="73"/>
        <v>#DIV/0!</v>
      </c>
      <c r="T587" s="202" t="e">
        <f t="shared" si="75"/>
        <v>#DIV/0!</v>
      </c>
      <c r="U587" s="202" t="e">
        <f t="shared" si="76"/>
        <v>#DIV/0!</v>
      </c>
      <c r="V587" s="378" t="e">
        <f t="shared" si="77"/>
        <v>#DIV/0!</v>
      </c>
      <c r="W587" s="378" t="e">
        <f t="shared" si="78"/>
        <v>#DIV/0!</v>
      </c>
      <c r="X587" s="258" t="e">
        <f t="shared" si="79"/>
        <v>#N/A</v>
      </c>
      <c r="Y587" s="297" t="e">
        <f t="shared" si="80"/>
        <v>#DIV/0!</v>
      </c>
      <c r="Z587" s="201">
        <f t="shared" si="81"/>
        <v>0</v>
      </c>
      <c r="AD587" s="201" t="str">
        <f>PE!AP587</f>
        <v>Mischwasserüberlauf</v>
      </c>
    </row>
    <row r="588" spans="1:30">
      <c r="A588" s="184" t="s">
        <v>637</v>
      </c>
      <c r="N588" s="267">
        <v>0.95520554433141691</v>
      </c>
      <c r="O588" s="210">
        <v>0.15301122576532269</v>
      </c>
      <c r="P588" s="332">
        <v>9.8550500000000003</v>
      </c>
      <c r="Q588">
        <v>0.5</v>
      </c>
      <c r="R588" s="232" t="e">
        <f t="shared" si="74"/>
        <v>#DIV/0!</v>
      </c>
      <c r="S588" s="201" t="e">
        <f t="shared" si="73"/>
        <v>#DIV/0!</v>
      </c>
      <c r="T588" s="202" t="e">
        <f t="shared" si="75"/>
        <v>#DIV/0!</v>
      </c>
      <c r="U588" s="202" t="e">
        <f t="shared" si="76"/>
        <v>#DIV/0!</v>
      </c>
      <c r="V588" s="378" t="e">
        <f t="shared" si="77"/>
        <v>#DIV/0!</v>
      </c>
      <c r="W588" s="378" t="e">
        <f t="shared" si="78"/>
        <v>#DIV/0!</v>
      </c>
      <c r="X588" s="258" t="e">
        <f t="shared" si="79"/>
        <v>#N/A</v>
      </c>
      <c r="Y588" s="297" t="e">
        <f t="shared" si="80"/>
        <v>#DIV/0!</v>
      </c>
      <c r="Z588" s="201">
        <f t="shared" si="81"/>
        <v>0</v>
      </c>
      <c r="AD588" s="201" t="str">
        <f>PE!AP588</f>
        <v>KWS, neue Schlammbehandlung</v>
      </c>
    </row>
    <row r="589" spans="1:30">
      <c r="A589" s="184" t="s">
        <v>638</v>
      </c>
      <c r="N589" s="267">
        <v>8.1601885331415172E-2</v>
      </c>
      <c r="O589" s="210">
        <v>0.15301122576532269</v>
      </c>
      <c r="P589" s="332">
        <v>8.9800300000000011</v>
      </c>
      <c r="Q589">
        <v>0.5</v>
      </c>
      <c r="R589" s="232" t="e">
        <f t="shared" si="74"/>
        <v>#DIV/0!</v>
      </c>
      <c r="S589" s="201" t="e">
        <f t="shared" si="73"/>
        <v>#DIV/0!</v>
      </c>
      <c r="T589" s="202" t="e">
        <f t="shared" si="75"/>
        <v>#DIV/0!</v>
      </c>
      <c r="U589" s="202" t="e">
        <f t="shared" si="76"/>
        <v>#DIV/0!</v>
      </c>
      <c r="V589" s="378" t="e">
        <f t="shared" si="77"/>
        <v>#DIV/0!</v>
      </c>
      <c r="W589" s="378" t="e">
        <f t="shared" si="78"/>
        <v>#DIV/0!</v>
      </c>
      <c r="X589" s="258" t="e">
        <f t="shared" si="79"/>
        <v>#N/A</v>
      </c>
      <c r="Y589" s="297" t="e">
        <f t="shared" si="80"/>
        <v>#DIV/0!</v>
      </c>
      <c r="Z589" s="201">
        <f t="shared" si="81"/>
        <v>0</v>
      </c>
      <c r="AD589" s="201" t="str">
        <f>PE!AP589</f>
        <v>KWS, neue Schlammbehandlung</v>
      </c>
    </row>
    <row r="590" spans="1:30">
      <c r="A590" s="184" t="s">
        <v>639</v>
      </c>
      <c r="N590" s="267">
        <v>1.0305923510445369</v>
      </c>
      <c r="O590" s="210">
        <v>0.15301122576532269</v>
      </c>
      <c r="P590" s="332">
        <v>8.0890199999999997</v>
      </c>
      <c r="Q590">
        <v>0.5</v>
      </c>
      <c r="R590" s="232" t="e">
        <f t="shared" si="74"/>
        <v>#DIV/0!</v>
      </c>
      <c r="S590" s="201" t="e">
        <f t="shared" si="73"/>
        <v>#DIV/0!</v>
      </c>
      <c r="T590" s="202" t="e">
        <f t="shared" si="75"/>
        <v>#DIV/0!</v>
      </c>
      <c r="U590" s="202" t="e">
        <f t="shared" si="76"/>
        <v>#DIV/0!</v>
      </c>
      <c r="V590" s="378" t="e">
        <f t="shared" si="77"/>
        <v>#DIV/0!</v>
      </c>
      <c r="W590" s="378" t="e">
        <f t="shared" si="78"/>
        <v>#DIV/0!</v>
      </c>
      <c r="X590" s="258" t="e">
        <f t="shared" si="79"/>
        <v>#N/A</v>
      </c>
      <c r="Y590" s="297" t="e">
        <f t="shared" si="80"/>
        <v>#DIV/0!</v>
      </c>
      <c r="Z590" s="201">
        <f t="shared" si="81"/>
        <v>0</v>
      </c>
      <c r="AD590" s="201" t="str">
        <f>PE!AP590</f>
        <v>KWS, neue Schlammbehandlung</v>
      </c>
    </row>
    <row r="591" spans="1:30">
      <c r="A591" s="184" t="s">
        <v>640</v>
      </c>
      <c r="N591" s="267"/>
      <c r="O591" s="210"/>
      <c r="P591" s="332">
        <v>1.39551</v>
      </c>
      <c r="R591" s="232" t="e">
        <f t="shared" si="74"/>
        <v>#DIV/0!</v>
      </c>
      <c r="S591" s="201" t="e">
        <f t="shared" si="73"/>
        <v>#DIV/0!</v>
      </c>
      <c r="T591" s="202" t="e">
        <f t="shared" si="75"/>
        <v>#DIV/0!</v>
      </c>
      <c r="U591" s="202" t="e">
        <f t="shared" si="76"/>
        <v>#DIV/0!</v>
      </c>
      <c r="V591" s="378" t="e">
        <f t="shared" si="77"/>
        <v>#DIV/0!</v>
      </c>
      <c r="W591" s="378" t="e">
        <f t="shared" si="78"/>
        <v>#DIV/0!</v>
      </c>
      <c r="X591" s="258" t="e">
        <f t="shared" si="79"/>
        <v>#N/A</v>
      </c>
      <c r="Y591" s="297" t="e">
        <f t="shared" si="80"/>
        <v>#DIV/0!</v>
      </c>
      <c r="Z591" s="201">
        <f t="shared" si="81"/>
        <v>0</v>
      </c>
      <c r="AD591" s="201" t="str">
        <f>PE!AP591</f>
        <v>Methode</v>
      </c>
    </row>
    <row r="592" spans="1:30">
      <c r="A592" s="186" t="s">
        <v>641</v>
      </c>
      <c r="P592" s="332">
        <v>3.29576</v>
      </c>
      <c r="R592" s="232" t="e">
        <f t="shared" si="74"/>
        <v>#DIV/0!</v>
      </c>
      <c r="S592" s="201" t="e">
        <f t="shared" si="73"/>
        <v>#DIV/0!</v>
      </c>
      <c r="T592" s="202" t="e">
        <f t="shared" si="75"/>
        <v>#DIV/0!</v>
      </c>
      <c r="U592" s="202" t="e">
        <f t="shared" si="76"/>
        <v>#DIV/0!</v>
      </c>
      <c r="V592" s="378" t="e">
        <f t="shared" si="77"/>
        <v>#DIV/0!</v>
      </c>
      <c r="W592" s="378" t="e">
        <f t="shared" si="78"/>
        <v>#DIV/0!</v>
      </c>
      <c r="X592" s="258" t="e">
        <f t="shared" si="79"/>
        <v>#N/A</v>
      </c>
      <c r="Y592" s="297" t="e">
        <f t="shared" si="80"/>
        <v>#DIV/0!</v>
      </c>
      <c r="Z592" s="201">
        <f t="shared" si="81"/>
        <v>0</v>
      </c>
      <c r="AD592" s="201" t="str">
        <f>PE!AP592</f>
        <v>Methode</v>
      </c>
    </row>
    <row r="593" spans="1:30">
      <c r="A593" s="186" t="s">
        <v>642</v>
      </c>
      <c r="N593" s="72">
        <v>0.70699999999999996</v>
      </c>
      <c r="O593" s="332">
        <v>1.1439999999999999</v>
      </c>
      <c r="P593" s="332">
        <v>5.1746699999999999</v>
      </c>
      <c r="R593" s="232" t="e">
        <f t="shared" si="74"/>
        <v>#DIV/0!</v>
      </c>
      <c r="S593" s="201" t="e">
        <f t="shared" ref="S593:S656" si="82">AVERAGE(Q593:R593)</f>
        <v>#DIV/0!</v>
      </c>
      <c r="T593" s="202" t="e">
        <f t="shared" si="75"/>
        <v>#DIV/0!</v>
      </c>
      <c r="U593" s="202" t="e">
        <f t="shared" si="76"/>
        <v>#DIV/0!</v>
      </c>
      <c r="V593" s="378" t="e">
        <f t="shared" si="77"/>
        <v>#DIV/0!</v>
      </c>
      <c r="W593" s="378" t="e">
        <f t="shared" si="78"/>
        <v>#DIV/0!</v>
      </c>
      <c r="X593" s="258" t="e">
        <f t="shared" si="79"/>
        <v>#N/A</v>
      </c>
      <c r="Y593" s="297" t="e">
        <f t="shared" si="80"/>
        <v>#DIV/0!</v>
      </c>
      <c r="Z593" s="201">
        <f t="shared" si="81"/>
        <v>0</v>
      </c>
      <c r="AD593" s="201" t="str">
        <f>PE!AP593</f>
        <v>Algen</v>
      </c>
    </row>
    <row r="594" spans="1:30">
      <c r="A594" s="186" t="s">
        <v>643</v>
      </c>
      <c r="N594" s="72">
        <v>0.70699999999999996</v>
      </c>
      <c r="O594" s="332">
        <v>1.1439999999999999</v>
      </c>
      <c r="P594" s="332">
        <v>8.3863399999999988</v>
      </c>
      <c r="R594" s="232" t="e">
        <f t="shared" si="74"/>
        <v>#DIV/0!</v>
      </c>
      <c r="S594" s="201" t="e">
        <f t="shared" si="82"/>
        <v>#DIV/0!</v>
      </c>
      <c r="T594" s="202" t="e">
        <f t="shared" si="75"/>
        <v>#DIV/0!</v>
      </c>
      <c r="U594" s="202" t="e">
        <f t="shared" si="76"/>
        <v>#DIV/0!</v>
      </c>
      <c r="V594" s="378" t="e">
        <f t="shared" si="77"/>
        <v>#DIV/0!</v>
      </c>
      <c r="W594" s="378" t="e">
        <f t="shared" si="78"/>
        <v>#DIV/0!</v>
      </c>
      <c r="X594" s="258" t="e">
        <f t="shared" si="79"/>
        <v>#N/A</v>
      </c>
      <c r="Y594" s="297" t="e">
        <f t="shared" si="80"/>
        <v>#DIV/0!</v>
      </c>
      <c r="Z594" s="201">
        <f t="shared" si="81"/>
        <v>0</v>
      </c>
      <c r="AD594" s="201" t="str">
        <f>PE!AP594</f>
        <v>Algen</v>
      </c>
    </row>
    <row r="595" spans="1:30">
      <c r="A595" s="186" t="s">
        <v>644</v>
      </c>
      <c r="N595" s="72">
        <v>0.70699999999999996</v>
      </c>
      <c r="O595" s="332">
        <v>0.104</v>
      </c>
      <c r="P595" s="332">
        <v>19.356449999999999</v>
      </c>
      <c r="R595" s="232" t="e">
        <f t="shared" si="74"/>
        <v>#DIV/0!</v>
      </c>
      <c r="S595" s="201" t="e">
        <f t="shared" si="82"/>
        <v>#DIV/0!</v>
      </c>
      <c r="T595" s="202" t="e">
        <f t="shared" si="75"/>
        <v>#DIV/0!</v>
      </c>
      <c r="U595" s="202" t="e">
        <f t="shared" si="76"/>
        <v>#DIV/0!</v>
      </c>
      <c r="V595" s="378" t="e">
        <f t="shared" si="77"/>
        <v>#DIV/0!</v>
      </c>
      <c r="W595" s="378" t="e">
        <f t="shared" si="78"/>
        <v>#DIV/0!</v>
      </c>
      <c r="X595" s="258" t="e">
        <f t="shared" si="79"/>
        <v>#N/A</v>
      </c>
      <c r="Y595" s="297" t="e">
        <f t="shared" si="80"/>
        <v>#DIV/0!</v>
      </c>
      <c r="Z595" s="201">
        <f t="shared" si="81"/>
        <v>0</v>
      </c>
      <c r="AD595" s="201" t="str">
        <f>PE!AP595</f>
        <v>Algen</v>
      </c>
    </row>
    <row r="596" spans="1:30">
      <c r="A596" s="186" t="s">
        <v>645</v>
      </c>
      <c r="N596" s="72">
        <v>0.70699999999999996</v>
      </c>
      <c r="O596" s="332">
        <v>0.104</v>
      </c>
      <c r="P596" s="332">
        <v>14.002000000000001</v>
      </c>
      <c r="R596" s="232" t="e">
        <f t="shared" si="74"/>
        <v>#DIV/0!</v>
      </c>
      <c r="S596" s="201" t="e">
        <f t="shared" si="82"/>
        <v>#DIV/0!</v>
      </c>
      <c r="T596" s="202" t="e">
        <f t="shared" si="75"/>
        <v>#DIV/0!</v>
      </c>
      <c r="U596" s="202" t="e">
        <f t="shared" si="76"/>
        <v>#DIV/0!</v>
      </c>
      <c r="V596" s="378" t="e">
        <f t="shared" si="77"/>
        <v>#DIV/0!</v>
      </c>
      <c r="W596" s="378" t="e">
        <f t="shared" si="78"/>
        <v>#DIV/0!</v>
      </c>
      <c r="X596" s="258" t="e">
        <f t="shared" si="79"/>
        <v>#N/A</v>
      </c>
      <c r="Y596" s="297" t="e">
        <f t="shared" si="80"/>
        <v>#DIV/0!</v>
      </c>
      <c r="Z596" s="201">
        <f t="shared" si="81"/>
        <v>0</v>
      </c>
      <c r="AD596" s="201" t="str">
        <f>PE!AP596</f>
        <v>Algen</v>
      </c>
    </row>
    <row r="597" spans="1:30">
      <c r="A597" s="186" t="s">
        <v>646</v>
      </c>
      <c r="P597" s="332">
        <v>3.6834699999999998</v>
      </c>
      <c r="Q597">
        <v>0.5</v>
      </c>
      <c r="R597" s="232" t="e">
        <f t="shared" si="74"/>
        <v>#DIV/0!</v>
      </c>
      <c r="S597" s="201" t="e">
        <f t="shared" si="82"/>
        <v>#DIV/0!</v>
      </c>
      <c r="T597" s="202" t="e">
        <f t="shared" si="75"/>
        <v>#DIV/0!</v>
      </c>
      <c r="U597" s="202" t="e">
        <f t="shared" si="76"/>
        <v>#DIV/0!</v>
      </c>
      <c r="V597" s="378" t="e">
        <f t="shared" si="77"/>
        <v>#DIV/0!</v>
      </c>
      <c r="W597" s="378" t="e">
        <f t="shared" si="78"/>
        <v>#DIV/0!</v>
      </c>
      <c r="X597" s="258" t="e">
        <f t="shared" si="79"/>
        <v>#N/A</v>
      </c>
      <c r="Y597" s="297" t="e">
        <f t="shared" si="80"/>
        <v>#DIV/0!</v>
      </c>
      <c r="Z597" s="201">
        <f t="shared" si="81"/>
        <v>0</v>
      </c>
      <c r="AD597" s="201" t="str">
        <f>PE!AP597</f>
        <v>KWS</v>
      </c>
    </row>
    <row r="598" spans="1:30">
      <c r="A598" s="186" t="s">
        <v>647</v>
      </c>
      <c r="N598" s="72">
        <v>0.70699999999999996</v>
      </c>
      <c r="O598" s="332">
        <v>3.7999999999999999E-2</v>
      </c>
      <c r="P598" s="332">
        <v>4.4487699999999997</v>
      </c>
      <c r="R598" s="232" t="e">
        <f t="shared" si="74"/>
        <v>#DIV/0!</v>
      </c>
      <c r="S598" s="201" t="e">
        <f t="shared" si="82"/>
        <v>#DIV/0!</v>
      </c>
      <c r="T598" s="202" t="e">
        <f t="shared" si="75"/>
        <v>#DIV/0!</v>
      </c>
      <c r="U598" s="202" t="e">
        <f t="shared" si="76"/>
        <v>#DIV/0!</v>
      </c>
      <c r="V598" s="378" t="e">
        <f t="shared" si="77"/>
        <v>#DIV/0!</v>
      </c>
      <c r="W598" s="378" t="e">
        <f t="shared" si="78"/>
        <v>#DIV/0!</v>
      </c>
      <c r="X598" s="258" t="e">
        <f t="shared" si="79"/>
        <v>#N/A</v>
      </c>
      <c r="Y598" s="297" t="e">
        <f t="shared" si="80"/>
        <v>#DIV/0!</v>
      </c>
      <c r="Z598" s="201">
        <f t="shared" si="81"/>
        <v>0</v>
      </c>
      <c r="AD598" s="201" t="str">
        <f>PE!AP598</f>
        <v>KWS</v>
      </c>
    </row>
    <row r="599" spans="1:30">
      <c r="A599" s="186" t="s">
        <v>648</v>
      </c>
      <c r="N599" s="72">
        <v>0.70699999999999996</v>
      </c>
      <c r="O599" s="332">
        <v>3.7999999999999999E-2</v>
      </c>
      <c r="P599" s="332">
        <v>4.2672600000000003</v>
      </c>
      <c r="Q599">
        <v>0.5</v>
      </c>
      <c r="R599" s="232" t="e">
        <f t="shared" si="74"/>
        <v>#DIV/0!</v>
      </c>
      <c r="S599" s="201" t="e">
        <f t="shared" si="82"/>
        <v>#DIV/0!</v>
      </c>
      <c r="T599" s="202" t="e">
        <f t="shared" si="75"/>
        <v>#DIV/0!</v>
      </c>
      <c r="U599" s="202" t="e">
        <f t="shared" si="76"/>
        <v>#DIV/0!</v>
      </c>
      <c r="V599" s="378" t="e">
        <f t="shared" si="77"/>
        <v>#DIV/0!</v>
      </c>
      <c r="W599" s="378" t="e">
        <f t="shared" si="78"/>
        <v>#DIV/0!</v>
      </c>
      <c r="X599" s="258" t="e">
        <f t="shared" si="79"/>
        <v>#N/A</v>
      </c>
      <c r="Y599" s="297" t="e">
        <f t="shared" si="80"/>
        <v>#DIV/0!</v>
      </c>
      <c r="Z599" s="201">
        <f t="shared" si="81"/>
        <v>0</v>
      </c>
      <c r="AD599" s="201" t="str">
        <f>PE!AP599</f>
        <v>KWS</v>
      </c>
    </row>
    <row r="600" spans="1:30">
      <c r="A600" s="186" t="s">
        <v>649</v>
      </c>
      <c r="N600" s="72">
        <v>0.70699999999999996</v>
      </c>
      <c r="O600" s="332">
        <v>0.17399999999999999</v>
      </c>
      <c r="P600" s="332">
        <v>8.0275499999999997</v>
      </c>
      <c r="Q600">
        <v>0.5</v>
      </c>
      <c r="R600" s="232" t="e">
        <f t="shared" si="74"/>
        <v>#DIV/0!</v>
      </c>
      <c r="S600" s="201" t="e">
        <f t="shared" si="82"/>
        <v>#DIV/0!</v>
      </c>
      <c r="T600" s="202" t="e">
        <f t="shared" si="75"/>
        <v>#DIV/0!</v>
      </c>
      <c r="U600" s="202" t="e">
        <f t="shared" si="76"/>
        <v>#DIV/0!</v>
      </c>
      <c r="V600" s="378" t="e">
        <f t="shared" si="77"/>
        <v>#DIV/0!</v>
      </c>
      <c r="W600" s="378" t="e">
        <f t="shared" si="78"/>
        <v>#DIV/0!</v>
      </c>
      <c r="X600" s="258" t="e">
        <f t="shared" si="79"/>
        <v>#N/A</v>
      </c>
      <c r="Y600" s="297" t="e">
        <f t="shared" si="80"/>
        <v>#DIV/0!</v>
      </c>
      <c r="Z600" s="201">
        <f t="shared" si="81"/>
        <v>0</v>
      </c>
      <c r="AD600" s="201" t="str">
        <f>PE!AP600</f>
        <v>Münchehofe</v>
      </c>
    </row>
    <row r="601" spans="1:30">
      <c r="A601" s="186" t="s">
        <v>651</v>
      </c>
      <c r="N601" s="72">
        <v>0.70699999999999996</v>
      </c>
      <c r="O601" s="332">
        <v>0.17399999999999999</v>
      </c>
      <c r="P601" s="332">
        <v>5.2784000000000004</v>
      </c>
      <c r="Q601">
        <v>0.5</v>
      </c>
      <c r="R601" s="232" t="e">
        <f t="shared" si="74"/>
        <v>#DIV/0!</v>
      </c>
      <c r="S601" s="201" t="e">
        <f t="shared" si="82"/>
        <v>#DIV/0!</v>
      </c>
      <c r="T601" s="202" t="e">
        <f t="shared" si="75"/>
        <v>#DIV/0!</v>
      </c>
      <c r="U601" s="202" t="e">
        <f t="shared" si="76"/>
        <v>#DIV/0!</v>
      </c>
      <c r="V601" s="378" t="e">
        <f t="shared" si="77"/>
        <v>#DIV/0!</v>
      </c>
      <c r="W601" s="378" t="e">
        <f t="shared" si="78"/>
        <v>#DIV/0!</v>
      </c>
      <c r="X601" s="258" t="e">
        <f t="shared" si="79"/>
        <v>#N/A</v>
      </c>
      <c r="Y601" s="297" t="e">
        <f t="shared" si="80"/>
        <v>#DIV/0!</v>
      </c>
      <c r="Z601" s="201">
        <f t="shared" si="81"/>
        <v>0</v>
      </c>
      <c r="AD601" s="201" t="str">
        <f>PE!AP601</f>
        <v>Münchehofe</v>
      </c>
    </row>
    <row r="602" spans="1:30">
      <c r="A602" s="186" t="s">
        <v>652</v>
      </c>
      <c r="F602">
        <v>7.14</v>
      </c>
      <c r="L602">
        <v>7.14</v>
      </c>
      <c r="N602" s="72">
        <v>0.42299999999999999</v>
      </c>
      <c r="O602" s="332">
        <v>1.327</v>
      </c>
      <c r="P602" s="332">
        <v>8.4864350000000002</v>
      </c>
      <c r="Q602">
        <v>0.56999999999999995</v>
      </c>
      <c r="R602" s="232">
        <f t="shared" si="74"/>
        <v>0.16</v>
      </c>
      <c r="S602" s="201">
        <f t="shared" si="82"/>
        <v>0.36499999999999999</v>
      </c>
      <c r="T602" s="202">
        <f t="shared" si="75"/>
        <v>0</v>
      </c>
      <c r="U602" s="202">
        <f t="shared" si="76"/>
        <v>0</v>
      </c>
      <c r="V602" s="378" t="e">
        <f t="shared" si="77"/>
        <v>#DIV/0!</v>
      </c>
      <c r="W602" s="378" t="e">
        <f t="shared" si="78"/>
        <v>#DIV/0!</v>
      </c>
      <c r="X602" s="258" t="e">
        <f t="shared" si="79"/>
        <v>#N/A</v>
      </c>
      <c r="Y602" s="297">
        <f t="shared" si="80"/>
        <v>7.14</v>
      </c>
      <c r="Z602" s="201">
        <f t="shared" si="81"/>
        <v>0.84134268394207923</v>
      </c>
      <c r="AD602" s="201" t="str">
        <f>PE!AP602</f>
        <v>Flussproben Spree</v>
      </c>
    </row>
    <row r="603" spans="1:30">
      <c r="A603" s="186" t="s">
        <v>654</v>
      </c>
      <c r="F603">
        <v>8.1300000000000008</v>
      </c>
      <c r="L603">
        <v>8.1300000000000008</v>
      </c>
      <c r="N603" s="72">
        <v>0.71199999999999997</v>
      </c>
      <c r="O603" s="332">
        <v>1.327</v>
      </c>
      <c r="P603" s="332">
        <v>10.4887</v>
      </c>
      <c r="Q603">
        <v>0.44</v>
      </c>
      <c r="R603" s="232">
        <f t="shared" si="74"/>
        <v>0.16</v>
      </c>
      <c r="S603" s="201">
        <f t="shared" si="82"/>
        <v>0.3</v>
      </c>
      <c r="T603" s="202">
        <f t="shared" si="75"/>
        <v>0</v>
      </c>
      <c r="U603" s="202">
        <f t="shared" si="76"/>
        <v>0</v>
      </c>
      <c r="V603" s="378" t="e">
        <f t="shared" si="77"/>
        <v>#DIV/0!</v>
      </c>
      <c r="W603" s="378" t="e">
        <f t="shared" si="78"/>
        <v>#DIV/0!</v>
      </c>
      <c r="X603" s="258" t="e">
        <f t="shared" si="79"/>
        <v>#N/A</v>
      </c>
      <c r="Y603" s="297">
        <f t="shared" si="80"/>
        <v>8.1300000000000008</v>
      </c>
      <c r="Z603" s="201">
        <f t="shared" si="81"/>
        <v>0.77511989093023925</v>
      </c>
      <c r="AD603" s="201" t="str">
        <f>PE!AP603</f>
        <v>Flussproben Spree</v>
      </c>
    </row>
    <row r="604" spans="1:30">
      <c r="A604" s="186" t="s">
        <v>655</v>
      </c>
      <c r="B604">
        <v>42.54</v>
      </c>
      <c r="C604">
        <v>26.57</v>
      </c>
      <c r="D604">
        <v>24.28</v>
      </c>
      <c r="E604">
        <v>28.19</v>
      </c>
      <c r="F604">
        <v>21.36</v>
      </c>
      <c r="G604">
        <v>22.5</v>
      </c>
      <c r="H604" s="22">
        <v>42.54</v>
      </c>
      <c r="I604">
        <v>26.57</v>
      </c>
      <c r="J604">
        <v>24.28</v>
      </c>
      <c r="K604">
        <v>28.19</v>
      </c>
      <c r="L604">
        <v>21.36</v>
      </c>
      <c r="M604" s="72">
        <v>22.5</v>
      </c>
      <c r="N604" s="72">
        <v>1.1220000000000001</v>
      </c>
      <c r="O604" s="332">
        <v>1.327</v>
      </c>
      <c r="P604" s="332">
        <v>5.2794600000000003</v>
      </c>
      <c r="Q604">
        <v>0.44</v>
      </c>
      <c r="R604" s="232">
        <f t="shared" si="74"/>
        <v>1</v>
      </c>
      <c r="S604" s="201">
        <f t="shared" si="82"/>
        <v>0.72</v>
      </c>
      <c r="T604" s="202">
        <f t="shared" si="75"/>
        <v>25.669294924773123</v>
      </c>
      <c r="U604" s="202">
        <f t="shared" si="76"/>
        <v>25.669294924773123</v>
      </c>
      <c r="V604" s="378">
        <f t="shared" si="77"/>
        <v>0.87785228209936805</v>
      </c>
      <c r="W604" s="378">
        <f t="shared" si="78"/>
        <v>2.1145690700784128</v>
      </c>
      <c r="X604" s="258">
        <f t="shared" si="79"/>
        <v>1.94</v>
      </c>
      <c r="Y604" s="297">
        <f t="shared" si="80"/>
        <v>27.573333333333334</v>
      </c>
      <c r="Z604" s="201">
        <f t="shared" si="81"/>
        <v>5.2227563677598337</v>
      </c>
      <c r="AB604" s="183">
        <f>0.5767-0.5442</f>
        <v>3.2499999999999973E-2</v>
      </c>
      <c r="AC604" s="258">
        <f>100*(Y604/(AB604*1000))</f>
        <v>84.841025641025709</v>
      </c>
      <c r="AD604" s="201" t="str">
        <f>PE!AP604</f>
        <v>Methode</v>
      </c>
    </row>
    <row r="605" spans="1:30">
      <c r="A605" s="186" t="s">
        <v>656</v>
      </c>
      <c r="F605">
        <v>10.46</v>
      </c>
      <c r="L605">
        <v>10.46</v>
      </c>
      <c r="N605" s="72">
        <v>0.70699999999999996</v>
      </c>
      <c r="O605" s="332">
        <v>6.7000000000000004E-2</v>
      </c>
      <c r="P605" s="332">
        <v>12.811</v>
      </c>
      <c r="Q605">
        <v>0.5</v>
      </c>
      <c r="R605" s="232">
        <f t="shared" si="74"/>
        <v>0.16</v>
      </c>
      <c r="S605" s="201">
        <f t="shared" si="82"/>
        <v>0.33</v>
      </c>
      <c r="T605" s="202">
        <f t="shared" si="75"/>
        <v>0</v>
      </c>
      <c r="U605" s="202">
        <f t="shared" si="76"/>
        <v>0</v>
      </c>
      <c r="V605" s="378" t="e">
        <f t="shared" si="77"/>
        <v>#DIV/0!</v>
      </c>
      <c r="W605" s="378" t="e">
        <f t="shared" si="78"/>
        <v>#DIV/0!</v>
      </c>
      <c r="X605" s="258" t="e">
        <f t="shared" si="79"/>
        <v>#N/A</v>
      </c>
      <c r="Y605" s="297">
        <f t="shared" si="80"/>
        <v>10.46</v>
      </c>
      <c r="Z605" s="201">
        <f t="shared" si="81"/>
        <v>0.8164858324877059</v>
      </c>
      <c r="AC605" s="258"/>
      <c r="AD605" s="201" t="str">
        <f>PE!AP605</f>
        <v>Flussproben Spree</v>
      </c>
    </row>
    <row r="606" spans="1:30">
      <c r="A606" s="186" t="s">
        <v>657</v>
      </c>
      <c r="N606" s="72">
        <v>0.70699999999999996</v>
      </c>
      <c r="O606" s="332">
        <v>6.7000000000000004E-2</v>
      </c>
      <c r="P606" s="332">
        <v>9.2412299999999998</v>
      </c>
      <c r="Q606">
        <v>0.5</v>
      </c>
      <c r="R606" s="232" t="e">
        <f t="shared" si="74"/>
        <v>#DIV/0!</v>
      </c>
      <c r="S606" s="201" t="e">
        <f t="shared" si="82"/>
        <v>#DIV/0!</v>
      </c>
      <c r="T606" s="202" t="e">
        <f t="shared" si="75"/>
        <v>#DIV/0!</v>
      </c>
      <c r="U606" s="202" t="e">
        <f t="shared" si="76"/>
        <v>#DIV/0!</v>
      </c>
      <c r="V606" s="378" t="e">
        <f t="shared" si="77"/>
        <v>#DIV/0!</v>
      </c>
      <c r="W606" s="378" t="e">
        <f t="shared" si="78"/>
        <v>#DIV/0!</v>
      </c>
      <c r="X606" s="258" t="e">
        <f t="shared" si="79"/>
        <v>#N/A</v>
      </c>
      <c r="Y606" s="297" t="e">
        <f t="shared" si="80"/>
        <v>#DIV/0!</v>
      </c>
      <c r="Z606" s="201">
        <f t="shared" si="81"/>
        <v>0</v>
      </c>
      <c r="AC606" s="258"/>
      <c r="AD606" s="201" t="str">
        <f>PE!AP606</f>
        <v>Flussproben Spree</v>
      </c>
    </row>
    <row r="607" spans="1:30">
      <c r="A607" s="191" t="s">
        <v>658</v>
      </c>
      <c r="E607">
        <v>14.85</v>
      </c>
      <c r="F607">
        <v>16.809999999999999</v>
      </c>
      <c r="K607">
        <v>14.85</v>
      </c>
      <c r="L607">
        <v>16.809999999999999</v>
      </c>
      <c r="N607" s="72">
        <v>1.0009999999999999</v>
      </c>
      <c r="O607" s="332">
        <v>0.113</v>
      </c>
      <c r="P607" s="332">
        <v>9.0286800000000014</v>
      </c>
      <c r="Q607">
        <v>0.36</v>
      </c>
      <c r="R607" s="232">
        <f t="shared" si="74"/>
        <v>0.66666666666666663</v>
      </c>
      <c r="S607" s="201">
        <f t="shared" si="82"/>
        <v>0.51333333333333331</v>
      </c>
      <c r="T607" s="202">
        <f t="shared" si="75"/>
        <v>6.1907770056854048</v>
      </c>
      <c r="U607" s="202">
        <f t="shared" si="76"/>
        <v>6.1907770056854048</v>
      </c>
      <c r="V607" s="378">
        <f t="shared" si="77"/>
        <v>0.99999999999999911</v>
      </c>
      <c r="W607" s="378">
        <f t="shared" si="78"/>
        <v>1.0000000000000009</v>
      </c>
      <c r="X607" s="258" t="e">
        <f t="shared" si="79"/>
        <v>#N/A</v>
      </c>
      <c r="Y607" s="297">
        <f t="shared" si="80"/>
        <v>15.829999999999998</v>
      </c>
      <c r="Z607" s="201">
        <f t="shared" si="81"/>
        <v>1.7533017008023317</v>
      </c>
      <c r="AC607" s="258"/>
      <c r="AD607" s="201" t="str">
        <f>PE!AP607</f>
        <v>Kläranlage</v>
      </c>
    </row>
    <row r="608" spans="1:30">
      <c r="A608" s="191" t="s">
        <v>659</v>
      </c>
      <c r="E608">
        <v>12.25</v>
      </c>
      <c r="F608">
        <v>20.350000000000001</v>
      </c>
      <c r="K608">
        <v>12.25</v>
      </c>
      <c r="L608">
        <v>20.350000000000001</v>
      </c>
      <c r="N608" s="72">
        <v>0.60399999999999998</v>
      </c>
      <c r="O608" s="332">
        <v>0.113</v>
      </c>
      <c r="P608" s="332">
        <v>9.4454999999999991</v>
      </c>
      <c r="Q608">
        <v>0.36</v>
      </c>
      <c r="R608" s="232">
        <f t="shared" si="74"/>
        <v>0.66666666666666663</v>
      </c>
      <c r="S608" s="201">
        <f t="shared" si="82"/>
        <v>0.51333333333333331</v>
      </c>
      <c r="T608" s="202">
        <f t="shared" si="75"/>
        <v>24.846625766871192</v>
      </c>
      <c r="U608" s="202">
        <f t="shared" si="76"/>
        <v>24.846625766871192</v>
      </c>
      <c r="V608" s="378">
        <f t="shared" si="77"/>
        <v>0.99999999999999911</v>
      </c>
      <c r="W608" s="378">
        <f t="shared" si="78"/>
        <v>0.99999999999999911</v>
      </c>
      <c r="X608" s="258" t="e">
        <f t="shared" si="79"/>
        <v>#N/A</v>
      </c>
      <c r="Y608" s="297">
        <f t="shared" si="80"/>
        <v>16.3</v>
      </c>
      <c r="Z608" s="201">
        <f t="shared" si="81"/>
        <v>1.7256894817638031</v>
      </c>
      <c r="AC608" s="258"/>
      <c r="AD608" s="201" t="str">
        <f>PE!AP608</f>
        <v>Kläranlage</v>
      </c>
    </row>
    <row r="609" spans="1:30">
      <c r="A609" s="191" t="s">
        <v>660</v>
      </c>
      <c r="E609">
        <v>6.11</v>
      </c>
      <c r="F609">
        <v>22.62</v>
      </c>
      <c r="K609">
        <v>6.11</v>
      </c>
      <c r="L609">
        <v>22.62</v>
      </c>
      <c r="N609" s="72">
        <v>0.64</v>
      </c>
      <c r="O609" s="332">
        <v>0.113</v>
      </c>
      <c r="P609" s="332">
        <v>8.1411800000000003</v>
      </c>
      <c r="Q609">
        <v>0.35</v>
      </c>
      <c r="R609" s="232">
        <f t="shared" si="74"/>
        <v>0.41666666666666663</v>
      </c>
      <c r="S609" s="201">
        <f t="shared" si="82"/>
        <v>0.3833333333333333</v>
      </c>
      <c r="T609" s="202">
        <f t="shared" si="75"/>
        <v>57.466063348416306</v>
      </c>
      <c r="U609" s="202">
        <f t="shared" si="76"/>
        <v>57.466063348416306</v>
      </c>
      <c r="V609" s="378">
        <f t="shared" si="77"/>
        <v>0.99999999999999956</v>
      </c>
      <c r="W609" s="378">
        <f t="shared" si="78"/>
        <v>0.99999999999999978</v>
      </c>
      <c r="X609" s="258" t="e">
        <f t="shared" si="79"/>
        <v>#N/A</v>
      </c>
      <c r="Y609" s="297">
        <f t="shared" si="80"/>
        <v>14.365</v>
      </c>
      <c r="Z609" s="201">
        <f t="shared" si="81"/>
        <v>1.7644862292689758</v>
      </c>
      <c r="AC609" s="258"/>
      <c r="AD609" s="201" t="str">
        <f>PE!AP609</f>
        <v>Kläranlage</v>
      </c>
    </row>
    <row r="610" spans="1:30">
      <c r="A610" s="191" t="s">
        <v>661</v>
      </c>
      <c r="E610">
        <v>7.9</v>
      </c>
      <c r="F610">
        <v>16.72</v>
      </c>
      <c r="K610">
        <v>7.9</v>
      </c>
      <c r="L610">
        <v>16.72</v>
      </c>
      <c r="N610" s="72">
        <v>0.59499999999999997</v>
      </c>
      <c r="O610" s="332">
        <v>0.121</v>
      </c>
      <c r="P610" s="332">
        <v>7.5556999999999999</v>
      </c>
      <c r="Q610">
        <v>0.49</v>
      </c>
      <c r="R610" s="232">
        <f t="shared" si="74"/>
        <v>0.41666666666666663</v>
      </c>
      <c r="S610" s="201">
        <f t="shared" si="82"/>
        <v>0.45333333333333331</v>
      </c>
      <c r="T610" s="202">
        <f t="shared" si="75"/>
        <v>35.824532900081245</v>
      </c>
      <c r="U610" s="202">
        <f t="shared" si="76"/>
        <v>35.824532900081245</v>
      </c>
      <c r="V610" s="378">
        <f t="shared" si="77"/>
        <v>0.99999999999999944</v>
      </c>
      <c r="W610" s="378">
        <f t="shared" si="78"/>
        <v>0.99999999999999978</v>
      </c>
      <c r="X610" s="258" t="e">
        <f t="shared" si="79"/>
        <v>#N/A</v>
      </c>
      <c r="Y610" s="297">
        <f t="shared" si="80"/>
        <v>12.309999999999999</v>
      </c>
      <c r="Z610" s="201">
        <f t="shared" si="81"/>
        <v>1.6292335587701998</v>
      </c>
      <c r="AC610" s="258"/>
      <c r="AD610" s="201" t="str">
        <f>PE!AP610</f>
        <v>Kläranlage</v>
      </c>
    </row>
    <row r="611" spans="1:30">
      <c r="A611" s="191" t="s">
        <v>662</v>
      </c>
      <c r="F611">
        <v>9.16</v>
      </c>
      <c r="L611">
        <v>9.16</v>
      </c>
      <c r="N611" s="72">
        <v>0.89</v>
      </c>
      <c r="O611" s="332">
        <v>0.121</v>
      </c>
      <c r="P611" s="332">
        <v>4.825755</v>
      </c>
      <c r="Q611">
        <v>0.44</v>
      </c>
      <c r="R611" s="232">
        <f t="shared" si="74"/>
        <v>0.16</v>
      </c>
      <c r="S611" s="201">
        <f t="shared" si="82"/>
        <v>0.3</v>
      </c>
      <c r="T611" s="202">
        <f t="shared" si="75"/>
        <v>0</v>
      </c>
      <c r="U611" s="202">
        <f t="shared" si="76"/>
        <v>0</v>
      </c>
      <c r="V611" s="378" t="e">
        <f t="shared" si="77"/>
        <v>#DIV/0!</v>
      </c>
      <c r="W611" s="378" t="e">
        <f t="shared" si="78"/>
        <v>#DIV/0!</v>
      </c>
      <c r="X611" s="258" t="e">
        <f t="shared" si="79"/>
        <v>#N/A</v>
      </c>
      <c r="Y611" s="297">
        <f t="shared" si="80"/>
        <v>9.16</v>
      </c>
      <c r="Z611" s="201">
        <f t="shared" si="81"/>
        <v>1.8981485798595246</v>
      </c>
      <c r="AC611" s="258"/>
      <c r="AD611" s="201" t="str">
        <f>PE!AP611</f>
        <v>Kläranlage</v>
      </c>
    </row>
    <row r="612" spans="1:30">
      <c r="A612" s="191" t="s">
        <v>663</v>
      </c>
      <c r="E612">
        <v>6.25</v>
      </c>
      <c r="F612">
        <v>12.34</v>
      </c>
      <c r="K612">
        <v>6.25</v>
      </c>
      <c r="L612">
        <v>12.34</v>
      </c>
      <c r="N612" s="72">
        <v>0.75600000000000001</v>
      </c>
      <c r="O612" s="332">
        <v>0.121</v>
      </c>
      <c r="P612" s="332">
        <v>6.5425250000000004</v>
      </c>
      <c r="Q612">
        <v>0.44</v>
      </c>
      <c r="R612" s="232">
        <f t="shared" si="74"/>
        <v>0.66666666666666663</v>
      </c>
      <c r="S612" s="201">
        <f t="shared" si="82"/>
        <v>0.55333333333333334</v>
      </c>
      <c r="T612" s="202">
        <f t="shared" si="75"/>
        <v>32.759548144163531</v>
      </c>
      <c r="U612" s="202">
        <f t="shared" si="76"/>
        <v>32.759548144163531</v>
      </c>
      <c r="V612" s="378">
        <f t="shared" si="77"/>
        <v>1</v>
      </c>
      <c r="W612" s="378">
        <f t="shared" si="78"/>
        <v>1</v>
      </c>
      <c r="X612" s="258" t="e">
        <f t="shared" si="79"/>
        <v>#N/A</v>
      </c>
      <c r="Y612" s="297">
        <f t="shared" si="80"/>
        <v>9.2949999999999999</v>
      </c>
      <c r="Z612" s="201">
        <f t="shared" si="81"/>
        <v>1.420705308730192</v>
      </c>
      <c r="AC612" s="258"/>
      <c r="AD612" s="201" t="str">
        <f>PE!AP612</f>
        <v>Kläranlage</v>
      </c>
    </row>
    <row r="613" spans="1:30">
      <c r="A613" s="191" t="s">
        <v>664</v>
      </c>
      <c r="E613">
        <v>14.27</v>
      </c>
      <c r="F613">
        <v>19.100000000000001</v>
      </c>
      <c r="K613">
        <v>14.27</v>
      </c>
      <c r="L613">
        <v>19.100000000000001</v>
      </c>
      <c r="N613" s="72">
        <v>0.92700000000000005</v>
      </c>
      <c r="O613" s="332">
        <v>0.16900000000000001</v>
      </c>
      <c r="P613" s="332">
        <v>10.149900000000001</v>
      </c>
      <c r="Q613">
        <v>0.36</v>
      </c>
      <c r="R613" s="232">
        <f t="shared" si="74"/>
        <v>0.66666666666666663</v>
      </c>
      <c r="S613" s="201">
        <f t="shared" si="82"/>
        <v>0.51333333333333331</v>
      </c>
      <c r="T613" s="202">
        <f t="shared" si="75"/>
        <v>14.474078513634922</v>
      </c>
      <c r="U613" s="202">
        <f t="shared" si="76"/>
        <v>14.474078513634922</v>
      </c>
      <c r="V613" s="378">
        <f t="shared" si="77"/>
        <v>1.0000000000000064</v>
      </c>
      <c r="W613" s="378">
        <f t="shared" si="78"/>
        <v>1.0000000000000049</v>
      </c>
      <c r="X613" s="258" t="e">
        <f t="shared" si="79"/>
        <v>#N/A</v>
      </c>
      <c r="Y613" s="297">
        <f t="shared" si="80"/>
        <v>16.685000000000002</v>
      </c>
      <c r="Z613" s="201">
        <f t="shared" si="81"/>
        <v>1.643858560182859</v>
      </c>
      <c r="AC613" s="258"/>
      <c r="AD613" s="201" t="str">
        <f>PE!AP613</f>
        <v>Kläranlage</v>
      </c>
    </row>
    <row r="614" spans="1:30">
      <c r="A614" s="191" t="s">
        <v>665</v>
      </c>
      <c r="E614">
        <v>11.16</v>
      </c>
      <c r="F614">
        <v>18.23</v>
      </c>
      <c r="K614">
        <v>11.16</v>
      </c>
      <c r="L614">
        <v>18.23</v>
      </c>
      <c r="N614" s="72">
        <v>0.48299999999999998</v>
      </c>
      <c r="O614" s="332">
        <v>0.16900000000000001</v>
      </c>
      <c r="P614" s="332">
        <v>8.5579199999999993</v>
      </c>
      <c r="Q614">
        <v>0.36</v>
      </c>
      <c r="R614" s="232">
        <f t="shared" si="74"/>
        <v>0.66666666666666663</v>
      </c>
      <c r="S614" s="201">
        <f t="shared" si="82"/>
        <v>0.51333333333333331</v>
      </c>
      <c r="T614" s="202">
        <f t="shared" si="75"/>
        <v>24.055801292956797</v>
      </c>
      <c r="U614" s="202">
        <f t="shared" si="76"/>
        <v>24.055801292956797</v>
      </c>
      <c r="V614" s="378">
        <f t="shared" si="77"/>
        <v>0.99999999999999967</v>
      </c>
      <c r="W614" s="378">
        <f t="shared" si="78"/>
        <v>0.99999999999999967</v>
      </c>
      <c r="X614" s="258" t="e">
        <f t="shared" si="79"/>
        <v>#N/A</v>
      </c>
      <c r="Y614" s="297">
        <f t="shared" si="80"/>
        <v>14.695</v>
      </c>
      <c r="Z614" s="201">
        <f t="shared" si="81"/>
        <v>1.7171228522818631</v>
      </c>
      <c r="AC614" s="258"/>
      <c r="AD614" s="201" t="str">
        <f>PE!AP614</f>
        <v>Kläranlage</v>
      </c>
    </row>
    <row r="615" spans="1:30">
      <c r="A615" s="191" t="s">
        <v>666</v>
      </c>
      <c r="E615">
        <v>16.190000000000001</v>
      </c>
      <c r="F615">
        <v>21.75</v>
      </c>
      <c r="K615">
        <v>16.190000000000001</v>
      </c>
      <c r="L615">
        <v>21.75</v>
      </c>
      <c r="N615" s="72">
        <v>0.76500000000000001</v>
      </c>
      <c r="O615" s="332">
        <v>0.16900000000000001</v>
      </c>
      <c r="P615" s="332">
        <v>10.0947</v>
      </c>
      <c r="Q615">
        <v>0.36</v>
      </c>
      <c r="R615" s="232">
        <f t="shared" si="74"/>
        <v>0.66666666666666663</v>
      </c>
      <c r="S615" s="201">
        <f t="shared" si="82"/>
        <v>0.51333333333333331</v>
      </c>
      <c r="T615" s="202">
        <f t="shared" si="75"/>
        <v>14.654717975751208</v>
      </c>
      <c r="U615" s="202">
        <f t="shared" si="76"/>
        <v>14.654717975751208</v>
      </c>
      <c r="V615" s="378">
        <f t="shared" si="77"/>
        <v>0.99999999999999778</v>
      </c>
      <c r="W615" s="378">
        <f t="shared" si="78"/>
        <v>0.999999999999999</v>
      </c>
      <c r="X615" s="258" t="e">
        <f t="shared" si="79"/>
        <v>#N/A</v>
      </c>
      <c r="Y615" s="297">
        <f t="shared" si="80"/>
        <v>18.97</v>
      </c>
      <c r="Z615" s="201">
        <f t="shared" si="81"/>
        <v>1.8792039387005062</v>
      </c>
      <c r="AC615" s="258"/>
      <c r="AD615" s="201" t="str">
        <f>PE!AP615</f>
        <v>Kläranlage</v>
      </c>
    </row>
    <row r="616" spans="1:30">
      <c r="A616" s="191" t="s">
        <v>667</v>
      </c>
      <c r="N616" s="72">
        <v>0.70699999999999996</v>
      </c>
      <c r="O616" s="332">
        <v>0.08</v>
      </c>
      <c r="P616" s="332">
        <v>11.998749999999999</v>
      </c>
      <c r="Q616">
        <v>0.5</v>
      </c>
      <c r="R616" s="232" t="e">
        <f t="shared" si="74"/>
        <v>#DIV/0!</v>
      </c>
      <c r="S616" s="201" t="e">
        <f t="shared" si="82"/>
        <v>#DIV/0!</v>
      </c>
      <c r="T616" s="202" t="e">
        <f t="shared" si="75"/>
        <v>#DIV/0!</v>
      </c>
      <c r="U616" s="202" t="e">
        <f t="shared" si="76"/>
        <v>#DIV/0!</v>
      </c>
      <c r="V616" s="378" t="e">
        <f t="shared" si="77"/>
        <v>#DIV/0!</v>
      </c>
      <c r="W616" s="378" t="e">
        <f t="shared" si="78"/>
        <v>#DIV/0!</v>
      </c>
      <c r="X616" s="258" t="e">
        <f t="shared" si="79"/>
        <v>#N/A</v>
      </c>
      <c r="Y616" s="297" t="e">
        <f t="shared" si="80"/>
        <v>#DIV/0!</v>
      </c>
      <c r="Z616" s="201">
        <f t="shared" si="81"/>
        <v>0</v>
      </c>
      <c r="AC616" s="258"/>
      <c r="AD616" s="201" t="str">
        <f>PE!AP616</f>
        <v>Flussproben, Lippe</v>
      </c>
    </row>
    <row r="617" spans="1:30">
      <c r="A617" s="191" t="s">
        <v>668</v>
      </c>
      <c r="N617" s="72">
        <v>0.70699999999999996</v>
      </c>
      <c r="O617" s="332">
        <v>0.08</v>
      </c>
      <c r="P617" s="332">
        <v>18.218599999999999</v>
      </c>
      <c r="Q617">
        <v>0.5</v>
      </c>
      <c r="R617" s="232" t="e">
        <f t="shared" si="74"/>
        <v>#DIV/0!</v>
      </c>
      <c r="S617" s="201" t="e">
        <f t="shared" si="82"/>
        <v>#DIV/0!</v>
      </c>
      <c r="T617" s="202" t="e">
        <f t="shared" si="75"/>
        <v>#DIV/0!</v>
      </c>
      <c r="U617" s="202" t="e">
        <f t="shared" si="76"/>
        <v>#DIV/0!</v>
      </c>
      <c r="V617" s="378" t="e">
        <f t="shared" si="77"/>
        <v>#DIV/0!</v>
      </c>
      <c r="W617" s="378" t="e">
        <f t="shared" si="78"/>
        <v>#DIV/0!</v>
      </c>
      <c r="X617" s="258" t="e">
        <f t="shared" si="79"/>
        <v>#N/A</v>
      </c>
      <c r="Y617" s="297" t="e">
        <f t="shared" si="80"/>
        <v>#DIV/0!</v>
      </c>
      <c r="Z617" s="201">
        <f t="shared" si="81"/>
        <v>0</v>
      </c>
      <c r="AC617" s="258"/>
      <c r="AD617" s="201" t="str">
        <f>PE!AP617</f>
        <v>Flussproben, Lippe</v>
      </c>
    </row>
    <row r="618" spans="1:30">
      <c r="A618" s="191" t="s">
        <v>669</v>
      </c>
      <c r="P618" s="332">
        <v>14.882400000000001</v>
      </c>
      <c r="Q618">
        <v>0.5</v>
      </c>
      <c r="R618" s="232" t="e">
        <f t="shared" si="74"/>
        <v>#DIV/0!</v>
      </c>
      <c r="S618" s="201" t="e">
        <f t="shared" si="82"/>
        <v>#DIV/0!</v>
      </c>
      <c r="T618" s="202" t="e">
        <f t="shared" si="75"/>
        <v>#DIV/0!</v>
      </c>
      <c r="U618" s="202" t="e">
        <f t="shared" si="76"/>
        <v>#DIV/0!</v>
      </c>
      <c r="V618" s="378" t="e">
        <f t="shared" si="77"/>
        <v>#DIV/0!</v>
      </c>
      <c r="W618" s="378" t="e">
        <f t="shared" si="78"/>
        <v>#DIV/0!</v>
      </c>
      <c r="X618" s="258" t="e">
        <f t="shared" si="79"/>
        <v>#N/A</v>
      </c>
      <c r="Y618" s="297" t="e">
        <f t="shared" si="80"/>
        <v>#DIV/0!</v>
      </c>
      <c r="Z618" s="201">
        <f t="shared" si="81"/>
        <v>0</v>
      </c>
      <c r="AC618" s="258"/>
      <c r="AD618" s="201" t="str">
        <f>PE!AP618</f>
        <v>Flussproben, Methode</v>
      </c>
    </row>
    <row r="619" spans="1:30">
      <c r="A619" s="191" t="s">
        <v>670</v>
      </c>
      <c r="P619" s="332">
        <v>11.2967</v>
      </c>
      <c r="Q619">
        <v>0.5</v>
      </c>
      <c r="R619" s="232" t="e">
        <f t="shared" si="74"/>
        <v>#DIV/0!</v>
      </c>
      <c r="S619" s="201" t="e">
        <f t="shared" si="82"/>
        <v>#DIV/0!</v>
      </c>
      <c r="T619" s="202" t="e">
        <f t="shared" si="75"/>
        <v>#DIV/0!</v>
      </c>
      <c r="U619" s="202" t="e">
        <f t="shared" si="76"/>
        <v>#DIV/0!</v>
      </c>
      <c r="V619" s="378" t="e">
        <f t="shared" si="77"/>
        <v>#DIV/0!</v>
      </c>
      <c r="W619" s="378" t="e">
        <f t="shared" si="78"/>
        <v>#DIV/0!</v>
      </c>
      <c r="X619" s="258" t="e">
        <f t="shared" si="79"/>
        <v>#N/A</v>
      </c>
      <c r="Y619" s="297" t="e">
        <f t="shared" si="80"/>
        <v>#DIV/0!</v>
      </c>
      <c r="Z619" s="201">
        <f t="shared" si="81"/>
        <v>0</v>
      </c>
      <c r="AC619" s="258"/>
      <c r="AD619" s="201" t="str">
        <f>PE!AP619</f>
        <v>Flussproben, Methode</v>
      </c>
    </row>
    <row r="620" spans="1:30">
      <c r="A620" s="191" t="s">
        <v>671</v>
      </c>
      <c r="B620">
        <v>12.4</v>
      </c>
      <c r="C620">
        <v>9.67</v>
      </c>
      <c r="D620">
        <v>7.39</v>
      </c>
      <c r="E620">
        <v>9.24</v>
      </c>
      <c r="F620">
        <v>8.61</v>
      </c>
      <c r="H620" s="22">
        <v>12.4</v>
      </c>
      <c r="I620">
        <v>9.67</v>
      </c>
      <c r="J620">
        <v>7.39</v>
      </c>
      <c r="K620">
        <v>9.24</v>
      </c>
      <c r="L620">
        <v>8.61</v>
      </c>
      <c r="P620" s="332">
        <v>8.4538799999999998</v>
      </c>
      <c r="Q620">
        <v>0.44</v>
      </c>
      <c r="R620" s="232">
        <f t="shared" si="74"/>
        <v>0.91666666666666663</v>
      </c>
      <c r="S620" s="201">
        <f t="shared" si="82"/>
        <v>0.67833333333333334</v>
      </c>
      <c r="T620" s="202">
        <f t="shared" si="75"/>
        <v>17.521868291742827</v>
      </c>
      <c r="U620" s="202">
        <f t="shared" si="76"/>
        <v>17.521868291742827</v>
      </c>
      <c r="V620" s="378">
        <f t="shared" si="77"/>
        <v>1.2497593536456821</v>
      </c>
      <c r="W620" s="378">
        <f t="shared" si="78"/>
        <v>1.7721008595613006</v>
      </c>
      <c r="X620" s="258">
        <f t="shared" si="79"/>
        <v>1.75</v>
      </c>
      <c r="Y620" s="297">
        <f t="shared" si="80"/>
        <v>9.4619999999999997</v>
      </c>
      <c r="Z620" s="201">
        <f t="shared" si="81"/>
        <v>1.1192493860807109</v>
      </c>
      <c r="AB620">
        <v>0.22800000000000001</v>
      </c>
      <c r="AC620" s="258">
        <f>100*(Y620/(AB620*1000))</f>
        <v>4.1500000000000004</v>
      </c>
      <c r="AD620" s="201" t="str">
        <f>PE!AP620</f>
        <v>Flussproben, Methode</v>
      </c>
    </row>
    <row r="621" spans="1:30">
      <c r="A621" s="191" t="s">
        <v>672</v>
      </c>
      <c r="P621" s="332">
        <v>13.7104</v>
      </c>
      <c r="Q621">
        <v>0.5</v>
      </c>
      <c r="R621" s="232" t="e">
        <f t="shared" si="74"/>
        <v>#DIV/0!</v>
      </c>
      <c r="S621" s="201" t="e">
        <f t="shared" si="82"/>
        <v>#DIV/0!</v>
      </c>
      <c r="T621" s="202" t="e">
        <f t="shared" si="75"/>
        <v>#DIV/0!</v>
      </c>
      <c r="U621" s="202" t="e">
        <f t="shared" si="76"/>
        <v>#DIV/0!</v>
      </c>
      <c r="V621" s="378" t="e">
        <f t="shared" si="77"/>
        <v>#DIV/0!</v>
      </c>
      <c r="W621" s="378" t="e">
        <f t="shared" si="78"/>
        <v>#DIV/0!</v>
      </c>
      <c r="X621" s="258" t="e">
        <f t="shared" si="79"/>
        <v>#N/A</v>
      </c>
      <c r="Y621" s="297" t="e">
        <f t="shared" si="80"/>
        <v>#DIV/0!</v>
      </c>
      <c r="Z621" s="201">
        <f t="shared" si="81"/>
        <v>0</v>
      </c>
      <c r="AD621" s="201" t="str">
        <f>PE!AP621</f>
        <v>Flussproben, Methode</v>
      </c>
    </row>
    <row r="622" spans="1:30">
      <c r="A622" s="191" t="s">
        <v>673</v>
      </c>
      <c r="N622" s="72">
        <v>1.0189999999999999</v>
      </c>
      <c r="O622" s="332">
        <v>0.157</v>
      </c>
      <c r="P622" s="332">
        <v>10.5603</v>
      </c>
      <c r="Q622">
        <v>0.5</v>
      </c>
      <c r="R622" s="232" t="e">
        <f t="shared" si="74"/>
        <v>#DIV/0!</v>
      </c>
      <c r="S622" s="201" t="e">
        <f t="shared" si="82"/>
        <v>#DIV/0!</v>
      </c>
      <c r="T622" s="202" t="e">
        <f t="shared" si="75"/>
        <v>#DIV/0!</v>
      </c>
      <c r="U622" s="202" t="e">
        <f t="shared" si="76"/>
        <v>#DIV/0!</v>
      </c>
      <c r="V622" s="378" t="e">
        <f t="shared" si="77"/>
        <v>#DIV/0!</v>
      </c>
      <c r="W622" s="378" t="e">
        <f t="shared" si="78"/>
        <v>#DIV/0!</v>
      </c>
      <c r="X622" s="258" t="e">
        <f t="shared" si="79"/>
        <v>#N/A</v>
      </c>
      <c r="Y622" s="297" t="e">
        <f t="shared" si="80"/>
        <v>#DIV/0!</v>
      </c>
      <c r="Z622" s="201">
        <f t="shared" si="81"/>
        <v>0</v>
      </c>
      <c r="AD622" s="201" t="str">
        <f>PE!AP622</f>
        <v>Flussproben, Lippe</v>
      </c>
    </row>
    <row r="623" spans="1:30">
      <c r="A623" s="191" t="s">
        <v>674</v>
      </c>
      <c r="F623">
        <v>6.91</v>
      </c>
      <c r="L623">
        <v>6.91</v>
      </c>
      <c r="N623" s="72">
        <v>0.247</v>
      </c>
      <c r="O623" s="332">
        <v>0.157</v>
      </c>
      <c r="P623" s="332">
        <v>11.790100000000001</v>
      </c>
      <c r="Q623">
        <v>0.6</v>
      </c>
      <c r="R623" s="232">
        <f t="shared" si="74"/>
        <v>0.16</v>
      </c>
      <c r="S623" s="201">
        <f t="shared" si="82"/>
        <v>0.38</v>
      </c>
      <c r="T623" s="202">
        <f t="shared" si="75"/>
        <v>0</v>
      </c>
      <c r="U623" s="202">
        <f t="shared" si="76"/>
        <v>0</v>
      </c>
      <c r="V623" s="378" t="e">
        <f t="shared" si="77"/>
        <v>#DIV/0!</v>
      </c>
      <c r="W623" s="378" t="e">
        <f t="shared" si="78"/>
        <v>#DIV/0!</v>
      </c>
      <c r="X623" s="258" t="e">
        <f t="shared" si="79"/>
        <v>#N/A</v>
      </c>
      <c r="Y623" s="297">
        <f t="shared" si="80"/>
        <v>6.91</v>
      </c>
      <c r="Z623" s="201">
        <f t="shared" si="81"/>
        <v>0.5860849356663641</v>
      </c>
      <c r="AD623" s="201" t="str">
        <f>PE!AP623</f>
        <v>Flussproben, Lippe</v>
      </c>
    </row>
    <row r="624" spans="1:30">
      <c r="A624" s="191" t="s">
        <v>675</v>
      </c>
      <c r="F624">
        <v>7.45</v>
      </c>
      <c r="L624">
        <v>7.45</v>
      </c>
      <c r="N624" s="72">
        <v>0.92300000000000004</v>
      </c>
      <c r="O624" s="332">
        <v>0.157</v>
      </c>
      <c r="P624" s="332">
        <v>12.750400000000001</v>
      </c>
      <c r="Q624">
        <v>0.44</v>
      </c>
      <c r="R624" s="232">
        <f t="shared" si="74"/>
        <v>0.16</v>
      </c>
      <c r="S624" s="201">
        <f t="shared" si="82"/>
        <v>0.3</v>
      </c>
      <c r="T624" s="202">
        <f t="shared" si="75"/>
        <v>0</v>
      </c>
      <c r="U624" s="202">
        <f t="shared" si="76"/>
        <v>0</v>
      </c>
      <c r="V624" s="378" t="e">
        <f t="shared" si="77"/>
        <v>#DIV/0!</v>
      </c>
      <c r="W624" s="378" t="e">
        <f t="shared" si="78"/>
        <v>#DIV/0!</v>
      </c>
      <c r="X624" s="258" t="e">
        <f t="shared" si="79"/>
        <v>#N/A</v>
      </c>
      <c r="Y624" s="297">
        <f t="shared" si="80"/>
        <v>7.45</v>
      </c>
      <c r="Z624" s="201">
        <f t="shared" si="81"/>
        <v>0.58429539465428537</v>
      </c>
      <c r="AD624" s="201" t="str">
        <f>PE!AP624</f>
        <v>Flussproben, Lippe</v>
      </c>
    </row>
    <row r="625" spans="1:30">
      <c r="A625" s="191" t="s">
        <v>676</v>
      </c>
      <c r="B625">
        <v>17.809999999999999</v>
      </c>
      <c r="E625">
        <v>24.88</v>
      </c>
      <c r="F625">
        <v>24.22</v>
      </c>
      <c r="H625" s="22">
        <v>17.809999999999999</v>
      </c>
      <c r="K625">
        <v>24.88</v>
      </c>
      <c r="L625">
        <v>24.22</v>
      </c>
      <c r="N625" s="72">
        <v>0.67300000000000004</v>
      </c>
      <c r="O625" s="332">
        <v>0.40699999999999997</v>
      </c>
      <c r="P625" s="332">
        <v>8.2134999999999998</v>
      </c>
      <c r="Q625">
        <v>0.36</v>
      </c>
      <c r="R625" s="232">
        <f t="shared" si="74"/>
        <v>0.75</v>
      </c>
      <c r="S625" s="201">
        <f t="shared" si="82"/>
        <v>0.55499999999999994</v>
      </c>
      <c r="T625" s="202">
        <f t="shared" si="75"/>
        <v>14.296835680008135</v>
      </c>
      <c r="U625" s="202">
        <f t="shared" si="76"/>
        <v>14.296835680008135</v>
      </c>
      <c r="V625" s="378">
        <f t="shared" si="77"/>
        <v>1.4091555538724525</v>
      </c>
      <c r="W625" s="378">
        <f t="shared" si="78"/>
        <v>0.80806917147136992</v>
      </c>
      <c r="X625" s="258">
        <f t="shared" si="79"/>
        <v>1.1499999999999999</v>
      </c>
      <c r="Y625" s="297">
        <f t="shared" si="80"/>
        <v>22.303333333333331</v>
      </c>
      <c r="Z625" s="201">
        <f t="shared" si="81"/>
        <v>2.7154481443152529</v>
      </c>
      <c r="AD625" s="201" t="str">
        <f>PE!AP625</f>
        <v>Mischwasserüberlauf</v>
      </c>
    </row>
    <row r="626" spans="1:30">
      <c r="A626" s="191" t="s">
        <v>677</v>
      </c>
      <c r="N626" s="72">
        <v>0.71</v>
      </c>
      <c r="O626" s="332">
        <v>0.40699999999999997</v>
      </c>
      <c r="P626" s="332">
        <v>11.8268</v>
      </c>
      <c r="R626" s="232" t="e">
        <f t="shared" si="74"/>
        <v>#DIV/0!</v>
      </c>
      <c r="S626" s="201" t="e">
        <f t="shared" si="82"/>
        <v>#DIV/0!</v>
      </c>
      <c r="T626" s="202" t="e">
        <f t="shared" si="75"/>
        <v>#DIV/0!</v>
      </c>
      <c r="U626" s="202" t="e">
        <f t="shared" si="76"/>
        <v>#DIV/0!</v>
      </c>
      <c r="V626" s="378" t="e">
        <f t="shared" si="77"/>
        <v>#DIV/0!</v>
      </c>
      <c r="W626" s="378" t="e">
        <f t="shared" si="78"/>
        <v>#DIV/0!</v>
      </c>
      <c r="X626" s="258" t="e">
        <f t="shared" si="79"/>
        <v>#N/A</v>
      </c>
      <c r="Y626" s="297" t="e">
        <f t="shared" si="80"/>
        <v>#DIV/0!</v>
      </c>
      <c r="Z626" s="201">
        <f t="shared" si="81"/>
        <v>0</v>
      </c>
      <c r="AD626" s="201" t="str">
        <f>PE!AP626</f>
        <v>Mischwasserüberlauf</v>
      </c>
    </row>
    <row r="627" spans="1:30">
      <c r="A627" s="191" t="s">
        <v>678</v>
      </c>
      <c r="E627">
        <v>7.52</v>
      </c>
      <c r="F627">
        <v>11.13</v>
      </c>
      <c r="K627">
        <v>7.52</v>
      </c>
      <c r="L627">
        <v>11.13</v>
      </c>
      <c r="N627" s="72">
        <v>0.82799999999999996</v>
      </c>
      <c r="O627" s="332">
        <v>0.40699999999999997</v>
      </c>
      <c r="P627" s="332">
        <v>6.7380399999999998</v>
      </c>
      <c r="Q627">
        <v>0.4</v>
      </c>
      <c r="R627" s="232">
        <f t="shared" si="74"/>
        <v>0.66666666666666663</v>
      </c>
      <c r="S627" s="201">
        <f t="shared" si="82"/>
        <v>0.53333333333333333</v>
      </c>
      <c r="T627" s="202">
        <f t="shared" si="75"/>
        <v>19.356568364611313</v>
      </c>
      <c r="U627" s="202">
        <f t="shared" si="76"/>
        <v>19.356568364611313</v>
      </c>
      <c r="V627" s="378">
        <f t="shared" si="77"/>
        <v>0.99999999999999722</v>
      </c>
      <c r="W627" s="378">
        <f t="shared" si="78"/>
        <v>0.99999999999999811</v>
      </c>
      <c r="X627" s="258" t="e">
        <f t="shared" si="79"/>
        <v>#N/A</v>
      </c>
      <c r="Y627" s="297">
        <f t="shared" si="80"/>
        <v>9.3249999999999993</v>
      </c>
      <c r="Z627" s="201">
        <f t="shared" si="81"/>
        <v>1.3839336068055399</v>
      </c>
      <c r="AD627" s="201" t="str">
        <f>PE!AP627</f>
        <v>Mischwasserüberlauf</v>
      </c>
    </row>
    <row r="628" spans="1:30">
      <c r="A628" s="191" t="s">
        <v>679</v>
      </c>
      <c r="E628">
        <v>6.33</v>
      </c>
      <c r="F628">
        <v>8.64</v>
      </c>
      <c r="K628">
        <v>6.33</v>
      </c>
      <c r="L628">
        <v>8.64</v>
      </c>
      <c r="N628" s="72">
        <v>0.24399999999999999</v>
      </c>
      <c r="O628" s="332">
        <v>6.3E-2</v>
      </c>
      <c r="P628" s="332">
        <v>9.8966949999999994</v>
      </c>
      <c r="Q628">
        <v>0.44</v>
      </c>
      <c r="R628" s="232">
        <f t="shared" si="74"/>
        <v>0.66666666666666663</v>
      </c>
      <c r="S628" s="201">
        <f t="shared" si="82"/>
        <v>0.55333333333333334</v>
      </c>
      <c r="T628" s="202">
        <f t="shared" si="75"/>
        <v>15.430861723446876</v>
      </c>
      <c r="U628" s="202">
        <f t="shared" si="76"/>
        <v>15.430861723446876</v>
      </c>
      <c r="V628" s="378">
        <f t="shared" si="77"/>
        <v>1.0000000000000013</v>
      </c>
      <c r="W628" s="378">
        <f t="shared" si="78"/>
        <v>1.0000000000000013</v>
      </c>
      <c r="X628" s="258" t="e">
        <f t="shared" si="79"/>
        <v>#N/A</v>
      </c>
      <c r="Y628" s="297">
        <f t="shared" si="80"/>
        <v>7.4850000000000003</v>
      </c>
      <c r="Z628" s="201">
        <f t="shared" si="81"/>
        <v>0.75631309240104916</v>
      </c>
      <c r="AD628" s="201" t="str">
        <f>PE!AP628</f>
        <v>Mischwasserüberlauf</v>
      </c>
    </row>
    <row r="629" spans="1:30">
      <c r="A629" s="191" t="s">
        <v>680</v>
      </c>
      <c r="N629" s="72">
        <v>0.97199999999999998</v>
      </c>
      <c r="O629" s="332">
        <v>6.3E-2</v>
      </c>
      <c r="P629" s="332">
        <v>7.9935899999999993</v>
      </c>
      <c r="Q629">
        <v>0.5</v>
      </c>
      <c r="R629" s="232" t="e">
        <f t="shared" si="74"/>
        <v>#DIV/0!</v>
      </c>
      <c r="S629" s="201" t="e">
        <f t="shared" si="82"/>
        <v>#DIV/0!</v>
      </c>
      <c r="T629" s="202" t="e">
        <f t="shared" si="75"/>
        <v>#DIV/0!</v>
      </c>
      <c r="U629" s="202" t="e">
        <f t="shared" si="76"/>
        <v>#DIV/0!</v>
      </c>
      <c r="V629" s="378" t="e">
        <f t="shared" si="77"/>
        <v>#DIV/0!</v>
      </c>
      <c r="W629" s="378" t="e">
        <f t="shared" si="78"/>
        <v>#DIV/0!</v>
      </c>
      <c r="X629" s="258" t="e">
        <f t="shared" si="79"/>
        <v>#N/A</v>
      </c>
      <c r="Y629" s="297" t="e">
        <f t="shared" si="80"/>
        <v>#DIV/0!</v>
      </c>
      <c r="Z629" s="201">
        <f t="shared" si="81"/>
        <v>0</v>
      </c>
      <c r="AD629" s="201" t="str">
        <f>PE!AP629</f>
        <v>Mischwasserüberlauf</v>
      </c>
    </row>
    <row r="630" spans="1:30">
      <c r="A630" s="191" t="s">
        <v>681</v>
      </c>
      <c r="F630">
        <v>6.57</v>
      </c>
      <c r="L630">
        <v>6.57</v>
      </c>
      <c r="N630" s="72">
        <v>0.94</v>
      </c>
      <c r="O630" s="332">
        <v>6.3E-2</v>
      </c>
      <c r="P630" s="332">
        <v>12.607849999999999</v>
      </c>
      <c r="Q630">
        <v>0.44</v>
      </c>
      <c r="R630" s="232">
        <f t="shared" si="74"/>
        <v>0.16</v>
      </c>
      <c r="S630" s="201">
        <f t="shared" si="82"/>
        <v>0.3</v>
      </c>
      <c r="T630" s="202">
        <f t="shared" si="75"/>
        <v>0</v>
      </c>
      <c r="U630" s="202">
        <f t="shared" si="76"/>
        <v>0</v>
      </c>
      <c r="V630" s="378" t="e">
        <f t="shared" si="77"/>
        <v>#DIV/0!</v>
      </c>
      <c r="W630" s="378" t="e">
        <f t="shared" si="78"/>
        <v>#DIV/0!</v>
      </c>
      <c r="X630" s="258" t="e">
        <f t="shared" si="79"/>
        <v>#N/A</v>
      </c>
      <c r="Y630" s="297">
        <f t="shared" si="80"/>
        <v>6.57</v>
      </c>
      <c r="Z630" s="201">
        <f t="shared" si="81"/>
        <v>0.52110391541777545</v>
      </c>
      <c r="AD630" s="201" t="str">
        <f>PE!AP630</f>
        <v>Mischwasserüberlauf</v>
      </c>
    </row>
    <row r="631" spans="1:30">
      <c r="A631" s="191" t="s">
        <v>682</v>
      </c>
      <c r="E631">
        <v>10.9</v>
      </c>
      <c r="F631">
        <v>13.95</v>
      </c>
      <c r="K631">
        <v>10.9</v>
      </c>
      <c r="L631">
        <v>13.95</v>
      </c>
      <c r="N631" s="72">
        <v>0.753</v>
      </c>
      <c r="O631" s="332">
        <v>5.2999999999999999E-2</v>
      </c>
      <c r="P631" s="332">
        <v>13.6166</v>
      </c>
      <c r="Q631">
        <v>0.31</v>
      </c>
      <c r="R631" s="232">
        <f t="shared" si="74"/>
        <v>0.66666666666666663</v>
      </c>
      <c r="S631" s="201">
        <f t="shared" si="82"/>
        <v>0.48833333333333329</v>
      </c>
      <c r="T631" s="202">
        <f t="shared" si="75"/>
        <v>12.273641851106646</v>
      </c>
      <c r="U631" s="202">
        <f t="shared" si="76"/>
        <v>12.273641851106646</v>
      </c>
      <c r="V631" s="378">
        <f t="shared" si="77"/>
        <v>0.99999999999999967</v>
      </c>
      <c r="W631" s="378">
        <f t="shared" si="78"/>
        <v>0.99999999999999856</v>
      </c>
      <c r="X631" s="258" t="e">
        <f t="shared" si="79"/>
        <v>#N/A</v>
      </c>
      <c r="Y631" s="297">
        <f t="shared" si="80"/>
        <v>12.425000000000001</v>
      </c>
      <c r="Z631" s="201">
        <f t="shared" si="81"/>
        <v>0.91248916763362375</v>
      </c>
      <c r="AD631" s="201" t="str">
        <f>PE!AP631</f>
        <v>Mischwasserüberlauf</v>
      </c>
    </row>
    <row r="632" spans="1:30">
      <c r="A632" s="191" t="s">
        <v>683</v>
      </c>
      <c r="N632" s="72">
        <v>0.89800000000000002</v>
      </c>
      <c r="O632" s="332">
        <v>5.2999999999999999E-2</v>
      </c>
      <c r="P632" s="332">
        <v>7.6777600000000001</v>
      </c>
      <c r="Q632">
        <v>0.5</v>
      </c>
      <c r="R632" s="232" t="e">
        <f t="shared" si="74"/>
        <v>#DIV/0!</v>
      </c>
      <c r="S632" s="201" t="e">
        <f t="shared" si="82"/>
        <v>#DIV/0!</v>
      </c>
      <c r="T632" s="202" t="e">
        <f t="shared" si="75"/>
        <v>#DIV/0!</v>
      </c>
      <c r="U632" s="202" t="e">
        <f t="shared" si="76"/>
        <v>#DIV/0!</v>
      </c>
      <c r="V632" s="378" t="e">
        <f t="shared" si="77"/>
        <v>#DIV/0!</v>
      </c>
      <c r="W632" s="378" t="e">
        <f t="shared" si="78"/>
        <v>#DIV/0!</v>
      </c>
      <c r="X632" s="258" t="e">
        <f t="shared" si="79"/>
        <v>#N/A</v>
      </c>
      <c r="Y632" s="297" t="e">
        <f t="shared" si="80"/>
        <v>#DIV/0!</v>
      </c>
      <c r="Z632" s="201">
        <f t="shared" si="81"/>
        <v>0</v>
      </c>
      <c r="AD632" s="201" t="str">
        <f>PE!AP632</f>
        <v>Mischwasserüberlauf</v>
      </c>
    </row>
    <row r="633" spans="1:30">
      <c r="A633" s="191" t="s">
        <v>684</v>
      </c>
      <c r="E633">
        <v>5.95</v>
      </c>
      <c r="F633">
        <v>10</v>
      </c>
      <c r="K633">
        <v>5.95</v>
      </c>
      <c r="L633">
        <v>10</v>
      </c>
      <c r="N633" s="72">
        <v>0.59099999999999997</v>
      </c>
      <c r="O633" s="332">
        <v>5.2999999999999999E-2</v>
      </c>
      <c r="P633" s="332">
        <v>12.9139</v>
      </c>
      <c r="Q633">
        <v>0.44</v>
      </c>
      <c r="R633" s="232">
        <f t="shared" si="74"/>
        <v>0.66666666666666663</v>
      </c>
      <c r="S633" s="201">
        <f t="shared" si="82"/>
        <v>0.55333333333333334</v>
      </c>
      <c r="T633" s="202">
        <f t="shared" si="75"/>
        <v>25.39184952978059</v>
      </c>
      <c r="U633" s="202">
        <f t="shared" si="76"/>
        <v>25.39184952978059</v>
      </c>
      <c r="V633" s="378">
        <f t="shared" si="77"/>
        <v>0.99999999999999867</v>
      </c>
      <c r="W633" s="378">
        <f t="shared" si="78"/>
        <v>0.99999999999999911</v>
      </c>
      <c r="X633" s="258" t="e">
        <f t="shared" si="79"/>
        <v>#N/A</v>
      </c>
      <c r="Y633" s="297">
        <f t="shared" si="80"/>
        <v>7.9749999999999996</v>
      </c>
      <c r="Z633" s="201">
        <f t="shared" si="81"/>
        <v>0.61755163041374017</v>
      </c>
      <c r="AD633" s="201" t="str">
        <f>PE!AP633</f>
        <v>Mischwasserüberlauf</v>
      </c>
    </row>
    <row r="634" spans="1:30">
      <c r="A634" s="191" t="s">
        <v>685</v>
      </c>
      <c r="B634">
        <v>26.02</v>
      </c>
      <c r="C634">
        <v>19.440000000000001</v>
      </c>
      <c r="D634">
        <v>15.83</v>
      </c>
      <c r="E634">
        <v>17.63</v>
      </c>
      <c r="F634">
        <v>17.170000000000002</v>
      </c>
      <c r="G634">
        <v>15.23</v>
      </c>
      <c r="H634" s="22">
        <v>26.02</v>
      </c>
      <c r="I634">
        <v>19.440000000000001</v>
      </c>
      <c r="J634">
        <v>15.83</v>
      </c>
      <c r="K634">
        <v>17.63</v>
      </c>
      <c r="L634">
        <v>17.170000000000002</v>
      </c>
      <c r="M634" s="72">
        <v>15.23</v>
      </c>
      <c r="Q634">
        <v>0.54</v>
      </c>
      <c r="R634" s="232">
        <f t="shared" si="74"/>
        <v>1</v>
      </c>
      <c r="S634" s="201">
        <f t="shared" si="82"/>
        <v>0.77</v>
      </c>
      <c r="T634" s="202">
        <f t="shared" si="75"/>
        <v>19.404086974894994</v>
      </c>
      <c r="U634" s="202">
        <f t="shared" si="76"/>
        <v>19.404086974894994</v>
      </c>
      <c r="V634" s="378">
        <f t="shared" si="77"/>
        <v>0.92312123999937967</v>
      </c>
      <c r="W634" s="378">
        <f t="shared" si="78"/>
        <v>2.0740136184539715</v>
      </c>
      <c r="X634" s="258">
        <f t="shared" si="79"/>
        <v>1.94</v>
      </c>
      <c r="Y634" s="297">
        <f t="shared" si="80"/>
        <v>18.553333333333335</v>
      </c>
      <c r="Z634" s="201">
        <f t="shared" si="81"/>
        <v>0</v>
      </c>
      <c r="AD634" s="201" t="str">
        <f>PE!AP634</f>
        <v>Sickerwasser</v>
      </c>
    </row>
    <row r="635" spans="1:30">
      <c r="A635" s="191" t="s">
        <v>687</v>
      </c>
      <c r="Q635">
        <v>0.5</v>
      </c>
      <c r="R635" s="232" t="e">
        <f t="shared" si="74"/>
        <v>#DIV/0!</v>
      </c>
      <c r="S635" s="201" t="e">
        <f t="shared" si="82"/>
        <v>#DIV/0!</v>
      </c>
      <c r="T635" s="202" t="e">
        <f t="shared" si="75"/>
        <v>#DIV/0!</v>
      </c>
      <c r="U635" s="202" t="e">
        <f t="shared" si="76"/>
        <v>#DIV/0!</v>
      </c>
      <c r="V635" s="378" t="e">
        <f t="shared" si="77"/>
        <v>#DIV/0!</v>
      </c>
      <c r="W635" s="378" t="e">
        <f t="shared" si="78"/>
        <v>#DIV/0!</v>
      </c>
      <c r="X635" s="258" t="e">
        <f t="shared" si="79"/>
        <v>#N/A</v>
      </c>
      <c r="Y635" s="297" t="e">
        <f t="shared" si="80"/>
        <v>#DIV/0!</v>
      </c>
      <c r="Z635" s="201">
        <f t="shared" si="81"/>
        <v>0</v>
      </c>
      <c r="AD635" s="201" t="str">
        <f>PE!AP635</f>
        <v>Sickerwasser</v>
      </c>
    </row>
    <row r="636" spans="1:30">
      <c r="A636" s="191" t="s">
        <v>688</v>
      </c>
      <c r="F636">
        <v>7.04</v>
      </c>
      <c r="L636">
        <v>7.04</v>
      </c>
      <c r="Q636">
        <v>0.45</v>
      </c>
      <c r="R636" s="232">
        <f t="shared" si="74"/>
        <v>0.16</v>
      </c>
      <c r="S636" s="201">
        <f t="shared" si="82"/>
        <v>0.30499999999999999</v>
      </c>
      <c r="T636" s="202">
        <f t="shared" si="75"/>
        <v>0</v>
      </c>
      <c r="U636" s="202">
        <f t="shared" si="76"/>
        <v>0</v>
      </c>
      <c r="V636" s="378" t="e">
        <f t="shared" si="77"/>
        <v>#DIV/0!</v>
      </c>
      <c r="W636" s="378" t="e">
        <f t="shared" si="78"/>
        <v>#DIV/0!</v>
      </c>
      <c r="X636" s="258" t="e">
        <f t="shared" si="79"/>
        <v>#N/A</v>
      </c>
      <c r="Y636" s="297">
        <f t="shared" si="80"/>
        <v>7.04</v>
      </c>
      <c r="Z636" s="201">
        <f t="shared" si="81"/>
        <v>0</v>
      </c>
      <c r="AD636" s="201" t="str">
        <f>PE!AP636</f>
        <v>Sickerwasser</v>
      </c>
    </row>
    <row r="637" spans="1:30">
      <c r="A637" s="191" t="s">
        <v>689</v>
      </c>
      <c r="Q637">
        <v>0.45</v>
      </c>
      <c r="R637" s="232" t="e">
        <f t="shared" si="74"/>
        <v>#DIV/0!</v>
      </c>
      <c r="S637" s="201" t="e">
        <f t="shared" si="82"/>
        <v>#DIV/0!</v>
      </c>
      <c r="T637" s="202" t="e">
        <f t="shared" si="75"/>
        <v>#DIV/0!</v>
      </c>
      <c r="U637" s="202" t="e">
        <f t="shared" si="76"/>
        <v>#DIV/0!</v>
      </c>
      <c r="V637" s="378" t="e">
        <f t="shared" si="77"/>
        <v>#DIV/0!</v>
      </c>
      <c r="W637" s="378" t="e">
        <f t="shared" si="78"/>
        <v>#DIV/0!</v>
      </c>
      <c r="X637" s="258" t="e">
        <f t="shared" si="79"/>
        <v>#N/A</v>
      </c>
      <c r="Y637" s="297" t="e">
        <f t="shared" si="80"/>
        <v>#DIV/0!</v>
      </c>
      <c r="Z637" s="201">
        <f t="shared" si="81"/>
        <v>0</v>
      </c>
      <c r="AD637" s="201" t="str">
        <f>PE!AP637</f>
        <v>Sickerwasser</v>
      </c>
    </row>
    <row r="638" spans="1:30">
      <c r="A638" s="191" t="s">
        <v>690</v>
      </c>
      <c r="B638">
        <v>26.47</v>
      </c>
      <c r="C638">
        <v>21.21</v>
      </c>
      <c r="D638">
        <v>18.22</v>
      </c>
      <c r="E638">
        <v>18.63</v>
      </c>
      <c r="F638">
        <v>19.34</v>
      </c>
      <c r="G638">
        <v>16.47</v>
      </c>
      <c r="H638" s="22">
        <v>26.47</v>
      </c>
      <c r="I638">
        <v>21.21</v>
      </c>
      <c r="J638">
        <v>18.22</v>
      </c>
      <c r="K638">
        <v>18.63</v>
      </c>
      <c r="L638">
        <v>19.34</v>
      </c>
      <c r="M638" s="72">
        <v>16.47</v>
      </c>
      <c r="Q638">
        <v>0.56000000000000005</v>
      </c>
      <c r="R638" s="232">
        <f t="shared" si="74"/>
        <v>1</v>
      </c>
      <c r="S638" s="201">
        <f t="shared" si="82"/>
        <v>0.78</v>
      </c>
      <c r="T638" s="202">
        <f t="shared" si="75"/>
        <v>15.929785187636162</v>
      </c>
      <c r="U638" s="202">
        <f t="shared" si="76"/>
        <v>15.929785187636162</v>
      </c>
      <c r="V638" s="378">
        <f t="shared" si="77"/>
        <v>1.1225930274419991</v>
      </c>
      <c r="W638" s="378">
        <f t="shared" si="78"/>
        <v>2.0073131828981445</v>
      </c>
      <c r="X638" s="258">
        <f t="shared" si="79"/>
        <v>1.94</v>
      </c>
      <c r="Y638" s="297">
        <f t="shared" si="80"/>
        <v>20.056666666666668</v>
      </c>
      <c r="Z638" s="201">
        <f t="shared" si="81"/>
        <v>0</v>
      </c>
      <c r="AD638" s="201" t="str">
        <f>PE!AP638</f>
        <v>Bodenretentionsfilter</v>
      </c>
    </row>
    <row r="639" spans="1:30">
      <c r="A639" s="191" t="s">
        <v>692</v>
      </c>
      <c r="C639">
        <v>8.52</v>
      </c>
      <c r="D639">
        <v>7.69</v>
      </c>
      <c r="E639">
        <v>6.39</v>
      </c>
      <c r="F639">
        <v>7.71</v>
      </c>
      <c r="I639">
        <v>8.52</v>
      </c>
      <c r="J639">
        <v>7.69</v>
      </c>
      <c r="K639">
        <v>6.39</v>
      </c>
      <c r="L639">
        <v>7.71</v>
      </c>
      <c r="Q639">
        <v>0.47</v>
      </c>
      <c r="R639" s="232">
        <f t="shared" si="74"/>
        <v>0.83333333333333326</v>
      </c>
      <c r="S639" s="201">
        <f t="shared" si="82"/>
        <v>0.65166666666666662</v>
      </c>
      <c r="T639" s="202">
        <f t="shared" si="75"/>
        <v>10.069281902645661</v>
      </c>
      <c r="U639" s="202">
        <f t="shared" si="76"/>
        <v>10.069281902645661</v>
      </c>
      <c r="V639" s="378">
        <f t="shared" si="77"/>
        <v>1.5563568217212433</v>
      </c>
      <c r="W639" s="378">
        <f t="shared" si="78"/>
        <v>1.2352558353450689</v>
      </c>
      <c r="X639" s="258">
        <f t="shared" si="79"/>
        <v>1.49</v>
      </c>
      <c r="Y639" s="297">
        <f t="shared" si="80"/>
        <v>7.5775000000000006</v>
      </c>
      <c r="Z639" s="201">
        <f t="shared" si="81"/>
        <v>0</v>
      </c>
      <c r="AD639" s="201" t="str">
        <f>PE!AP639</f>
        <v>Bodenretentionsfilter</v>
      </c>
    </row>
    <row r="640" spans="1:30">
      <c r="A640" s="194" t="s">
        <v>693</v>
      </c>
      <c r="N640" s="72">
        <v>1.091</v>
      </c>
      <c r="O640" s="332">
        <v>0.10299999999999999</v>
      </c>
      <c r="P640" s="332">
        <v>5.5785</v>
      </c>
      <c r="Q640">
        <v>0.5</v>
      </c>
      <c r="R640" s="232" t="e">
        <f t="shared" si="74"/>
        <v>#DIV/0!</v>
      </c>
      <c r="S640" s="201" t="e">
        <f t="shared" si="82"/>
        <v>#DIV/0!</v>
      </c>
      <c r="T640" s="202" t="e">
        <f t="shared" si="75"/>
        <v>#DIV/0!</v>
      </c>
      <c r="U640" s="202" t="e">
        <f t="shared" si="76"/>
        <v>#DIV/0!</v>
      </c>
      <c r="V640" s="378" t="e">
        <f t="shared" si="77"/>
        <v>#DIV/0!</v>
      </c>
      <c r="W640" s="378" t="e">
        <f t="shared" si="78"/>
        <v>#DIV/0!</v>
      </c>
      <c r="X640" s="258" t="e">
        <f t="shared" si="79"/>
        <v>#N/A</v>
      </c>
      <c r="Y640" s="297" t="e">
        <f t="shared" si="80"/>
        <v>#DIV/0!</v>
      </c>
      <c r="Z640" s="201">
        <f t="shared" si="81"/>
        <v>0</v>
      </c>
      <c r="AD640" s="201" t="str">
        <f>PE!AP640</f>
        <v>Kläranlage</v>
      </c>
    </row>
    <row r="641" spans="1:30">
      <c r="A641" s="194" t="s">
        <v>694</v>
      </c>
      <c r="N641" s="72">
        <v>0.51100000000000001</v>
      </c>
      <c r="O641" s="332">
        <v>0.10299999999999999</v>
      </c>
      <c r="P641" s="332">
        <v>9.1945100000000011</v>
      </c>
      <c r="Q641">
        <v>0.5</v>
      </c>
      <c r="R641" s="232" t="e">
        <f t="shared" si="74"/>
        <v>#DIV/0!</v>
      </c>
      <c r="S641" s="201" t="e">
        <f t="shared" si="82"/>
        <v>#DIV/0!</v>
      </c>
      <c r="T641" s="202" t="e">
        <f t="shared" si="75"/>
        <v>#DIV/0!</v>
      </c>
      <c r="U641" s="202" t="e">
        <f t="shared" si="76"/>
        <v>#DIV/0!</v>
      </c>
      <c r="V641" s="378" t="e">
        <f t="shared" si="77"/>
        <v>#DIV/0!</v>
      </c>
      <c r="W641" s="378" t="e">
        <f t="shared" si="78"/>
        <v>#DIV/0!</v>
      </c>
      <c r="X641" s="258" t="e">
        <f t="shared" si="79"/>
        <v>#N/A</v>
      </c>
      <c r="Y641" s="297" t="e">
        <f t="shared" si="80"/>
        <v>#DIV/0!</v>
      </c>
      <c r="Z641" s="201">
        <f t="shared" si="81"/>
        <v>0</v>
      </c>
      <c r="AD641" s="201" t="str">
        <f>PE!AP641</f>
        <v>Kläranlage</v>
      </c>
    </row>
    <row r="642" spans="1:30">
      <c r="A642" s="194" t="s">
        <v>695</v>
      </c>
      <c r="N642" s="72">
        <v>0.66100000000000003</v>
      </c>
      <c r="O642" s="332">
        <v>0.10299999999999999</v>
      </c>
      <c r="P642" s="332">
        <v>9.96387</v>
      </c>
      <c r="Q642">
        <v>0.5</v>
      </c>
      <c r="R642" s="232" t="e">
        <f t="shared" ref="R642:R705" si="83">IF(COUNT(H642:M642)=1,0.16,(COUNT(H642:M642)*(1/(COUNT(H642:M642)+COUNTBLANK(H642:M642)))+(IF(T642&lt;35,1,IF(T642&lt;70,0.5,IF(T642&gt;70,0)))))/2)</f>
        <v>#DIV/0!</v>
      </c>
      <c r="S642" s="201" t="e">
        <f t="shared" si="82"/>
        <v>#DIV/0!</v>
      </c>
      <c r="T642" s="202" t="e">
        <f t="shared" ref="T642:T705" si="84">((_xlfn.STDEV.P(H642:M642))/(AVERAGE(H642:M642)))*100</f>
        <v>#DIV/0!</v>
      </c>
      <c r="U642" s="202" t="e">
        <f t="shared" ref="U642:U705" si="85">((_xlfn.STDEV.P(B642:G642))/(AVERAGE(B642:G642)))*100</f>
        <v>#DIV/0!</v>
      </c>
      <c r="V642" s="378" t="e">
        <f t="shared" ref="V642:V705" si="86">(ABS(MIN(H642:M642)-AVERAGE(H642:M642))/_xlfn.STDEV.P(H642:M642))</f>
        <v>#DIV/0!</v>
      </c>
      <c r="W642" s="378" t="e">
        <f t="shared" ref="W642:W705" si="87">(ABS(MAX(H642:M642)-AVERAGE(H642:M642))/_xlfn.STDEV.P(H642:M642))</f>
        <v>#DIV/0!</v>
      </c>
      <c r="X642" s="258" t="e">
        <f t="shared" ref="X642:X705" si="88">INDEX($AF$2:$AG$8,MATCH(COUNTA(H642:M642),$AF$2:$AF$8,0),2)</f>
        <v>#N/A</v>
      </c>
      <c r="Y642" s="297" t="e">
        <f t="shared" ref="Y642:Y705" si="89">AVERAGE(H642:M642)</f>
        <v>#DIV/0!</v>
      </c>
      <c r="Z642" s="201">
        <f t="shared" ref="Z642:Z705" si="90">IFERROR(Y642/P642,0)</f>
        <v>0</v>
      </c>
      <c r="AD642" s="201" t="str">
        <f>PE!AP642</f>
        <v>Kläranlage</v>
      </c>
    </row>
    <row r="643" spans="1:30">
      <c r="A643" s="194" t="s">
        <v>696</v>
      </c>
      <c r="N643" s="72">
        <v>0.47499999999999998</v>
      </c>
      <c r="O643" s="332">
        <v>0.192</v>
      </c>
      <c r="P643" s="332">
        <v>7.4666899999999998</v>
      </c>
      <c r="R643" s="232" t="e">
        <f t="shared" si="83"/>
        <v>#DIV/0!</v>
      </c>
      <c r="S643" s="201" t="e">
        <f t="shared" si="82"/>
        <v>#DIV/0!</v>
      </c>
      <c r="T643" s="202" t="e">
        <f t="shared" si="84"/>
        <v>#DIV/0!</v>
      </c>
      <c r="U643" s="202" t="e">
        <f t="shared" si="85"/>
        <v>#DIV/0!</v>
      </c>
      <c r="V643" s="378" t="e">
        <f t="shared" si="86"/>
        <v>#DIV/0!</v>
      </c>
      <c r="W643" s="378" t="e">
        <f t="shared" si="87"/>
        <v>#DIV/0!</v>
      </c>
      <c r="X643" s="258" t="e">
        <f t="shared" si="88"/>
        <v>#N/A</v>
      </c>
      <c r="Y643" s="297" t="e">
        <f t="shared" si="89"/>
        <v>#DIV/0!</v>
      </c>
      <c r="Z643" s="201">
        <f t="shared" si="90"/>
        <v>0</v>
      </c>
      <c r="AD643" s="201" t="str">
        <f>PE!AP643</f>
        <v>KWS</v>
      </c>
    </row>
    <row r="644" spans="1:30">
      <c r="A644" s="194" t="s">
        <v>697</v>
      </c>
      <c r="N644" s="72">
        <v>0.99299999999999999</v>
      </c>
      <c r="O644" s="332">
        <v>0.192</v>
      </c>
      <c r="P644" s="332">
        <v>6.9106949999999996</v>
      </c>
      <c r="R644" s="232" t="e">
        <f t="shared" si="83"/>
        <v>#DIV/0!</v>
      </c>
      <c r="S644" s="201" t="e">
        <f t="shared" si="82"/>
        <v>#DIV/0!</v>
      </c>
      <c r="T644" s="202" t="e">
        <f t="shared" si="84"/>
        <v>#DIV/0!</v>
      </c>
      <c r="U644" s="202" t="e">
        <f t="shared" si="85"/>
        <v>#DIV/0!</v>
      </c>
      <c r="V644" s="378" t="e">
        <f t="shared" si="86"/>
        <v>#DIV/0!</v>
      </c>
      <c r="W644" s="378" t="e">
        <f t="shared" si="87"/>
        <v>#DIV/0!</v>
      </c>
      <c r="X644" s="258" t="e">
        <f t="shared" si="88"/>
        <v>#N/A</v>
      </c>
      <c r="Y644" s="297" t="e">
        <f t="shared" si="89"/>
        <v>#DIV/0!</v>
      </c>
      <c r="Z644" s="201">
        <f t="shared" si="90"/>
        <v>0</v>
      </c>
      <c r="AD644" s="201" t="str">
        <f>PE!AP644</f>
        <v>KWS</v>
      </c>
    </row>
    <row r="645" spans="1:30">
      <c r="A645" s="194" t="s">
        <v>698</v>
      </c>
      <c r="N645" s="72">
        <v>0.79400000000000004</v>
      </c>
      <c r="O645" s="332">
        <v>0.192</v>
      </c>
      <c r="P645" s="332">
        <v>6.5454150000000002</v>
      </c>
      <c r="R645" s="232" t="e">
        <f t="shared" si="83"/>
        <v>#DIV/0!</v>
      </c>
      <c r="S645" s="201" t="e">
        <f t="shared" si="82"/>
        <v>#DIV/0!</v>
      </c>
      <c r="T645" s="202" t="e">
        <f t="shared" si="84"/>
        <v>#DIV/0!</v>
      </c>
      <c r="U645" s="202" t="e">
        <f t="shared" si="85"/>
        <v>#DIV/0!</v>
      </c>
      <c r="V645" s="378" t="e">
        <f t="shared" si="86"/>
        <v>#DIV/0!</v>
      </c>
      <c r="W645" s="378" t="e">
        <f t="shared" si="87"/>
        <v>#DIV/0!</v>
      </c>
      <c r="X645" s="258" t="e">
        <f t="shared" si="88"/>
        <v>#N/A</v>
      </c>
      <c r="Y645" s="297" t="e">
        <f t="shared" si="89"/>
        <v>#DIV/0!</v>
      </c>
      <c r="Z645" s="201">
        <f t="shared" si="90"/>
        <v>0</v>
      </c>
      <c r="AD645" s="201" t="str">
        <f>PE!AP645</f>
        <v>KWS</v>
      </c>
    </row>
    <row r="646" spans="1:30">
      <c r="A646" s="194" t="s">
        <v>699</v>
      </c>
      <c r="N646" s="72">
        <v>0.78</v>
      </c>
      <c r="O646" s="332">
        <v>8.6999999999999994E-2</v>
      </c>
      <c r="P646" s="332">
        <v>11.9077</v>
      </c>
      <c r="Q646">
        <v>0.83</v>
      </c>
      <c r="R646" s="232" t="e">
        <f t="shared" si="83"/>
        <v>#DIV/0!</v>
      </c>
      <c r="S646" s="201" t="e">
        <f t="shared" si="82"/>
        <v>#DIV/0!</v>
      </c>
      <c r="T646" s="202" t="e">
        <f t="shared" si="84"/>
        <v>#DIV/0!</v>
      </c>
      <c r="U646" s="202" t="e">
        <f t="shared" si="85"/>
        <v>#DIV/0!</v>
      </c>
      <c r="V646" s="378" t="e">
        <f t="shared" si="86"/>
        <v>#DIV/0!</v>
      </c>
      <c r="W646" s="378" t="e">
        <f t="shared" si="87"/>
        <v>#DIV/0!</v>
      </c>
      <c r="X646" s="258" t="e">
        <f t="shared" si="88"/>
        <v>#N/A</v>
      </c>
      <c r="Y646" s="297" t="e">
        <f t="shared" si="89"/>
        <v>#DIV/0!</v>
      </c>
      <c r="Z646" s="201">
        <f t="shared" si="90"/>
        <v>0</v>
      </c>
      <c r="AD646" s="201" t="str">
        <f>PE!AP646</f>
        <v>KWS</v>
      </c>
    </row>
    <row r="647" spans="1:30">
      <c r="A647" s="194" t="s">
        <v>700</v>
      </c>
      <c r="N647" s="72">
        <v>0.34399999999999997</v>
      </c>
      <c r="O647" s="332">
        <v>8.6999999999999994E-2</v>
      </c>
      <c r="P647" s="332">
        <v>8.1414500000000007</v>
      </c>
      <c r="Q647">
        <v>0.67</v>
      </c>
      <c r="R647" s="232" t="e">
        <f t="shared" si="83"/>
        <v>#DIV/0!</v>
      </c>
      <c r="S647" s="201" t="e">
        <f t="shared" si="82"/>
        <v>#DIV/0!</v>
      </c>
      <c r="T647" s="202" t="e">
        <f t="shared" si="84"/>
        <v>#DIV/0!</v>
      </c>
      <c r="U647" s="202" t="e">
        <f t="shared" si="85"/>
        <v>#DIV/0!</v>
      </c>
      <c r="V647" s="378" t="e">
        <f t="shared" si="86"/>
        <v>#DIV/0!</v>
      </c>
      <c r="W647" s="378" t="e">
        <f t="shared" si="87"/>
        <v>#DIV/0!</v>
      </c>
      <c r="X647" s="258" t="e">
        <f t="shared" si="88"/>
        <v>#N/A</v>
      </c>
      <c r="Y647" s="297" t="e">
        <f t="shared" si="89"/>
        <v>#DIV/0!</v>
      </c>
      <c r="Z647" s="201">
        <f t="shared" si="90"/>
        <v>0</v>
      </c>
      <c r="AD647" s="201" t="str">
        <f>PE!AP647</f>
        <v>KWS</v>
      </c>
    </row>
    <row r="648" spans="1:30">
      <c r="A648" s="194" t="s">
        <v>701</v>
      </c>
      <c r="N648" s="72">
        <v>1.079</v>
      </c>
      <c r="O648" s="332">
        <v>8.6999999999999994E-2</v>
      </c>
      <c r="P648" s="332">
        <v>9.8009899999999988</v>
      </c>
      <c r="Q648">
        <v>0.5</v>
      </c>
      <c r="R648" s="232" t="e">
        <f t="shared" si="83"/>
        <v>#DIV/0!</v>
      </c>
      <c r="S648" s="201" t="e">
        <f t="shared" si="82"/>
        <v>#DIV/0!</v>
      </c>
      <c r="T648" s="202" t="e">
        <f t="shared" si="84"/>
        <v>#DIV/0!</v>
      </c>
      <c r="U648" s="202" t="e">
        <f t="shared" si="85"/>
        <v>#DIV/0!</v>
      </c>
      <c r="V648" s="378" t="e">
        <f t="shared" si="86"/>
        <v>#DIV/0!</v>
      </c>
      <c r="W648" s="378" t="e">
        <f t="shared" si="87"/>
        <v>#DIV/0!</v>
      </c>
      <c r="X648" s="258" t="e">
        <f t="shared" si="88"/>
        <v>#N/A</v>
      </c>
      <c r="Y648" s="297" t="e">
        <f t="shared" si="89"/>
        <v>#DIV/0!</v>
      </c>
      <c r="Z648" s="201">
        <f t="shared" si="90"/>
        <v>0</v>
      </c>
      <c r="AD648" s="201" t="str">
        <f>PE!AP648</f>
        <v>KWS</v>
      </c>
    </row>
    <row r="649" spans="1:30">
      <c r="A649" s="194" t="s">
        <v>702</v>
      </c>
      <c r="N649" s="72">
        <v>0.214</v>
      </c>
      <c r="O649" s="332">
        <v>0.17599999999999999</v>
      </c>
      <c r="P649" s="332">
        <v>8.4218100000000007</v>
      </c>
      <c r="R649" s="232" t="e">
        <f t="shared" si="83"/>
        <v>#DIV/0!</v>
      </c>
      <c r="S649" s="201" t="e">
        <f t="shared" si="82"/>
        <v>#DIV/0!</v>
      </c>
      <c r="T649" s="202" t="e">
        <f t="shared" si="84"/>
        <v>#DIV/0!</v>
      </c>
      <c r="U649" s="202" t="e">
        <f t="shared" si="85"/>
        <v>#DIV/0!</v>
      </c>
      <c r="V649" s="378" t="e">
        <f t="shared" si="86"/>
        <v>#DIV/0!</v>
      </c>
      <c r="W649" s="378" t="e">
        <f t="shared" si="87"/>
        <v>#DIV/0!</v>
      </c>
      <c r="X649" s="258" t="e">
        <f t="shared" si="88"/>
        <v>#N/A</v>
      </c>
      <c r="Y649" s="297" t="e">
        <f t="shared" si="89"/>
        <v>#DIV/0!</v>
      </c>
      <c r="Z649" s="201">
        <f t="shared" si="90"/>
        <v>0</v>
      </c>
      <c r="AD649" s="201" t="str">
        <f>PE!AP649</f>
        <v>KWS, Schlamm</v>
      </c>
    </row>
    <row r="650" spans="1:30">
      <c r="A650" s="194" t="s">
        <v>703</v>
      </c>
      <c r="N650" s="72">
        <v>0.95</v>
      </c>
      <c r="O650" s="332">
        <v>0.17599999999999999</v>
      </c>
      <c r="P650" s="332">
        <v>5.5262399999999996</v>
      </c>
      <c r="R650" s="232" t="e">
        <f t="shared" si="83"/>
        <v>#DIV/0!</v>
      </c>
      <c r="S650" s="201" t="e">
        <f t="shared" si="82"/>
        <v>#DIV/0!</v>
      </c>
      <c r="T650" s="202" t="e">
        <f t="shared" si="84"/>
        <v>#DIV/0!</v>
      </c>
      <c r="U650" s="202" t="e">
        <f t="shared" si="85"/>
        <v>#DIV/0!</v>
      </c>
      <c r="V650" s="378" t="e">
        <f t="shared" si="86"/>
        <v>#DIV/0!</v>
      </c>
      <c r="W650" s="378" t="e">
        <f t="shared" si="87"/>
        <v>#DIV/0!</v>
      </c>
      <c r="X650" s="258" t="e">
        <f t="shared" si="88"/>
        <v>#N/A</v>
      </c>
      <c r="Y650" s="297" t="e">
        <f t="shared" si="89"/>
        <v>#DIV/0!</v>
      </c>
      <c r="Z650" s="201">
        <f t="shared" si="90"/>
        <v>0</v>
      </c>
      <c r="AD650" s="201" t="str">
        <f>PE!AP650</f>
        <v>KWS, Schlamm</v>
      </c>
    </row>
    <row r="651" spans="1:30">
      <c r="A651" s="194" t="s">
        <v>704</v>
      </c>
      <c r="N651" s="72">
        <v>0.97099999999999997</v>
      </c>
      <c r="O651" s="332">
        <v>0.17599999999999999</v>
      </c>
      <c r="P651" s="332">
        <v>12.77135</v>
      </c>
      <c r="Q651">
        <v>0.5</v>
      </c>
      <c r="R651" s="232" t="e">
        <f t="shared" si="83"/>
        <v>#DIV/0!</v>
      </c>
      <c r="S651" s="201" t="e">
        <f t="shared" si="82"/>
        <v>#DIV/0!</v>
      </c>
      <c r="T651" s="202" t="e">
        <f t="shared" si="84"/>
        <v>#DIV/0!</v>
      </c>
      <c r="U651" s="202" t="e">
        <f t="shared" si="85"/>
        <v>#DIV/0!</v>
      </c>
      <c r="V651" s="378" t="e">
        <f t="shared" si="86"/>
        <v>#DIV/0!</v>
      </c>
      <c r="W651" s="378" t="e">
        <f t="shared" si="87"/>
        <v>#DIV/0!</v>
      </c>
      <c r="X651" s="258" t="e">
        <f t="shared" si="88"/>
        <v>#N/A</v>
      </c>
      <c r="Y651" s="297" t="e">
        <f t="shared" si="89"/>
        <v>#DIV/0!</v>
      </c>
      <c r="Z651" s="201">
        <f t="shared" si="90"/>
        <v>0</v>
      </c>
      <c r="AD651" s="201" t="str">
        <f>PE!AP651</f>
        <v>KWS, Schlamm</v>
      </c>
    </row>
    <row r="652" spans="1:30">
      <c r="A652" s="194" t="s">
        <v>705</v>
      </c>
      <c r="N652" s="72">
        <v>0.35</v>
      </c>
      <c r="O652" s="332">
        <v>2.3E-2</v>
      </c>
      <c r="P652" s="332">
        <v>6.3907699999999998</v>
      </c>
      <c r="R652" s="232" t="e">
        <f t="shared" si="83"/>
        <v>#DIV/0!</v>
      </c>
      <c r="S652" s="201" t="e">
        <f t="shared" si="82"/>
        <v>#DIV/0!</v>
      </c>
      <c r="T652" s="202" t="e">
        <f t="shared" si="84"/>
        <v>#DIV/0!</v>
      </c>
      <c r="U652" s="202" t="e">
        <f t="shared" si="85"/>
        <v>#DIV/0!</v>
      </c>
      <c r="V652" s="378" t="e">
        <f t="shared" si="86"/>
        <v>#DIV/0!</v>
      </c>
      <c r="W652" s="378" t="e">
        <f t="shared" si="87"/>
        <v>#DIV/0!</v>
      </c>
      <c r="X652" s="258" t="e">
        <f t="shared" si="88"/>
        <v>#N/A</v>
      </c>
      <c r="Y652" s="297" t="e">
        <f t="shared" si="89"/>
        <v>#DIV/0!</v>
      </c>
      <c r="Z652" s="201">
        <f t="shared" si="90"/>
        <v>0</v>
      </c>
      <c r="AD652" s="201" t="str">
        <f>PE!AP652</f>
        <v>Flussproben, Lippe</v>
      </c>
    </row>
    <row r="653" spans="1:30">
      <c r="A653" s="194" t="s">
        <v>706</v>
      </c>
      <c r="N653" s="72">
        <v>0.92900000000000005</v>
      </c>
      <c r="O653" s="332">
        <v>2.3E-2</v>
      </c>
      <c r="P653" s="332">
        <v>7.3047300000000002</v>
      </c>
      <c r="R653" s="232" t="e">
        <f t="shared" si="83"/>
        <v>#DIV/0!</v>
      </c>
      <c r="S653" s="201" t="e">
        <f t="shared" si="82"/>
        <v>#DIV/0!</v>
      </c>
      <c r="T653" s="202" t="e">
        <f t="shared" si="84"/>
        <v>#DIV/0!</v>
      </c>
      <c r="U653" s="202" t="e">
        <f t="shared" si="85"/>
        <v>#DIV/0!</v>
      </c>
      <c r="V653" s="378" t="e">
        <f t="shared" si="86"/>
        <v>#DIV/0!</v>
      </c>
      <c r="W653" s="378" t="e">
        <f t="shared" si="87"/>
        <v>#DIV/0!</v>
      </c>
      <c r="X653" s="258" t="e">
        <f t="shared" si="88"/>
        <v>#N/A</v>
      </c>
      <c r="Y653" s="297" t="e">
        <f t="shared" si="89"/>
        <v>#DIV/0!</v>
      </c>
      <c r="Z653" s="201">
        <f t="shared" si="90"/>
        <v>0</v>
      </c>
      <c r="AD653" s="201" t="str">
        <f>PE!AP653</f>
        <v>Flussproben, Lippe</v>
      </c>
    </row>
    <row r="654" spans="1:30">
      <c r="A654" s="194" t="s">
        <v>707</v>
      </c>
      <c r="N654" s="72">
        <v>0.91900000000000004</v>
      </c>
      <c r="O654" s="332">
        <v>2.3E-2</v>
      </c>
      <c r="P654" s="332">
        <v>8.3325399999999998</v>
      </c>
      <c r="R654" s="232" t="e">
        <f t="shared" si="83"/>
        <v>#DIV/0!</v>
      </c>
      <c r="S654" s="201" t="e">
        <f t="shared" si="82"/>
        <v>#DIV/0!</v>
      </c>
      <c r="T654" s="202" t="e">
        <f t="shared" si="84"/>
        <v>#DIV/0!</v>
      </c>
      <c r="U654" s="202" t="e">
        <f t="shared" si="85"/>
        <v>#DIV/0!</v>
      </c>
      <c r="V654" s="378" t="e">
        <f t="shared" si="86"/>
        <v>#DIV/0!</v>
      </c>
      <c r="W654" s="378" t="e">
        <f t="shared" si="87"/>
        <v>#DIV/0!</v>
      </c>
      <c r="X654" s="258" t="e">
        <f t="shared" si="88"/>
        <v>#N/A</v>
      </c>
      <c r="Y654" s="297" t="e">
        <f t="shared" si="89"/>
        <v>#DIV/0!</v>
      </c>
      <c r="Z654" s="201">
        <f t="shared" si="90"/>
        <v>0</v>
      </c>
      <c r="AD654" s="201" t="str">
        <f>PE!AP654</f>
        <v>Flussproben, Lippe</v>
      </c>
    </row>
    <row r="655" spans="1:30">
      <c r="A655" s="194" t="s">
        <v>708</v>
      </c>
      <c r="N655" s="72">
        <v>0.434</v>
      </c>
      <c r="O655" s="332">
        <v>5.8999999999999997E-2</v>
      </c>
      <c r="P655" s="332">
        <v>5.7549900000000003</v>
      </c>
      <c r="Q655">
        <v>0.5</v>
      </c>
      <c r="R655" s="232" t="e">
        <f t="shared" si="83"/>
        <v>#DIV/0!</v>
      </c>
      <c r="S655" s="201" t="e">
        <f t="shared" si="82"/>
        <v>#DIV/0!</v>
      </c>
      <c r="T655" s="202" t="e">
        <f t="shared" si="84"/>
        <v>#DIV/0!</v>
      </c>
      <c r="U655" s="202" t="e">
        <f t="shared" si="85"/>
        <v>#DIV/0!</v>
      </c>
      <c r="V655" s="378" t="e">
        <f t="shared" si="86"/>
        <v>#DIV/0!</v>
      </c>
      <c r="W655" s="378" t="e">
        <f t="shared" si="87"/>
        <v>#DIV/0!</v>
      </c>
      <c r="X655" s="258" t="e">
        <f t="shared" si="88"/>
        <v>#N/A</v>
      </c>
      <c r="Y655" s="297" t="e">
        <f t="shared" si="89"/>
        <v>#DIV/0!</v>
      </c>
      <c r="Z655" s="201">
        <f t="shared" si="90"/>
        <v>0</v>
      </c>
      <c r="AD655" s="201" t="str">
        <f>PE!AP655</f>
        <v>Flussproben, Lippe</v>
      </c>
    </row>
    <row r="656" spans="1:30">
      <c r="A656" s="194" t="s">
        <v>709</v>
      </c>
      <c r="N656" s="72">
        <v>1.1020000000000001</v>
      </c>
      <c r="O656" s="332">
        <v>5.8999999999999997E-2</v>
      </c>
      <c r="P656" s="332">
        <v>9.8056399999999986</v>
      </c>
      <c r="Q656">
        <v>0.5</v>
      </c>
      <c r="R656" s="232" t="e">
        <f t="shared" si="83"/>
        <v>#DIV/0!</v>
      </c>
      <c r="S656" s="201" t="e">
        <f t="shared" si="82"/>
        <v>#DIV/0!</v>
      </c>
      <c r="T656" s="202" t="e">
        <f t="shared" si="84"/>
        <v>#DIV/0!</v>
      </c>
      <c r="U656" s="202" t="e">
        <f t="shared" si="85"/>
        <v>#DIV/0!</v>
      </c>
      <c r="V656" s="378" t="e">
        <f t="shared" si="86"/>
        <v>#DIV/0!</v>
      </c>
      <c r="W656" s="378" t="e">
        <f t="shared" si="87"/>
        <v>#DIV/0!</v>
      </c>
      <c r="X656" s="258" t="e">
        <f t="shared" si="88"/>
        <v>#N/A</v>
      </c>
      <c r="Y656" s="297" t="e">
        <f t="shared" si="89"/>
        <v>#DIV/0!</v>
      </c>
      <c r="Z656" s="201">
        <f t="shared" si="90"/>
        <v>0</v>
      </c>
      <c r="AD656" s="201" t="str">
        <f>PE!AP656</f>
        <v>Flussproben, Lippe</v>
      </c>
    </row>
    <row r="657" spans="1:30">
      <c r="A657" s="194" t="s">
        <v>710</v>
      </c>
      <c r="N657" s="72">
        <v>0.72599999999999998</v>
      </c>
      <c r="O657" s="332">
        <v>5.8999999999999997E-2</v>
      </c>
      <c r="P657" s="332">
        <v>5.9144800000000002</v>
      </c>
      <c r="Q657">
        <v>0.5</v>
      </c>
      <c r="R657" s="232" t="e">
        <f t="shared" si="83"/>
        <v>#DIV/0!</v>
      </c>
      <c r="S657" s="201" t="e">
        <f t="shared" ref="S657:S720" si="91">AVERAGE(Q657:R657)</f>
        <v>#DIV/0!</v>
      </c>
      <c r="T657" s="202" t="e">
        <f t="shared" si="84"/>
        <v>#DIV/0!</v>
      </c>
      <c r="U657" s="202" t="e">
        <f t="shared" si="85"/>
        <v>#DIV/0!</v>
      </c>
      <c r="V657" s="378" t="e">
        <f t="shared" si="86"/>
        <v>#DIV/0!</v>
      </c>
      <c r="W657" s="378" t="e">
        <f t="shared" si="87"/>
        <v>#DIV/0!</v>
      </c>
      <c r="X657" s="258" t="e">
        <f t="shared" si="88"/>
        <v>#N/A</v>
      </c>
      <c r="Y657" s="297" t="e">
        <f t="shared" si="89"/>
        <v>#DIV/0!</v>
      </c>
      <c r="Z657" s="201">
        <f t="shared" si="90"/>
        <v>0</v>
      </c>
      <c r="AD657" s="201" t="str">
        <f>PE!AP657</f>
        <v>Flussproben, Lippe</v>
      </c>
    </row>
    <row r="658" spans="1:30">
      <c r="A658" s="194" t="s">
        <v>711</v>
      </c>
      <c r="N658" s="72">
        <v>0.53100000000000003</v>
      </c>
      <c r="O658" s="332">
        <v>6.2E-2</v>
      </c>
      <c r="P658" s="332">
        <v>7.6568250000000004</v>
      </c>
      <c r="Q658">
        <v>0.5</v>
      </c>
      <c r="R658" s="232" t="e">
        <f t="shared" si="83"/>
        <v>#DIV/0!</v>
      </c>
      <c r="S658" s="201" t="e">
        <f t="shared" si="91"/>
        <v>#DIV/0!</v>
      </c>
      <c r="T658" s="202" t="e">
        <f t="shared" si="84"/>
        <v>#DIV/0!</v>
      </c>
      <c r="U658" s="202" t="e">
        <f t="shared" si="85"/>
        <v>#DIV/0!</v>
      </c>
      <c r="V658" s="378" t="e">
        <f t="shared" si="86"/>
        <v>#DIV/0!</v>
      </c>
      <c r="W658" s="378" t="e">
        <f t="shared" si="87"/>
        <v>#DIV/0!</v>
      </c>
      <c r="X658" s="258" t="e">
        <f t="shared" si="88"/>
        <v>#N/A</v>
      </c>
      <c r="Y658" s="297" t="e">
        <f t="shared" si="89"/>
        <v>#DIV/0!</v>
      </c>
      <c r="Z658" s="201">
        <f t="shared" si="90"/>
        <v>0</v>
      </c>
      <c r="AD658" s="201" t="str">
        <f>PE!AP658</f>
        <v>Flussproben, Lippe</v>
      </c>
    </row>
    <row r="659" spans="1:30">
      <c r="A659" s="194" t="s">
        <v>712</v>
      </c>
      <c r="N659" s="72">
        <v>0.59599999999999997</v>
      </c>
      <c r="O659" s="332">
        <v>6.2E-2</v>
      </c>
      <c r="P659" s="332">
        <v>8.9805200000000003</v>
      </c>
      <c r="Q659">
        <v>0.5</v>
      </c>
      <c r="R659" s="232" t="e">
        <f t="shared" si="83"/>
        <v>#DIV/0!</v>
      </c>
      <c r="S659" s="201" t="e">
        <f t="shared" si="91"/>
        <v>#DIV/0!</v>
      </c>
      <c r="T659" s="202" t="e">
        <f t="shared" si="84"/>
        <v>#DIV/0!</v>
      </c>
      <c r="U659" s="202" t="e">
        <f t="shared" si="85"/>
        <v>#DIV/0!</v>
      </c>
      <c r="V659" s="378" t="e">
        <f t="shared" si="86"/>
        <v>#DIV/0!</v>
      </c>
      <c r="W659" s="378" t="e">
        <f t="shared" si="87"/>
        <v>#DIV/0!</v>
      </c>
      <c r="X659" s="258" t="e">
        <f t="shared" si="88"/>
        <v>#N/A</v>
      </c>
      <c r="Y659" s="297" t="e">
        <f t="shared" si="89"/>
        <v>#DIV/0!</v>
      </c>
      <c r="Z659" s="201">
        <f t="shared" si="90"/>
        <v>0</v>
      </c>
      <c r="AD659" s="201" t="str">
        <f>PE!AP659</f>
        <v>Flussproben, Lippe</v>
      </c>
    </row>
    <row r="660" spans="1:30">
      <c r="A660" s="194" t="s">
        <v>713</v>
      </c>
      <c r="N660" s="72">
        <v>1.119</v>
      </c>
      <c r="O660" s="332">
        <v>6.2E-2</v>
      </c>
      <c r="P660" s="332">
        <v>5.3087499999999999</v>
      </c>
      <c r="Q660">
        <v>0.5</v>
      </c>
      <c r="R660" s="232" t="e">
        <f t="shared" si="83"/>
        <v>#DIV/0!</v>
      </c>
      <c r="S660" s="201" t="e">
        <f t="shared" si="91"/>
        <v>#DIV/0!</v>
      </c>
      <c r="T660" s="202" t="e">
        <f t="shared" si="84"/>
        <v>#DIV/0!</v>
      </c>
      <c r="U660" s="202" t="e">
        <f t="shared" si="85"/>
        <v>#DIV/0!</v>
      </c>
      <c r="V660" s="378" t="e">
        <f t="shared" si="86"/>
        <v>#DIV/0!</v>
      </c>
      <c r="W660" s="378" t="e">
        <f t="shared" si="87"/>
        <v>#DIV/0!</v>
      </c>
      <c r="X660" s="258" t="e">
        <f t="shared" si="88"/>
        <v>#N/A</v>
      </c>
      <c r="Y660" s="297" t="e">
        <f t="shared" si="89"/>
        <v>#DIV/0!</v>
      </c>
      <c r="Z660" s="201">
        <f t="shared" si="90"/>
        <v>0</v>
      </c>
      <c r="AD660" s="201" t="str">
        <f>PE!AP660</f>
        <v>Flussproben, Lippe</v>
      </c>
    </row>
    <row r="661" spans="1:30">
      <c r="A661" s="194" t="s">
        <v>714</v>
      </c>
      <c r="F661">
        <v>50.04</v>
      </c>
      <c r="G661">
        <v>13.43</v>
      </c>
      <c r="L661">
        <v>50.04</v>
      </c>
      <c r="M661" s="72">
        <v>13.43</v>
      </c>
      <c r="N661" s="72">
        <v>0.42499999999999999</v>
      </c>
      <c r="O661" s="332">
        <v>0.17799999999999999</v>
      </c>
      <c r="P661" s="332">
        <v>9.4334749999999996</v>
      </c>
      <c r="Q661">
        <v>0.49</v>
      </c>
      <c r="R661" s="232">
        <f t="shared" si="83"/>
        <v>0.41666666666666663</v>
      </c>
      <c r="S661" s="201">
        <f t="shared" si="91"/>
        <v>0.45333333333333331</v>
      </c>
      <c r="T661" s="202">
        <f t="shared" si="84"/>
        <v>57.680794075941385</v>
      </c>
      <c r="U661" s="202">
        <f t="shared" si="85"/>
        <v>57.680794075941385</v>
      </c>
      <c r="V661" s="378">
        <f t="shared" si="86"/>
        <v>1</v>
      </c>
      <c r="W661" s="378">
        <f t="shared" si="87"/>
        <v>1</v>
      </c>
      <c r="X661" s="258" t="e">
        <f t="shared" si="88"/>
        <v>#N/A</v>
      </c>
      <c r="Y661" s="297">
        <f t="shared" si="89"/>
        <v>31.734999999999999</v>
      </c>
      <c r="Z661" s="201">
        <f t="shared" si="90"/>
        <v>3.3640837549259421</v>
      </c>
      <c r="AD661" s="201" t="str">
        <f>PE!AP661</f>
        <v>Kläranlage</v>
      </c>
    </row>
    <row r="662" spans="1:30">
      <c r="A662" s="194" t="s">
        <v>715</v>
      </c>
      <c r="F662">
        <v>52.38</v>
      </c>
      <c r="G662">
        <v>14.57</v>
      </c>
      <c r="L662">
        <v>52.38</v>
      </c>
      <c r="M662" s="72">
        <v>14.57</v>
      </c>
      <c r="N662" s="72">
        <v>1.02</v>
      </c>
      <c r="O662" s="332">
        <v>0.17799999999999999</v>
      </c>
      <c r="P662" s="332">
        <v>12.192</v>
      </c>
      <c r="Q662">
        <v>0.44</v>
      </c>
      <c r="R662" s="232">
        <f t="shared" si="83"/>
        <v>0.41666666666666663</v>
      </c>
      <c r="S662" s="201">
        <f t="shared" si="91"/>
        <v>0.42833333333333334</v>
      </c>
      <c r="T662" s="202">
        <f t="shared" si="84"/>
        <v>56.47498132935025</v>
      </c>
      <c r="U662" s="202">
        <f t="shared" si="85"/>
        <v>56.47498132935025</v>
      </c>
      <c r="V662" s="378">
        <f t="shared" si="86"/>
        <v>1.0000000000000002</v>
      </c>
      <c r="W662" s="378">
        <f t="shared" si="87"/>
        <v>1.0000000000000002</v>
      </c>
      <c r="X662" s="258" t="e">
        <f t="shared" si="88"/>
        <v>#N/A</v>
      </c>
      <c r="Y662" s="297">
        <f t="shared" si="89"/>
        <v>33.475000000000001</v>
      </c>
      <c r="Z662" s="201">
        <f t="shared" si="90"/>
        <v>2.7456528871391077</v>
      </c>
      <c r="AD662" s="201" t="str">
        <f>PE!AP662</f>
        <v>Kläranlage</v>
      </c>
    </row>
    <row r="663" spans="1:30">
      <c r="A663" s="194" t="s">
        <v>716</v>
      </c>
      <c r="F663">
        <v>39.450000000000003</v>
      </c>
      <c r="G663">
        <v>9.3000000000000007</v>
      </c>
      <c r="L663">
        <v>39.450000000000003</v>
      </c>
      <c r="M663" s="72">
        <v>9.3000000000000007</v>
      </c>
      <c r="N663" s="72">
        <v>0.74</v>
      </c>
      <c r="O663" s="332">
        <v>0.17799999999999999</v>
      </c>
      <c r="P663" s="332">
        <v>7.2363899999999992</v>
      </c>
      <c r="Q663">
        <v>0.44</v>
      </c>
      <c r="R663" s="232">
        <f t="shared" si="83"/>
        <v>0.41666666666666663</v>
      </c>
      <c r="S663" s="201">
        <f t="shared" si="91"/>
        <v>0.42833333333333334</v>
      </c>
      <c r="T663" s="202">
        <f t="shared" si="84"/>
        <v>61.846153846153861</v>
      </c>
      <c r="U663" s="202">
        <f t="shared" si="85"/>
        <v>61.846153846153861</v>
      </c>
      <c r="V663" s="378">
        <f t="shared" si="86"/>
        <v>0.99999999999999967</v>
      </c>
      <c r="W663" s="378">
        <f t="shared" si="87"/>
        <v>0.99999999999999989</v>
      </c>
      <c r="X663" s="258" t="e">
        <f t="shared" si="88"/>
        <v>#N/A</v>
      </c>
      <c r="Y663" s="297">
        <f t="shared" si="89"/>
        <v>24.375</v>
      </c>
      <c r="Z663" s="201">
        <f t="shared" si="90"/>
        <v>3.3683922508322524</v>
      </c>
      <c r="AD663" s="201" t="str">
        <f>PE!AP663</f>
        <v>Kläranlage</v>
      </c>
    </row>
    <row r="664" spans="1:30">
      <c r="A664" s="194" t="s">
        <v>717</v>
      </c>
      <c r="P664" s="332">
        <v>0.28799999999999998</v>
      </c>
      <c r="R664" s="232" t="e">
        <f t="shared" si="83"/>
        <v>#DIV/0!</v>
      </c>
      <c r="S664" s="201" t="e">
        <f t="shared" si="91"/>
        <v>#DIV/0!</v>
      </c>
      <c r="T664" s="202" t="e">
        <f t="shared" si="84"/>
        <v>#DIV/0!</v>
      </c>
      <c r="U664" s="202" t="e">
        <f t="shared" si="85"/>
        <v>#DIV/0!</v>
      </c>
      <c r="V664" s="378" t="e">
        <f t="shared" si="86"/>
        <v>#DIV/0!</v>
      </c>
      <c r="W664" s="378" t="e">
        <f t="shared" si="87"/>
        <v>#DIV/0!</v>
      </c>
      <c r="X664" s="258" t="e">
        <f t="shared" si="88"/>
        <v>#N/A</v>
      </c>
      <c r="Y664" s="297" t="e">
        <f t="shared" si="89"/>
        <v>#DIV/0!</v>
      </c>
      <c r="Z664" s="201">
        <f t="shared" si="90"/>
        <v>0</v>
      </c>
      <c r="AD664" s="201" t="str">
        <f>PE!AP664</f>
        <v>Methode</v>
      </c>
    </row>
    <row r="665" spans="1:30">
      <c r="A665" s="194" t="s">
        <v>718</v>
      </c>
      <c r="B665">
        <v>69.09</v>
      </c>
      <c r="C665">
        <v>43.45</v>
      </c>
      <c r="D665">
        <v>40.270000000000003</v>
      </c>
      <c r="E665">
        <v>46.52</v>
      </c>
      <c r="F665">
        <v>44.57</v>
      </c>
      <c r="G665">
        <v>47.01</v>
      </c>
      <c r="H665" s="22">
        <v>69.09</v>
      </c>
      <c r="I665">
        <v>43.45</v>
      </c>
      <c r="J665">
        <v>40.270000000000003</v>
      </c>
      <c r="K665">
        <v>46.52</v>
      </c>
      <c r="L665">
        <v>44.57</v>
      </c>
      <c r="M665" s="72">
        <v>47.01</v>
      </c>
      <c r="P665" s="332">
        <v>0.15596099999999999</v>
      </c>
      <c r="Q665">
        <v>0.44</v>
      </c>
      <c r="R665" s="232">
        <f t="shared" si="83"/>
        <v>1</v>
      </c>
      <c r="S665" s="201">
        <f t="shared" si="91"/>
        <v>0.72</v>
      </c>
      <c r="T665" s="202">
        <f t="shared" si="84"/>
        <v>19.544190629369325</v>
      </c>
      <c r="U665" s="202">
        <f t="shared" si="85"/>
        <v>19.544190629369325</v>
      </c>
      <c r="V665" s="378">
        <f t="shared" si="86"/>
        <v>0.86692689777913967</v>
      </c>
      <c r="W665" s="378">
        <f t="shared" si="87"/>
        <v>2.1744405025854125</v>
      </c>
      <c r="X665" s="258">
        <f t="shared" si="88"/>
        <v>1.94</v>
      </c>
      <c r="Y665" s="297">
        <f t="shared" si="89"/>
        <v>48.485000000000007</v>
      </c>
      <c r="Z665" s="201">
        <f t="shared" si="90"/>
        <v>310.87900180173256</v>
      </c>
      <c r="AB665">
        <f>1000*0.0639038</f>
        <v>63.903799999999997</v>
      </c>
      <c r="AC665" s="258">
        <f>100*(Y665/AB665)</f>
        <v>75.871857385632794</v>
      </c>
      <c r="AD665" s="201" t="str">
        <f>PE!AP665</f>
        <v>Methode</v>
      </c>
    </row>
    <row r="666" spans="1:30">
      <c r="A666" s="194" t="s">
        <v>719</v>
      </c>
      <c r="P666" s="332">
        <v>0.40368500000000002</v>
      </c>
      <c r="R666" s="232" t="e">
        <f t="shared" si="83"/>
        <v>#DIV/0!</v>
      </c>
      <c r="S666" s="201" t="e">
        <f t="shared" si="91"/>
        <v>#DIV/0!</v>
      </c>
      <c r="T666" s="202" t="e">
        <f t="shared" si="84"/>
        <v>#DIV/0!</v>
      </c>
      <c r="U666" s="202" t="e">
        <f t="shared" si="85"/>
        <v>#DIV/0!</v>
      </c>
      <c r="V666" s="378" t="e">
        <f t="shared" si="86"/>
        <v>#DIV/0!</v>
      </c>
      <c r="W666" s="378" t="e">
        <f t="shared" si="87"/>
        <v>#DIV/0!</v>
      </c>
      <c r="X666" s="258" t="e">
        <f t="shared" si="88"/>
        <v>#N/A</v>
      </c>
      <c r="Y666" s="297" t="e">
        <f t="shared" si="89"/>
        <v>#DIV/0!</v>
      </c>
      <c r="Z666" s="201">
        <f t="shared" si="90"/>
        <v>0</v>
      </c>
      <c r="AD666" s="201" t="str">
        <f>PE!AP666</f>
        <v>Methode</v>
      </c>
    </row>
    <row r="667" spans="1:30">
      <c r="A667" s="217" t="s">
        <v>720</v>
      </c>
      <c r="N667" s="72">
        <v>0.93200000000000005</v>
      </c>
      <c r="O667" s="332">
        <v>0.15</v>
      </c>
      <c r="P667" s="332">
        <v>6.3958050000000002</v>
      </c>
      <c r="R667" s="232" t="e">
        <f t="shared" si="83"/>
        <v>#DIV/0!</v>
      </c>
      <c r="S667" s="201" t="e">
        <f t="shared" si="91"/>
        <v>#DIV/0!</v>
      </c>
      <c r="T667" s="202" t="e">
        <f t="shared" si="84"/>
        <v>#DIV/0!</v>
      </c>
      <c r="U667" s="202" t="e">
        <f t="shared" si="85"/>
        <v>#DIV/0!</v>
      </c>
      <c r="V667" s="378" t="e">
        <f t="shared" si="86"/>
        <v>#DIV/0!</v>
      </c>
      <c r="W667" s="378" t="e">
        <f t="shared" si="87"/>
        <v>#DIV/0!</v>
      </c>
      <c r="X667" s="258" t="e">
        <f t="shared" si="88"/>
        <v>#N/A</v>
      </c>
      <c r="Y667" s="297" t="e">
        <f t="shared" si="89"/>
        <v>#DIV/0!</v>
      </c>
      <c r="Z667" s="201">
        <f t="shared" si="90"/>
        <v>0</v>
      </c>
      <c r="AD667" s="201" t="str">
        <f>PE!AP667</f>
        <v>Kläranlage</v>
      </c>
    </row>
    <row r="668" spans="1:30">
      <c r="A668" s="217" t="s">
        <v>721</v>
      </c>
      <c r="N668" s="72">
        <v>0.98499999999999999</v>
      </c>
      <c r="O668" s="332">
        <v>0.15</v>
      </c>
      <c r="P668" s="332">
        <v>14.386200000000001</v>
      </c>
      <c r="R668" s="232" t="e">
        <f t="shared" si="83"/>
        <v>#DIV/0!</v>
      </c>
      <c r="S668" s="201" t="e">
        <f t="shared" si="91"/>
        <v>#DIV/0!</v>
      </c>
      <c r="T668" s="202" t="e">
        <f t="shared" si="84"/>
        <v>#DIV/0!</v>
      </c>
      <c r="U668" s="202" t="e">
        <f t="shared" si="85"/>
        <v>#DIV/0!</v>
      </c>
      <c r="V668" s="378" t="e">
        <f t="shared" si="86"/>
        <v>#DIV/0!</v>
      </c>
      <c r="W668" s="378" t="e">
        <f t="shared" si="87"/>
        <v>#DIV/0!</v>
      </c>
      <c r="X668" s="258" t="e">
        <f t="shared" si="88"/>
        <v>#N/A</v>
      </c>
      <c r="Y668" s="297" t="e">
        <f t="shared" si="89"/>
        <v>#DIV/0!</v>
      </c>
      <c r="Z668" s="201">
        <f t="shared" si="90"/>
        <v>0</v>
      </c>
      <c r="AD668" s="201" t="str">
        <f>PE!AP668</f>
        <v>Kläranlage</v>
      </c>
    </row>
    <row r="669" spans="1:30">
      <c r="A669" s="217" t="s">
        <v>722</v>
      </c>
      <c r="N669" s="72">
        <v>0.23799999999999999</v>
      </c>
      <c r="O669" s="332">
        <v>0.15</v>
      </c>
      <c r="P669" s="332">
        <v>9.6701750000000004</v>
      </c>
      <c r="R669" s="232" t="e">
        <f t="shared" si="83"/>
        <v>#DIV/0!</v>
      </c>
      <c r="S669" s="201" t="e">
        <f t="shared" si="91"/>
        <v>#DIV/0!</v>
      </c>
      <c r="T669" s="202" t="e">
        <f t="shared" si="84"/>
        <v>#DIV/0!</v>
      </c>
      <c r="U669" s="202" t="e">
        <f t="shared" si="85"/>
        <v>#DIV/0!</v>
      </c>
      <c r="V669" s="378" t="e">
        <f t="shared" si="86"/>
        <v>#DIV/0!</v>
      </c>
      <c r="W669" s="378" t="e">
        <f t="shared" si="87"/>
        <v>#DIV/0!</v>
      </c>
      <c r="X669" s="258" t="e">
        <f t="shared" si="88"/>
        <v>#N/A</v>
      </c>
      <c r="Y669" s="297" t="e">
        <f t="shared" si="89"/>
        <v>#DIV/0!</v>
      </c>
      <c r="Z669" s="201">
        <f t="shared" si="90"/>
        <v>0</v>
      </c>
      <c r="AD669" s="201" t="str">
        <f>PE!AP669</f>
        <v>Kläranlage</v>
      </c>
    </row>
    <row r="670" spans="1:30">
      <c r="A670" s="217" t="s">
        <v>723</v>
      </c>
      <c r="P670" s="332">
        <v>8.4091399999999989</v>
      </c>
      <c r="R670" s="232" t="e">
        <f t="shared" si="83"/>
        <v>#DIV/0!</v>
      </c>
      <c r="S670" s="201" t="e">
        <f t="shared" si="91"/>
        <v>#DIV/0!</v>
      </c>
      <c r="T670" s="202" t="e">
        <f t="shared" si="84"/>
        <v>#DIV/0!</v>
      </c>
      <c r="U670" s="202" t="e">
        <f t="shared" si="85"/>
        <v>#DIV/0!</v>
      </c>
      <c r="V670" s="378" t="e">
        <f t="shared" si="86"/>
        <v>#DIV/0!</v>
      </c>
      <c r="W670" s="378" t="e">
        <f t="shared" si="87"/>
        <v>#DIV/0!</v>
      </c>
      <c r="X670" s="258" t="e">
        <f t="shared" si="88"/>
        <v>#N/A</v>
      </c>
      <c r="Y670" s="297" t="e">
        <f t="shared" si="89"/>
        <v>#DIV/0!</v>
      </c>
      <c r="Z670" s="201">
        <f t="shared" si="90"/>
        <v>0</v>
      </c>
      <c r="AD670" s="201" t="str">
        <f>PE!AP670</f>
        <v>Kläranlage, Methode</v>
      </c>
    </row>
    <row r="671" spans="1:30">
      <c r="A671" s="217" t="s">
        <v>725</v>
      </c>
      <c r="P671" s="332">
        <v>11.4796</v>
      </c>
      <c r="R671" s="232" t="e">
        <f t="shared" si="83"/>
        <v>#DIV/0!</v>
      </c>
      <c r="S671" s="201" t="e">
        <f t="shared" si="91"/>
        <v>#DIV/0!</v>
      </c>
      <c r="T671" s="202" t="e">
        <f t="shared" si="84"/>
        <v>#DIV/0!</v>
      </c>
      <c r="U671" s="202" t="e">
        <f t="shared" si="85"/>
        <v>#DIV/0!</v>
      </c>
      <c r="V671" s="378" t="e">
        <f t="shared" si="86"/>
        <v>#DIV/0!</v>
      </c>
      <c r="W671" s="378" t="e">
        <f t="shared" si="87"/>
        <v>#DIV/0!</v>
      </c>
      <c r="X671" s="258" t="e">
        <f t="shared" si="88"/>
        <v>#N/A</v>
      </c>
      <c r="Y671" s="297" t="e">
        <f t="shared" si="89"/>
        <v>#DIV/0!</v>
      </c>
      <c r="Z671" s="201">
        <f t="shared" si="90"/>
        <v>0</v>
      </c>
      <c r="AD671" s="201" t="str">
        <f>PE!AP671</f>
        <v>Kläranlage, Methode</v>
      </c>
    </row>
    <row r="672" spans="1:30">
      <c r="A672" s="217" t="s">
        <v>726</v>
      </c>
      <c r="B672">
        <v>47.1</v>
      </c>
      <c r="C672">
        <v>52.93</v>
      </c>
      <c r="D672">
        <v>53.1</v>
      </c>
      <c r="E672">
        <v>47.36</v>
      </c>
      <c r="F672">
        <v>31.79</v>
      </c>
      <c r="G672">
        <v>32.94</v>
      </c>
      <c r="H672" s="22">
        <v>47.1</v>
      </c>
      <c r="I672">
        <v>52.93</v>
      </c>
      <c r="J672">
        <v>53.1</v>
      </c>
      <c r="K672">
        <v>47.36</v>
      </c>
      <c r="L672">
        <v>31.79</v>
      </c>
      <c r="M672" s="72">
        <v>32.94</v>
      </c>
      <c r="P672" s="332">
        <v>6.8967000000000001</v>
      </c>
      <c r="Q672">
        <v>0.46</v>
      </c>
      <c r="R672" s="232">
        <f t="shared" si="83"/>
        <v>1</v>
      </c>
      <c r="S672" s="201">
        <f t="shared" si="91"/>
        <v>0.73</v>
      </c>
      <c r="T672" s="202">
        <f t="shared" si="84"/>
        <v>19.692045069635753</v>
      </c>
      <c r="U672" s="202">
        <f t="shared" si="85"/>
        <v>19.692045069635753</v>
      </c>
      <c r="V672" s="378">
        <f t="shared" si="86"/>
        <v>1.4260756885183796</v>
      </c>
      <c r="W672" s="378">
        <f t="shared" si="87"/>
        <v>1.0220719690267321</v>
      </c>
      <c r="X672" s="258">
        <f t="shared" si="88"/>
        <v>1.94</v>
      </c>
      <c r="Y672" s="297">
        <f t="shared" si="89"/>
        <v>44.20333333333334</v>
      </c>
      <c r="Z672" s="201">
        <f t="shared" si="90"/>
        <v>6.4093455324043873</v>
      </c>
      <c r="AB672" s="216">
        <v>3.7414599999999999E-2</v>
      </c>
      <c r="AC672" s="258">
        <f>100*(Y672/(AB672*1000))</f>
        <v>118.14461021455085</v>
      </c>
      <c r="AD672" s="201" t="str">
        <f>PE!AP672</f>
        <v>Kläranlage, Methode</v>
      </c>
    </row>
    <row r="673" spans="1:30">
      <c r="A673" s="217" t="s">
        <v>727</v>
      </c>
      <c r="F673">
        <v>9.02</v>
      </c>
      <c r="L673">
        <v>9.02</v>
      </c>
      <c r="N673" s="72">
        <v>0.70699999999999996</v>
      </c>
      <c r="O673" s="332">
        <v>0.122</v>
      </c>
      <c r="P673" s="332">
        <v>8.6553899999999988</v>
      </c>
      <c r="Q673">
        <v>0.5</v>
      </c>
      <c r="R673" s="232">
        <f t="shared" si="83"/>
        <v>0.16</v>
      </c>
      <c r="S673" s="201">
        <f t="shared" si="91"/>
        <v>0.33</v>
      </c>
      <c r="T673" s="202">
        <f t="shared" si="84"/>
        <v>0</v>
      </c>
      <c r="U673" s="202">
        <f t="shared" si="85"/>
        <v>0</v>
      </c>
      <c r="V673" s="378" t="e">
        <f t="shared" si="86"/>
        <v>#DIV/0!</v>
      </c>
      <c r="W673" s="378" t="e">
        <f t="shared" si="87"/>
        <v>#DIV/0!</v>
      </c>
      <c r="X673" s="258" t="e">
        <f t="shared" si="88"/>
        <v>#N/A</v>
      </c>
      <c r="Y673" s="297">
        <f t="shared" si="89"/>
        <v>9.02</v>
      </c>
      <c r="Z673" s="201">
        <f t="shared" si="90"/>
        <v>1.0421251959761491</v>
      </c>
      <c r="AC673" s="258"/>
      <c r="AD673" s="201" t="str">
        <f>PE!AP673</f>
        <v>Kläranlage</v>
      </c>
    </row>
    <row r="674" spans="1:30">
      <c r="A674" s="217" t="s">
        <v>728</v>
      </c>
      <c r="F674">
        <v>6.06</v>
      </c>
      <c r="L674">
        <v>6.06</v>
      </c>
      <c r="N674" s="72">
        <v>0.70699999999999996</v>
      </c>
      <c r="O674" s="332">
        <v>0.122</v>
      </c>
      <c r="P674" s="332">
        <v>7.3886100000000008</v>
      </c>
      <c r="Q674">
        <v>0.67</v>
      </c>
      <c r="R674" s="232">
        <f t="shared" si="83"/>
        <v>0.16</v>
      </c>
      <c r="S674" s="201">
        <f t="shared" si="91"/>
        <v>0.41500000000000004</v>
      </c>
      <c r="T674" s="202">
        <f t="shared" si="84"/>
        <v>0</v>
      </c>
      <c r="U674" s="202">
        <f t="shared" si="85"/>
        <v>0</v>
      </c>
      <c r="V674" s="378" t="e">
        <f t="shared" si="86"/>
        <v>#DIV/0!</v>
      </c>
      <c r="W674" s="378" t="e">
        <f t="shared" si="87"/>
        <v>#DIV/0!</v>
      </c>
      <c r="X674" s="258" t="e">
        <f t="shared" si="88"/>
        <v>#N/A</v>
      </c>
      <c r="Y674" s="297">
        <f t="shared" si="89"/>
        <v>6.06</v>
      </c>
      <c r="Z674" s="201">
        <f t="shared" si="90"/>
        <v>0.82018133316009356</v>
      </c>
      <c r="AC674" s="258"/>
      <c r="AD674" s="201" t="str">
        <f>PE!AP674</f>
        <v>Kläranlage</v>
      </c>
    </row>
    <row r="675" spans="1:30">
      <c r="A675" s="217" t="s">
        <v>729</v>
      </c>
      <c r="N675" s="72">
        <v>0.76400000000000001</v>
      </c>
      <c r="O675" s="332">
        <v>0.04</v>
      </c>
      <c r="P675" s="332">
        <v>7.5310050000000004</v>
      </c>
      <c r="R675" s="232" t="e">
        <f t="shared" si="83"/>
        <v>#DIV/0!</v>
      </c>
      <c r="S675" s="201" t="e">
        <f t="shared" si="91"/>
        <v>#DIV/0!</v>
      </c>
      <c r="T675" s="202" t="e">
        <f t="shared" si="84"/>
        <v>#DIV/0!</v>
      </c>
      <c r="U675" s="202" t="e">
        <f t="shared" si="85"/>
        <v>#DIV/0!</v>
      </c>
      <c r="V675" s="378" t="e">
        <f t="shared" si="86"/>
        <v>#DIV/0!</v>
      </c>
      <c r="W675" s="378" t="e">
        <f t="shared" si="87"/>
        <v>#DIV/0!</v>
      </c>
      <c r="X675" s="258" t="e">
        <f t="shared" si="88"/>
        <v>#N/A</v>
      </c>
      <c r="Y675" s="297" t="e">
        <f t="shared" si="89"/>
        <v>#DIV/0!</v>
      </c>
      <c r="Z675" s="201">
        <f t="shared" si="90"/>
        <v>0</v>
      </c>
      <c r="AC675" s="258"/>
      <c r="AD675" s="201" t="str">
        <f>PE!AP675</f>
        <v>Kläranlage</v>
      </c>
    </row>
    <row r="676" spans="1:30">
      <c r="A676" s="217" t="s">
        <v>730</v>
      </c>
      <c r="N676" s="72">
        <v>0.38200000000000001</v>
      </c>
      <c r="O676" s="332">
        <v>0.04</v>
      </c>
      <c r="P676" s="332">
        <v>7.220839999999999</v>
      </c>
      <c r="R676" s="232" t="e">
        <f t="shared" si="83"/>
        <v>#DIV/0!</v>
      </c>
      <c r="S676" s="201" t="e">
        <f t="shared" si="91"/>
        <v>#DIV/0!</v>
      </c>
      <c r="T676" s="202" t="e">
        <f t="shared" si="84"/>
        <v>#DIV/0!</v>
      </c>
      <c r="U676" s="202" t="e">
        <f t="shared" si="85"/>
        <v>#DIV/0!</v>
      </c>
      <c r="V676" s="378" t="e">
        <f t="shared" si="86"/>
        <v>#DIV/0!</v>
      </c>
      <c r="W676" s="378" t="e">
        <f t="shared" si="87"/>
        <v>#DIV/0!</v>
      </c>
      <c r="X676" s="258" t="e">
        <f t="shared" si="88"/>
        <v>#N/A</v>
      </c>
      <c r="Y676" s="297" t="e">
        <f t="shared" si="89"/>
        <v>#DIV/0!</v>
      </c>
      <c r="Z676" s="201">
        <f t="shared" si="90"/>
        <v>0</v>
      </c>
      <c r="AC676" s="258"/>
      <c r="AD676" s="201" t="str">
        <f>PE!AP676</f>
        <v>Kläranlage</v>
      </c>
    </row>
    <row r="677" spans="1:30">
      <c r="A677" s="217" t="s">
        <v>731</v>
      </c>
      <c r="N677" s="72">
        <v>0.97599999999999998</v>
      </c>
      <c r="O677" s="332">
        <v>0.04</v>
      </c>
      <c r="P677" s="332">
        <v>6.5424199999999999</v>
      </c>
      <c r="R677" s="232" t="e">
        <f t="shared" si="83"/>
        <v>#DIV/0!</v>
      </c>
      <c r="S677" s="201" t="e">
        <f t="shared" si="91"/>
        <v>#DIV/0!</v>
      </c>
      <c r="T677" s="202" t="e">
        <f t="shared" si="84"/>
        <v>#DIV/0!</v>
      </c>
      <c r="U677" s="202" t="e">
        <f t="shared" si="85"/>
        <v>#DIV/0!</v>
      </c>
      <c r="V677" s="378" t="e">
        <f t="shared" si="86"/>
        <v>#DIV/0!</v>
      </c>
      <c r="W677" s="378" t="e">
        <f t="shared" si="87"/>
        <v>#DIV/0!</v>
      </c>
      <c r="X677" s="258" t="e">
        <f t="shared" si="88"/>
        <v>#N/A</v>
      </c>
      <c r="Y677" s="297" t="e">
        <f t="shared" si="89"/>
        <v>#DIV/0!</v>
      </c>
      <c r="Z677" s="201">
        <f t="shared" si="90"/>
        <v>0</v>
      </c>
      <c r="AC677" s="258"/>
      <c r="AD677" s="201" t="str">
        <f>PE!AP677</f>
        <v>Kläranlage</v>
      </c>
    </row>
    <row r="678" spans="1:30">
      <c r="A678" s="217" t="s">
        <v>732</v>
      </c>
      <c r="P678" s="332">
        <v>6.5395599999999998</v>
      </c>
      <c r="R678" s="232" t="e">
        <f t="shared" si="83"/>
        <v>#DIV/0!</v>
      </c>
      <c r="S678" s="201" t="e">
        <f t="shared" si="91"/>
        <v>#DIV/0!</v>
      </c>
      <c r="T678" s="202" t="e">
        <f t="shared" si="84"/>
        <v>#DIV/0!</v>
      </c>
      <c r="U678" s="202" t="e">
        <f t="shared" si="85"/>
        <v>#DIV/0!</v>
      </c>
      <c r="V678" s="378" t="e">
        <f t="shared" si="86"/>
        <v>#DIV/0!</v>
      </c>
      <c r="W678" s="378" t="e">
        <f t="shared" si="87"/>
        <v>#DIV/0!</v>
      </c>
      <c r="X678" s="258" t="e">
        <f t="shared" si="88"/>
        <v>#N/A</v>
      </c>
      <c r="Y678" s="297" t="e">
        <f t="shared" si="89"/>
        <v>#DIV/0!</v>
      </c>
      <c r="Z678" s="201">
        <f t="shared" si="90"/>
        <v>0</v>
      </c>
      <c r="AC678" s="258"/>
      <c r="AD678" s="201" t="str">
        <f>PE!AP678</f>
        <v>Kläranlage, Methode</v>
      </c>
    </row>
    <row r="679" spans="1:30">
      <c r="A679" s="217" t="s">
        <v>733</v>
      </c>
      <c r="F679">
        <v>6.19</v>
      </c>
      <c r="L679">
        <v>6.19</v>
      </c>
      <c r="N679" s="72">
        <v>0.70699999999999996</v>
      </c>
      <c r="O679" s="332">
        <v>0.14299999999999999</v>
      </c>
      <c r="P679" s="332">
        <v>12.27675</v>
      </c>
      <c r="Q679">
        <v>0.5</v>
      </c>
      <c r="R679" s="232">
        <f t="shared" si="83"/>
        <v>0.16</v>
      </c>
      <c r="S679" s="201">
        <f t="shared" si="91"/>
        <v>0.33</v>
      </c>
      <c r="T679" s="202">
        <f t="shared" si="84"/>
        <v>0</v>
      </c>
      <c r="U679" s="202">
        <f t="shared" si="85"/>
        <v>0</v>
      </c>
      <c r="V679" s="378" t="e">
        <f t="shared" si="86"/>
        <v>#DIV/0!</v>
      </c>
      <c r="W679" s="378" t="e">
        <f t="shared" si="87"/>
        <v>#DIV/0!</v>
      </c>
      <c r="X679" s="258" t="e">
        <f t="shared" si="88"/>
        <v>#N/A</v>
      </c>
      <c r="Y679" s="297">
        <f t="shared" si="89"/>
        <v>6.19</v>
      </c>
      <c r="Z679" s="201">
        <f t="shared" si="90"/>
        <v>0.5042051031421183</v>
      </c>
      <c r="AC679" s="258"/>
      <c r="AD679" s="201" t="str">
        <f>PE!AP679</f>
        <v>Kläranlage</v>
      </c>
    </row>
    <row r="680" spans="1:30">
      <c r="A680" s="217" t="s">
        <v>734</v>
      </c>
      <c r="F680">
        <v>6.83</v>
      </c>
      <c r="L680">
        <v>6.83</v>
      </c>
      <c r="N680" s="72">
        <v>0.70699999999999996</v>
      </c>
      <c r="O680" s="332">
        <v>0.14299999999999999</v>
      </c>
      <c r="P680" s="332">
        <v>6.5776500000000002</v>
      </c>
      <c r="Q680">
        <v>0.5</v>
      </c>
      <c r="R680" s="232">
        <f t="shared" si="83"/>
        <v>0.16</v>
      </c>
      <c r="S680" s="201">
        <f t="shared" si="91"/>
        <v>0.33</v>
      </c>
      <c r="T680" s="202">
        <f t="shared" si="84"/>
        <v>0</v>
      </c>
      <c r="U680" s="202">
        <f t="shared" si="85"/>
        <v>0</v>
      </c>
      <c r="V680" s="378" t="e">
        <f t="shared" si="86"/>
        <v>#DIV/0!</v>
      </c>
      <c r="W680" s="378" t="e">
        <f t="shared" si="87"/>
        <v>#DIV/0!</v>
      </c>
      <c r="X680" s="258" t="e">
        <f t="shared" si="88"/>
        <v>#N/A</v>
      </c>
      <c r="Y680" s="297">
        <f t="shared" si="89"/>
        <v>6.83</v>
      </c>
      <c r="Z680" s="201">
        <f t="shared" si="90"/>
        <v>1.0383647655317629</v>
      </c>
      <c r="AC680" s="258"/>
      <c r="AD680" s="201" t="str">
        <f>PE!AP680</f>
        <v>Kläranlage</v>
      </c>
    </row>
    <row r="681" spans="1:30">
      <c r="A681" s="217" t="s">
        <v>735</v>
      </c>
      <c r="N681" s="72">
        <v>0.70699999999999996</v>
      </c>
      <c r="O681" s="332">
        <v>0.34599999999999997</v>
      </c>
      <c r="P681" s="332">
        <v>4.105175</v>
      </c>
      <c r="R681" s="232" t="e">
        <f t="shared" si="83"/>
        <v>#DIV/0!</v>
      </c>
      <c r="S681" s="201" t="e">
        <f t="shared" si="91"/>
        <v>#DIV/0!</v>
      </c>
      <c r="T681" s="202" t="e">
        <f t="shared" si="84"/>
        <v>#DIV/0!</v>
      </c>
      <c r="U681" s="202" t="e">
        <f t="shared" si="85"/>
        <v>#DIV/0!</v>
      </c>
      <c r="V681" s="378" t="e">
        <f t="shared" si="86"/>
        <v>#DIV/0!</v>
      </c>
      <c r="W681" s="378" t="e">
        <f t="shared" si="87"/>
        <v>#DIV/0!</v>
      </c>
      <c r="X681" s="258" t="e">
        <f t="shared" si="88"/>
        <v>#N/A</v>
      </c>
      <c r="Y681" s="297" t="e">
        <f t="shared" si="89"/>
        <v>#DIV/0!</v>
      </c>
      <c r="Z681" s="201">
        <f t="shared" si="90"/>
        <v>0</v>
      </c>
      <c r="AC681" s="258"/>
      <c r="AD681" s="201" t="str">
        <f>PE!AP681</f>
        <v>Kläranlage</v>
      </c>
    </row>
    <row r="682" spans="1:30">
      <c r="A682" s="217" t="s">
        <v>736</v>
      </c>
      <c r="N682" s="72">
        <v>0.70699999999999996</v>
      </c>
      <c r="O682" s="332">
        <v>0.34599999999999997</v>
      </c>
      <c r="P682" s="332">
        <v>7.0186699999999993</v>
      </c>
      <c r="R682" s="232" t="e">
        <f t="shared" si="83"/>
        <v>#DIV/0!</v>
      </c>
      <c r="S682" s="201" t="e">
        <f t="shared" si="91"/>
        <v>#DIV/0!</v>
      </c>
      <c r="T682" s="202" t="e">
        <f t="shared" si="84"/>
        <v>#DIV/0!</v>
      </c>
      <c r="U682" s="202" t="e">
        <f t="shared" si="85"/>
        <v>#DIV/0!</v>
      </c>
      <c r="V682" s="378" t="e">
        <f t="shared" si="86"/>
        <v>#DIV/0!</v>
      </c>
      <c r="W682" s="378" t="e">
        <f t="shared" si="87"/>
        <v>#DIV/0!</v>
      </c>
      <c r="X682" s="258" t="e">
        <f t="shared" si="88"/>
        <v>#N/A</v>
      </c>
      <c r="Y682" s="297" t="e">
        <f t="shared" si="89"/>
        <v>#DIV/0!</v>
      </c>
      <c r="Z682" s="201">
        <f t="shared" si="90"/>
        <v>0</v>
      </c>
      <c r="AC682" s="258"/>
      <c r="AD682" s="201" t="str">
        <f>PE!AP682</f>
        <v>Kläranlage</v>
      </c>
    </row>
    <row r="683" spans="1:30">
      <c r="A683" s="217" t="s">
        <v>737</v>
      </c>
      <c r="B683">
        <v>76.42</v>
      </c>
      <c r="C683">
        <v>45.93</v>
      </c>
      <c r="D683">
        <v>42.86</v>
      </c>
      <c r="E683">
        <v>48.95</v>
      </c>
      <c r="F683">
        <v>50.35</v>
      </c>
      <c r="G683">
        <v>49.44</v>
      </c>
      <c r="H683" s="22">
        <v>76.42</v>
      </c>
      <c r="I683">
        <v>45.93</v>
      </c>
      <c r="J683">
        <v>42.86</v>
      </c>
      <c r="K683">
        <v>48.95</v>
      </c>
      <c r="L683">
        <v>50.35</v>
      </c>
      <c r="M683" s="72">
        <v>49.44</v>
      </c>
      <c r="P683" s="332">
        <v>7.177080000000001E-2</v>
      </c>
      <c r="Q683">
        <v>0.49</v>
      </c>
      <c r="R683" s="232">
        <f t="shared" si="83"/>
        <v>1</v>
      </c>
      <c r="S683" s="201">
        <f t="shared" si="91"/>
        <v>0.745</v>
      </c>
      <c r="T683" s="202">
        <f t="shared" si="84"/>
        <v>21.147548740438367</v>
      </c>
      <c r="U683" s="202">
        <f t="shared" si="85"/>
        <v>21.147548740438367</v>
      </c>
      <c r="V683" s="378">
        <f t="shared" si="86"/>
        <v>0.85536474586747202</v>
      </c>
      <c r="W683" s="378">
        <f t="shared" si="87"/>
        <v>2.1774974698020868</v>
      </c>
      <c r="X683" s="258">
        <f t="shared" si="88"/>
        <v>1.94</v>
      </c>
      <c r="Y683" s="297">
        <f t="shared" si="89"/>
        <v>52.324999999999996</v>
      </c>
      <c r="Z683" s="201">
        <f t="shared" si="90"/>
        <v>729.05694237767989</v>
      </c>
      <c r="AC683" s="258">
        <f>100*(Y683/(P683*1000))</f>
        <v>72.905694237767989</v>
      </c>
      <c r="AD683" s="201" t="str">
        <f>PE!AP683</f>
        <v>Methode</v>
      </c>
    </row>
    <row r="684" spans="1:30">
      <c r="A684" s="218" t="s">
        <v>738</v>
      </c>
      <c r="F684">
        <v>6.66</v>
      </c>
      <c r="L684">
        <v>6.66</v>
      </c>
      <c r="N684" s="72">
        <v>0.71899999999999997</v>
      </c>
      <c r="O684" s="332">
        <v>0.308</v>
      </c>
      <c r="P684" s="332">
        <v>5.51457</v>
      </c>
      <c r="Q684">
        <v>0.5</v>
      </c>
      <c r="R684" s="232">
        <f t="shared" si="83"/>
        <v>0.16</v>
      </c>
      <c r="S684" s="201">
        <f t="shared" si="91"/>
        <v>0.33</v>
      </c>
      <c r="T684" s="202">
        <f t="shared" si="84"/>
        <v>0</v>
      </c>
      <c r="U684" s="202">
        <f t="shared" si="85"/>
        <v>0</v>
      </c>
      <c r="V684" s="378" t="e">
        <f t="shared" si="86"/>
        <v>#DIV/0!</v>
      </c>
      <c r="W684" s="378" t="e">
        <f t="shared" si="87"/>
        <v>#DIV/0!</v>
      </c>
      <c r="X684" s="258" t="e">
        <f t="shared" si="88"/>
        <v>#N/A</v>
      </c>
      <c r="Y684" s="297">
        <f t="shared" si="89"/>
        <v>6.66</v>
      </c>
      <c r="Z684" s="201">
        <f t="shared" si="90"/>
        <v>1.2077097579684364</v>
      </c>
      <c r="AD684" s="201" t="str">
        <f>PE!AP684</f>
        <v>KWS</v>
      </c>
    </row>
    <row r="685" spans="1:30">
      <c r="A685" s="218" t="s">
        <v>739</v>
      </c>
      <c r="N685" s="72">
        <v>0.629</v>
      </c>
      <c r="O685" s="332">
        <v>0.308</v>
      </c>
      <c r="P685" s="332">
        <v>8.6345299999999998</v>
      </c>
      <c r="R685" s="232" t="e">
        <f t="shared" si="83"/>
        <v>#DIV/0!</v>
      </c>
      <c r="S685" s="201" t="e">
        <f t="shared" si="91"/>
        <v>#DIV/0!</v>
      </c>
      <c r="T685" s="202" t="e">
        <f t="shared" si="84"/>
        <v>#DIV/0!</v>
      </c>
      <c r="U685" s="202" t="e">
        <f t="shared" si="85"/>
        <v>#DIV/0!</v>
      </c>
      <c r="V685" s="378" t="e">
        <f t="shared" si="86"/>
        <v>#DIV/0!</v>
      </c>
      <c r="W685" s="378" t="e">
        <f t="shared" si="87"/>
        <v>#DIV/0!</v>
      </c>
      <c r="X685" s="258" t="e">
        <f t="shared" si="88"/>
        <v>#N/A</v>
      </c>
      <c r="Y685" s="297" t="e">
        <f t="shared" si="89"/>
        <v>#DIV/0!</v>
      </c>
      <c r="Z685" s="201">
        <f t="shared" si="90"/>
        <v>0</v>
      </c>
      <c r="AD685" s="201" t="str">
        <f>PE!AP685</f>
        <v>KWS</v>
      </c>
    </row>
    <row r="686" spans="1:30">
      <c r="A686" s="218" t="s">
        <v>740</v>
      </c>
      <c r="N686" s="72">
        <v>0.872</v>
      </c>
      <c r="O686" s="332">
        <v>0.308</v>
      </c>
      <c r="P686" s="332">
        <v>9.2441649999999989</v>
      </c>
      <c r="R686" s="232" t="e">
        <f t="shared" si="83"/>
        <v>#DIV/0!</v>
      </c>
      <c r="S686" s="201" t="e">
        <f t="shared" si="91"/>
        <v>#DIV/0!</v>
      </c>
      <c r="T686" s="202" t="e">
        <f t="shared" si="84"/>
        <v>#DIV/0!</v>
      </c>
      <c r="U686" s="202" t="e">
        <f t="shared" si="85"/>
        <v>#DIV/0!</v>
      </c>
      <c r="V686" s="378" t="e">
        <f t="shared" si="86"/>
        <v>#DIV/0!</v>
      </c>
      <c r="W686" s="378" t="e">
        <f t="shared" si="87"/>
        <v>#DIV/0!</v>
      </c>
      <c r="X686" s="258" t="e">
        <f t="shared" si="88"/>
        <v>#N/A</v>
      </c>
      <c r="Y686" s="297" t="e">
        <f t="shared" si="89"/>
        <v>#DIV/0!</v>
      </c>
      <c r="Z686" s="201">
        <f t="shared" si="90"/>
        <v>0</v>
      </c>
      <c r="AD686" s="201" t="str">
        <f>PE!AP686</f>
        <v>KWS</v>
      </c>
    </row>
    <row r="687" spans="1:30">
      <c r="A687" s="218" t="s">
        <v>741</v>
      </c>
      <c r="N687" s="72">
        <v>0.495</v>
      </c>
      <c r="O687" s="332">
        <v>5.6000000000000001E-2</v>
      </c>
      <c r="P687" s="332">
        <v>8.5542499999999997</v>
      </c>
      <c r="R687" s="232" t="e">
        <f t="shared" si="83"/>
        <v>#DIV/0!</v>
      </c>
      <c r="S687" s="201" t="e">
        <f t="shared" si="91"/>
        <v>#DIV/0!</v>
      </c>
      <c r="T687" s="202" t="e">
        <f t="shared" si="84"/>
        <v>#DIV/0!</v>
      </c>
      <c r="U687" s="202" t="e">
        <f t="shared" si="85"/>
        <v>#DIV/0!</v>
      </c>
      <c r="V687" s="378" t="e">
        <f t="shared" si="86"/>
        <v>#DIV/0!</v>
      </c>
      <c r="W687" s="378" t="e">
        <f t="shared" si="87"/>
        <v>#DIV/0!</v>
      </c>
      <c r="X687" s="258" t="e">
        <f t="shared" si="88"/>
        <v>#N/A</v>
      </c>
      <c r="Y687" s="297" t="e">
        <f t="shared" si="89"/>
        <v>#DIV/0!</v>
      </c>
      <c r="Z687" s="201">
        <f t="shared" si="90"/>
        <v>0</v>
      </c>
      <c r="AD687" s="201" t="str">
        <f>PE!AP687</f>
        <v>Kläranlagen</v>
      </c>
    </row>
    <row r="688" spans="1:30">
      <c r="A688" s="218" t="s">
        <v>742</v>
      </c>
      <c r="E688">
        <v>5.33</v>
      </c>
      <c r="F688">
        <v>16.809999999999999</v>
      </c>
      <c r="K688">
        <v>5.33</v>
      </c>
      <c r="L688">
        <v>16.809999999999999</v>
      </c>
      <c r="N688" s="72">
        <v>0.79700000000000004</v>
      </c>
      <c r="O688" s="332">
        <v>5.6000000000000001E-2</v>
      </c>
      <c r="P688" s="332">
        <v>12.12825</v>
      </c>
      <c r="Q688">
        <v>0.5</v>
      </c>
      <c r="R688" s="232">
        <f t="shared" si="83"/>
        <v>0.41666666666666663</v>
      </c>
      <c r="S688" s="201">
        <f t="shared" si="91"/>
        <v>0.45833333333333331</v>
      </c>
      <c r="T688" s="202">
        <f t="shared" si="84"/>
        <v>51.851851851851819</v>
      </c>
      <c r="U688" s="202">
        <f t="shared" si="85"/>
        <v>51.851851851851819</v>
      </c>
      <c r="V688" s="378">
        <f t="shared" si="86"/>
        <v>1.0000000000000007</v>
      </c>
      <c r="W688" s="378">
        <f t="shared" si="87"/>
        <v>1.0000000000000002</v>
      </c>
      <c r="X688" s="258" t="e">
        <f t="shared" si="88"/>
        <v>#N/A</v>
      </c>
      <c r="Y688" s="297">
        <f t="shared" si="89"/>
        <v>11.07</v>
      </c>
      <c r="Z688" s="201">
        <f t="shared" si="90"/>
        <v>0.91274503741265234</v>
      </c>
      <c r="AD688" s="201" t="str">
        <f>PE!AP688</f>
        <v>Kläranlagen</v>
      </c>
    </row>
    <row r="689" spans="1:30">
      <c r="A689" s="218" t="s">
        <v>743</v>
      </c>
      <c r="F689">
        <v>6.55</v>
      </c>
      <c r="L689">
        <v>6.55</v>
      </c>
      <c r="N689" s="72">
        <v>0.90800000000000003</v>
      </c>
      <c r="O689" s="332">
        <v>5.6000000000000001E-2</v>
      </c>
      <c r="P689" s="332">
        <v>7.9963800000000003</v>
      </c>
      <c r="Q689">
        <v>0.5</v>
      </c>
      <c r="R689" s="232">
        <f t="shared" si="83"/>
        <v>0.16</v>
      </c>
      <c r="S689" s="201">
        <f t="shared" si="91"/>
        <v>0.33</v>
      </c>
      <c r="T689" s="202">
        <f t="shared" si="84"/>
        <v>0</v>
      </c>
      <c r="U689" s="202">
        <f t="shared" si="85"/>
        <v>0</v>
      </c>
      <c r="V689" s="378" t="e">
        <f t="shared" si="86"/>
        <v>#DIV/0!</v>
      </c>
      <c r="W689" s="378" t="e">
        <f t="shared" si="87"/>
        <v>#DIV/0!</v>
      </c>
      <c r="X689" s="258" t="e">
        <f t="shared" si="88"/>
        <v>#N/A</v>
      </c>
      <c r="Y689" s="297">
        <f t="shared" si="89"/>
        <v>6.55</v>
      </c>
      <c r="Z689" s="201">
        <f t="shared" si="90"/>
        <v>0.81912065209507301</v>
      </c>
      <c r="AD689" s="201" t="str">
        <f>PE!AP689</f>
        <v>Kläranlagen</v>
      </c>
    </row>
    <row r="690" spans="1:30">
      <c r="A690" s="218" t="s">
        <v>744</v>
      </c>
      <c r="F690">
        <v>5.89</v>
      </c>
      <c r="L690">
        <v>5.89</v>
      </c>
      <c r="N690" s="72">
        <v>0.70699999999999996</v>
      </c>
      <c r="O690" s="332">
        <v>4.3999999999999997E-2</v>
      </c>
      <c r="P690" s="332">
        <v>9.1964899999999989</v>
      </c>
      <c r="Q690">
        <v>0.5</v>
      </c>
      <c r="R690" s="232">
        <f t="shared" si="83"/>
        <v>0.16</v>
      </c>
      <c r="S690" s="201">
        <f t="shared" si="91"/>
        <v>0.33</v>
      </c>
      <c r="T690" s="202">
        <f t="shared" si="84"/>
        <v>0</v>
      </c>
      <c r="U690" s="202">
        <f t="shared" si="85"/>
        <v>0</v>
      </c>
      <c r="V690" s="378" t="e">
        <f t="shared" si="86"/>
        <v>#DIV/0!</v>
      </c>
      <c r="W690" s="378" t="e">
        <f t="shared" si="87"/>
        <v>#DIV/0!</v>
      </c>
      <c r="X690" s="258" t="e">
        <f t="shared" si="88"/>
        <v>#N/A</v>
      </c>
      <c r="Y690" s="297">
        <f t="shared" si="89"/>
        <v>5.89</v>
      </c>
      <c r="Z690" s="201">
        <f t="shared" si="90"/>
        <v>0.64046174138176637</v>
      </c>
      <c r="AD690" s="201" t="str">
        <f>PE!AP690</f>
        <v>Kläranlagen</v>
      </c>
    </row>
    <row r="691" spans="1:30">
      <c r="A691" s="218" t="s">
        <v>745</v>
      </c>
      <c r="N691" s="72">
        <v>0.70699999999999996</v>
      </c>
      <c r="O691" s="332">
        <v>4.3999999999999997E-2</v>
      </c>
      <c r="P691" s="332">
        <v>7.59185</v>
      </c>
      <c r="Q691">
        <v>0.5</v>
      </c>
      <c r="R691" s="232" t="e">
        <f t="shared" si="83"/>
        <v>#DIV/0!</v>
      </c>
      <c r="S691" s="201" t="e">
        <f t="shared" si="91"/>
        <v>#DIV/0!</v>
      </c>
      <c r="T691" s="202" t="e">
        <f t="shared" si="84"/>
        <v>#DIV/0!</v>
      </c>
      <c r="U691" s="202" t="e">
        <f t="shared" si="85"/>
        <v>#DIV/0!</v>
      </c>
      <c r="V691" s="378" t="e">
        <f t="shared" si="86"/>
        <v>#DIV/0!</v>
      </c>
      <c r="W691" s="378" t="e">
        <f t="shared" si="87"/>
        <v>#DIV/0!</v>
      </c>
      <c r="X691" s="258" t="e">
        <f t="shared" si="88"/>
        <v>#N/A</v>
      </c>
      <c r="Y691" s="297" t="e">
        <f t="shared" si="89"/>
        <v>#DIV/0!</v>
      </c>
      <c r="Z691" s="201">
        <f t="shared" si="90"/>
        <v>0</v>
      </c>
      <c r="AD691" s="201" t="str">
        <f>PE!AP691</f>
        <v>Kläranlagen</v>
      </c>
    </row>
    <row r="692" spans="1:30">
      <c r="A692" s="218" t="s">
        <v>746</v>
      </c>
      <c r="F692">
        <v>6.49</v>
      </c>
      <c r="L692">
        <v>6.49</v>
      </c>
      <c r="N692" s="72">
        <v>0.70699999999999996</v>
      </c>
      <c r="O692" s="332">
        <v>0.17599999999999999</v>
      </c>
      <c r="P692" s="332">
        <v>9.1481399999999997</v>
      </c>
      <c r="Q692">
        <v>0.5</v>
      </c>
      <c r="R692" s="232">
        <f t="shared" si="83"/>
        <v>0.16</v>
      </c>
      <c r="S692" s="201">
        <f t="shared" si="91"/>
        <v>0.33</v>
      </c>
      <c r="T692" s="202">
        <f t="shared" si="84"/>
        <v>0</v>
      </c>
      <c r="U692" s="202">
        <f t="shared" si="85"/>
        <v>0</v>
      </c>
      <c r="V692" s="378" t="e">
        <f t="shared" si="86"/>
        <v>#DIV/0!</v>
      </c>
      <c r="W692" s="378" t="e">
        <f t="shared" si="87"/>
        <v>#DIV/0!</v>
      </c>
      <c r="X692" s="258" t="e">
        <f t="shared" si="88"/>
        <v>#N/A</v>
      </c>
      <c r="Y692" s="297">
        <f t="shared" si="89"/>
        <v>6.49</v>
      </c>
      <c r="Z692" s="201">
        <f t="shared" si="90"/>
        <v>0.7094338302649501</v>
      </c>
      <c r="AD692" s="201" t="str">
        <f>PE!AP692</f>
        <v>Kläranlagen</v>
      </c>
    </row>
    <row r="693" spans="1:30">
      <c r="A693" s="218" t="s">
        <v>747</v>
      </c>
      <c r="N693" s="72">
        <v>0.70699999999999996</v>
      </c>
      <c r="O693" s="332">
        <v>0.17599999999999999</v>
      </c>
      <c r="P693" s="332">
        <v>5.17957</v>
      </c>
      <c r="Q693">
        <v>0.5</v>
      </c>
      <c r="R693" s="232" t="e">
        <f t="shared" si="83"/>
        <v>#DIV/0!</v>
      </c>
      <c r="S693" s="201" t="e">
        <f t="shared" si="91"/>
        <v>#DIV/0!</v>
      </c>
      <c r="T693" s="202" t="e">
        <f t="shared" si="84"/>
        <v>#DIV/0!</v>
      </c>
      <c r="U693" s="202" t="e">
        <f t="shared" si="85"/>
        <v>#DIV/0!</v>
      </c>
      <c r="V693" s="378" t="e">
        <f t="shared" si="86"/>
        <v>#DIV/0!</v>
      </c>
      <c r="W693" s="378" t="e">
        <f t="shared" si="87"/>
        <v>#DIV/0!</v>
      </c>
      <c r="X693" s="258" t="e">
        <f t="shared" si="88"/>
        <v>#N/A</v>
      </c>
      <c r="Y693" s="297" t="e">
        <f t="shared" si="89"/>
        <v>#DIV/0!</v>
      </c>
      <c r="Z693" s="201">
        <f t="shared" si="90"/>
        <v>0</v>
      </c>
      <c r="AD693" s="201" t="str">
        <f>PE!AP693</f>
        <v>Kläranlagen</v>
      </c>
    </row>
    <row r="694" spans="1:30">
      <c r="A694" s="218" t="s">
        <v>748</v>
      </c>
      <c r="N694" s="72">
        <v>0.70699999999999996</v>
      </c>
      <c r="O694" s="332">
        <v>5.2999999999999999E-2</v>
      </c>
      <c r="P694" s="332">
        <v>9.0249299999999995</v>
      </c>
      <c r="Q694">
        <v>0.5</v>
      </c>
      <c r="R694" s="232" t="e">
        <f t="shared" si="83"/>
        <v>#DIV/0!</v>
      </c>
      <c r="S694" s="201" t="e">
        <f t="shared" si="91"/>
        <v>#DIV/0!</v>
      </c>
      <c r="T694" s="202" t="e">
        <f t="shared" si="84"/>
        <v>#DIV/0!</v>
      </c>
      <c r="U694" s="202" t="e">
        <f t="shared" si="85"/>
        <v>#DIV/0!</v>
      </c>
      <c r="V694" s="378" t="e">
        <f t="shared" si="86"/>
        <v>#DIV/0!</v>
      </c>
      <c r="W694" s="378" t="e">
        <f t="shared" si="87"/>
        <v>#DIV/0!</v>
      </c>
      <c r="X694" s="258" t="e">
        <f t="shared" si="88"/>
        <v>#N/A</v>
      </c>
      <c r="Y694" s="297" t="e">
        <f t="shared" si="89"/>
        <v>#DIV/0!</v>
      </c>
      <c r="Z694" s="201">
        <f t="shared" si="90"/>
        <v>0</v>
      </c>
      <c r="AD694" s="201" t="str">
        <f>PE!AP694</f>
        <v>Kläranlagen</v>
      </c>
    </row>
    <row r="695" spans="1:30">
      <c r="A695" s="218" t="s">
        <v>749</v>
      </c>
      <c r="N695" s="72">
        <v>0.70699999999999996</v>
      </c>
      <c r="O695" s="332">
        <v>5.2999999999999999E-2</v>
      </c>
      <c r="P695" s="332">
        <v>8.3660199999999989</v>
      </c>
      <c r="Q695">
        <v>0.5</v>
      </c>
      <c r="R695" s="232" t="e">
        <f t="shared" si="83"/>
        <v>#DIV/0!</v>
      </c>
      <c r="S695" s="201" t="e">
        <f t="shared" si="91"/>
        <v>#DIV/0!</v>
      </c>
      <c r="T695" s="202" t="e">
        <f t="shared" si="84"/>
        <v>#DIV/0!</v>
      </c>
      <c r="U695" s="202" t="e">
        <f t="shared" si="85"/>
        <v>#DIV/0!</v>
      </c>
      <c r="V695" s="378" t="e">
        <f t="shared" si="86"/>
        <v>#DIV/0!</v>
      </c>
      <c r="W695" s="378" t="e">
        <f t="shared" si="87"/>
        <v>#DIV/0!</v>
      </c>
      <c r="X695" s="258" t="e">
        <f t="shared" si="88"/>
        <v>#N/A</v>
      </c>
      <c r="Y695" s="297" t="e">
        <f t="shared" si="89"/>
        <v>#DIV/0!</v>
      </c>
      <c r="Z695" s="201">
        <f t="shared" si="90"/>
        <v>0</v>
      </c>
      <c r="AD695" s="201" t="str">
        <f>PE!AP695</f>
        <v>Kläranlagen</v>
      </c>
    </row>
    <row r="696" spans="1:30">
      <c r="A696" s="218" t="s">
        <v>750</v>
      </c>
      <c r="N696" s="72">
        <v>0.66200000000000003</v>
      </c>
      <c r="O696" s="332">
        <v>4.8000000000000001E-2</v>
      </c>
      <c r="P696" s="332">
        <v>8.8741800000000008</v>
      </c>
      <c r="Q696">
        <v>0.5</v>
      </c>
      <c r="R696" s="232" t="e">
        <f t="shared" si="83"/>
        <v>#DIV/0!</v>
      </c>
      <c r="S696" s="201" t="e">
        <f t="shared" si="91"/>
        <v>#DIV/0!</v>
      </c>
      <c r="T696" s="202" t="e">
        <f t="shared" si="84"/>
        <v>#DIV/0!</v>
      </c>
      <c r="U696" s="202" t="e">
        <f t="shared" si="85"/>
        <v>#DIV/0!</v>
      </c>
      <c r="V696" s="378" t="e">
        <f t="shared" si="86"/>
        <v>#DIV/0!</v>
      </c>
      <c r="W696" s="378" t="e">
        <f t="shared" si="87"/>
        <v>#DIV/0!</v>
      </c>
      <c r="X696" s="258" t="e">
        <f t="shared" si="88"/>
        <v>#N/A</v>
      </c>
      <c r="Y696" s="297" t="e">
        <f t="shared" si="89"/>
        <v>#DIV/0!</v>
      </c>
      <c r="Z696" s="201">
        <f t="shared" si="90"/>
        <v>0</v>
      </c>
      <c r="AD696" s="201" t="str">
        <f>PE!AP696</f>
        <v>Kläranlagen</v>
      </c>
    </row>
    <row r="697" spans="1:30">
      <c r="A697" s="218" t="s">
        <v>751</v>
      </c>
      <c r="N697" s="72">
        <v>0.87</v>
      </c>
      <c r="O697" s="332">
        <v>4.8000000000000001E-2</v>
      </c>
      <c r="P697" s="332">
        <v>10.6434</v>
      </c>
      <c r="Q697">
        <v>0.5</v>
      </c>
      <c r="R697" s="232" t="e">
        <f t="shared" si="83"/>
        <v>#DIV/0!</v>
      </c>
      <c r="S697" s="201" t="e">
        <f t="shared" si="91"/>
        <v>#DIV/0!</v>
      </c>
      <c r="T697" s="202" t="e">
        <f t="shared" si="84"/>
        <v>#DIV/0!</v>
      </c>
      <c r="U697" s="202" t="e">
        <f t="shared" si="85"/>
        <v>#DIV/0!</v>
      </c>
      <c r="V697" s="378" t="e">
        <f t="shared" si="86"/>
        <v>#DIV/0!</v>
      </c>
      <c r="W697" s="378" t="e">
        <f t="shared" si="87"/>
        <v>#DIV/0!</v>
      </c>
      <c r="X697" s="258" t="e">
        <f t="shared" si="88"/>
        <v>#N/A</v>
      </c>
      <c r="Y697" s="297" t="e">
        <f t="shared" si="89"/>
        <v>#DIV/0!</v>
      </c>
      <c r="Z697" s="201">
        <f t="shared" si="90"/>
        <v>0</v>
      </c>
      <c r="AD697" s="201" t="str">
        <f>PE!AP697</f>
        <v>Kläranlagen</v>
      </c>
    </row>
    <row r="698" spans="1:30">
      <c r="A698" s="218" t="s">
        <v>752</v>
      </c>
      <c r="F698">
        <v>5.89</v>
      </c>
      <c r="L698">
        <v>5.89</v>
      </c>
      <c r="N698" s="72">
        <v>0.625</v>
      </c>
      <c r="O698" s="332">
        <v>4.8000000000000001E-2</v>
      </c>
      <c r="P698" s="332">
        <v>8.4132699999999989</v>
      </c>
      <c r="Q698">
        <v>0.44</v>
      </c>
      <c r="R698" s="232">
        <f t="shared" si="83"/>
        <v>0.16</v>
      </c>
      <c r="S698" s="201">
        <f t="shared" si="91"/>
        <v>0.3</v>
      </c>
      <c r="T698" s="202">
        <f t="shared" si="84"/>
        <v>0</v>
      </c>
      <c r="U698" s="202">
        <f t="shared" si="85"/>
        <v>0</v>
      </c>
      <c r="V698" s="378" t="e">
        <f t="shared" si="86"/>
        <v>#DIV/0!</v>
      </c>
      <c r="W698" s="378" t="e">
        <f t="shared" si="87"/>
        <v>#DIV/0!</v>
      </c>
      <c r="X698" s="258" t="e">
        <f t="shared" si="88"/>
        <v>#N/A</v>
      </c>
      <c r="Y698" s="297">
        <f t="shared" si="89"/>
        <v>5.89</v>
      </c>
      <c r="Z698" s="201">
        <f t="shared" si="90"/>
        <v>0.70008450935248723</v>
      </c>
      <c r="AD698" s="201" t="str">
        <f>PE!AP698</f>
        <v>Kläranlagen</v>
      </c>
    </row>
    <row r="699" spans="1:30">
      <c r="A699" s="221" t="s">
        <v>753</v>
      </c>
      <c r="N699">
        <v>0.70699999999999996</v>
      </c>
      <c r="O699">
        <v>0.113</v>
      </c>
      <c r="P699">
        <v>4.5994950000000001</v>
      </c>
      <c r="R699" s="232" t="e">
        <f t="shared" si="83"/>
        <v>#DIV/0!</v>
      </c>
      <c r="S699" s="201" t="e">
        <f t="shared" si="91"/>
        <v>#DIV/0!</v>
      </c>
      <c r="T699" s="202" t="e">
        <f t="shared" si="84"/>
        <v>#DIV/0!</v>
      </c>
      <c r="U699" s="202" t="e">
        <f t="shared" si="85"/>
        <v>#DIV/0!</v>
      </c>
      <c r="V699" s="378" t="e">
        <f t="shared" si="86"/>
        <v>#DIV/0!</v>
      </c>
      <c r="W699" s="378" t="e">
        <f t="shared" si="87"/>
        <v>#DIV/0!</v>
      </c>
      <c r="X699" s="258" t="e">
        <f t="shared" si="88"/>
        <v>#N/A</v>
      </c>
      <c r="Y699" s="297" t="e">
        <f t="shared" si="89"/>
        <v>#DIV/0!</v>
      </c>
      <c r="Z699" s="201">
        <f t="shared" si="90"/>
        <v>0</v>
      </c>
      <c r="AD699" s="201" t="str">
        <f>PE!AP699</f>
        <v>KWS</v>
      </c>
    </row>
    <row r="700" spans="1:30">
      <c r="A700" s="221" t="s">
        <v>754</v>
      </c>
      <c r="N700">
        <v>0.70699999999999996</v>
      </c>
      <c r="O700">
        <v>0.113</v>
      </c>
      <c r="P700">
        <v>6.1010650000000002</v>
      </c>
      <c r="R700" s="232" t="e">
        <f t="shared" si="83"/>
        <v>#DIV/0!</v>
      </c>
      <c r="S700" s="201" t="e">
        <f t="shared" si="91"/>
        <v>#DIV/0!</v>
      </c>
      <c r="T700" s="202" t="e">
        <f t="shared" si="84"/>
        <v>#DIV/0!</v>
      </c>
      <c r="U700" s="202" t="e">
        <f t="shared" si="85"/>
        <v>#DIV/0!</v>
      </c>
      <c r="V700" s="378" t="e">
        <f t="shared" si="86"/>
        <v>#DIV/0!</v>
      </c>
      <c r="W700" s="378" t="e">
        <f t="shared" si="87"/>
        <v>#DIV/0!</v>
      </c>
      <c r="X700" s="258" t="e">
        <f t="shared" si="88"/>
        <v>#N/A</v>
      </c>
      <c r="Y700" s="297" t="e">
        <f t="shared" si="89"/>
        <v>#DIV/0!</v>
      </c>
      <c r="Z700" s="201">
        <f t="shared" si="90"/>
        <v>0</v>
      </c>
      <c r="AD700" s="201" t="str">
        <f>PE!AP700</f>
        <v>KWS</v>
      </c>
    </row>
    <row r="701" spans="1:30">
      <c r="A701" s="221" t="s">
        <v>755</v>
      </c>
      <c r="N701">
        <v>0.70699999999999996</v>
      </c>
      <c r="O701">
        <v>9.7000000000000003E-2</v>
      </c>
      <c r="P701">
        <v>4.843</v>
      </c>
      <c r="R701" s="232" t="e">
        <f t="shared" si="83"/>
        <v>#DIV/0!</v>
      </c>
      <c r="S701" s="201" t="e">
        <f t="shared" si="91"/>
        <v>#DIV/0!</v>
      </c>
      <c r="T701" s="202" t="e">
        <f t="shared" si="84"/>
        <v>#DIV/0!</v>
      </c>
      <c r="U701" s="202" t="e">
        <f t="shared" si="85"/>
        <v>#DIV/0!</v>
      </c>
      <c r="V701" s="378" t="e">
        <f t="shared" si="86"/>
        <v>#DIV/0!</v>
      </c>
      <c r="W701" s="378" t="e">
        <f t="shared" si="87"/>
        <v>#DIV/0!</v>
      </c>
      <c r="X701" s="258" t="e">
        <f t="shared" si="88"/>
        <v>#N/A</v>
      </c>
      <c r="Y701" s="297" t="e">
        <f t="shared" si="89"/>
        <v>#DIV/0!</v>
      </c>
      <c r="Z701" s="201">
        <f t="shared" si="90"/>
        <v>0</v>
      </c>
      <c r="AD701" s="201" t="str">
        <f>PE!AP701</f>
        <v>KWS</v>
      </c>
    </row>
    <row r="702" spans="1:30">
      <c r="A702" s="221" t="s">
        <v>756</v>
      </c>
      <c r="N702">
        <v>0.70699999999999996</v>
      </c>
      <c r="O702">
        <v>9.7000000000000003E-2</v>
      </c>
      <c r="P702">
        <v>6.6468399999999992</v>
      </c>
      <c r="R702" s="232" t="e">
        <f t="shared" si="83"/>
        <v>#DIV/0!</v>
      </c>
      <c r="S702" s="201" t="e">
        <f t="shared" si="91"/>
        <v>#DIV/0!</v>
      </c>
      <c r="T702" s="202" t="e">
        <f t="shared" si="84"/>
        <v>#DIV/0!</v>
      </c>
      <c r="U702" s="202" t="e">
        <f t="shared" si="85"/>
        <v>#DIV/0!</v>
      </c>
      <c r="V702" s="378" t="e">
        <f t="shared" si="86"/>
        <v>#DIV/0!</v>
      </c>
      <c r="W702" s="378" t="e">
        <f t="shared" si="87"/>
        <v>#DIV/0!</v>
      </c>
      <c r="X702" s="258" t="e">
        <f t="shared" si="88"/>
        <v>#N/A</v>
      </c>
      <c r="Y702" s="297" t="e">
        <f t="shared" si="89"/>
        <v>#DIV/0!</v>
      </c>
      <c r="Z702" s="201">
        <f t="shared" si="90"/>
        <v>0</v>
      </c>
      <c r="AD702" s="201" t="str">
        <f>PE!AP702</f>
        <v>KWS</v>
      </c>
    </row>
    <row r="703" spans="1:30">
      <c r="A703" s="221" t="s">
        <v>757</v>
      </c>
      <c r="P703">
        <v>-84.216399999999993</v>
      </c>
      <c r="R703" s="232" t="e">
        <f t="shared" si="83"/>
        <v>#DIV/0!</v>
      </c>
      <c r="S703" s="201" t="e">
        <f t="shared" si="91"/>
        <v>#DIV/0!</v>
      </c>
      <c r="T703" s="202" t="e">
        <f t="shared" si="84"/>
        <v>#DIV/0!</v>
      </c>
      <c r="U703" s="202" t="e">
        <f t="shared" si="85"/>
        <v>#DIV/0!</v>
      </c>
      <c r="V703" s="378" t="e">
        <f t="shared" si="86"/>
        <v>#DIV/0!</v>
      </c>
      <c r="W703" s="378" t="e">
        <f t="shared" si="87"/>
        <v>#DIV/0!</v>
      </c>
      <c r="X703" s="258" t="e">
        <f t="shared" si="88"/>
        <v>#N/A</v>
      </c>
      <c r="Y703" s="297" t="e">
        <f t="shared" si="89"/>
        <v>#DIV/0!</v>
      </c>
      <c r="Z703" s="201">
        <f t="shared" si="90"/>
        <v>0</v>
      </c>
      <c r="AD703" s="201" t="str">
        <f>PE!AP703</f>
        <v>Methode</v>
      </c>
    </row>
    <row r="704" spans="1:30">
      <c r="A704" s="221" t="s">
        <v>758</v>
      </c>
      <c r="P704">
        <v>5.4115699999999993</v>
      </c>
      <c r="R704" s="232" t="e">
        <f t="shared" si="83"/>
        <v>#DIV/0!</v>
      </c>
      <c r="S704" s="201" t="e">
        <f t="shared" si="91"/>
        <v>#DIV/0!</v>
      </c>
      <c r="T704" s="202" t="e">
        <f t="shared" si="84"/>
        <v>#DIV/0!</v>
      </c>
      <c r="U704" s="202" t="e">
        <f t="shared" si="85"/>
        <v>#DIV/0!</v>
      </c>
      <c r="V704" s="378" t="e">
        <f t="shared" si="86"/>
        <v>#DIV/0!</v>
      </c>
      <c r="W704" s="378" t="e">
        <f t="shared" si="87"/>
        <v>#DIV/0!</v>
      </c>
      <c r="X704" s="258" t="e">
        <f t="shared" si="88"/>
        <v>#N/A</v>
      </c>
      <c r="Y704" s="297" t="e">
        <f t="shared" si="89"/>
        <v>#DIV/0!</v>
      </c>
      <c r="Z704" s="201">
        <f t="shared" si="90"/>
        <v>0</v>
      </c>
      <c r="AB704" s="304"/>
      <c r="AC704" s="116"/>
      <c r="AD704" s="201" t="str">
        <f>PE!AP704</f>
        <v>KWS, Methode</v>
      </c>
    </row>
    <row r="705" spans="1:30">
      <c r="A705" s="221" t="s">
        <v>759</v>
      </c>
      <c r="B705">
        <v>327.55</v>
      </c>
      <c r="C705">
        <v>245.4</v>
      </c>
      <c r="D705">
        <v>198.33</v>
      </c>
      <c r="E705">
        <v>266.23</v>
      </c>
      <c r="F705">
        <v>170.09</v>
      </c>
      <c r="G705">
        <v>244.86</v>
      </c>
      <c r="H705" s="22">
        <v>327.55</v>
      </c>
      <c r="I705">
        <v>245.4</v>
      </c>
      <c r="J705">
        <v>198.33</v>
      </c>
      <c r="K705">
        <v>266.23</v>
      </c>
      <c r="L705">
        <v>170.09</v>
      </c>
      <c r="M705" s="72">
        <v>244.86</v>
      </c>
      <c r="P705">
        <v>5.4577400000000003</v>
      </c>
      <c r="Q705">
        <v>0.5</v>
      </c>
      <c r="R705" s="232">
        <f t="shared" si="83"/>
        <v>1</v>
      </c>
      <c r="S705" s="201">
        <f t="shared" si="91"/>
        <v>0.75</v>
      </c>
      <c r="T705" s="202">
        <f t="shared" si="84"/>
        <v>20.657172316708774</v>
      </c>
      <c r="U705" s="202">
        <f t="shared" si="85"/>
        <v>20.657172316708774</v>
      </c>
      <c r="V705" s="378">
        <f t="shared" si="86"/>
        <v>1.4395549963118324</v>
      </c>
      <c r="W705" s="378">
        <f t="shared" si="87"/>
        <v>1.7092549182917205</v>
      </c>
      <c r="X705" s="258">
        <f t="shared" si="88"/>
        <v>1.94</v>
      </c>
      <c r="Y705" s="297">
        <f t="shared" si="89"/>
        <v>242.07666666666668</v>
      </c>
      <c r="Z705" s="201">
        <f t="shared" si="90"/>
        <v>44.354745126493142</v>
      </c>
      <c r="AB705" s="180">
        <v>0.2009</v>
      </c>
      <c r="AC705" s="258">
        <f>100*(Y705/(AB705*1000))</f>
        <v>120.49610087937614</v>
      </c>
      <c r="AD705" s="201" t="str">
        <f>PE!AP705</f>
        <v>KWS, Methode</v>
      </c>
    </row>
    <row r="706" spans="1:30">
      <c r="A706" s="221" t="s">
        <v>760</v>
      </c>
      <c r="Q706">
        <v>0.44</v>
      </c>
      <c r="R706" s="232" t="e">
        <f t="shared" ref="R706:R769" si="92">IF(COUNT(H706:M706)=1,0.16,(COUNT(H706:M706)*(1/(COUNT(H706:M706)+COUNTBLANK(H706:M706)))+(IF(T706&lt;35,1,IF(T706&lt;70,0.5,IF(T706&gt;70,0)))))/2)</f>
        <v>#DIV/0!</v>
      </c>
      <c r="S706" s="201" t="e">
        <f t="shared" si="91"/>
        <v>#DIV/0!</v>
      </c>
      <c r="T706" s="202" t="e">
        <f t="shared" ref="T706:T769" si="93">((_xlfn.STDEV.P(H706:M706))/(AVERAGE(H706:M706)))*100</f>
        <v>#DIV/0!</v>
      </c>
      <c r="U706" s="202" t="e">
        <f t="shared" ref="U706:U769" si="94">((_xlfn.STDEV.P(B706:G706))/(AVERAGE(B706:G706)))*100</f>
        <v>#DIV/0!</v>
      </c>
      <c r="V706" s="378" t="e">
        <f t="shared" ref="V706:V769" si="95">(ABS(MIN(H706:M706)-AVERAGE(H706:M706))/_xlfn.STDEV.P(H706:M706))</f>
        <v>#DIV/0!</v>
      </c>
      <c r="W706" s="378" t="e">
        <f t="shared" ref="W706:W769" si="96">(ABS(MAX(H706:M706)-AVERAGE(H706:M706))/_xlfn.STDEV.P(H706:M706))</f>
        <v>#DIV/0!</v>
      </c>
      <c r="X706" s="258" t="e">
        <f t="shared" ref="X706:X769" si="97">INDEX($AF$2:$AG$8,MATCH(COUNTA(H706:M706),$AF$2:$AF$8,0),2)</f>
        <v>#N/A</v>
      </c>
      <c r="Y706" s="297" t="e">
        <f t="shared" ref="Y706:Y769" si="98">AVERAGE(H706:M706)</f>
        <v>#DIV/0!</v>
      </c>
      <c r="Z706" s="201">
        <f t="shared" ref="Z706:Z769" si="99">IFERROR(Y706/P706,0)</f>
        <v>0</v>
      </c>
      <c r="AC706" s="258"/>
      <c r="AD706" s="201" t="str">
        <f>PE!AP706</f>
        <v>KWS, Methode</v>
      </c>
    </row>
    <row r="707" spans="1:30">
      <c r="A707" s="221" t="s">
        <v>761</v>
      </c>
      <c r="N707">
        <v>0.70699999999999996</v>
      </c>
      <c r="O707">
        <v>0.10199999999999999</v>
      </c>
      <c r="P707">
        <v>10.2348</v>
      </c>
      <c r="R707" s="232" t="e">
        <f t="shared" si="92"/>
        <v>#DIV/0!</v>
      </c>
      <c r="S707" s="201" t="e">
        <f t="shared" si="91"/>
        <v>#DIV/0!</v>
      </c>
      <c r="T707" s="202" t="e">
        <f t="shared" si="93"/>
        <v>#DIV/0!</v>
      </c>
      <c r="U707" s="202" t="e">
        <f t="shared" si="94"/>
        <v>#DIV/0!</v>
      </c>
      <c r="V707" s="378" t="e">
        <f t="shared" si="95"/>
        <v>#DIV/0!</v>
      </c>
      <c r="W707" s="378" t="e">
        <f t="shared" si="96"/>
        <v>#DIV/0!</v>
      </c>
      <c r="X707" s="258" t="e">
        <f t="shared" si="97"/>
        <v>#N/A</v>
      </c>
      <c r="Y707" s="297" t="e">
        <f t="shared" si="98"/>
        <v>#DIV/0!</v>
      </c>
      <c r="Z707" s="201">
        <f t="shared" si="99"/>
        <v>0</v>
      </c>
      <c r="AC707" s="258"/>
      <c r="AD707" s="201" t="str">
        <f>PE!AP707</f>
        <v>Kläranlagen</v>
      </c>
    </row>
    <row r="708" spans="1:30">
      <c r="A708" s="221" t="s">
        <v>762</v>
      </c>
      <c r="N708">
        <v>0.70699999999999996</v>
      </c>
      <c r="O708">
        <v>0.10199999999999999</v>
      </c>
      <c r="P708">
        <v>8.9482900000000001</v>
      </c>
      <c r="R708" s="232" t="e">
        <f t="shared" si="92"/>
        <v>#DIV/0!</v>
      </c>
      <c r="S708" s="201" t="e">
        <f t="shared" si="91"/>
        <v>#DIV/0!</v>
      </c>
      <c r="T708" s="202" t="e">
        <f t="shared" si="93"/>
        <v>#DIV/0!</v>
      </c>
      <c r="U708" s="202" t="e">
        <f t="shared" si="94"/>
        <v>#DIV/0!</v>
      </c>
      <c r="V708" s="378" t="e">
        <f t="shared" si="95"/>
        <v>#DIV/0!</v>
      </c>
      <c r="W708" s="378" t="e">
        <f t="shared" si="96"/>
        <v>#DIV/0!</v>
      </c>
      <c r="X708" s="258" t="e">
        <f t="shared" si="97"/>
        <v>#N/A</v>
      </c>
      <c r="Y708" s="297" t="e">
        <f t="shared" si="98"/>
        <v>#DIV/0!</v>
      </c>
      <c r="Z708" s="201">
        <f t="shared" si="99"/>
        <v>0</v>
      </c>
      <c r="AC708" s="258"/>
      <c r="AD708" s="201" t="str">
        <f>PE!AP708</f>
        <v>Kläranlagen</v>
      </c>
    </row>
    <row r="709" spans="1:30">
      <c r="A709" s="221" t="s">
        <v>763</v>
      </c>
      <c r="N709">
        <v>0.70699999999999996</v>
      </c>
      <c r="O709">
        <v>0.96699999999999997</v>
      </c>
      <c r="P709">
        <v>10.384600000000001</v>
      </c>
      <c r="R709" s="232" t="e">
        <f t="shared" si="92"/>
        <v>#DIV/0!</v>
      </c>
      <c r="S709" s="201" t="e">
        <f t="shared" si="91"/>
        <v>#DIV/0!</v>
      </c>
      <c r="T709" s="202" t="e">
        <f t="shared" si="93"/>
        <v>#DIV/0!</v>
      </c>
      <c r="U709" s="202" t="e">
        <f t="shared" si="94"/>
        <v>#DIV/0!</v>
      </c>
      <c r="V709" s="378" t="e">
        <f t="shared" si="95"/>
        <v>#DIV/0!</v>
      </c>
      <c r="W709" s="378" t="e">
        <f t="shared" si="96"/>
        <v>#DIV/0!</v>
      </c>
      <c r="X709" s="258" t="e">
        <f t="shared" si="97"/>
        <v>#N/A</v>
      </c>
      <c r="Y709" s="297" t="e">
        <f t="shared" si="98"/>
        <v>#DIV/0!</v>
      </c>
      <c r="Z709" s="201">
        <f t="shared" si="99"/>
        <v>0</v>
      </c>
      <c r="AC709" s="258"/>
      <c r="AD709" s="201" t="str">
        <f>PE!AP709</f>
        <v>Kläranlagen</v>
      </c>
    </row>
    <row r="710" spans="1:30">
      <c r="A710" s="221" t="s">
        <v>764</v>
      </c>
      <c r="N710">
        <v>0.70699999999999996</v>
      </c>
      <c r="O710">
        <v>0.96699999999999997</v>
      </c>
      <c r="P710">
        <v>9.8760100000000008</v>
      </c>
      <c r="Q710">
        <v>0.5</v>
      </c>
      <c r="R710" s="232" t="e">
        <f t="shared" si="92"/>
        <v>#DIV/0!</v>
      </c>
      <c r="S710" s="201" t="e">
        <f t="shared" si="91"/>
        <v>#DIV/0!</v>
      </c>
      <c r="T710" s="202" t="e">
        <f t="shared" si="93"/>
        <v>#DIV/0!</v>
      </c>
      <c r="U710" s="202" t="e">
        <f t="shared" si="94"/>
        <v>#DIV/0!</v>
      </c>
      <c r="V710" s="378" t="e">
        <f t="shared" si="95"/>
        <v>#DIV/0!</v>
      </c>
      <c r="W710" s="378" t="e">
        <f t="shared" si="96"/>
        <v>#DIV/0!</v>
      </c>
      <c r="X710" s="258" t="e">
        <f t="shared" si="97"/>
        <v>#N/A</v>
      </c>
      <c r="Y710" s="297" t="e">
        <f t="shared" si="98"/>
        <v>#DIV/0!</v>
      </c>
      <c r="Z710" s="201">
        <f t="shared" si="99"/>
        <v>0</v>
      </c>
      <c r="AC710" s="258"/>
      <c r="AD710" s="201" t="str">
        <f>PE!AP710</f>
        <v>Kläranlagen</v>
      </c>
    </row>
    <row r="711" spans="1:30">
      <c r="A711" s="221" t="s">
        <v>765</v>
      </c>
      <c r="B711">
        <v>19.68</v>
      </c>
      <c r="C711">
        <v>38.29</v>
      </c>
      <c r="D711">
        <v>28.88</v>
      </c>
      <c r="E711">
        <v>26.08</v>
      </c>
      <c r="F711">
        <v>23.37</v>
      </c>
      <c r="G711">
        <v>16.63</v>
      </c>
      <c r="H711" s="22">
        <v>19.68</v>
      </c>
      <c r="I711">
        <v>38.29</v>
      </c>
      <c r="J711">
        <v>28.88</v>
      </c>
      <c r="K711">
        <v>26.08</v>
      </c>
      <c r="L711">
        <v>23.37</v>
      </c>
      <c r="M711" s="72">
        <v>16.63</v>
      </c>
      <c r="P711">
        <v>6.4336500000000001</v>
      </c>
      <c r="Q711">
        <v>0.44</v>
      </c>
      <c r="R711" s="232">
        <f t="shared" si="92"/>
        <v>1</v>
      </c>
      <c r="S711" s="201">
        <f t="shared" si="91"/>
        <v>0.72</v>
      </c>
      <c r="T711" s="202">
        <f t="shared" si="93"/>
        <v>27.390130987763143</v>
      </c>
      <c r="U711" s="202">
        <f t="shared" si="94"/>
        <v>27.390130987763143</v>
      </c>
      <c r="V711" s="378">
        <f t="shared" si="95"/>
        <v>1.2688680766680724</v>
      </c>
      <c r="W711" s="378">
        <f t="shared" si="96"/>
        <v>1.8337113258490065</v>
      </c>
      <c r="X711" s="258">
        <f t="shared" si="97"/>
        <v>1.94</v>
      </c>
      <c r="Y711" s="297">
        <f t="shared" si="98"/>
        <v>25.48833333333333</v>
      </c>
      <c r="Z711" s="201">
        <f t="shared" si="99"/>
        <v>3.9617220913996456</v>
      </c>
      <c r="AB711" s="180">
        <v>1.90887E-2</v>
      </c>
      <c r="AC711" s="258">
        <f>100*(Y711/(AB711*1000))</f>
        <v>133.52576829922066</v>
      </c>
      <c r="AD711" s="201" t="str">
        <f>PE!AP711</f>
        <v>Kläranlagen, Methode</v>
      </c>
    </row>
    <row r="712" spans="1:30">
      <c r="A712" s="221" t="s">
        <v>767</v>
      </c>
      <c r="P712">
        <v>0.232761</v>
      </c>
      <c r="R712" s="232" t="e">
        <f t="shared" si="92"/>
        <v>#DIV/0!</v>
      </c>
      <c r="S712" s="201" t="e">
        <f t="shared" si="91"/>
        <v>#DIV/0!</v>
      </c>
      <c r="T712" s="202" t="e">
        <f t="shared" si="93"/>
        <v>#DIV/0!</v>
      </c>
      <c r="U712" s="202" t="e">
        <f t="shared" si="94"/>
        <v>#DIV/0!</v>
      </c>
      <c r="V712" s="378" t="e">
        <f t="shared" si="95"/>
        <v>#DIV/0!</v>
      </c>
      <c r="W712" s="378" t="e">
        <f t="shared" si="96"/>
        <v>#DIV/0!</v>
      </c>
      <c r="X712" s="258" t="e">
        <f t="shared" si="97"/>
        <v>#N/A</v>
      </c>
      <c r="Y712" s="297" t="e">
        <f t="shared" si="98"/>
        <v>#DIV/0!</v>
      </c>
      <c r="Z712" s="201">
        <f t="shared" si="99"/>
        <v>0</v>
      </c>
      <c r="AC712" s="258"/>
      <c r="AD712" s="201" t="str">
        <f>PE!AP712</f>
        <v>Methode</v>
      </c>
    </row>
    <row r="713" spans="1:30">
      <c r="A713" s="221" t="s">
        <v>768</v>
      </c>
      <c r="R713" s="232" t="e">
        <f t="shared" si="92"/>
        <v>#DIV/0!</v>
      </c>
      <c r="S713" s="201" t="e">
        <f t="shared" si="91"/>
        <v>#DIV/0!</v>
      </c>
      <c r="T713" s="202" t="e">
        <f t="shared" si="93"/>
        <v>#DIV/0!</v>
      </c>
      <c r="U713" s="202" t="e">
        <f t="shared" si="94"/>
        <v>#DIV/0!</v>
      </c>
      <c r="V713" s="378" t="e">
        <f t="shared" si="95"/>
        <v>#DIV/0!</v>
      </c>
      <c r="W713" s="378" t="e">
        <f t="shared" si="96"/>
        <v>#DIV/0!</v>
      </c>
      <c r="X713" s="258" t="e">
        <f t="shared" si="97"/>
        <v>#N/A</v>
      </c>
      <c r="Y713" s="297" t="e">
        <f t="shared" si="98"/>
        <v>#DIV/0!</v>
      </c>
      <c r="Z713" s="201">
        <f t="shared" si="99"/>
        <v>0</v>
      </c>
      <c r="AC713" s="258"/>
      <c r="AD713" s="201" t="str">
        <f>PE!AP713</f>
        <v>Methode</v>
      </c>
    </row>
    <row r="714" spans="1:30">
      <c r="A714" s="221" t="s">
        <v>769</v>
      </c>
      <c r="B714">
        <v>42.14</v>
      </c>
      <c r="C714">
        <v>22.48</v>
      </c>
      <c r="D714">
        <v>21.75</v>
      </c>
      <c r="E714">
        <v>19.239999999999998</v>
      </c>
      <c r="F714">
        <v>21.31</v>
      </c>
      <c r="G714">
        <v>18.78</v>
      </c>
      <c r="H714" s="22">
        <v>42.14</v>
      </c>
      <c r="I714">
        <v>22.48</v>
      </c>
      <c r="J714">
        <v>21.75</v>
      </c>
      <c r="K714">
        <v>19.239999999999998</v>
      </c>
      <c r="L714">
        <v>21.31</v>
      </c>
      <c r="M714" s="72">
        <v>18.78</v>
      </c>
      <c r="P714">
        <v>0.18177399999999999</v>
      </c>
      <c r="Q714">
        <v>0.46</v>
      </c>
      <c r="R714" s="232">
        <f t="shared" si="92"/>
        <v>1</v>
      </c>
      <c r="S714" s="201">
        <f t="shared" si="91"/>
        <v>0.73</v>
      </c>
      <c r="T714" s="202">
        <f t="shared" si="93"/>
        <v>33.332177947729377</v>
      </c>
      <c r="U714" s="202">
        <f t="shared" si="94"/>
        <v>33.332177947729377</v>
      </c>
      <c r="V714" s="378">
        <f t="shared" si="95"/>
        <v>0.67991375218912165</v>
      </c>
      <c r="W714" s="378">
        <f t="shared" si="96"/>
        <v>2.2061162752738506</v>
      </c>
      <c r="X714" s="258">
        <f t="shared" si="97"/>
        <v>1.94</v>
      </c>
      <c r="Y714" s="297">
        <f t="shared" si="98"/>
        <v>24.283333333333331</v>
      </c>
      <c r="Z714" s="201">
        <f t="shared" si="99"/>
        <v>133.59079589673624</v>
      </c>
      <c r="AB714">
        <v>4.4405E-2</v>
      </c>
      <c r="AC714" s="258">
        <f>100*(Y714/(AB714*1000))</f>
        <v>54.686033855046347</v>
      </c>
      <c r="AD714" s="201" t="str">
        <f>PE!AP714</f>
        <v>Methode</v>
      </c>
    </row>
    <row r="715" spans="1:30">
      <c r="A715" s="239" t="s">
        <v>770</v>
      </c>
      <c r="E715">
        <v>5.07</v>
      </c>
      <c r="K715">
        <v>5.07</v>
      </c>
      <c r="N715">
        <v>1.143</v>
      </c>
      <c r="O715">
        <v>0.12</v>
      </c>
      <c r="P715">
        <v>11.5961</v>
      </c>
      <c r="Q715">
        <v>0.44</v>
      </c>
      <c r="R715" s="232">
        <f t="shared" si="92"/>
        <v>0.16</v>
      </c>
      <c r="S715" s="201">
        <f t="shared" si="91"/>
        <v>0.3</v>
      </c>
      <c r="T715" s="202">
        <f t="shared" si="93"/>
        <v>0</v>
      </c>
      <c r="U715" s="202">
        <f t="shared" si="94"/>
        <v>0</v>
      </c>
      <c r="V715" s="378" t="e">
        <f t="shared" si="95"/>
        <v>#DIV/0!</v>
      </c>
      <c r="W715" s="378" t="e">
        <f t="shared" si="96"/>
        <v>#DIV/0!</v>
      </c>
      <c r="X715" s="258" t="e">
        <f t="shared" si="97"/>
        <v>#N/A</v>
      </c>
      <c r="Y715" s="297">
        <f t="shared" si="98"/>
        <v>5.07</v>
      </c>
      <c r="Z715" s="201">
        <f t="shared" si="99"/>
        <v>0.4372159605384569</v>
      </c>
      <c r="AD715" s="201" t="str">
        <f>PE!AP715</f>
        <v>Methodenvergleich</v>
      </c>
    </row>
    <row r="716" spans="1:30">
      <c r="A716" s="239" t="s">
        <v>771</v>
      </c>
      <c r="N716">
        <v>0.61699999999999999</v>
      </c>
      <c r="O716">
        <v>0.12</v>
      </c>
      <c r="P716">
        <v>7.643675</v>
      </c>
      <c r="Q716">
        <v>0.5</v>
      </c>
      <c r="R716" s="232" t="e">
        <f t="shared" si="92"/>
        <v>#DIV/0!</v>
      </c>
      <c r="S716" s="201" t="e">
        <f t="shared" si="91"/>
        <v>#DIV/0!</v>
      </c>
      <c r="T716" s="202" t="e">
        <f t="shared" si="93"/>
        <v>#DIV/0!</v>
      </c>
      <c r="U716" s="202" t="e">
        <f t="shared" si="94"/>
        <v>#DIV/0!</v>
      </c>
      <c r="V716" s="378" t="e">
        <f t="shared" si="95"/>
        <v>#DIV/0!</v>
      </c>
      <c r="W716" s="378" t="e">
        <f t="shared" si="96"/>
        <v>#DIV/0!</v>
      </c>
      <c r="X716" s="258" t="e">
        <f t="shared" si="97"/>
        <v>#N/A</v>
      </c>
      <c r="Y716" s="297" t="e">
        <f t="shared" si="98"/>
        <v>#DIV/0!</v>
      </c>
      <c r="Z716" s="201">
        <f t="shared" si="99"/>
        <v>0</v>
      </c>
      <c r="AD716" s="201" t="str">
        <f>PE!AP716</f>
        <v>Methodenvergleich</v>
      </c>
    </row>
    <row r="717" spans="1:30">
      <c r="A717" s="239" t="s">
        <v>772</v>
      </c>
      <c r="N717">
        <v>0.53700000000000003</v>
      </c>
      <c r="O717">
        <v>0.12</v>
      </c>
      <c r="P717">
        <v>7.9011150000000008</v>
      </c>
      <c r="Q717">
        <v>0.5</v>
      </c>
      <c r="R717" s="232" t="e">
        <f t="shared" si="92"/>
        <v>#DIV/0!</v>
      </c>
      <c r="S717" s="201" t="e">
        <f t="shared" si="91"/>
        <v>#DIV/0!</v>
      </c>
      <c r="T717" s="202" t="e">
        <f t="shared" si="93"/>
        <v>#DIV/0!</v>
      </c>
      <c r="U717" s="202" t="e">
        <f t="shared" si="94"/>
        <v>#DIV/0!</v>
      </c>
      <c r="V717" s="378" t="e">
        <f t="shared" si="95"/>
        <v>#DIV/0!</v>
      </c>
      <c r="W717" s="378" t="e">
        <f t="shared" si="96"/>
        <v>#DIV/0!</v>
      </c>
      <c r="X717" s="258" t="e">
        <f t="shared" si="97"/>
        <v>#N/A</v>
      </c>
      <c r="Y717" s="297" t="e">
        <f t="shared" si="98"/>
        <v>#DIV/0!</v>
      </c>
      <c r="Z717" s="201">
        <f t="shared" si="99"/>
        <v>0</v>
      </c>
      <c r="AD717" s="201" t="str">
        <f>PE!AP717</f>
        <v>Methodenvergleich</v>
      </c>
    </row>
    <row r="718" spans="1:30">
      <c r="A718" s="239" t="s">
        <v>773</v>
      </c>
      <c r="D718">
        <v>7.24</v>
      </c>
      <c r="E718">
        <v>5.89</v>
      </c>
      <c r="J718">
        <v>7.24</v>
      </c>
      <c r="K718">
        <v>5.89</v>
      </c>
      <c r="Q718">
        <v>0.5</v>
      </c>
      <c r="R718" s="232">
        <f t="shared" si="92"/>
        <v>0.66666666666666663</v>
      </c>
      <c r="S718" s="201">
        <f t="shared" si="91"/>
        <v>0.58333333333333326</v>
      </c>
      <c r="T718" s="202">
        <f t="shared" si="93"/>
        <v>10.281797410510338</v>
      </c>
      <c r="U718" s="202">
        <f t="shared" si="94"/>
        <v>10.281797410510338</v>
      </c>
      <c r="V718" s="378">
        <f t="shared" si="95"/>
        <v>0.99999999999999445</v>
      </c>
      <c r="W718" s="378">
        <f t="shared" si="96"/>
        <v>0.99999999999999567</v>
      </c>
      <c r="X718" s="258" t="e">
        <f t="shared" si="97"/>
        <v>#N/A</v>
      </c>
      <c r="Y718" s="297">
        <f t="shared" si="98"/>
        <v>6.5649999999999995</v>
      </c>
      <c r="Z718" s="201">
        <f t="shared" si="99"/>
        <v>0</v>
      </c>
      <c r="AD718" s="201" t="str">
        <f>PE!AP718</f>
        <v>Methode</v>
      </c>
    </row>
    <row r="719" spans="1:30">
      <c r="A719" s="239" t="s">
        <v>774</v>
      </c>
      <c r="N719">
        <v>0.82299999999999995</v>
      </c>
      <c r="O719">
        <v>9.9000000000000005E-2</v>
      </c>
      <c r="P719">
        <v>11.2964</v>
      </c>
      <c r="R719" s="232" t="e">
        <f t="shared" si="92"/>
        <v>#DIV/0!</v>
      </c>
      <c r="S719" s="201" t="e">
        <f t="shared" si="91"/>
        <v>#DIV/0!</v>
      </c>
      <c r="T719" s="202" t="e">
        <f t="shared" si="93"/>
        <v>#DIV/0!</v>
      </c>
      <c r="U719" s="202" t="e">
        <f t="shared" si="94"/>
        <v>#DIV/0!</v>
      </c>
      <c r="V719" s="378" t="e">
        <f t="shared" si="95"/>
        <v>#DIV/0!</v>
      </c>
      <c r="W719" s="378" t="e">
        <f t="shared" si="96"/>
        <v>#DIV/0!</v>
      </c>
      <c r="X719" s="258" t="e">
        <f t="shared" si="97"/>
        <v>#N/A</v>
      </c>
      <c r="Y719" s="297" t="e">
        <f t="shared" si="98"/>
        <v>#DIV/0!</v>
      </c>
      <c r="Z719" s="201">
        <f t="shared" si="99"/>
        <v>0</v>
      </c>
      <c r="AD719" s="201" t="str">
        <f>PE!AP719</f>
        <v>Kläranlagen</v>
      </c>
    </row>
    <row r="720" spans="1:30">
      <c r="A720" s="239" t="s">
        <v>775</v>
      </c>
      <c r="E720">
        <v>8.42</v>
      </c>
      <c r="F720">
        <v>11.92</v>
      </c>
      <c r="K720">
        <v>8.42</v>
      </c>
      <c r="L720">
        <v>11.92</v>
      </c>
      <c r="N720">
        <v>1</v>
      </c>
      <c r="O720">
        <v>9.9000000000000005E-2</v>
      </c>
      <c r="P720">
        <v>14.132300000000001</v>
      </c>
      <c r="Q720">
        <v>0.5</v>
      </c>
      <c r="R720" s="232">
        <f t="shared" si="92"/>
        <v>0.66666666666666663</v>
      </c>
      <c r="S720" s="201">
        <f t="shared" si="91"/>
        <v>0.58333333333333326</v>
      </c>
      <c r="T720" s="202">
        <f t="shared" si="93"/>
        <v>17.207472959685351</v>
      </c>
      <c r="U720" s="202">
        <f t="shared" si="94"/>
        <v>17.207472959685351</v>
      </c>
      <c r="V720" s="378">
        <f t="shared" si="95"/>
        <v>1</v>
      </c>
      <c r="W720" s="378">
        <f t="shared" si="96"/>
        <v>1</v>
      </c>
      <c r="X720" s="258" t="e">
        <f t="shared" si="97"/>
        <v>#N/A</v>
      </c>
      <c r="Y720" s="297">
        <f t="shared" si="98"/>
        <v>10.17</v>
      </c>
      <c r="Z720" s="201">
        <f t="shared" si="99"/>
        <v>0.71962808601572281</v>
      </c>
      <c r="AD720" s="201" t="str">
        <f>PE!AP720</f>
        <v>Kläranlagen</v>
      </c>
    </row>
    <row r="721" spans="1:30">
      <c r="A721" s="239" t="s">
        <v>776</v>
      </c>
      <c r="N721">
        <v>0.38100000000000001</v>
      </c>
      <c r="O721">
        <v>9.9000000000000005E-2</v>
      </c>
      <c r="P721">
        <v>11.626950000000001</v>
      </c>
      <c r="Q721">
        <v>0.5</v>
      </c>
      <c r="R721" s="232" t="e">
        <f t="shared" si="92"/>
        <v>#DIV/0!</v>
      </c>
      <c r="S721" s="201" t="e">
        <f t="shared" ref="S721:S784" si="100">AVERAGE(Q721:R721)</f>
        <v>#DIV/0!</v>
      </c>
      <c r="T721" s="202" t="e">
        <f t="shared" si="93"/>
        <v>#DIV/0!</v>
      </c>
      <c r="U721" s="202" t="e">
        <f t="shared" si="94"/>
        <v>#DIV/0!</v>
      </c>
      <c r="V721" s="378" t="e">
        <f t="shared" si="95"/>
        <v>#DIV/0!</v>
      </c>
      <c r="W721" s="378" t="e">
        <f t="shared" si="96"/>
        <v>#DIV/0!</v>
      </c>
      <c r="X721" s="258" t="e">
        <f t="shared" si="97"/>
        <v>#N/A</v>
      </c>
      <c r="Y721" s="297" t="e">
        <f t="shared" si="98"/>
        <v>#DIV/0!</v>
      </c>
      <c r="Z721" s="201">
        <f t="shared" si="99"/>
        <v>0</v>
      </c>
      <c r="AD721" s="201" t="str">
        <f>PE!AP721</f>
        <v>Kläranlagen</v>
      </c>
    </row>
    <row r="722" spans="1:30">
      <c r="A722" s="239" t="s">
        <v>777</v>
      </c>
      <c r="B722">
        <v>24.45</v>
      </c>
      <c r="C722">
        <v>32.49</v>
      </c>
      <c r="D722">
        <v>17.66</v>
      </c>
      <c r="E722">
        <v>28.75</v>
      </c>
      <c r="F722">
        <v>24.25</v>
      </c>
      <c r="G722">
        <v>19.41</v>
      </c>
      <c r="H722" s="22">
        <v>24.45</v>
      </c>
      <c r="I722">
        <v>32.49</v>
      </c>
      <c r="J722">
        <v>17.66</v>
      </c>
      <c r="K722">
        <v>28.75</v>
      </c>
      <c r="L722">
        <v>24.25</v>
      </c>
      <c r="M722" s="72">
        <v>19.41</v>
      </c>
      <c r="N722">
        <v>1.069</v>
      </c>
      <c r="O722">
        <v>6.2E-2</v>
      </c>
      <c r="P722">
        <v>7.5627750000000002</v>
      </c>
      <c r="Q722">
        <v>0.44</v>
      </c>
      <c r="R722" s="232">
        <f t="shared" si="92"/>
        <v>1</v>
      </c>
      <c r="S722" s="201">
        <f t="shared" si="100"/>
        <v>0.72</v>
      </c>
      <c r="T722" s="202">
        <f t="shared" si="93"/>
        <v>20.721421855057383</v>
      </c>
      <c r="U722" s="202">
        <f t="shared" si="94"/>
        <v>20.721421855057383</v>
      </c>
      <c r="V722" s="378">
        <f t="shared" si="95"/>
        <v>1.3475557189623772</v>
      </c>
      <c r="W722" s="378">
        <f t="shared" si="96"/>
        <v>1.5734067140040628</v>
      </c>
      <c r="X722" s="258">
        <f t="shared" si="97"/>
        <v>1.94</v>
      </c>
      <c r="Y722" s="297">
        <f t="shared" si="98"/>
        <v>24.501666666666665</v>
      </c>
      <c r="Z722" s="201">
        <f t="shared" si="99"/>
        <v>3.239771997271724</v>
      </c>
      <c r="AD722" s="201" t="str">
        <f>PE!AP722</f>
        <v>Kläranlagen</v>
      </c>
    </row>
    <row r="723" spans="1:30">
      <c r="A723" s="239" t="s">
        <v>778</v>
      </c>
      <c r="B723">
        <v>34.86</v>
      </c>
      <c r="C723">
        <v>34.49</v>
      </c>
      <c r="D723">
        <v>19.66</v>
      </c>
      <c r="E723">
        <v>40.21</v>
      </c>
      <c r="F723">
        <v>38.14</v>
      </c>
      <c r="G723">
        <v>28.91</v>
      </c>
      <c r="H723" s="22">
        <v>34.86</v>
      </c>
      <c r="I723">
        <v>34.49</v>
      </c>
      <c r="J723">
        <v>19.66</v>
      </c>
      <c r="K723">
        <v>40.21</v>
      </c>
      <c r="L723">
        <v>38.14</v>
      </c>
      <c r="M723" s="72">
        <v>28.91</v>
      </c>
      <c r="N723">
        <v>0.54</v>
      </c>
      <c r="O723">
        <v>6.2E-2</v>
      </c>
      <c r="P723">
        <v>9.8942800000000002</v>
      </c>
      <c r="Q723">
        <v>0.49</v>
      </c>
      <c r="R723" s="232">
        <f t="shared" si="92"/>
        <v>1</v>
      </c>
      <c r="S723" s="201">
        <f t="shared" si="100"/>
        <v>0.745</v>
      </c>
      <c r="T723" s="202">
        <f t="shared" si="93"/>
        <v>20.818697609488023</v>
      </c>
      <c r="U723" s="202">
        <f t="shared" si="94"/>
        <v>20.818697609488023</v>
      </c>
      <c r="V723" s="378">
        <f t="shared" si="95"/>
        <v>1.9165040632984605</v>
      </c>
      <c r="W723" s="378">
        <f t="shared" si="96"/>
        <v>1.1010537327007759</v>
      </c>
      <c r="X723" s="258">
        <f t="shared" si="97"/>
        <v>1.94</v>
      </c>
      <c r="Y723" s="297">
        <f t="shared" si="98"/>
        <v>32.711666666666666</v>
      </c>
      <c r="Z723" s="201">
        <f t="shared" si="99"/>
        <v>3.3061189562723783</v>
      </c>
      <c r="AD723" s="201" t="str">
        <f>PE!AP723</f>
        <v>Kläranlagen</v>
      </c>
    </row>
    <row r="724" spans="1:30">
      <c r="A724" s="239" t="s">
        <v>779</v>
      </c>
      <c r="B724">
        <v>39.44</v>
      </c>
      <c r="C724">
        <v>44.3</v>
      </c>
      <c r="D724">
        <v>19.059999999999999</v>
      </c>
      <c r="E724">
        <v>47.38</v>
      </c>
      <c r="F724">
        <v>33.83</v>
      </c>
      <c r="G724">
        <v>31.01</v>
      </c>
      <c r="H724" s="22">
        <v>39.44</v>
      </c>
      <c r="I724">
        <v>44.3</v>
      </c>
      <c r="J724">
        <v>19.059999999999999</v>
      </c>
      <c r="K724">
        <v>47.38</v>
      </c>
      <c r="L724">
        <v>33.83</v>
      </c>
      <c r="M724" s="72">
        <v>31.01</v>
      </c>
      <c r="N724">
        <v>0.64600000000000002</v>
      </c>
      <c r="O724">
        <v>6.2E-2</v>
      </c>
      <c r="P724">
        <v>10.4732</v>
      </c>
      <c r="Q724">
        <v>0.44</v>
      </c>
      <c r="R724" s="232">
        <f t="shared" si="92"/>
        <v>1</v>
      </c>
      <c r="S724" s="201">
        <f t="shared" si="100"/>
        <v>0.72</v>
      </c>
      <c r="T724" s="202">
        <f t="shared" si="93"/>
        <v>26.142908845460045</v>
      </c>
      <c r="U724" s="202">
        <f t="shared" si="94"/>
        <v>26.142908845460045</v>
      </c>
      <c r="V724" s="378">
        <f t="shared" si="95"/>
        <v>1.7907054686974582</v>
      </c>
      <c r="W724" s="378">
        <f t="shared" si="96"/>
        <v>1.2321106771506654</v>
      </c>
      <c r="X724" s="258">
        <f t="shared" si="97"/>
        <v>1.94</v>
      </c>
      <c r="Y724" s="297">
        <f t="shared" si="98"/>
        <v>35.836666666666666</v>
      </c>
      <c r="Z724" s="201">
        <f t="shared" si="99"/>
        <v>3.4217494812155467</v>
      </c>
      <c r="AD724" s="201" t="str">
        <f>PE!AP724</f>
        <v>Kläranlagen</v>
      </c>
    </row>
    <row r="725" spans="1:30">
      <c r="A725" s="239" t="s">
        <v>780</v>
      </c>
      <c r="P725">
        <v>2.2444700000000002</v>
      </c>
      <c r="R725" s="232" t="e">
        <f t="shared" si="92"/>
        <v>#DIV/0!</v>
      </c>
      <c r="S725" s="201" t="e">
        <f t="shared" si="100"/>
        <v>#DIV/0!</v>
      </c>
      <c r="T725" s="202" t="e">
        <f t="shared" si="93"/>
        <v>#DIV/0!</v>
      </c>
      <c r="U725" s="202" t="e">
        <f t="shared" si="94"/>
        <v>#DIV/0!</v>
      </c>
      <c r="V725" s="378" t="e">
        <f t="shared" si="95"/>
        <v>#DIV/0!</v>
      </c>
      <c r="W725" s="378" t="e">
        <f t="shared" si="96"/>
        <v>#DIV/0!</v>
      </c>
      <c r="X725" s="258" t="e">
        <f t="shared" si="97"/>
        <v>#N/A</v>
      </c>
      <c r="Y725" s="297" t="e">
        <f t="shared" si="98"/>
        <v>#DIV/0!</v>
      </c>
      <c r="Z725" s="201">
        <f t="shared" si="99"/>
        <v>0</v>
      </c>
      <c r="AD725" s="201" t="str">
        <f>PE!AP725</f>
        <v>Methode</v>
      </c>
    </row>
    <row r="726" spans="1:30">
      <c r="A726" s="240" t="s">
        <v>781</v>
      </c>
      <c r="E726">
        <v>13.19</v>
      </c>
      <c r="G726">
        <v>13.59</v>
      </c>
      <c r="K726">
        <v>13.19</v>
      </c>
      <c r="M726" s="72">
        <v>13.59</v>
      </c>
      <c r="N726">
        <v>0.69099999999999995</v>
      </c>
      <c r="O726">
        <v>1.9E-2</v>
      </c>
      <c r="P726">
        <v>9.4745749999999997</v>
      </c>
      <c r="Q726">
        <v>0.5</v>
      </c>
      <c r="R726" s="232">
        <f t="shared" si="92"/>
        <v>0.66666666666666663</v>
      </c>
      <c r="S726" s="201">
        <f t="shared" si="100"/>
        <v>0.58333333333333326</v>
      </c>
      <c r="T726" s="202">
        <f t="shared" si="93"/>
        <v>1.4936519790888736</v>
      </c>
      <c r="U726" s="202">
        <f t="shared" si="94"/>
        <v>1.4936519790888736</v>
      </c>
      <c r="V726" s="378">
        <f t="shared" si="95"/>
        <v>1.0000000000000044</v>
      </c>
      <c r="W726" s="378">
        <f t="shared" si="96"/>
        <v>0.99999999999999556</v>
      </c>
      <c r="X726" s="258" t="e">
        <f t="shared" si="97"/>
        <v>#N/A</v>
      </c>
      <c r="Y726" s="297">
        <f t="shared" si="98"/>
        <v>13.39</v>
      </c>
      <c r="Z726" s="201">
        <f t="shared" si="99"/>
        <v>1.4132560035674424</v>
      </c>
      <c r="AD726" s="201" t="str">
        <f>PE!AP726</f>
        <v>Kläranlagen</v>
      </c>
    </row>
    <row r="727" spans="1:30">
      <c r="A727" s="240" t="s">
        <v>782</v>
      </c>
      <c r="E727">
        <v>13.15</v>
      </c>
      <c r="G727">
        <v>14.91</v>
      </c>
      <c r="K727">
        <v>13.15</v>
      </c>
      <c r="M727" s="72">
        <v>14.91</v>
      </c>
      <c r="N727">
        <v>0.71699999999999997</v>
      </c>
      <c r="O727">
        <v>1.9E-2</v>
      </c>
      <c r="P727">
        <v>8.9332399999999996</v>
      </c>
      <c r="Q727">
        <v>0.49</v>
      </c>
      <c r="R727" s="232">
        <f t="shared" si="92"/>
        <v>0.66666666666666663</v>
      </c>
      <c r="S727" s="201">
        <f t="shared" si="100"/>
        <v>0.57833333333333337</v>
      </c>
      <c r="T727" s="202">
        <f t="shared" si="93"/>
        <v>6.2722736992159644</v>
      </c>
      <c r="U727" s="202">
        <f t="shared" si="94"/>
        <v>6.2722736992159644</v>
      </c>
      <c r="V727" s="378">
        <f t="shared" si="95"/>
        <v>1.0000000000000011</v>
      </c>
      <c r="W727" s="378">
        <f t="shared" si="96"/>
        <v>0.999999999999999</v>
      </c>
      <c r="X727" s="258" t="e">
        <f t="shared" si="97"/>
        <v>#N/A</v>
      </c>
      <c r="Y727" s="297">
        <f t="shared" si="98"/>
        <v>14.030000000000001</v>
      </c>
      <c r="Z727" s="201">
        <f t="shared" si="99"/>
        <v>1.5705387966739952</v>
      </c>
      <c r="AD727" s="201" t="str">
        <f>PE!AP727</f>
        <v>Kläranlagen</v>
      </c>
    </row>
    <row r="728" spans="1:30">
      <c r="A728" s="240" t="s">
        <v>783</v>
      </c>
      <c r="E728">
        <v>14.18</v>
      </c>
      <c r="G728">
        <v>13.07</v>
      </c>
      <c r="K728">
        <v>14.18</v>
      </c>
      <c r="M728" s="72">
        <v>13.07</v>
      </c>
      <c r="N728">
        <v>0.82399999999999995</v>
      </c>
      <c r="O728">
        <v>1.9E-2</v>
      </c>
      <c r="P728">
        <v>10.469950000000001</v>
      </c>
      <c r="Q728">
        <v>0.5</v>
      </c>
      <c r="R728" s="232">
        <f t="shared" si="92"/>
        <v>0.66666666666666663</v>
      </c>
      <c r="S728" s="201">
        <f t="shared" si="100"/>
        <v>0.58333333333333326</v>
      </c>
      <c r="T728" s="202">
        <f t="shared" si="93"/>
        <v>4.0733944954128418</v>
      </c>
      <c r="U728" s="202">
        <f t="shared" si="94"/>
        <v>4.0733944954128418</v>
      </c>
      <c r="V728" s="378">
        <f t="shared" si="95"/>
        <v>1</v>
      </c>
      <c r="W728" s="378">
        <f t="shared" si="96"/>
        <v>1</v>
      </c>
      <c r="X728" s="258" t="e">
        <f t="shared" si="97"/>
        <v>#N/A</v>
      </c>
      <c r="Y728" s="297">
        <f t="shared" si="98"/>
        <v>13.625</v>
      </c>
      <c r="Z728" s="201">
        <f t="shared" si="99"/>
        <v>1.3013433684019502</v>
      </c>
      <c r="AD728" s="201" t="str">
        <f>PE!AP728</f>
        <v>Kläranlagen</v>
      </c>
    </row>
    <row r="729" spans="1:30">
      <c r="A729" s="240" t="s">
        <v>784</v>
      </c>
      <c r="N729">
        <v>0.82299999999999995</v>
      </c>
      <c r="O729">
        <v>0.13500000000000001</v>
      </c>
      <c r="P729">
        <v>8.8538300000000003</v>
      </c>
      <c r="R729" s="232" t="e">
        <f t="shared" si="92"/>
        <v>#DIV/0!</v>
      </c>
      <c r="S729" s="201" t="e">
        <f t="shared" si="100"/>
        <v>#DIV/0!</v>
      </c>
      <c r="T729" s="202" t="e">
        <f t="shared" si="93"/>
        <v>#DIV/0!</v>
      </c>
      <c r="U729" s="202" t="e">
        <f t="shared" si="94"/>
        <v>#DIV/0!</v>
      </c>
      <c r="V729" s="378" t="e">
        <f t="shared" si="95"/>
        <v>#DIV/0!</v>
      </c>
      <c r="W729" s="378" t="e">
        <f t="shared" si="96"/>
        <v>#DIV/0!</v>
      </c>
      <c r="X729" s="258" t="e">
        <f t="shared" si="97"/>
        <v>#N/A</v>
      </c>
      <c r="Y729" s="297" t="e">
        <f t="shared" si="98"/>
        <v>#DIV/0!</v>
      </c>
      <c r="Z729" s="201">
        <f t="shared" si="99"/>
        <v>0</v>
      </c>
      <c r="AD729" s="201" t="str">
        <f>PE!AP729</f>
        <v>Kläranlagen</v>
      </c>
    </row>
    <row r="730" spans="1:30">
      <c r="A730" s="240" t="s">
        <v>785</v>
      </c>
      <c r="N730">
        <v>0.29899999999999999</v>
      </c>
      <c r="O730">
        <v>0.13500000000000001</v>
      </c>
      <c r="P730">
        <v>8.9192199999999993</v>
      </c>
      <c r="R730" s="232" t="e">
        <f t="shared" si="92"/>
        <v>#DIV/0!</v>
      </c>
      <c r="S730" s="201" t="e">
        <f t="shared" si="100"/>
        <v>#DIV/0!</v>
      </c>
      <c r="T730" s="202" t="e">
        <f t="shared" si="93"/>
        <v>#DIV/0!</v>
      </c>
      <c r="U730" s="202" t="e">
        <f t="shared" si="94"/>
        <v>#DIV/0!</v>
      </c>
      <c r="V730" s="378" t="e">
        <f t="shared" si="95"/>
        <v>#DIV/0!</v>
      </c>
      <c r="W730" s="378" t="e">
        <f t="shared" si="96"/>
        <v>#DIV/0!</v>
      </c>
      <c r="X730" s="258" t="e">
        <f t="shared" si="97"/>
        <v>#N/A</v>
      </c>
      <c r="Y730" s="297" t="e">
        <f t="shared" si="98"/>
        <v>#DIV/0!</v>
      </c>
      <c r="Z730" s="201">
        <f t="shared" si="99"/>
        <v>0</v>
      </c>
      <c r="AD730" s="201" t="str">
        <f>PE!AP730</f>
        <v>Kläranlagen</v>
      </c>
    </row>
    <row r="731" spans="1:30">
      <c r="A731" s="240" t="s">
        <v>786</v>
      </c>
      <c r="N731">
        <v>1.0409999999999999</v>
      </c>
      <c r="O731">
        <v>0.13500000000000001</v>
      </c>
      <c r="P731">
        <v>9.8315149999999996</v>
      </c>
      <c r="R731" s="232" t="e">
        <f t="shared" si="92"/>
        <v>#DIV/0!</v>
      </c>
      <c r="S731" s="201" t="e">
        <f t="shared" si="100"/>
        <v>#DIV/0!</v>
      </c>
      <c r="T731" s="202" t="e">
        <f t="shared" si="93"/>
        <v>#DIV/0!</v>
      </c>
      <c r="U731" s="202" t="e">
        <f t="shared" si="94"/>
        <v>#DIV/0!</v>
      </c>
      <c r="V731" s="378" t="e">
        <f t="shared" si="95"/>
        <v>#DIV/0!</v>
      </c>
      <c r="W731" s="378" t="e">
        <f t="shared" si="96"/>
        <v>#DIV/0!</v>
      </c>
      <c r="X731" s="258" t="e">
        <f t="shared" si="97"/>
        <v>#N/A</v>
      </c>
      <c r="Y731" s="297" t="e">
        <f t="shared" si="98"/>
        <v>#DIV/0!</v>
      </c>
      <c r="Z731" s="201">
        <f t="shared" si="99"/>
        <v>0</v>
      </c>
      <c r="AD731" s="201" t="str">
        <f>PE!AP731</f>
        <v>Kläranlagen</v>
      </c>
    </row>
    <row r="732" spans="1:30">
      <c r="A732" s="240" t="s">
        <v>787</v>
      </c>
      <c r="B732">
        <v>13.92</v>
      </c>
      <c r="E732">
        <v>25.87</v>
      </c>
      <c r="F732">
        <v>31.13</v>
      </c>
      <c r="G732">
        <v>19.55</v>
      </c>
      <c r="H732" s="22">
        <v>13.92</v>
      </c>
      <c r="K732">
        <v>25.87</v>
      </c>
      <c r="L732">
        <v>31.13</v>
      </c>
      <c r="M732" s="72">
        <v>19.55</v>
      </c>
      <c r="N732">
        <v>0.92300000000000004</v>
      </c>
      <c r="O732">
        <v>0.113</v>
      </c>
      <c r="P732">
        <v>8.50929</v>
      </c>
      <c r="Q732">
        <v>0.61</v>
      </c>
      <c r="R732" s="232">
        <f t="shared" si="92"/>
        <v>0.83333333333333326</v>
      </c>
      <c r="S732" s="201">
        <f t="shared" si="100"/>
        <v>0.72166666666666668</v>
      </c>
      <c r="T732" s="202">
        <f t="shared" si="93"/>
        <v>28.661967572259012</v>
      </c>
      <c r="U732" s="202">
        <f t="shared" si="94"/>
        <v>28.661967572259012</v>
      </c>
      <c r="V732" s="378">
        <f t="shared" si="95"/>
        <v>1.3416642203558469</v>
      </c>
      <c r="W732" s="378">
        <f t="shared" si="96"/>
        <v>1.3131263783592004</v>
      </c>
      <c r="X732" s="258">
        <f t="shared" si="97"/>
        <v>1.49</v>
      </c>
      <c r="Y732" s="297">
        <f t="shared" si="98"/>
        <v>22.6175</v>
      </c>
      <c r="Z732" s="201">
        <f t="shared" si="99"/>
        <v>2.657977340060099</v>
      </c>
      <c r="AD732" s="201" t="str">
        <f>PE!AP732</f>
        <v>Kläranlagen</v>
      </c>
    </row>
    <row r="733" spans="1:30">
      <c r="A733" s="240" t="s">
        <v>788</v>
      </c>
      <c r="B733">
        <v>90.49</v>
      </c>
      <c r="C733">
        <v>104.62</v>
      </c>
      <c r="D733">
        <v>101.45</v>
      </c>
      <c r="E733">
        <v>73.38</v>
      </c>
      <c r="F733">
        <v>88.53</v>
      </c>
      <c r="G733">
        <v>60.45</v>
      </c>
      <c r="H733" s="22">
        <v>90.49</v>
      </c>
      <c r="I733">
        <v>104.62</v>
      </c>
      <c r="J733">
        <v>101.45</v>
      </c>
      <c r="K733">
        <v>73.38</v>
      </c>
      <c r="L733">
        <v>88.53</v>
      </c>
      <c r="M733" s="72">
        <v>60.45</v>
      </c>
      <c r="N733">
        <v>0.73699999999999999</v>
      </c>
      <c r="O733">
        <v>0.113</v>
      </c>
      <c r="P733">
        <v>8.9350749999999994</v>
      </c>
      <c r="Q733">
        <v>0.56000000000000005</v>
      </c>
      <c r="R733" s="232">
        <f t="shared" si="92"/>
        <v>1</v>
      </c>
      <c r="S733" s="201">
        <f t="shared" si="100"/>
        <v>0.78</v>
      </c>
      <c r="T733" s="202">
        <f t="shared" si="93"/>
        <v>17.804046267581459</v>
      </c>
      <c r="U733" s="202">
        <f t="shared" si="94"/>
        <v>17.804046267581459</v>
      </c>
      <c r="V733" s="378">
        <f t="shared" si="95"/>
        <v>1.6908983869440666</v>
      </c>
      <c r="W733" s="378">
        <f t="shared" si="96"/>
        <v>1.177632470231176</v>
      </c>
      <c r="X733" s="258">
        <f t="shared" si="97"/>
        <v>1.94</v>
      </c>
      <c r="Y733" s="297">
        <f t="shared" si="98"/>
        <v>86.486666666666679</v>
      </c>
      <c r="Z733" s="201">
        <f t="shared" si="99"/>
        <v>9.6794561508064216</v>
      </c>
      <c r="AD733" s="201" t="str">
        <f>PE!AP733</f>
        <v>Kläranlagen</v>
      </c>
    </row>
    <row r="734" spans="1:30">
      <c r="A734" s="240" t="s">
        <v>789</v>
      </c>
      <c r="E734">
        <v>15.53</v>
      </c>
      <c r="F734">
        <v>11.64</v>
      </c>
      <c r="G734">
        <v>13.68</v>
      </c>
      <c r="K734">
        <v>15.53</v>
      </c>
      <c r="L734">
        <v>11.64</v>
      </c>
      <c r="M734" s="72">
        <v>13.68</v>
      </c>
      <c r="N734">
        <v>0.52500000000000002</v>
      </c>
      <c r="O734">
        <v>0.113</v>
      </c>
      <c r="P734">
        <v>8.0005349999999993</v>
      </c>
      <c r="Q734">
        <v>0.51</v>
      </c>
      <c r="R734" s="232">
        <f t="shared" si="92"/>
        <v>0.75</v>
      </c>
      <c r="S734" s="201">
        <f t="shared" si="100"/>
        <v>0.63</v>
      </c>
      <c r="T734" s="202">
        <f t="shared" si="93"/>
        <v>11.667445501374143</v>
      </c>
      <c r="U734" s="202">
        <f t="shared" si="94"/>
        <v>11.667445501374143</v>
      </c>
      <c r="V734" s="378">
        <f t="shared" si="95"/>
        <v>1.2441904156397698</v>
      </c>
      <c r="W734" s="378">
        <f t="shared" si="96"/>
        <v>1.2043259672465894</v>
      </c>
      <c r="X734" s="258">
        <f t="shared" si="97"/>
        <v>1.1499999999999999</v>
      </c>
      <c r="Y734" s="297">
        <f t="shared" si="98"/>
        <v>13.616666666666667</v>
      </c>
      <c r="Z734" s="201">
        <f t="shared" si="99"/>
        <v>1.7019695141220765</v>
      </c>
      <c r="AD734" s="201" t="str">
        <f>PE!AP734</f>
        <v>Kläranlagen</v>
      </c>
    </row>
    <row r="735" spans="1:30">
      <c r="A735" s="240" t="s">
        <v>790</v>
      </c>
      <c r="N735">
        <v>0.70699999999999996</v>
      </c>
      <c r="O735">
        <v>3.5999999999999997E-2</v>
      </c>
      <c r="P735">
        <v>9.4548300000000012</v>
      </c>
      <c r="R735" s="232" t="e">
        <f t="shared" si="92"/>
        <v>#DIV/0!</v>
      </c>
      <c r="S735" s="201" t="e">
        <f t="shared" si="100"/>
        <v>#DIV/0!</v>
      </c>
      <c r="T735" s="202" t="e">
        <f t="shared" si="93"/>
        <v>#DIV/0!</v>
      </c>
      <c r="U735" s="202" t="e">
        <f t="shared" si="94"/>
        <v>#DIV/0!</v>
      </c>
      <c r="V735" s="378" t="e">
        <f t="shared" si="95"/>
        <v>#DIV/0!</v>
      </c>
      <c r="W735" s="378" t="e">
        <f t="shared" si="96"/>
        <v>#DIV/0!</v>
      </c>
      <c r="X735" s="258" t="e">
        <f t="shared" si="97"/>
        <v>#N/A</v>
      </c>
      <c r="Y735" s="297" t="e">
        <f t="shared" si="98"/>
        <v>#DIV/0!</v>
      </c>
      <c r="Z735" s="201">
        <f t="shared" si="99"/>
        <v>0</v>
      </c>
      <c r="AD735" s="201" t="str">
        <f>PE!AP735</f>
        <v>Kläranlagen</v>
      </c>
    </row>
    <row r="736" spans="1:30">
      <c r="A736" s="240" t="s">
        <v>791</v>
      </c>
      <c r="N736">
        <v>0.70699999999999996</v>
      </c>
      <c r="O736">
        <v>3.5999999999999997E-2</v>
      </c>
      <c r="P736">
        <v>9.7213200000000004</v>
      </c>
      <c r="R736" s="232" t="e">
        <f t="shared" si="92"/>
        <v>#DIV/0!</v>
      </c>
      <c r="S736" s="201" t="e">
        <f t="shared" si="100"/>
        <v>#DIV/0!</v>
      </c>
      <c r="T736" s="202" t="e">
        <f t="shared" si="93"/>
        <v>#DIV/0!</v>
      </c>
      <c r="U736" s="202" t="e">
        <f t="shared" si="94"/>
        <v>#DIV/0!</v>
      </c>
      <c r="V736" s="378" t="e">
        <f t="shared" si="95"/>
        <v>#DIV/0!</v>
      </c>
      <c r="W736" s="378" t="e">
        <f t="shared" si="96"/>
        <v>#DIV/0!</v>
      </c>
      <c r="X736" s="258" t="e">
        <f t="shared" si="97"/>
        <v>#N/A</v>
      </c>
      <c r="Y736" s="297" t="e">
        <f t="shared" si="98"/>
        <v>#DIV/0!</v>
      </c>
      <c r="Z736" s="201">
        <f t="shared" si="99"/>
        <v>0</v>
      </c>
      <c r="AD736" s="201" t="str">
        <f>PE!AP736</f>
        <v>Kläranlagen</v>
      </c>
    </row>
    <row r="737" spans="1:30">
      <c r="A737" s="241" t="s">
        <v>792</v>
      </c>
      <c r="B737">
        <v>7.33</v>
      </c>
      <c r="C737">
        <v>15</v>
      </c>
      <c r="E737">
        <v>15.55</v>
      </c>
      <c r="G737">
        <v>14.69</v>
      </c>
      <c r="H737" s="22">
        <v>7.33</v>
      </c>
      <c r="I737">
        <v>15</v>
      </c>
      <c r="K737">
        <v>15.55</v>
      </c>
      <c r="M737" s="72">
        <v>14.69</v>
      </c>
      <c r="N737">
        <v>1.1160000000000001</v>
      </c>
      <c r="O737">
        <v>5.3999999999999999E-2</v>
      </c>
      <c r="P737">
        <v>6.54345</v>
      </c>
      <c r="Q737">
        <v>0.44</v>
      </c>
      <c r="R737" s="232">
        <f t="shared" si="92"/>
        <v>0.83333333333333326</v>
      </c>
      <c r="S737" s="201">
        <f t="shared" si="100"/>
        <v>0.6366666666666666</v>
      </c>
      <c r="T737" s="202">
        <f t="shared" si="93"/>
        <v>25.641627184762118</v>
      </c>
      <c r="U737" s="202">
        <f t="shared" si="94"/>
        <v>25.641627184762118</v>
      </c>
      <c r="V737" s="378">
        <f t="shared" si="95"/>
        <v>1.7248026021637957</v>
      </c>
      <c r="W737" s="378">
        <f t="shared" si="96"/>
        <v>0.71440211005752141</v>
      </c>
      <c r="X737" s="258">
        <f t="shared" si="97"/>
        <v>1.49</v>
      </c>
      <c r="Y737" s="297">
        <f t="shared" si="98"/>
        <v>13.142499999999998</v>
      </c>
      <c r="Z737" s="201">
        <f t="shared" si="99"/>
        <v>2.0084970466649854</v>
      </c>
      <c r="AD737" s="201" t="str">
        <f>PE!AP737</f>
        <v>Kläranlagen</v>
      </c>
    </row>
    <row r="738" spans="1:30">
      <c r="A738" s="241" t="s">
        <v>793</v>
      </c>
      <c r="B738">
        <v>7.65</v>
      </c>
      <c r="C738">
        <v>16.809999999999999</v>
      </c>
      <c r="D738">
        <v>13.43</v>
      </c>
      <c r="E738">
        <v>21.73</v>
      </c>
      <c r="F738">
        <v>10.97</v>
      </c>
      <c r="G738">
        <v>20.67</v>
      </c>
      <c r="H738" s="22">
        <v>7.65</v>
      </c>
      <c r="I738">
        <v>16.809999999999999</v>
      </c>
      <c r="J738">
        <v>13.43</v>
      </c>
      <c r="K738">
        <v>21.73</v>
      </c>
      <c r="L738">
        <v>10.97</v>
      </c>
      <c r="M738" s="72">
        <v>20.67</v>
      </c>
      <c r="N738">
        <v>0.42499999999999999</v>
      </c>
      <c r="O738">
        <v>5.3999999999999999E-2</v>
      </c>
      <c r="P738">
        <v>9.3765300000000007</v>
      </c>
      <c r="Q738">
        <v>0.49</v>
      </c>
      <c r="R738" s="232">
        <f t="shared" si="92"/>
        <v>1</v>
      </c>
      <c r="S738" s="201">
        <f t="shared" si="100"/>
        <v>0.745</v>
      </c>
      <c r="T738" s="202">
        <f t="shared" si="93"/>
        <v>33.219910762731402</v>
      </c>
      <c r="U738" s="202">
        <f t="shared" si="94"/>
        <v>33.219910762731402</v>
      </c>
      <c r="V738" s="378">
        <f t="shared" si="95"/>
        <v>1.4962153982543556</v>
      </c>
      <c r="W738" s="378">
        <f t="shared" si="96"/>
        <v>1.2903868249495234</v>
      </c>
      <c r="X738" s="258">
        <f t="shared" si="97"/>
        <v>1.94</v>
      </c>
      <c r="Y738" s="297">
        <f t="shared" si="98"/>
        <v>15.21</v>
      </c>
      <c r="Z738" s="201">
        <f t="shared" si="99"/>
        <v>1.6221352675243399</v>
      </c>
      <c r="AD738" s="201" t="str">
        <f>PE!AP738</f>
        <v>Kläranlagen</v>
      </c>
    </row>
    <row r="739" spans="1:30">
      <c r="A739" s="241" t="s">
        <v>794</v>
      </c>
      <c r="B739">
        <v>7.94</v>
      </c>
      <c r="C739">
        <v>10.69</v>
      </c>
      <c r="E739">
        <v>16.2</v>
      </c>
      <c r="F739">
        <v>3.92</v>
      </c>
      <c r="G739">
        <v>15.85</v>
      </c>
      <c r="H739" s="22">
        <v>7.94</v>
      </c>
      <c r="I739">
        <v>10.69</v>
      </c>
      <c r="K739">
        <v>16.2</v>
      </c>
      <c r="L739">
        <v>3.92</v>
      </c>
      <c r="M739" s="72">
        <v>15.85</v>
      </c>
      <c r="N739">
        <v>0.70799999999999996</v>
      </c>
      <c r="O739">
        <v>5.3999999999999999E-2</v>
      </c>
      <c r="P739">
        <v>9.4155300000000004</v>
      </c>
      <c r="Q739">
        <v>0.61</v>
      </c>
      <c r="R739" s="232">
        <f t="shared" si="92"/>
        <v>0.66666666666666663</v>
      </c>
      <c r="S739" s="201">
        <f t="shared" si="100"/>
        <v>0.63833333333333331</v>
      </c>
      <c r="T739" s="202">
        <f t="shared" si="93"/>
        <v>42.975284082016074</v>
      </c>
      <c r="U739" s="202">
        <f t="shared" si="94"/>
        <v>42.975284082016074</v>
      </c>
      <c r="V739" s="378">
        <f t="shared" si="95"/>
        <v>1.4916146681015006</v>
      </c>
      <c r="W739" s="378">
        <f t="shared" si="96"/>
        <v>1.1251036353679889</v>
      </c>
      <c r="X739" s="258">
        <f t="shared" si="97"/>
        <v>1.75</v>
      </c>
      <c r="Y739" s="297">
        <f t="shared" si="98"/>
        <v>10.92</v>
      </c>
      <c r="Z739" s="201">
        <f t="shared" si="99"/>
        <v>1.1597860131081308</v>
      </c>
      <c r="AD739" s="201" t="str">
        <f>PE!AP739</f>
        <v>Kläranlagen</v>
      </c>
    </row>
    <row r="740" spans="1:30">
      <c r="A740" s="241" t="s">
        <v>795</v>
      </c>
      <c r="N740">
        <v>0.54300000000000004</v>
      </c>
      <c r="O740">
        <v>0.16400000000000001</v>
      </c>
      <c r="P740">
        <v>4.9485800000000006</v>
      </c>
      <c r="R740" s="232" t="e">
        <f t="shared" si="92"/>
        <v>#DIV/0!</v>
      </c>
      <c r="S740" s="201" t="e">
        <f t="shared" si="100"/>
        <v>#DIV/0!</v>
      </c>
      <c r="T740" s="202" t="e">
        <f t="shared" si="93"/>
        <v>#DIV/0!</v>
      </c>
      <c r="U740" s="202" t="e">
        <f t="shared" si="94"/>
        <v>#DIV/0!</v>
      </c>
      <c r="V740" s="378" t="e">
        <f t="shared" si="95"/>
        <v>#DIV/0!</v>
      </c>
      <c r="W740" s="378" t="e">
        <f t="shared" si="96"/>
        <v>#DIV/0!</v>
      </c>
      <c r="X740" s="258" t="e">
        <f t="shared" si="97"/>
        <v>#N/A</v>
      </c>
      <c r="Y740" s="297" t="e">
        <f t="shared" si="98"/>
        <v>#DIV/0!</v>
      </c>
      <c r="Z740" s="201">
        <f t="shared" si="99"/>
        <v>0</v>
      </c>
      <c r="AD740" s="201" t="str">
        <f>PE!AP740</f>
        <v>Kläranlagen</v>
      </c>
    </row>
    <row r="741" spans="1:30">
      <c r="A741" s="241" t="s">
        <v>796</v>
      </c>
      <c r="N741">
        <v>0.81899999999999995</v>
      </c>
      <c r="O741">
        <v>0.16400000000000001</v>
      </c>
      <c r="P741">
        <v>5.7705900000000003</v>
      </c>
      <c r="R741" s="232" t="e">
        <f t="shared" si="92"/>
        <v>#DIV/0!</v>
      </c>
      <c r="S741" s="201" t="e">
        <f t="shared" si="100"/>
        <v>#DIV/0!</v>
      </c>
      <c r="T741" s="202" t="e">
        <f t="shared" si="93"/>
        <v>#DIV/0!</v>
      </c>
      <c r="U741" s="202" t="e">
        <f t="shared" si="94"/>
        <v>#DIV/0!</v>
      </c>
      <c r="V741" s="378" t="e">
        <f t="shared" si="95"/>
        <v>#DIV/0!</v>
      </c>
      <c r="W741" s="378" t="e">
        <f t="shared" si="96"/>
        <v>#DIV/0!</v>
      </c>
      <c r="X741" s="258" t="e">
        <f t="shared" si="97"/>
        <v>#N/A</v>
      </c>
      <c r="Y741" s="297" t="e">
        <f t="shared" si="98"/>
        <v>#DIV/0!</v>
      </c>
      <c r="Z741" s="201">
        <f t="shared" si="99"/>
        <v>0</v>
      </c>
      <c r="AD741" s="201" t="str">
        <f>PE!AP741</f>
        <v>Kläranlagen</v>
      </c>
    </row>
    <row r="742" spans="1:30">
      <c r="A742" s="241" t="s">
        <v>797</v>
      </c>
      <c r="N742">
        <v>0.79800000000000004</v>
      </c>
      <c r="O742">
        <v>0.16400000000000001</v>
      </c>
      <c r="P742">
        <v>7.5740399999999992</v>
      </c>
      <c r="Q742">
        <v>0.5</v>
      </c>
      <c r="R742" s="232" t="e">
        <f t="shared" si="92"/>
        <v>#DIV/0!</v>
      </c>
      <c r="S742" s="201" t="e">
        <f t="shared" si="100"/>
        <v>#DIV/0!</v>
      </c>
      <c r="T742" s="202" t="e">
        <f t="shared" si="93"/>
        <v>#DIV/0!</v>
      </c>
      <c r="U742" s="202" t="e">
        <f t="shared" si="94"/>
        <v>#DIV/0!</v>
      </c>
      <c r="V742" s="378" t="e">
        <f t="shared" si="95"/>
        <v>#DIV/0!</v>
      </c>
      <c r="W742" s="378" t="e">
        <f t="shared" si="96"/>
        <v>#DIV/0!</v>
      </c>
      <c r="X742" s="258" t="e">
        <f t="shared" si="97"/>
        <v>#N/A</v>
      </c>
      <c r="Y742" s="297" t="e">
        <f t="shared" si="98"/>
        <v>#DIV/0!</v>
      </c>
      <c r="Z742" s="201">
        <f t="shared" si="99"/>
        <v>0</v>
      </c>
      <c r="AD742" s="201" t="str">
        <f>PE!AP742</f>
        <v>Kläranlagen</v>
      </c>
    </row>
    <row r="743" spans="1:30">
      <c r="A743" s="241" t="s">
        <v>798</v>
      </c>
      <c r="N743">
        <v>0.90900000000000003</v>
      </c>
      <c r="O743">
        <v>0.13900000000000001</v>
      </c>
      <c r="P743">
        <v>8.5882699999999996</v>
      </c>
      <c r="Q743">
        <v>0.5</v>
      </c>
      <c r="R743" s="232" t="e">
        <f t="shared" si="92"/>
        <v>#DIV/0!</v>
      </c>
      <c r="S743" s="201" t="e">
        <f t="shared" si="100"/>
        <v>#DIV/0!</v>
      </c>
      <c r="T743" s="202" t="e">
        <f t="shared" si="93"/>
        <v>#DIV/0!</v>
      </c>
      <c r="U743" s="202" t="e">
        <f t="shared" si="94"/>
        <v>#DIV/0!</v>
      </c>
      <c r="V743" s="378" t="e">
        <f t="shared" si="95"/>
        <v>#DIV/0!</v>
      </c>
      <c r="W743" s="378" t="e">
        <f t="shared" si="96"/>
        <v>#DIV/0!</v>
      </c>
      <c r="X743" s="258" t="e">
        <f t="shared" si="97"/>
        <v>#N/A</v>
      </c>
      <c r="Y743" s="297" t="e">
        <f t="shared" si="98"/>
        <v>#DIV/0!</v>
      </c>
      <c r="Z743" s="201">
        <f t="shared" si="99"/>
        <v>0</v>
      </c>
      <c r="AD743" s="201" t="str">
        <f>PE!AP743</f>
        <v>Kläranlagen</v>
      </c>
    </row>
    <row r="744" spans="1:30">
      <c r="A744" s="241" t="s">
        <v>799</v>
      </c>
      <c r="N744">
        <v>0.64800000000000002</v>
      </c>
      <c r="O744">
        <v>0.13900000000000001</v>
      </c>
      <c r="P744">
        <v>8.6637399999999989</v>
      </c>
      <c r="R744" s="232" t="e">
        <f t="shared" si="92"/>
        <v>#DIV/0!</v>
      </c>
      <c r="S744" s="201" t="e">
        <f t="shared" si="100"/>
        <v>#DIV/0!</v>
      </c>
      <c r="T744" s="202" t="e">
        <f t="shared" si="93"/>
        <v>#DIV/0!</v>
      </c>
      <c r="U744" s="202" t="e">
        <f t="shared" si="94"/>
        <v>#DIV/0!</v>
      </c>
      <c r="V744" s="378" t="e">
        <f t="shared" si="95"/>
        <v>#DIV/0!</v>
      </c>
      <c r="W744" s="378" t="e">
        <f t="shared" si="96"/>
        <v>#DIV/0!</v>
      </c>
      <c r="X744" s="258" t="e">
        <f t="shared" si="97"/>
        <v>#N/A</v>
      </c>
      <c r="Y744" s="297" t="e">
        <f t="shared" si="98"/>
        <v>#DIV/0!</v>
      </c>
      <c r="Z744" s="201">
        <f t="shared" si="99"/>
        <v>0</v>
      </c>
      <c r="AD744" s="201" t="str">
        <f>PE!AP744</f>
        <v>Kläranlagen</v>
      </c>
    </row>
    <row r="745" spans="1:30">
      <c r="A745" s="241" t="s">
        <v>800</v>
      </c>
      <c r="N745">
        <v>0.67400000000000004</v>
      </c>
      <c r="O745">
        <v>0.13900000000000001</v>
      </c>
      <c r="P745">
        <v>9.0110200000000003</v>
      </c>
      <c r="R745" s="232" t="e">
        <f t="shared" si="92"/>
        <v>#DIV/0!</v>
      </c>
      <c r="S745" s="201" t="e">
        <f t="shared" si="100"/>
        <v>#DIV/0!</v>
      </c>
      <c r="T745" s="202" t="e">
        <f t="shared" si="93"/>
        <v>#DIV/0!</v>
      </c>
      <c r="U745" s="202" t="e">
        <f t="shared" si="94"/>
        <v>#DIV/0!</v>
      </c>
      <c r="V745" s="378" t="e">
        <f t="shared" si="95"/>
        <v>#DIV/0!</v>
      </c>
      <c r="W745" s="378" t="e">
        <f t="shared" si="96"/>
        <v>#DIV/0!</v>
      </c>
      <c r="X745" s="258" t="e">
        <f t="shared" si="97"/>
        <v>#N/A</v>
      </c>
      <c r="Y745" s="297" t="e">
        <f t="shared" si="98"/>
        <v>#DIV/0!</v>
      </c>
      <c r="Z745" s="201">
        <f t="shared" si="99"/>
        <v>0</v>
      </c>
      <c r="AD745" s="201" t="str">
        <f>PE!AP745</f>
        <v>Kläranlagen</v>
      </c>
    </row>
    <row r="746" spans="1:30">
      <c r="A746" s="241" t="s">
        <v>801</v>
      </c>
      <c r="P746">
        <v>-84.778599999999997</v>
      </c>
      <c r="R746" s="232" t="e">
        <f t="shared" si="92"/>
        <v>#DIV/0!</v>
      </c>
      <c r="S746" s="201" t="e">
        <f t="shared" si="100"/>
        <v>#DIV/0!</v>
      </c>
      <c r="T746" s="202" t="e">
        <f t="shared" si="93"/>
        <v>#DIV/0!</v>
      </c>
      <c r="U746" s="202" t="e">
        <f t="shared" si="94"/>
        <v>#DIV/0!</v>
      </c>
      <c r="V746" s="378" t="e">
        <f t="shared" si="95"/>
        <v>#DIV/0!</v>
      </c>
      <c r="W746" s="378" t="e">
        <f t="shared" si="96"/>
        <v>#DIV/0!</v>
      </c>
      <c r="X746" s="258" t="e">
        <f t="shared" si="97"/>
        <v>#N/A</v>
      </c>
      <c r="Y746" s="297" t="e">
        <f t="shared" si="98"/>
        <v>#DIV/0!</v>
      </c>
      <c r="Z746" s="201">
        <f t="shared" si="99"/>
        <v>0</v>
      </c>
      <c r="AD746" s="201" t="str">
        <f>PE!AP746</f>
        <v>Methode</v>
      </c>
    </row>
    <row r="747" spans="1:30">
      <c r="A747" s="241" t="s">
        <v>802</v>
      </c>
      <c r="B747">
        <v>61.16</v>
      </c>
      <c r="C747">
        <v>59.48</v>
      </c>
      <c r="D747">
        <v>67.48</v>
      </c>
      <c r="E747">
        <v>44.54</v>
      </c>
      <c r="F747">
        <v>59.39</v>
      </c>
      <c r="G747">
        <v>43.48</v>
      </c>
      <c r="H747" s="22">
        <v>61.16</v>
      </c>
      <c r="I747">
        <v>59.48</v>
      </c>
      <c r="J747">
        <v>67.48</v>
      </c>
      <c r="K747">
        <v>44.54</v>
      </c>
      <c r="L747">
        <v>59.39</v>
      </c>
      <c r="M747" s="72">
        <v>43.48</v>
      </c>
      <c r="P747">
        <v>-83.471699999999998</v>
      </c>
      <c r="Q747">
        <v>0.79</v>
      </c>
      <c r="R747" s="232">
        <f t="shared" si="92"/>
        <v>1</v>
      </c>
      <c r="S747" s="201">
        <f t="shared" si="100"/>
        <v>0.89500000000000002</v>
      </c>
      <c r="T747" s="202">
        <f t="shared" si="93"/>
        <v>15.827875226412639</v>
      </c>
      <c r="U747" s="202">
        <f t="shared" si="94"/>
        <v>15.827875226412639</v>
      </c>
      <c r="V747" s="378">
        <f t="shared" si="95"/>
        <v>1.4056455990935346</v>
      </c>
      <c r="W747" s="378">
        <f t="shared" si="96"/>
        <v>1.3058475860299601</v>
      </c>
      <c r="X747" s="258">
        <f t="shared" si="97"/>
        <v>1.94</v>
      </c>
      <c r="Y747" s="297">
        <f t="shared" si="98"/>
        <v>55.921666666666674</v>
      </c>
      <c r="Z747" s="201">
        <f t="shared" si="99"/>
        <v>-0.66994761897345656</v>
      </c>
      <c r="AD747" s="201" t="str">
        <f>PE!AP747</f>
        <v>Methode</v>
      </c>
    </row>
    <row r="748" spans="1:30">
      <c r="A748" s="241" t="s">
        <v>803</v>
      </c>
      <c r="E748">
        <v>11.87</v>
      </c>
      <c r="G748">
        <v>12.19</v>
      </c>
      <c r="K748">
        <v>11.87</v>
      </c>
      <c r="M748" s="72">
        <v>12.19</v>
      </c>
      <c r="Q748">
        <v>0.5</v>
      </c>
      <c r="R748" s="232">
        <f t="shared" si="92"/>
        <v>0.66666666666666663</v>
      </c>
      <c r="S748" s="201">
        <f t="shared" si="100"/>
        <v>0.58333333333333326</v>
      </c>
      <c r="T748" s="202">
        <f t="shared" si="93"/>
        <v>1.3300083125519546</v>
      </c>
      <c r="U748" s="202">
        <f t="shared" si="94"/>
        <v>1.3300083125519546</v>
      </c>
      <c r="V748" s="378">
        <f t="shared" si="95"/>
        <v>1</v>
      </c>
      <c r="W748" s="378">
        <f t="shared" si="96"/>
        <v>1</v>
      </c>
      <c r="X748" s="258" t="e">
        <f t="shared" si="97"/>
        <v>#N/A</v>
      </c>
      <c r="Y748" s="297">
        <f t="shared" si="98"/>
        <v>12.03</v>
      </c>
      <c r="Z748" s="201">
        <f t="shared" si="99"/>
        <v>0</v>
      </c>
      <c r="AD748" s="201" t="str">
        <f>PE!AP748</f>
        <v>Kläranlagen</v>
      </c>
    </row>
    <row r="749" spans="1:30">
      <c r="A749" s="241" t="s">
        <v>804</v>
      </c>
      <c r="E749">
        <v>12.55</v>
      </c>
      <c r="G749">
        <v>12.62</v>
      </c>
      <c r="K749">
        <v>12.55</v>
      </c>
      <c r="M749" s="72">
        <v>12.62</v>
      </c>
      <c r="Q749">
        <v>0.5</v>
      </c>
      <c r="R749" s="232">
        <f t="shared" si="92"/>
        <v>0.66666666666666663</v>
      </c>
      <c r="S749" s="201">
        <f t="shared" si="100"/>
        <v>0.58333333333333326</v>
      </c>
      <c r="T749" s="202">
        <f t="shared" si="93"/>
        <v>0.27810885975366906</v>
      </c>
      <c r="U749" s="202">
        <f t="shared" si="94"/>
        <v>0.27810885975366906</v>
      </c>
      <c r="V749" s="378">
        <f t="shared" si="95"/>
        <v>1.0000000000000253</v>
      </c>
      <c r="W749" s="378">
        <f t="shared" si="96"/>
        <v>0.99999999999997458</v>
      </c>
      <c r="X749" s="258" t="e">
        <f t="shared" si="97"/>
        <v>#N/A</v>
      </c>
      <c r="Y749" s="297">
        <f t="shared" si="98"/>
        <v>12.585000000000001</v>
      </c>
      <c r="Z749" s="201">
        <f t="shared" si="99"/>
        <v>0</v>
      </c>
      <c r="AD749" s="201" t="str">
        <f>PE!AP749</f>
        <v>Kläranlagen</v>
      </c>
    </row>
    <row r="750" spans="1:30">
      <c r="A750" s="241" t="s">
        <v>805</v>
      </c>
      <c r="E750">
        <v>11.91</v>
      </c>
      <c r="G750">
        <v>12.03</v>
      </c>
      <c r="K750">
        <v>11.91</v>
      </c>
      <c r="M750" s="72">
        <v>12.03</v>
      </c>
      <c r="Q750">
        <v>0.5</v>
      </c>
      <c r="R750" s="232">
        <f t="shared" si="92"/>
        <v>0.66666666666666663</v>
      </c>
      <c r="S750" s="201">
        <f t="shared" si="100"/>
        <v>0.58333333333333326</v>
      </c>
      <c r="T750" s="202">
        <f t="shared" si="93"/>
        <v>0.50125313283207695</v>
      </c>
      <c r="U750" s="202">
        <f t="shared" si="94"/>
        <v>0.50125313283207695</v>
      </c>
      <c r="V750" s="378">
        <f t="shared" si="95"/>
        <v>0.99999999999998523</v>
      </c>
      <c r="W750" s="378">
        <f t="shared" si="96"/>
        <v>1.0000000000000149</v>
      </c>
      <c r="X750" s="258" t="e">
        <f t="shared" si="97"/>
        <v>#N/A</v>
      </c>
      <c r="Y750" s="297">
        <f t="shared" si="98"/>
        <v>11.969999999999999</v>
      </c>
      <c r="Z750" s="201">
        <f t="shared" si="99"/>
        <v>0</v>
      </c>
      <c r="AD750" s="201" t="str">
        <f>PE!AP750</f>
        <v>Kläranlagen</v>
      </c>
    </row>
    <row r="751" spans="1:30">
      <c r="A751" s="241" t="s">
        <v>806</v>
      </c>
      <c r="E751">
        <v>12.25</v>
      </c>
      <c r="G751">
        <v>12.77</v>
      </c>
      <c r="K751">
        <v>12.25</v>
      </c>
      <c r="M751" s="72">
        <v>12.77</v>
      </c>
      <c r="P751">
        <v>6.02935</v>
      </c>
      <c r="Q751">
        <v>0.5</v>
      </c>
      <c r="R751" s="232">
        <f t="shared" si="92"/>
        <v>0.66666666666666663</v>
      </c>
      <c r="S751" s="201">
        <f t="shared" si="100"/>
        <v>0.58333333333333326</v>
      </c>
      <c r="T751" s="202">
        <f t="shared" si="93"/>
        <v>2.0783373301358896</v>
      </c>
      <c r="U751" s="202">
        <f t="shared" si="94"/>
        <v>2.0783373301358896</v>
      </c>
      <c r="V751" s="378">
        <f t="shared" si="95"/>
        <v>1</v>
      </c>
      <c r="W751" s="378">
        <f t="shared" si="96"/>
        <v>1</v>
      </c>
      <c r="X751" s="258" t="e">
        <f t="shared" si="97"/>
        <v>#N/A</v>
      </c>
      <c r="Y751" s="297">
        <f t="shared" si="98"/>
        <v>12.51</v>
      </c>
      <c r="Z751" s="201">
        <f t="shared" si="99"/>
        <v>2.0748505228590148</v>
      </c>
      <c r="AD751" s="201" t="str">
        <f>PE!AP751</f>
        <v>Kläranlage, Methode</v>
      </c>
    </row>
    <row r="752" spans="1:30">
      <c r="A752" s="241" t="s">
        <v>807</v>
      </c>
      <c r="N752">
        <v>0.79800000000000004</v>
      </c>
      <c r="O752">
        <v>0.19</v>
      </c>
      <c r="P752">
        <v>8.4083800000000011</v>
      </c>
      <c r="R752" s="232" t="e">
        <f t="shared" si="92"/>
        <v>#DIV/0!</v>
      </c>
      <c r="S752" s="201" t="e">
        <f t="shared" si="100"/>
        <v>#DIV/0!</v>
      </c>
      <c r="T752" s="202" t="e">
        <f t="shared" si="93"/>
        <v>#DIV/0!</v>
      </c>
      <c r="U752" s="202" t="e">
        <f t="shared" si="94"/>
        <v>#DIV/0!</v>
      </c>
      <c r="V752" s="378" t="e">
        <f t="shared" si="95"/>
        <v>#DIV/0!</v>
      </c>
      <c r="W752" s="378" t="e">
        <f t="shared" si="96"/>
        <v>#DIV/0!</v>
      </c>
      <c r="X752" s="258" t="e">
        <f t="shared" si="97"/>
        <v>#N/A</v>
      </c>
      <c r="Y752" s="297" t="e">
        <f t="shared" si="98"/>
        <v>#DIV/0!</v>
      </c>
      <c r="Z752" s="201">
        <f t="shared" si="99"/>
        <v>0</v>
      </c>
      <c r="AD752" s="201" t="str">
        <f>PE!AP752</f>
        <v>Kläranlagen</v>
      </c>
    </row>
    <row r="753" spans="1:30">
      <c r="A753" s="241" t="s">
        <v>808</v>
      </c>
      <c r="N753">
        <v>0.82099999999999995</v>
      </c>
      <c r="O753">
        <v>0.19</v>
      </c>
      <c r="P753">
        <v>6.7405999999999997</v>
      </c>
      <c r="R753" s="232" t="e">
        <f t="shared" si="92"/>
        <v>#DIV/0!</v>
      </c>
      <c r="S753" s="201" t="e">
        <f t="shared" si="100"/>
        <v>#DIV/0!</v>
      </c>
      <c r="T753" s="202" t="e">
        <f t="shared" si="93"/>
        <v>#DIV/0!</v>
      </c>
      <c r="U753" s="202" t="e">
        <f t="shared" si="94"/>
        <v>#DIV/0!</v>
      </c>
      <c r="V753" s="378" t="e">
        <f t="shared" si="95"/>
        <v>#DIV/0!</v>
      </c>
      <c r="W753" s="378" t="e">
        <f t="shared" si="96"/>
        <v>#DIV/0!</v>
      </c>
      <c r="X753" s="258" t="e">
        <f t="shared" si="97"/>
        <v>#N/A</v>
      </c>
      <c r="Y753" s="297" t="e">
        <f t="shared" si="98"/>
        <v>#DIV/0!</v>
      </c>
      <c r="Z753" s="201">
        <f t="shared" si="99"/>
        <v>0</v>
      </c>
      <c r="AD753" s="201" t="str">
        <f>PE!AP753</f>
        <v>Kläranlagen</v>
      </c>
    </row>
    <row r="754" spans="1:30">
      <c r="A754" s="241" t="s">
        <v>809</v>
      </c>
      <c r="N754">
        <v>0.63600000000000001</v>
      </c>
      <c r="O754">
        <v>0.19</v>
      </c>
      <c r="P754">
        <v>7.8807499999999999</v>
      </c>
      <c r="R754" s="232" t="e">
        <f t="shared" si="92"/>
        <v>#DIV/0!</v>
      </c>
      <c r="S754" s="201" t="e">
        <f t="shared" si="100"/>
        <v>#DIV/0!</v>
      </c>
      <c r="T754" s="202" t="e">
        <f t="shared" si="93"/>
        <v>#DIV/0!</v>
      </c>
      <c r="U754" s="202" t="e">
        <f t="shared" si="94"/>
        <v>#DIV/0!</v>
      </c>
      <c r="V754" s="378" t="e">
        <f t="shared" si="95"/>
        <v>#DIV/0!</v>
      </c>
      <c r="W754" s="378" t="e">
        <f t="shared" si="96"/>
        <v>#DIV/0!</v>
      </c>
      <c r="X754" s="258" t="e">
        <f t="shared" si="97"/>
        <v>#N/A</v>
      </c>
      <c r="Y754" s="297" t="e">
        <f t="shared" si="98"/>
        <v>#DIV/0!</v>
      </c>
      <c r="Z754" s="201">
        <f t="shared" si="99"/>
        <v>0</v>
      </c>
      <c r="AD754" s="201" t="str">
        <f>PE!AP754</f>
        <v>Kläranlagen</v>
      </c>
    </row>
    <row r="755" spans="1:30">
      <c r="A755" s="241" t="s">
        <v>810</v>
      </c>
      <c r="N755">
        <v>0.78800000000000003</v>
      </c>
      <c r="O755">
        <v>7.9000000000000001E-2</v>
      </c>
      <c r="P755">
        <v>7.9408200000000004</v>
      </c>
      <c r="R755" s="232" t="e">
        <f t="shared" si="92"/>
        <v>#DIV/0!</v>
      </c>
      <c r="S755" s="201" t="e">
        <f t="shared" si="100"/>
        <v>#DIV/0!</v>
      </c>
      <c r="T755" s="202" t="e">
        <f t="shared" si="93"/>
        <v>#DIV/0!</v>
      </c>
      <c r="U755" s="202" t="e">
        <f t="shared" si="94"/>
        <v>#DIV/0!</v>
      </c>
      <c r="V755" s="378" t="e">
        <f t="shared" si="95"/>
        <v>#DIV/0!</v>
      </c>
      <c r="W755" s="378" t="e">
        <f t="shared" si="96"/>
        <v>#DIV/0!</v>
      </c>
      <c r="X755" s="258" t="e">
        <f t="shared" si="97"/>
        <v>#N/A</v>
      </c>
      <c r="Y755" s="297" t="e">
        <f t="shared" si="98"/>
        <v>#DIV/0!</v>
      </c>
      <c r="Z755" s="201">
        <f t="shared" si="99"/>
        <v>0</v>
      </c>
      <c r="AD755" s="201" t="str">
        <f>PE!AP755</f>
        <v>Kläranlagen</v>
      </c>
    </row>
    <row r="756" spans="1:30">
      <c r="A756" s="241" t="s">
        <v>811</v>
      </c>
      <c r="N756">
        <v>0.61399999999999999</v>
      </c>
      <c r="O756">
        <v>7.9000000000000001E-2</v>
      </c>
      <c r="P756">
        <v>8.8335100000000004</v>
      </c>
      <c r="R756" s="232" t="e">
        <f t="shared" si="92"/>
        <v>#DIV/0!</v>
      </c>
      <c r="S756" s="201" t="e">
        <f t="shared" si="100"/>
        <v>#DIV/0!</v>
      </c>
      <c r="T756" s="202" t="e">
        <f t="shared" si="93"/>
        <v>#DIV/0!</v>
      </c>
      <c r="U756" s="202" t="e">
        <f t="shared" si="94"/>
        <v>#DIV/0!</v>
      </c>
      <c r="V756" s="378" t="e">
        <f t="shared" si="95"/>
        <v>#DIV/0!</v>
      </c>
      <c r="W756" s="378" t="e">
        <f t="shared" si="96"/>
        <v>#DIV/0!</v>
      </c>
      <c r="X756" s="258" t="e">
        <f t="shared" si="97"/>
        <v>#N/A</v>
      </c>
      <c r="Y756" s="297" t="e">
        <f t="shared" si="98"/>
        <v>#DIV/0!</v>
      </c>
      <c r="Z756" s="201">
        <f t="shared" si="99"/>
        <v>0</v>
      </c>
      <c r="AD756" s="201" t="str">
        <f>PE!AP756</f>
        <v>Kläranlagen</v>
      </c>
    </row>
    <row r="757" spans="1:30">
      <c r="A757" s="241" t="s">
        <v>812</v>
      </c>
      <c r="N757">
        <v>0.82399999999999995</v>
      </c>
      <c r="O757">
        <v>7.9000000000000001E-2</v>
      </c>
      <c r="P757">
        <v>5.070665</v>
      </c>
      <c r="R757" s="232" t="e">
        <f t="shared" si="92"/>
        <v>#DIV/0!</v>
      </c>
      <c r="S757" s="201" t="e">
        <f t="shared" si="100"/>
        <v>#DIV/0!</v>
      </c>
      <c r="T757" s="202" t="e">
        <f t="shared" si="93"/>
        <v>#DIV/0!</v>
      </c>
      <c r="U757" s="202" t="e">
        <f t="shared" si="94"/>
        <v>#DIV/0!</v>
      </c>
      <c r="V757" s="378" t="e">
        <f t="shared" si="95"/>
        <v>#DIV/0!</v>
      </c>
      <c r="W757" s="378" t="e">
        <f t="shared" si="96"/>
        <v>#DIV/0!</v>
      </c>
      <c r="X757" s="258" t="e">
        <f t="shared" si="97"/>
        <v>#N/A</v>
      </c>
      <c r="Y757" s="297" t="e">
        <f t="shared" si="98"/>
        <v>#DIV/0!</v>
      </c>
      <c r="Z757" s="201">
        <f t="shared" si="99"/>
        <v>0</v>
      </c>
      <c r="AD757" s="201" t="str">
        <f>PE!AP757</f>
        <v>Kläranlagen</v>
      </c>
    </row>
    <row r="758" spans="1:30">
      <c r="A758" s="241" t="s">
        <v>813</v>
      </c>
      <c r="N758">
        <v>0.27</v>
      </c>
      <c r="O758">
        <v>2.7E-2</v>
      </c>
      <c r="P758">
        <v>8.5876000000000001</v>
      </c>
      <c r="R758" s="232" t="e">
        <f t="shared" si="92"/>
        <v>#DIV/0!</v>
      </c>
      <c r="S758" s="201" t="e">
        <f t="shared" si="100"/>
        <v>#DIV/0!</v>
      </c>
      <c r="T758" s="202" t="e">
        <f t="shared" si="93"/>
        <v>#DIV/0!</v>
      </c>
      <c r="U758" s="202" t="e">
        <f t="shared" si="94"/>
        <v>#DIV/0!</v>
      </c>
      <c r="V758" s="378" t="e">
        <f t="shared" si="95"/>
        <v>#DIV/0!</v>
      </c>
      <c r="W758" s="378" t="e">
        <f t="shared" si="96"/>
        <v>#DIV/0!</v>
      </c>
      <c r="X758" s="258" t="e">
        <f t="shared" si="97"/>
        <v>#N/A</v>
      </c>
      <c r="Y758" s="297" t="e">
        <f t="shared" si="98"/>
        <v>#DIV/0!</v>
      </c>
      <c r="Z758" s="201">
        <f t="shared" si="99"/>
        <v>0</v>
      </c>
      <c r="AD758" s="201" t="str">
        <f>PE!AP758</f>
        <v>Kläranlagen</v>
      </c>
    </row>
    <row r="759" spans="1:30">
      <c r="A759" s="241" t="s">
        <v>814</v>
      </c>
      <c r="N759">
        <v>0.98399999999999999</v>
      </c>
      <c r="O759">
        <v>2.7E-2</v>
      </c>
      <c r="P759">
        <v>11.02365</v>
      </c>
      <c r="R759" s="232" t="e">
        <f t="shared" si="92"/>
        <v>#DIV/0!</v>
      </c>
      <c r="S759" s="201" t="e">
        <f t="shared" si="100"/>
        <v>#DIV/0!</v>
      </c>
      <c r="T759" s="202" t="e">
        <f t="shared" si="93"/>
        <v>#DIV/0!</v>
      </c>
      <c r="U759" s="202" t="e">
        <f t="shared" si="94"/>
        <v>#DIV/0!</v>
      </c>
      <c r="V759" s="378" t="e">
        <f t="shared" si="95"/>
        <v>#DIV/0!</v>
      </c>
      <c r="W759" s="378" t="e">
        <f t="shared" si="96"/>
        <v>#DIV/0!</v>
      </c>
      <c r="X759" s="258" t="e">
        <f t="shared" si="97"/>
        <v>#N/A</v>
      </c>
      <c r="Y759" s="297" t="e">
        <f t="shared" si="98"/>
        <v>#DIV/0!</v>
      </c>
      <c r="Z759" s="201">
        <f t="shared" si="99"/>
        <v>0</v>
      </c>
      <c r="AD759" s="201" t="str">
        <f>PE!AP759</f>
        <v>Kläranlagen</v>
      </c>
    </row>
    <row r="760" spans="1:30">
      <c r="A760" s="241" t="s">
        <v>815</v>
      </c>
      <c r="N760">
        <v>0.89400000000000002</v>
      </c>
      <c r="O760">
        <v>2.7E-2</v>
      </c>
      <c r="P760">
        <v>7.3289749999999998</v>
      </c>
      <c r="R760" s="232" t="e">
        <f t="shared" si="92"/>
        <v>#DIV/0!</v>
      </c>
      <c r="S760" s="201" t="e">
        <f t="shared" si="100"/>
        <v>#DIV/0!</v>
      </c>
      <c r="T760" s="202" t="e">
        <f t="shared" si="93"/>
        <v>#DIV/0!</v>
      </c>
      <c r="U760" s="202" t="e">
        <f t="shared" si="94"/>
        <v>#DIV/0!</v>
      </c>
      <c r="V760" s="378" t="e">
        <f t="shared" si="95"/>
        <v>#DIV/0!</v>
      </c>
      <c r="W760" s="378" t="e">
        <f t="shared" si="96"/>
        <v>#DIV/0!</v>
      </c>
      <c r="X760" s="258" t="e">
        <f t="shared" si="97"/>
        <v>#N/A</v>
      </c>
      <c r="Y760" s="297" t="e">
        <f t="shared" si="98"/>
        <v>#DIV/0!</v>
      </c>
      <c r="Z760" s="201">
        <f t="shared" si="99"/>
        <v>0</v>
      </c>
      <c r="AD760" s="201" t="str">
        <f>PE!AP760</f>
        <v>Kläranlagen</v>
      </c>
    </row>
    <row r="761" spans="1:30">
      <c r="A761" s="242" t="s">
        <v>816</v>
      </c>
      <c r="B761">
        <v>222.29</v>
      </c>
      <c r="C761">
        <v>332.61</v>
      </c>
      <c r="D761">
        <v>350.09</v>
      </c>
      <c r="E761">
        <v>238.04</v>
      </c>
      <c r="F761">
        <v>540.79999999999995</v>
      </c>
      <c r="G761">
        <v>228.48</v>
      </c>
      <c r="H761" s="22">
        <v>222.29</v>
      </c>
      <c r="I761">
        <v>332.61</v>
      </c>
      <c r="J761">
        <v>350.09</v>
      </c>
      <c r="K761">
        <v>238.04</v>
      </c>
      <c r="L761">
        <v>540.79999999999995</v>
      </c>
      <c r="M761" s="72">
        <v>228.48</v>
      </c>
      <c r="P761" s="332">
        <v>0.663636</v>
      </c>
      <c r="Q761">
        <v>0.64</v>
      </c>
      <c r="R761" s="232">
        <f t="shared" si="92"/>
        <v>1</v>
      </c>
      <c r="S761" s="201">
        <f t="shared" si="100"/>
        <v>0.82000000000000006</v>
      </c>
      <c r="T761" s="202">
        <f t="shared" si="93"/>
        <v>34.949684867262945</v>
      </c>
      <c r="U761" s="202">
        <f t="shared" si="94"/>
        <v>34.949684867262945</v>
      </c>
      <c r="V761" s="378">
        <f t="shared" si="95"/>
        <v>0.86567395349498755</v>
      </c>
      <c r="W761" s="378">
        <f t="shared" si="96"/>
        <v>1.9937118867078074</v>
      </c>
      <c r="X761" s="258">
        <f t="shared" si="97"/>
        <v>1.94</v>
      </c>
      <c r="Y761" s="297">
        <f t="shared" si="98"/>
        <v>318.71833333333331</v>
      </c>
      <c r="Z761" s="201">
        <f t="shared" si="99"/>
        <v>480.26076543968878</v>
      </c>
      <c r="AD761" s="201" t="str">
        <f>PE!AP761</f>
        <v>Sickerwasser</v>
      </c>
    </row>
    <row r="762" spans="1:30">
      <c r="A762" s="242" t="s">
        <v>817</v>
      </c>
      <c r="B762">
        <v>52.89</v>
      </c>
      <c r="C762">
        <v>85.4</v>
      </c>
      <c r="D762">
        <v>88.57</v>
      </c>
      <c r="E762">
        <v>60.14</v>
      </c>
      <c r="F762">
        <v>110.91</v>
      </c>
      <c r="G762">
        <v>56.3</v>
      </c>
      <c r="H762" s="22">
        <v>52.89</v>
      </c>
      <c r="I762">
        <v>85.4</v>
      </c>
      <c r="J762">
        <v>88.57</v>
      </c>
      <c r="K762">
        <v>60.14</v>
      </c>
      <c r="L762">
        <v>110.91</v>
      </c>
      <c r="M762" s="72">
        <v>56.3</v>
      </c>
      <c r="P762" s="332">
        <v>0.59525800000000006</v>
      </c>
      <c r="Q762">
        <v>0.61</v>
      </c>
      <c r="R762" s="232">
        <f t="shared" si="92"/>
        <v>1</v>
      </c>
      <c r="S762" s="201">
        <f t="shared" si="100"/>
        <v>0.80499999999999994</v>
      </c>
      <c r="T762" s="202">
        <f t="shared" si="93"/>
        <v>27.699768548876325</v>
      </c>
      <c r="U762" s="202">
        <f t="shared" si="94"/>
        <v>27.699768548876325</v>
      </c>
      <c r="V762" s="378">
        <f t="shared" si="95"/>
        <v>1.0878660798964648</v>
      </c>
      <c r="W762" s="378">
        <f t="shared" si="96"/>
        <v>1.6790509927531829</v>
      </c>
      <c r="X762" s="258">
        <f t="shared" si="97"/>
        <v>1.94</v>
      </c>
      <c r="Y762" s="297">
        <f t="shared" si="98"/>
        <v>75.701666666666668</v>
      </c>
      <c r="Z762" s="201">
        <f t="shared" si="99"/>
        <v>127.17454728313884</v>
      </c>
      <c r="AD762" s="201" t="str">
        <f>PE!AP762</f>
        <v>Sickerwasser</v>
      </c>
    </row>
    <row r="763" spans="1:30">
      <c r="A763" s="242" t="s">
        <v>818</v>
      </c>
      <c r="E763">
        <v>12.54</v>
      </c>
      <c r="G763">
        <v>12.67</v>
      </c>
      <c r="K763">
        <v>12.54</v>
      </c>
      <c r="M763" s="72">
        <v>12.67</v>
      </c>
      <c r="P763" s="332">
        <v>1.8567100000000001</v>
      </c>
      <c r="Q763">
        <v>0.5</v>
      </c>
      <c r="R763" s="232">
        <f t="shared" si="92"/>
        <v>0.66666666666666663</v>
      </c>
      <c r="S763" s="201">
        <f t="shared" si="100"/>
        <v>0.58333333333333326</v>
      </c>
      <c r="T763" s="202">
        <f t="shared" si="93"/>
        <v>0.51566838556128836</v>
      </c>
      <c r="U763" s="202">
        <f t="shared" si="94"/>
        <v>0.51566838556128836</v>
      </c>
      <c r="V763" s="378">
        <f t="shared" si="95"/>
        <v>1.0000000000000138</v>
      </c>
      <c r="W763" s="378">
        <f t="shared" si="96"/>
        <v>0.99999999999998634</v>
      </c>
      <c r="X763" s="258" t="e">
        <f t="shared" si="97"/>
        <v>#N/A</v>
      </c>
      <c r="Y763" s="297">
        <f t="shared" si="98"/>
        <v>12.605</v>
      </c>
      <c r="Z763" s="201">
        <f t="shared" si="99"/>
        <v>6.7888900259060376</v>
      </c>
      <c r="AD763" s="201" t="str">
        <f>PE!AP763</f>
        <v>Sickerwasser</v>
      </c>
    </row>
    <row r="764" spans="1:30">
      <c r="A764" s="242" t="s">
        <v>819</v>
      </c>
      <c r="P764" s="332">
        <v>2.0060099999999998</v>
      </c>
      <c r="R764" s="232" t="e">
        <f t="shared" si="92"/>
        <v>#DIV/0!</v>
      </c>
      <c r="S764" s="201" t="e">
        <f t="shared" si="100"/>
        <v>#DIV/0!</v>
      </c>
      <c r="T764" s="202" t="e">
        <f t="shared" si="93"/>
        <v>#DIV/0!</v>
      </c>
      <c r="U764" s="202" t="e">
        <f t="shared" si="94"/>
        <v>#DIV/0!</v>
      </c>
      <c r="V764" s="378" t="e">
        <f t="shared" si="95"/>
        <v>#DIV/0!</v>
      </c>
      <c r="W764" s="378" t="e">
        <f t="shared" si="96"/>
        <v>#DIV/0!</v>
      </c>
      <c r="X764" s="258" t="e">
        <f t="shared" si="97"/>
        <v>#N/A</v>
      </c>
      <c r="Y764" s="297" t="e">
        <f t="shared" si="98"/>
        <v>#DIV/0!</v>
      </c>
      <c r="Z764" s="201">
        <f t="shared" si="99"/>
        <v>0</v>
      </c>
      <c r="AD764" s="201" t="str">
        <f>PE!AP764</f>
        <v>Sickerwasser</v>
      </c>
    </row>
    <row r="765" spans="1:30">
      <c r="A765" s="242" t="s">
        <v>820</v>
      </c>
      <c r="B765">
        <v>9.18</v>
      </c>
      <c r="C765">
        <v>12.93</v>
      </c>
      <c r="D765">
        <v>14.75</v>
      </c>
      <c r="E765">
        <v>15.69</v>
      </c>
      <c r="G765">
        <v>15.47</v>
      </c>
      <c r="H765" s="22">
        <v>9.18</v>
      </c>
      <c r="I765">
        <v>12.93</v>
      </c>
      <c r="J765">
        <v>14.75</v>
      </c>
      <c r="K765">
        <v>15.69</v>
      </c>
      <c r="M765" s="72">
        <v>15.47</v>
      </c>
      <c r="N765">
        <v>1.0489999999999999</v>
      </c>
      <c r="O765">
        <v>1.6E-2</v>
      </c>
      <c r="P765">
        <v>10.911899999999999</v>
      </c>
      <c r="Q765">
        <v>0.74</v>
      </c>
      <c r="R765" s="232">
        <f t="shared" si="92"/>
        <v>0.91666666666666663</v>
      </c>
      <c r="S765" s="201">
        <f t="shared" si="100"/>
        <v>0.82833333333333337</v>
      </c>
      <c r="T765" s="202">
        <f t="shared" si="93"/>
        <v>17.75566066235325</v>
      </c>
      <c r="U765" s="202">
        <f t="shared" si="94"/>
        <v>17.75566066235325</v>
      </c>
      <c r="V765" s="378">
        <f t="shared" si="95"/>
        <v>1.8315199711348265</v>
      </c>
      <c r="W765" s="378">
        <f t="shared" si="96"/>
        <v>0.86359644208572528</v>
      </c>
      <c r="X765" s="258">
        <f t="shared" si="97"/>
        <v>1.75</v>
      </c>
      <c r="Y765" s="297">
        <f t="shared" si="98"/>
        <v>13.603999999999999</v>
      </c>
      <c r="Z765" s="201">
        <f t="shared" si="99"/>
        <v>1.2467123049148179</v>
      </c>
      <c r="AD765" s="201" t="str">
        <f>PE!AP765</f>
        <v>Kläranlagen</v>
      </c>
    </row>
    <row r="766" spans="1:30">
      <c r="A766" s="242" t="s">
        <v>821</v>
      </c>
      <c r="B766">
        <v>12.18</v>
      </c>
      <c r="C766">
        <v>15.9</v>
      </c>
      <c r="D766">
        <v>17.63</v>
      </c>
      <c r="E766">
        <v>17.5</v>
      </c>
      <c r="F766">
        <v>6.1</v>
      </c>
      <c r="G766">
        <v>17.13</v>
      </c>
      <c r="H766" s="22">
        <v>12.18</v>
      </c>
      <c r="I766">
        <v>15.9</v>
      </c>
      <c r="J766">
        <v>17.63</v>
      </c>
      <c r="K766">
        <v>17.5</v>
      </c>
      <c r="L766">
        <v>6.1</v>
      </c>
      <c r="M766" s="72">
        <v>17.13</v>
      </c>
      <c r="N766">
        <v>0.80200000000000005</v>
      </c>
      <c r="O766">
        <v>1.6E-2</v>
      </c>
      <c r="P766">
        <v>13.8399</v>
      </c>
      <c r="Q766">
        <v>0.64</v>
      </c>
      <c r="R766" s="232">
        <f t="shared" si="92"/>
        <v>1</v>
      </c>
      <c r="S766" s="201">
        <f t="shared" si="100"/>
        <v>0.82000000000000006</v>
      </c>
      <c r="T766" s="202">
        <f t="shared" si="93"/>
        <v>28.837999848925715</v>
      </c>
      <c r="U766" s="202">
        <f t="shared" si="94"/>
        <v>28.837999848925715</v>
      </c>
      <c r="V766" s="378">
        <f t="shared" si="95"/>
        <v>1.9993928754145707</v>
      </c>
      <c r="W766" s="378">
        <f t="shared" si="96"/>
        <v>0.77584787741809436</v>
      </c>
      <c r="X766" s="258">
        <f t="shared" si="97"/>
        <v>1.94</v>
      </c>
      <c r="Y766" s="297">
        <f t="shared" si="98"/>
        <v>14.406666666666665</v>
      </c>
      <c r="Z766" s="201">
        <f t="shared" si="99"/>
        <v>1.0409516446409774</v>
      </c>
      <c r="AD766" s="201" t="str">
        <f>PE!AP766</f>
        <v>Kläranlagen</v>
      </c>
    </row>
    <row r="767" spans="1:30">
      <c r="A767" s="242" t="s">
        <v>822</v>
      </c>
      <c r="B767">
        <v>12.09</v>
      </c>
      <c r="C767">
        <v>15.69</v>
      </c>
      <c r="D767">
        <v>17.18</v>
      </c>
      <c r="E767">
        <v>17.04</v>
      </c>
      <c r="F767">
        <v>5.3</v>
      </c>
      <c r="G767">
        <v>16.7</v>
      </c>
      <c r="H767" s="22">
        <v>12.09</v>
      </c>
      <c r="I767">
        <v>15.69</v>
      </c>
      <c r="J767">
        <v>17.18</v>
      </c>
      <c r="K767">
        <v>17.04</v>
      </c>
      <c r="L767">
        <v>5.3</v>
      </c>
      <c r="M767" s="72">
        <v>16.7</v>
      </c>
      <c r="N767">
        <v>0.38100000000000001</v>
      </c>
      <c r="O767">
        <v>1.6E-2</v>
      </c>
      <c r="P767">
        <v>13.145899999999999</v>
      </c>
      <c r="Q767">
        <v>0.64</v>
      </c>
      <c r="R767" s="232">
        <f t="shared" si="92"/>
        <v>1</v>
      </c>
      <c r="S767" s="201">
        <f t="shared" si="100"/>
        <v>0.82000000000000006</v>
      </c>
      <c r="T767" s="202">
        <f t="shared" si="93"/>
        <v>30.421947635862868</v>
      </c>
      <c r="U767" s="202">
        <f t="shared" si="94"/>
        <v>30.421947635862868</v>
      </c>
      <c r="V767" s="378">
        <f t="shared" si="95"/>
        <v>2.0426981824661392</v>
      </c>
      <c r="W767" s="378">
        <f t="shared" si="96"/>
        <v>0.74664140462555439</v>
      </c>
      <c r="X767" s="258">
        <f t="shared" si="97"/>
        <v>1.94</v>
      </c>
      <c r="Y767" s="297">
        <f t="shared" si="98"/>
        <v>14</v>
      </c>
      <c r="Z767" s="201">
        <f t="shared" si="99"/>
        <v>1.0649708274062637</v>
      </c>
      <c r="AD767" s="201" t="str">
        <f>PE!AP767</f>
        <v>Kläranlagen</v>
      </c>
    </row>
    <row r="768" spans="1:30">
      <c r="A768" s="242" t="s">
        <v>823</v>
      </c>
      <c r="E768">
        <v>12.91</v>
      </c>
      <c r="G768">
        <v>12.76</v>
      </c>
      <c r="K768">
        <v>12.91</v>
      </c>
      <c r="M768" s="72">
        <v>12.76</v>
      </c>
      <c r="N768">
        <v>1.0189999999999999</v>
      </c>
      <c r="O768">
        <v>7.6999999999999999E-2</v>
      </c>
      <c r="P768">
        <v>4.4084400000000006</v>
      </c>
      <c r="Q768">
        <v>0.5</v>
      </c>
      <c r="R768" s="232">
        <f t="shared" si="92"/>
        <v>0.66666666666666663</v>
      </c>
      <c r="S768" s="201">
        <f t="shared" si="100"/>
        <v>0.58333333333333326</v>
      </c>
      <c r="T768" s="202">
        <f t="shared" si="93"/>
        <v>0.58433969614335934</v>
      </c>
      <c r="U768" s="202">
        <f t="shared" si="94"/>
        <v>0.58433969614335934</v>
      </c>
      <c r="V768" s="378">
        <f t="shared" si="95"/>
        <v>1.0000000000000118</v>
      </c>
      <c r="W768" s="378">
        <f t="shared" si="96"/>
        <v>0.99999999999998812</v>
      </c>
      <c r="X768" s="258" t="e">
        <f t="shared" si="97"/>
        <v>#N/A</v>
      </c>
      <c r="Y768" s="297">
        <f t="shared" si="98"/>
        <v>12.835000000000001</v>
      </c>
      <c r="Z768" s="201">
        <f t="shared" si="99"/>
        <v>2.9114607434829551</v>
      </c>
      <c r="AD768" s="201" t="str">
        <f>PE!AP768</f>
        <v>Kläranlagen</v>
      </c>
    </row>
    <row r="769" spans="1:30">
      <c r="A769" s="242" t="s">
        <v>824</v>
      </c>
      <c r="E769">
        <v>12.22</v>
      </c>
      <c r="G769">
        <v>12.59</v>
      </c>
      <c r="K769">
        <v>12.22</v>
      </c>
      <c r="M769" s="72">
        <v>12.59</v>
      </c>
      <c r="N769">
        <v>0.20899999999999999</v>
      </c>
      <c r="O769">
        <v>7.6999999999999999E-2</v>
      </c>
      <c r="P769">
        <v>5.8289400000000002</v>
      </c>
      <c r="Q769">
        <v>0.5</v>
      </c>
      <c r="R769" s="232">
        <f t="shared" si="92"/>
        <v>0.66666666666666663</v>
      </c>
      <c r="S769" s="201">
        <f t="shared" si="100"/>
        <v>0.58333333333333326</v>
      </c>
      <c r="T769" s="202">
        <f t="shared" si="93"/>
        <v>1.491334139459892</v>
      </c>
      <c r="U769" s="202">
        <f t="shared" si="94"/>
        <v>1.491334139459892</v>
      </c>
      <c r="V769" s="378">
        <f t="shared" si="95"/>
        <v>1.0000000000000049</v>
      </c>
      <c r="W769" s="378">
        <f t="shared" si="96"/>
        <v>0.99999999999999523</v>
      </c>
      <c r="X769" s="258" t="e">
        <f t="shared" si="97"/>
        <v>#N/A</v>
      </c>
      <c r="Y769" s="297">
        <f t="shared" si="98"/>
        <v>12.405000000000001</v>
      </c>
      <c r="Z769" s="201">
        <f t="shared" si="99"/>
        <v>2.1281742478049184</v>
      </c>
      <c r="AD769" s="201" t="str">
        <f>PE!AP769</f>
        <v>Kläranlagen</v>
      </c>
    </row>
    <row r="770" spans="1:30">
      <c r="A770" s="242" t="s">
        <v>825</v>
      </c>
      <c r="E770">
        <v>11.93</v>
      </c>
      <c r="G770">
        <v>12.15</v>
      </c>
      <c r="K770">
        <v>11.93</v>
      </c>
      <c r="M770" s="72">
        <v>12.15</v>
      </c>
      <c r="N770">
        <v>0.91900000000000004</v>
      </c>
      <c r="O770">
        <v>7.6999999999999999E-2</v>
      </c>
      <c r="P770">
        <v>7.2386850000000003</v>
      </c>
      <c r="Q770">
        <v>0.5</v>
      </c>
      <c r="R770" s="232">
        <f t="shared" ref="R770:R833" si="101">IF(COUNT(H770:M770)=1,0.16,(COUNT(H770:M770)*(1/(COUNT(H770:M770)+COUNTBLANK(H770:M770)))+(IF(T770&lt;35,1,IF(T770&lt;70,0.5,IF(T770&gt;70,0)))))/2)</f>
        <v>0.66666666666666663</v>
      </c>
      <c r="S770" s="201">
        <f t="shared" si="100"/>
        <v>0.58333333333333326</v>
      </c>
      <c r="T770" s="202">
        <f t="shared" ref="T770:T833" si="102">((_xlfn.STDEV.P(H770:M770))/(AVERAGE(H770:M770)))*100</f>
        <v>0.91362126245847441</v>
      </c>
      <c r="U770" s="202">
        <f t="shared" ref="U770:U833" si="103">((_xlfn.STDEV.P(B770:G770))/(AVERAGE(B770:G770)))*100</f>
        <v>0.91362126245847441</v>
      </c>
      <c r="V770" s="378">
        <f t="shared" ref="V770:V833" si="104">(ABS(MIN(H770:M770)-AVERAGE(H770:M770))/_xlfn.STDEV.P(H770:M770))</f>
        <v>0.9999999999999919</v>
      </c>
      <c r="W770" s="378">
        <f t="shared" ref="W770:W833" si="105">(ABS(MAX(H770:M770)-AVERAGE(H770:M770))/_xlfn.STDEV.P(H770:M770))</f>
        <v>1.000000000000008</v>
      </c>
      <c r="X770" s="258" t="e">
        <f t="shared" ref="X770:X833" si="106">INDEX($AF$2:$AG$8,MATCH(COUNTA(H770:M770),$AF$2:$AF$8,0),2)</f>
        <v>#N/A</v>
      </c>
      <c r="Y770" s="297">
        <f t="shared" ref="Y770:Y833" si="107">AVERAGE(H770:M770)</f>
        <v>12.04</v>
      </c>
      <c r="Z770" s="201">
        <f t="shared" ref="Z770:Z833" si="108">IFERROR(Y770/P770,0)</f>
        <v>1.6632855276890759</v>
      </c>
      <c r="AD770" s="201" t="str">
        <f>PE!AP770</f>
        <v>Kläranlagen</v>
      </c>
    </row>
    <row r="771" spans="1:30">
      <c r="A771" s="242" t="s">
        <v>826</v>
      </c>
      <c r="E771">
        <v>12.32</v>
      </c>
      <c r="F771">
        <v>3.66</v>
      </c>
      <c r="G771">
        <v>15.43</v>
      </c>
      <c r="K771">
        <v>12.32</v>
      </c>
      <c r="L771">
        <v>3.66</v>
      </c>
      <c r="M771" s="72">
        <v>15.43</v>
      </c>
      <c r="N771">
        <v>0.70699999999999996</v>
      </c>
      <c r="O771">
        <v>7.5999999999999998E-2</v>
      </c>
      <c r="P771">
        <v>8.7423999999999999</v>
      </c>
      <c r="Q771">
        <v>0.8</v>
      </c>
      <c r="R771" s="232">
        <f t="shared" si="101"/>
        <v>0.5</v>
      </c>
      <c r="S771" s="201">
        <f t="shared" si="100"/>
        <v>0.65</v>
      </c>
      <c r="T771" s="202">
        <f t="shared" si="102"/>
        <v>47.56415026442599</v>
      </c>
      <c r="U771" s="202">
        <f t="shared" si="103"/>
        <v>47.56415026442599</v>
      </c>
      <c r="V771" s="378">
        <f t="shared" si="104"/>
        <v>1.3674790694482377</v>
      </c>
      <c r="W771" s="378">
        <f t="shared" si="105"/>
        <v>0.99599062914291603</v>
      </c>
      <c r="X771" s="258">
        <f t="shared" si="106"/>
        <v>1.1499999999999999</v>
      </c>
      <c r="Y771" s="297">
        <f t="shared" si="107"/>
        <v>10.47</v>
      </c>
      <c r="Z771" s="201">
        <f t="shared" si="108"/>
        <v>1.1976116398243046</v>
      </c>
      <c r="AD771" s="201" t="str">
        <f>PE!AP771</f>
        <v>Kläranlagen</v>
      </c>
    </row>
    <row r="772" spans="1:30">
      <c r="A772" s="242" t="s">
        <v>827</v>
      </c>
      <c r="E772">
        <v>13.11</v>
      </c>
      <c r="G772">
        <v>15.71</v>
      </c>
      <c r="K772">
        <v>13.11</v>
      </c>
      <c r="M772" s="72">
        <v>15.71</v>
      </c>
      <c r="N772">
        <v>0.70699999999999996</v>
      </c>
      <c r="O772">
        <v>7.5999999999999998E-2</v>
      </c>
      <c r="P772">
        <v>9.5285200000000003</v>
      </c>
      <c r="Q772">
        <v>0.56999999999999995</v>
      </c>
      <c r="R772" s="232">
        <f t="shared" si="101"/>
        <v>0.66666666666666663</v>
      </c>
      <c r="S772" s="201">
        <f t="shared" si="100"/>
        <v>0.61833333333333329</v>
      </c>
      <c r="T772" s="202">
        <f t="shared" si="102"/>
        <v>9.0215128383067356</v>
      </c>
      <c r="U772" s="202">
        <f t="shared" si="103"/>
        <v>9.0215128383067356</v>
      </c>
      <c r="V772" s="378">
        <f t="shared" si="104"/>
        <v>1</v>
      </c>
      <c r="W772" s="378">
        <f t="shared" si="105"/>
        <v>1</v>
      </c>
      <c r="X772" s="258" t="e">
        <f t="shared" si="106"/>
        <v>#N/A</v>
      </c>
      <c r="Y772" s="297">
        <f t="shared" si="107"/>
        <v>14.41</v>
      </c>
      <c r="Z772" s="201">
        <f t="shared" si="108"/>
        <v>1.5123020154231717</v>
      </c>
      <c r="AD772" s="201" t="str">
        <f>PE!AP772</f>
        <v>Kläranlagen</v>
      </c>
    </row>
    <row r="773" spans="1:30">
      <c r="A773" s="274" t="s">
        <v>828</v>
      </c>
      <c r="E773">
        <v>13.88</v>
      </c>
      <c r="F773">
        <v>4.47</v>
      </c>
      <c r="G773">
        <v>13.91</v>
      </c>
      <c r="K773">
        <v>13.88</v>
      </c>
      <c r="L773">
        <v>4.47</v>
      </c>
      <c r="M773" s="72">
        <v>13.91</v>
      </c>
      <c r="N773">
        <v>0.70699999999999996</v>
      </c>
      <c r="O773">
        <v>0.124</v>
      </c>
      <c r="P773">
        <v>8.6800599999999992</v>
      </c>
      <c r="Q773">
        <v>0.43</v>
      </c>
      <c r="R773" s="232">
        <f t="shared" si="101"/>
        <v>0.5</v>
      </c>
      <c r="S773" s="201">
        <f t="shared" si="100"/>
        <v>0.46499999999999997</v>
      </c>
      <c r="T773" s="202">
        <f t="shared" si="102"/>
        <v>41.317462699534765</v>
      </c>
      <c r="U773" s="202">
        <f t="shared" si="103"/>
        <v>41.317462699534765</v>
      </c>
      <c r="V773" s="378">
        <f t="shared" si="104"/>
        <v>1.4142081892896905</v>
      </c>
      <c r="W773" s="378">
        <f t="shared" si="105"/>
        <v>0.71048018846542993</v>
      </c>
      <c r="X773" s="258">
        <f t="shared" si="106"/>
        <v>1.1499999999999999</v>
      </c>
      <c r="Y773" s="297">
        <f t="shared" si="107"/>
        <v>10.753333333333336</v>
      </c>
      <c r="Z773" s="201">
        <f t="shared" si="108"/>
        <v>1.2388547237384691</v>
      </c>
      <c r="AD773" s="201" t="str">
        <f>PE!AP773</f>
        <v>KWB</v>
      </c>
    </row>
    <row r="774" spans="1:30">
      <c r="A774" s="274" t="s">
        <v>830</v>
      </c>
      <c r="E774">
        <v>12.35</v>
      </c>
      <c r="G774">
        <v>13.95</v>
      </c>
      <c r="K774">
        <v>12.35</v>
      </c>
      <c r="M774" s="72">
        <v>13.95</v>
      </c>
      <c r="N774">
        <v>0.70699999999999996</v>
      </c>
      <c r="O774">
        <v>0.124</v>
      </c>
      <c r="P774">
        <v>7.4999899999999986</v>
      </c>
      <c r="Q774">
        <v>0.6</v>
      </c>
      <c r="R774" s="232">
        <f t="shared" si="101"/>
        <v>0.66666666666666663</v>
      </c>
      <c r="S774" s="201">
        <f t="shared" si="100"/>
        <v>0.6333333333333333</v>
      </c>
      <c r="T774" s="202">
        <f t="shared" si="102"/>
        <v>6.083650190114068</v>
      </c>
      <c r="U774" s="202">
        <f t="shared" si="103"/>
        <v>6.083650190114068</v>
      </c>
      <c r="V774" s="378">
        <f t="shared" si="104"/>
        <v>0.99999999999999889</v>
      </c>
      <c r="W774" s="378">
        <f t="shared" si="105"/>
        <v>1.0000000000000011</v>
      </c>
      <c r="X774" s="258" t="e">
        <f t="shared" si="106"/>
        <v>#N/A</v>
      </c>
      <c r="Y774" s="297">
        <f t="shared" si="107"/>
        <v>13.149999999999999</v>
      </c>
      <c r="Z774" s="201">
        <f t="shared" si="108"/>
        <v>1.7533356711142283</v>
      </c>
      <c r="AD774" s="201" t="str">
        <f>PE!AP774</f>
        <v>KWB</v>
      </c>
    </row>
    <row r="775" spans="1:30">
      <c r="A775" s="274" t="s">
        <v>831</v>
      </c>
      <c r="N775">
        <v>0.70699999999999996</v>
      </c>
      <c r="O775">
        <v>0.14499999999999999</v>
      </c>
      <c r="P775">
        <v>5.2228399999999997</v>
      </c>
      <c r="R775" s="232" t="e">
        <f t="shared" si="101"/>
        <v>#DIV/0!</v>
      </c>
      <c r="S775" s="201" t="e">
        <f t="shared" si="100"/>
        <v>#DIV/0!</v>
      </c>
      <c r="T775" s="202" t="e">
        <f t="shared" si="102"/>
        <v>#DIV/0!</v>
      </c>
      <c r="U775" s="202" t="e">
        <f t="shared" si="103"/>
        <v>#DIV/0!</v>
      </c>
      <c r="V775" s="378" t="e">
        <f t="shared" si="104"/>
        <v>#DIV/0!</v>
      </c>
      <c r="W775" s="378" t="e">
        <f t="shared" si="105"/>
        <v>#DIV/0!</v>
      </c>
      <c r="X775" s="258" t="e">
        <f t="shared" si="106"/>
        <v>#N/A</v>
      </c>
      <c r="Y775" s="297" t="e">
        <f t="shared" si="107"/>
        <v>#DIV/0!</v>
      </c>
      <c r="Z775" s="201">
        <f t="shared" si="108"/>
        <v>0</v>
      </c>
      <c r="AD775" s="201" t="str">
        <f>PE!AP775</f>
        <v>KWB</v>
      </c>
    </row>
    <row r="776" spans="1:30">
      <c r="A776" s="274" t="s">
        <v>832</v>
      </c>
      <c r="N776">
        <v>0.70699999999999996</v>
      </c>
      <c r="O776">
        <v>0.441</v>
      </c>
      <c r="P776">
        <v>6.5493899999999998</v>
      </c>
      <c r="R776" s="232" t="e">
        <f t="shared" si="101"/>
        <v>#DIV/0!</v>
      </c>
      <c r="S776" s="201" t="e">
        <f t="shared" si="100"/>
        <v>#DIV/0!</v>
      </c>
      <c r="T776" s="202" t="e">
        <f t="shared" si="102"/>
        <v>#DIV/0!</v>
      </c>
      <c r="U776" s="202" t="e">
        <f t="shared" si="103"/>
        <v>#DIV/0!</v>
      </c>
      <c r="V776" s="378" t="e">
        <f t="shared" si="104"/>
        <v>#DIV/0!</v>
      </c>
      <c r="W776" s="378" t="e">
        <f t="shared" si="105"/>
        <v>#DIV/0!</v>
      </c>
      <c r="X776" s="258" t="e">
        <f t="shared" si="106"/>
        <v>#N/A</v>
      </c>
      <c r="Y776" s="297" t="e">
        <f t="shared" si="107"/>
        <v>#DIV/0!</v>
      </c>
      <c r="Z776" s="201">
        <f t="shared" si="108"/>
        <v>0</v>
      </c>
      <c r="AD776" s="201" t="str">
        <f>PE!AP776</f>
        <v>KWB</v>
      </c>
    </row>
    <row r="777" spans="1:30">
      <c r="A777" s="274" t="s">
        <v>833</v>
      </c>
      <c r="N777">
        <v>0.70699999999999996</v>
      </c>
      <c r="O777">
        <v>0.441</v>
      </c>
      <c r="P777">
        <v>6.3233449999999998</v>
      </c>
      <c r="R777" s="232" t="e">
        <f t="shared" si="101"/>
        <v>#DIV/0!</v>
      </c>
      <c r="S777" s="201" t="e">
        <f t="shared" si="100"/>
        <v>#DIV/0!</v>
      </c>
      <c r="T777" s="202" t="e">
        <f t="shared" si="102"/>
        <v>#DIV/0!</v>
      </c>
      <c r="U777" s="202" t="e">
        <f t="shared" si="103"/>
        <v>#DIV/0!</v>
      </c>
      <c r="V777" s="378" t="e">
        <f t="shared" si="104"/>
        <v>#DIV/0!</v>
      </c>
      <c r="W777" s="378" t="e">
        <f t="shared" si="105"/>
        <v>#DIV/0!</v>
      </c>
      <c r="X777" s="258" t="e">
        <f t="shared" si="106"/>
        <v>#N/A</v>
      </c>
      <c r="Y777" s="297" t="e">
        <f t="shared" si="107"/>
        <v>#DIV/0!</v>
      </c>
      <c r="Z777" s="201">
        <f t="shared" si="108"/>
        <v>0</v>
      </c>
      <c r="AD777" s="201" t="str">
        <f>PE!AP777</f>
        <v>KWB</v>
      </c>
    </row>
    <row r="778" spans="1:30">
      <c r="A778" s="274" t="s">
        <v>834</v>
      </c>
      <c r="B778">
        <v>7.81</v>
      </c>
      <c r="E778">
        <v>18.22</v>
      </c>
      <c r="F778">
        <v>6.89</v>
      </c>
      <c r="G778">
        <v>16.29</v>
      </c>
      <c r="H778" s="22">
        <v>7.81</v>
      </c>
      <c r="K778">
        <v>18.22</v>
      </c>
      <c r="L778">
        <v>6.89</v>
      </c>
      <c r="M778" s="72">
        <v>16.29</v>
      </c>
      <c r="N778">
        <v>0.70699999999999996</v>
      </c>
      <c r="O778">
        <v>0.15</v>
      </c>
      <c r="P778">
        <v>8.8096600000000009</v>
      </c>
      <c r="Q778">
        <v>0.44</v>
      </c>
      <c r="R778" s="232">
        <f t="shared" si="101"/>
        <v>0.58333333333333326</v>
      </c>
      <c r="S778" s="201">
        <f t="shared" si="100"/>
        <v>0.5116666666666666</v>
      </c>
      <c r="T778" s="202">
        <f t="shared" si="102"/>
        <v>40.722269121254648</v>
      </c>
      <c r="U778" s="202">
        <f t="shared" si="103"/>
        <v>40.722269121254648</v>
      </c>
      <c r="V778" s="378">
        <f t="shared" si="104"/>
        <v>1.0803701240589383</v>
      </c>
      <c r="W778" s="378">
        <f t="shared" si="105"/>
        <v>1.1811714012228673</v>
      </c>
      <c r="X778" s="258">
        <f t="shared" si="106"/>
        <v>1.49</v>
      </c>
      <c r="Y778" s="297">
        <f t="shared" si="107"/>
        <v>12.302499999999998</v>
      </c>
      <c r="Z778" s="201">
        <f t="shared" si="108"/>
        <v>1.3964784111986157</v>
      </c>
      <c r="AD778" s="201" t="str">
        <f>PE!AP778</f>
        <v>Kläranlagen</v>
      </c>
    </row>
    <row r="779" spans="1:30">
      <c r="A779" s="274" t="s">
        <v>835</v>
      </c>
      <c r="E779">
        <v>15</v>
      </c>
      <c r="F779">
        <v>3.71</v>
      </c>
      <c r="G779">
        <v>14.3</v>
      </c>
      <c r="K779">
        <v>15</v>
      </c>
      <c r="L779">
        <v>3.71</v>
      </c>
      <c r="M779" s="72">
        <v>14.3</v>
      </c>
      <c r="N779">
        <v>0.70699999999999996</v>
      </c>
      <c r="O779">
        <v>0.15</v>
      </c>
      <c r="P779">
        <v>4.2671099999999997</v>
      </c>
      <c r="Q779">
        <v>0.5</v>
      </c>
      <c r="R779" s="232">
        <f t="shared" si="101"/>
        <v>0.5</v>
      </c>
      <c r="S779" s="201">
        <f t="shared" si="100"/>
        <v>0.5</v>
      </c>
      <c r="T779" s="202">
        <f t="shared" si="102"/>
        <v>46.941022491878464</v>
      </c>
      <c r="U779" s="202">
        <f t="shared" si="103"/>
        <v>46.941022491878464</v>
      </c>
      <c r="V779" s="378">
        <f t="shared" si="104"/>
        <v>1.412047310510159</v>
      </c>
      <c r="W779" s="378">
        <f t="shared" si="105"/>
        <v>0.77378643752361931</v>
      </c>
      <c r="X779" s="258">
        <f t="shared" si="106"/>
        <v>1.1499999999999999</v>
      </c>
      <c r="Y779" s="297">
        <f t="shared" si="107"/>
        <v>11.003333333333336</v>
      </c>
      <c r="Z779" s="201">
        <f t="shared" si="108"/>
        <v>2.5786383133627528</v>
      </c>
      <c r="AD779" s="201" t="str">
        <f>PE!AP779</f>
        <v>Kläranlagen</v>
      </c>
    </row>
    <row r="780" spans="1:30">
      <c r="A780" s="274" t="s">
        <v>836</v>
      </c>
      <c r="B780">
        <v>14.42</v>
      </c>
      <c r="E780">
        <v>26.32</v>
      </c>
      <c r="F780">
        <v>22.44</v>
      </c>
      <c r="G780">
        <v>20.71</v>
      </c>
      <c r="H780" s="22">
        <v>14.42</v>
      </c>
      <c r="K780">
        <v>26.32</v>
      </c>
      <c r="L780">
        <v>22.44</v>
      </c>
      <c r="M780" s="72">
        <v>20.71</v>
      </c>
      <c r="N780">
        <v>1.0149999999999999</v>
      </c>
      <c r="O780">
        <v>0.124</v>
      </c>
      <c r="P780">
        <v>16.703499999999998</v>
      </c>
      <c r="Q780">
        <v>0.61</v>
      </c>
      <c r="R780" s="232">
        <f t="shared" si="101"/>
        <v>0.83333333333333326</v>
      </c>
      <c r="S780" s="201">
        <f t="shared" si="100"/>
        <v>0.72166666666666668</v>
      </c>
      <c r="T780" s="202">
        <f t="shared" si="102"/>
        <v>20.474393464292991</v>
      </c>
      <c r="U780" s="202">
        <f t="shared" si="103"/>
        <v>20.474393464292991</v>
      </c>
      <c r="V780" s="378">
        <f t="shared" si="104"/>
        <v>1.5259692476500115</v>
      </c>
      <c r="W780" s="378">
        <f t="shared" si="105"/>
        <v>1.2453446092038805</v>
      </c>
      <c r="X780" s="258">
        <f t="shared" si="106"/>
        <v>1.49</v>
      </c>
      <c r="Y780" s="297">
        <f t="shared" si="107"/>
        <v>20.972500000000004</v>
      </c>
      <c r="Z780" s="201">
        <f t="shared" si="108"/>
        <v>1.2555751788547314</v>
      </c>
      <c r="AD780" s="201" t="str">
        <f>PE!AP780</f>
        <v>Kläranlagen</v>
      </c>
    </row>
    <row r="781" spans="1:30">
      <c r="A781" s="274" t="s">
        <v>837</v>
      </c>
      <c r="B781">
        <v>8.59</v>
      </c>
      <c r="E781">
        <v>20</v>
      </c>
      <c r="F781">
        <v>15.44</v>
      </c>
      <c r="G781">
        <v>17.34</v>
      </c>
      <c r="H781" s="22">
        <v>8.59</v>
      </c>
      <c r="K781">
        <v>20</v>
      </c>
      <c r="L781">
        <v>15.44</v>
      </c>
      <c r="M781" s="72">
        <v>17.34</v>
      </c>
      <c r="N781">
        <v>0.222</v>
      </c>
      <c r="O781">
        <v>0.124</v>
      </c>
      <c r="P781">
        <v>10.55025</v>
      </c>
      <c r="Q781">
        <v>0.61</v>
      </c>
      <c r="R781" s="232">
        <f t="shared" si="101"/>
        <v>0.83333333333333326</v>
      </c>
      <c r="S781" s="201">
        <f t="shared" si="100"/>
        <v>0.72166666666666668</v>
      </c>
      <c r="T781" s="202">
        <f t="shared" si="102"/>
        <v>27.515810901711905</v>
      </c>
      <c r="U781" s="202">
        <f t="shared" si="103"/>
        <v>27.515810901711905</v>
      </c>
      <c r="V781" s="378">
        <f t="shared" si="104"/>
        <v>1.5995069988626494</v>
      </c>
      <c r="W781" s="378">
        <f t="shared" si="105"/>
        <v>1.1032512176531339</v>
      </c>
      <c r="X781" s="258">
        <f t="shared" si="106"/>
        <v>1.49</v>
      </c>
      <c r="Y781" s="297">
        <f t="shared" si="107"/>
        <v>15.342500000000001</v>
      </c>
      <c r="Z781" s="201">
        <f t="shared" si="108"/>
        <v>1.4542309423947302</v>
      </c>
      <c r="AD781" s="201" t="str">
        <f>PE!AP781</f>
        <v>Kläranlagen</v>
      </c>
    </row>
    <row r="782" spans="1:30">
      <c r="A782" s="274" t="s">
        <v>838</v>
      </c>
      <c r="B782">
        <v>6.81</v>
      </c>
      <c r="E782">
        <v>17.93</v>
      </c>
      <c r="F782">
        <v>15.32</v>
      </c>
      <c r="G782">
        <v>15.92</v>
      </c>
      <c r="H782" s="22">
        <v>6.81</v>
      </c>
      <c r="K782">
        <v>17.93</v>
      </c>
      <c r="L782">
        <v>15.32</v>
      </c>
      <c r="M782" s="72">
        <v>15.92</v>
      </c>
      <c r="N782">
        <v>0.90400000000000003</v>
      </c>
      <c r="O782">
        <v>0.124</v>
      </c>
      <c r="P782">
        <v>8.4931399999999986</v>
      </c>
      <c r="Q782">
        <v>0.51</v>
      </c>
      <c r="R782" s="232">
        <f t="shared" si="101"/>
        <v>0.83333333333333326</v>
      </c>
      <c r="S782" s="201">
        <f t="shared" si="100"/>
        <v>0.67166666666666663</v>
      </c>
      <c r="T782" s="202">
        <f t="shared" si="102"/>
        <v>30.435102267425695</v>
      </c>
      <c r="U782" s="202">
        <f t="shared" si="103"/>
        <v>30.435102267425695</v>
      </c>
      <c r="V782" s="378">
        <f t="shared" si="104"/>
        <v>1.6868602494051363</v>
      </c>
      <c r="W782" s="378">
        <f t="shared" si="105"/>
        <v>0.92384065155312567</v>
      </c>
      <c r="X782" s="258">
        <f t="shared" si="106"/>
        <v>1.49</v>
      </c>
      <c r="Y782" s="297">
        <f t="shared" si="107"/>
        <v>13.995000000000001</v>
      </c>
      <c r="Z782" s="201">
        <f t="shared" si="108"/>
        <v>1.6478004601360632</v>
      </c>
      <c r="AD782" s="201" t="str">
        <f>PE!AP782</f>
        <v>Kläranlagen</v>
      </c>
    </row>
    <row r="783" spans="1:30">
      <c r="A783" s="274" t="s">
        <v>839</v>
      </c>
      <c r="E783">
        <v>12.71</v>
      </c>
      <c r="G783">
        <v>12.78</v>
      </c>
      <c r="K783">
        <v>12.71</v>
      </c>
      <c r="M783" s="72">
        <v>12.78</v>
      </c>
      <c r="N783">
        <v>0.96899999999999997</v>
      </c>
      <c r="O783">
        <v>9.7000000000000003E-2</v>
      </c>
      <c r="P783">
        <v>8.8780900000000003</v>
      </c>
      <c r="Q783">
        <v>0.5</v>
      </c>
      <c r="R783" s="232">
        <f t="shared" si="101"/>
        <v>0.66666666666666663</v>
      </c>
      <c r="S783" s="201">
        <f t="shared" si="100"/>
        <v>0.58333333333333326</v>
      </c>
      <c r="T783" s="202">
        <f t="shared" si="102"/>
        <v>0.27461749705766381</v>
      </c>
      <c r="U783" s="202">
        <f t="shared" si="103"/>
        <v>0.27461749705766381</v>
      </c>
      <c r="V783" s="378">
        <f t="shared" si="104"/>
        <v>1.0000000000000253</v>
      </c>
      <c r="W783" s="378">
        <f t="shared" si="105"/>
        <v>0.99999999999997458</v>
      </c>
      <c r="X783" s="258" t="e">
        <f t="shared" si="106"/>
        <v>#N/A</v>
      </c>
      <c r="Y783" s="297">
        <f t="shared" si="107"/>
        <v>12.745000000000001</v>
      </c>
      <c r="Z783" s="201">
        <f t="shared" si="108"/>
        <v>1.435556521729336</v>
      </c>
      <c r="AD783" s="201" t="str">
        <f>PE!AP783</f>
        <v>KWS, Schlamm</v>
      </c>
    </row>
    <row r="784" spans="1:30">
      <c r="A784" s="274" t="s">
        <v>840</v>
      </c>
      <c r="E784">
        <v>14.51</v>
      </c>
      <c r="G784">
        <v>13.91</v>
      </c>
      <c r="K784">
        <v>14.51</v>
      </c>
      <c r="M784" s="72">
        <v>13.91</v>
      </c>
      <c r="N784">
        <v>0.55400000000000005</v>
      </c>
      <c r="O784">
        <v>9.7000000000000003E-2</v>
      </c>
      <c r="P784">
        <v>13.416</v>
      </c>
      <c r="Q784">
        <v>0.83</v>
      </c>
      <c r="R784" s="232">
        <f t="shared" si="101"/>
        <v>0.66666666666666663</v>
      </c>
      <c r="S784" s="201">
        <f t="shared" si="100"/>
        <v>0.74833333333333329</v>
      </c>
      <c r="T784" s="202">
        <f t="shared" si="102"/>
        <v>2.1111893033075284</v>
      </c>
      <c r="U784" s="202">
        <f t="shared" si="103"/>
        <v>2.1111893033075284</v>
      </c>
      <c r="V784" s="378">
        <f t="shared" si="104"/>
        <v>1.0000000000000029</v>
      </c>
      <c r="W784" s="378">
        <f t="shared" si="105"/>
        <v>0.999999999999997</v>
      </c>
      <c r="X784" s="258" t="e">
        <f t="shared" si="106"/>
        <v>#N/A</v>
      </c>
      <c r="Y784" s="297">
        <f t="shared" si="107"/>
        <v>14.21</v>
      </c>
      <c r="Z784" s="201">
        <f t="shared" si="108"/>
        <v>1.0591830649970184</v>
      </c>
      <c r="AD784" s="201" t="str">
        <f>PE!AP784</f>
        <v>KWS, Schlamm</v>
      </c>
    </row>
    <row r="785" spans="1:30">
      <c r="A785" s="274" t="s">
        <v>841</v>
      </c>
      <c r="E785">
        <v>14.84</v>
      </c>
      <c r="F785">
        <v>3.66</v>
      </c>
      <c r="G785">
        <v>14.22</v>
      </c>
      <c r="K785">
        <v>14.84</v>
      </c>
      <c r="L785">
        <v>3.66</v>
      </c>
      <c r="M785" s="72">
        <v>14.22</v>
      </c>
      <c r="N785">
        <v>0.66200000000000003</v>
      </c>
      <c r="O785">
        <v>9.7000000000000003E-2</v>
      </c>
      <c r="P785">
        <v>12.52145</v>
      </c>
      <c r="Q785">
        <v>0.83</v>
      </c>
      <c r="R785" s="232">
        <f t="shared" si="101"/>
        <v>0.5</v>
      </c>
      <c r="S785" s="201">
        <f t="shared" ref="S785:S848" si="109">AVERAGE(Q785:R785)</f>
        <v>0.66500000000000004</v>
      </c>
      <c r="T785" s="202">
        <f t="shared" si="102"/>
        <v>47.039255086159102</v>
      </c>
      <c r="U785" s="202">
        <f t="shared" si="103"/>
        <v>47.039255086159102</v>
      </c>
      <c r="V785" s="378">
        <f t="shared" si="104"/>
        <v>1.4124913897039202</v>
      </c>
      <c r="W785" s="378">
        <f t="shared" si="105"/>
        <v>0.76666965954490618</v>
      </c>
      <c r="X785" s="258">
        <f t="shared" si="106"/>
        <v>1.1499999999999999</v>
      </c>
      <c r="Y785" s="297">
        <f t="shared" si="107"/>
        <v>10.906666666666666</v>
      </c>
      <c r="Z785" s="201">
        <f t="shared" si="108"/>
        <v>0.87103863104246448</v>
      </c>
      <c r="AD785" s="201" t="str">
        <f>PE!AP785</f>
        <v>KWS, Schlamm</v>
      </c>
    </row>
    <row r="786" spans="1:30">
      <c r="A786" s="274" t="s">
        <v>842</v>
      </c>
      <c r="N786">
        <v>0.70399999999999996</v>
      </c>
      <c r="O786">
        <v>0.105</v>
      </c>
      <c r="P786">
        <v>6.3610100000000003</v>
      </c>
      <c r="Q786">
        <v>0.5</v>
      </c>
      <c r="R786" s="232" t="e">
        <f t="shared" si="101"/>
        <v>#DIV/0!</v>
      </c>
      <c r="S786" s="201" t="e">
        <f t="shared" si="109"/>
        <v>#DIV/0!</v>
      </c>
      <c r="T786" s="202" t="e">
        <f t="shared" si="102"/>
        <v>#DIV/0!</v>
      </c>
      <c r="U786" s="202" t="e">
        <f t="shared" si="103"/>
        <v>#DIV/0!</v>
      </c>
      <c r="V786" s="378" t="e">
        <f t="shared" si="104"/>
        <v>#DIV/0!</v>
      </c>
      <c r="W786" s="378" t="e">
        <f t="shared" si="105"/>
        <v>#DIV/0!</v>
      </c>
      <c r="X786" s="258" t="e">
        <f t="shared" si="106"/>
        <v>#N/A</v>
      </c>
      <c r="Y786" s="297" t="e">
        <f t="shared" si="107"/>
        <v>#DIV/0!</v>
      </c>
      <c r="Z786" s="201">
        <f t="shared" si="108"/>
        <v>0</v>
      </c>
      <c r="AD786" s="201" t="str">
        <f>PE!AP786</f>
        <v>Kläranlagen</v>
      </c>
    </row>
    <row r="787" spans="1:30">
      <c r="A787" s="274" t="s">
        <v>843</v>
      </c>
      <c r="B787">
        <v>10.51</v>
      </c>
      <c r="E787">
        <v>19.73</v>
      </c>
      <c r="F787">
        <v>7.26</v>
      </c>
      <c r="G787">
        <v>17.52</v>
      </c>
      <c r="H787" s="22">
        <v>10.51</v>
      </c>
      <c r="K787">
        <v>19.73</v>
      </c>
      <c r="L787">
        <v>7.26</v>
      </c>
      <c r="M787" s="72">
        <v>17.52</v>
      </c>
      <c r="N787">
        <v>0.51200000000000001</v>
      </c>
      <c r="O787">
        <v>0.105</v>
      </c>
      <c r="P787">
        <v>6.8368600000000006</v>
      </c>
      <c r="Q787">
        <v>0.56000000000000005</v>
      </c>
      <c r="R787" s="232">
        <f t="shared" si="101"/>
        <v>0.58333333333333326</v>
      </c>
      <c r="S787" s="201">
        <f t="shared" si="109"/>
        <v>0.57166666666666666</v>
      </c>
      <c r="T787" s="202">
        <f t="shared" si="102"/>
        <v>36.818308258163555</v>
      </c>
      <c r="U787" s="202">
        <f t="shared" si="103"/>
        <v>36.818308258163555</v>
      </c>
      <c r="V787" s="378">
        <f t="shared" si="104"/>
        <v>1.2824921962635272</v>
      </c>
      <c r="W787" s="378">
        <f t="shared" si="105"/>
        <v>1.1798138372093268</v>
      </c>
      <c r="X787" s="258">
        <f t="shared" si="106"/>
        <v>1.49</v>
      </c>
      <c r="Y787" s="297">
        <f t="shared" si="107"/>
        <v>13.754999999999999</v>
      </c>
      <c r="Z787" s="201">
        <f t="shared" si="108"/>
        <v>2.0118884985212508</v>
      </c>
      <c r="AD787" s="201" t="str">
        <f>PE!AP787</f>
        <v>Kläranlagen</v>
      </c>
    </row>
    <row r="788" spans="1:30">
      <c r="A788" s="274" t="s">
        <v>844</v>
      </c>
      <c r="N788">
        <v>1.012</v>
      </c>
      <c r="O788">
        <v>0.105</v>
      </c>
      <c r="P788">
        <v>9.6653200000000012</v>
      </c>
      <c r="Q788">
        <v>0.5</v>
      </c>
      <c r="R788" s="232" t="e">
        <f t="shared" si="101"/>
        <v>#DIV/0!</v>
      </c>
      <c r="S788" s="201" t="e">
        <f t="shared" si="109"/>
        <v>#DIV/0!</v>
      </c>
      <c r="T788" s="202" t="e">
        <f t="shared" si="102"/>
        <v>#DIV/0!</v>
      </c>
      <c r="U788" s="202" t="e">
        <f t="shared" si="103"/>
        <v>#DIV/0!</v>
      </c>
      <c r="V788" s="378" t="e">
        <f t="shared" si="104"/>
        <v>#DIV/0!</v>
      </c>
      <c r="W788" s="378" t="e">
        <f t="shared" si="105"/>
        <v>#DIV/0!</v>
      </c>
      <c r="X788" s="258" t="e">
        <f t="shared" si="106"/>
        <v>#N/A</v>
      </c>
      <c r="Y788" s="297" t="e">
        <f t="shared" si="107"/>
        <v>#DIV/0!</v>
      </c>
      <c r="Z788" s="201">
        <f t="shared" si="108"/>
        <v>0</v>
      </c>
      <c r="AD788" s="201" t="str">
        <f>PE!AP788</f>
        <v>Kläranlagen</v>
      </c>
    </row>
    <row r="789" spans="1:30">
      <c r="A789" s="274" t="s">
        <v>845</v>
      </c>
      <c r="E789">
        <v>13.1</v>
      </c>
      <c r="G789">
        <v>13.3</v>
      </c>
      <c r="K789">
        <v>13.1</v>
      </c>
      <c r="M789" s="72">
        <v>13.3</v>
      </c>
      <c r="N789">
        <v>0.70699999999999996</v>
      </c>
      <c r="O789">
        <v>3.5999999999999997E-2</v>
      </c>
      <c r="P789">
        <v>7.4095949999999986</v>
      </c>
      <c r="Q789">
        <v>0.5</v>
      </c>
      <c r="R789" s="232">
        <f t="shared" si="101"/>
        <v>0.66666666666666663</v>
      </c>
      <c r="S789" s="201">
        <f t="shared" si="109"/>
        <v>0.58333333333333326</v>
      </c>
      <c r="T789" s="202">
        <f t="shared" si="102"/>
        <v>0.75757575757576168</v>
      </c>
      <c r="U789" s="202">
        <f t="shared" si="103"/>
        <v>0.75757575757576168</v>
      </c>
      <c r="V789" s="378">
        <f t="shared" si="104"/>
        <v>0.99999999999999112</v>
      </c>
      <c r="W789" s="378">
        <f t="shared" si="105"/>
        <v>1.0000000000000089</v>
      </c>
      <c r="X789" s="258" t="e">
        <f t="shared" si="106"/>
        <v>#N/A</v>
      </c>
      <c r="Y789" s="297">
        <f t="shared" si="107"/>
        <v>13.2</v>
      </c>
      <c r="Z789" s="201">
        <f t="shared" si="108"/>
        <v>1.7814738862245509</v>
      </c>
      <c r="AD789" s="201" t="str">
        <f>PE!AP789</f>
        <v>Kläranlagen</v>
      </c>
    </row>
    <row r="790" spans="1:30">
      <c r="A790" s="274" t="s">
        <v>846</v>
      </c>
      <c r="E790">
        <v>12.74</v>
      </c>
      <c r="G790">
        <v>13.1</v>
      </c>
      <c r="K790">
        <v>12.74</v>
      </c>
      <c r="M790" s="72">
        <v>13.1</v>
      </c>
      <c r="N790">
        <v>0.70699999999999996</v>
      </c>
      <c r="O790">
        <v>3.5999999999999997E-2</v>
      </c>
      <c r="P790">
        <v>8.2220100000000009</v>
      </c>
      <c r="Q790">
        <v>0.5</v>
      </c>
      <c r="R790" s="232">
        <f t="shared" si="101"/>
        <v>0.66666666666666663</v>
      </c>
      <c r="S790" s="201">
        <f t="shared" si="109"/>
        <v>0.58333333333333326</v>
      </c>
      <c r="T790" s="202">
        <f t="shared" si="102"/>
        <v>1.393188854489162</v>
      </c>
      <c r="U790" s="202">
        <f t="shared" si="103"/>
        <v>1.393188854489162</v>
      </c>
      <c r="V790" s="378">
        <f t="shared" si="104"/>
        <v>1</v>
      </c>
      <c r="W790" s="378">
        <f t="shared" si="105"/>
        <v>1</v>
      </c>
      <c r="X790" s="258" t="e">
        <f t="shared" si="106"/>
        <v>#N/A</v>
      </c>
      <c r="Y790" s="297">
        <f t="shared" si="107"/>
        <v>12.92</v>
      </c>
      <c r="Z790" s="201">
        <f t="shared" si="108"/>
        <v>1.5713919102506564</v>
      </c>
      <c r="AD790" s="201" t="str">
        <f>PE!AP790</f>
        <v>Kläranlagen</v>
      </c>
    </row>
    <row r="791" spans="1:30">
      <c r="A791" s="275" t="s">
        <v>1072</v>
      </c>
      <c r="N791">
        <v>0.64600000000000002</v>
      </c>
      <c r="O791">
        <v>5.3999999999999999E-2</v>
      </c>
      <c r="P791">
        <v>12.948399999999999</v>
      </c>
      <c r="R791" s="232" t="e">
        <f t="shared" si="101"/>
        <v>#DIV/0!</v>
      </c>
      <c r="S791" s="201" t="e">
        <f t="shared" si="109"/>
        <v>#DIV/0!</v>
      </c>
      <c r="T791" s="202" t="e">
        <f t="shared" si="102"/>
        <v>#DIV/0!</v>
      </c>
      <c r="U791" s="202" t="e">
        <f t="shared" si="103"/>
        <v>#DIV/0!</v>
      </c>
      <c r="V791" s="378" t="e">
        <f t="shared" si="104"/>
        <v>#DIV/0!</v>
      </c>
      <c r="W791" s="378" t="e">
        <f t="shared" si="105"/>
        <v>#DIV/0!</v>
      </c>
      <c r="X791" s="258" t="e">
        <f t="shared" si="106"/>
        <v>#N/A</v>
      </c>
      <c r="Y791" s="297" t="e">
        <f t="shared" si="107"/>
        <v>#DIV/0!</v>
      </c>
      <c r="Z791" s="201">
        <f t="shared" si="108"/>
        <v>0</v>
      </c>
      <c r="AD791" s="201" t="str">
        <f>PE!AP791</f>
        <v>Ringversuch</v>
      </c>
    </row>
    <row r="792" spans="1:30">
      <c r="A792" s="275" t="s">
        <v>1073</v>
      </c>
      <c r="N792">
        <v>0.55100000000000005</v>
      </c>
      <c r="O792">
        <v>5.3999999999999999E-2</v>
      </c>
      <c r="P792">
        <v>12.1568</v>
      </c>
      <c r="R792" s="232" t="e">
        <f t="shared" si="101"/>
        <v>#DIV/0!</v>
      </c>
      <c r="S792" s="201" t="e">
        <f t="shared" si="109"/>
        <v>#DIV/0!</v>
      </c>
      <c r="T792" s="202" t="e">
        <f t="shared" si="102"/>
        <v>#DIV/0!</v>
      </c>
      <c r="U792" s="202" t="e">
        <f t="shared" si="103"/>
        <v>#DIV/0!</v>
      </c>
      <c r="V792" s="378" t="e">
        <f t="shared" si="104"/>
        <v>#DIV/0!</v>
      </c>
      <c r="W792" s="378" t="e">
        <f t="shared" si="105"/>
        <v>#DIV/0!</v>
      </c>
      <c r="X792" s="258" t="e">
        <f t="shared" si="106"/>
        <v>#N/A</v>
      </c>
      <c r="Y792" s="297" t="e">
        <f t="shared" si="107"/>
        <v>#DIV/0!</v>
      </c>
      <c r="Z792" s="201">
        <f t="shared" si="108"/>
        <v>0</v>
      </c>
      <c r="AD792" s="201" t="str">
        <f>PE!AP792</f>
        <v>Ringversuch</v>
      </c>
    </row>
    <row r="793" spans="1:30">
      <c r="A793" s="275" t="s">
        <v>1074</v>
      </c>
      <c r="N793">
        <v>1.006</v>
      </c>
      <c r="O793">
        <v>5.3999999999999999E-2</v>
      </c>
      <c r="P793">
        <v>10.7052</v>
      </c>
      <c r="R793" s="232" t="e">
        <f t="shared" si="101"/>
        <v>#DIV/0!</v>
      </c>
      <c r="S793" s="201" t="e">
        <f t="shared" si="109"/>
        <v>#DIV/0!</v>
      </c>
      <c r="T793" s="202" t="e">
        <f t="shared" si="102"/>
        <v>#DIV/0!</v>
      </c>
      <c r="U793" s="202" t="e">
        <f t="shared" si="103"/>
        <v>#DIV/0!</v>
      </c>
      <c r="V793" s="378" t="e">
        <f t="shared" si="104"/>
        <v>#DIV/0!</v>
      </c>
      <c r="W793" s="378" t="e">
        <f t="shared" si="105"/>
        <v>#DIV/0!</v>
      </c>
      <c r="X793" s="258" t="e">
        <f t="shared" si="106"/>
        <v>#N/A</v>
      </c>
      <c r="Y793" s="297" t="e">
        <f t="shared" si="107"/>
        <v>#DIV/0!</v>
      </c>
      <c r="Z793" s="201">
        <f t="shared" si="108"/>
        <v>0</v>
      </c>
      <c r="AD793" s="201" t="str">
        <f>PE!AP793</f>
        <v>Ringversuch</v>
      </c>
    </row>
    <row r="794" spans="1:30">
      <c r="A794" s="275" t="s">
        <v>1075</v>
      </c>
      <c r="P794">
        <v>3.8606199999999991</v>
      </c>
      <c r="R794" s="232" t="e">
        <f t="shared" si="101"/>
        <v>#DIV/0!</v>
      </c>
      <c r="S794" s="201" t="e">
        <f t="shared" si="109"/>
        <v>#DIV/0!</v>
      </c>
      <c r="T794" s="202" t="e">
        <f t="shared" si="102"/>
        <v>#DIV/0!</v>
      </c>
      <c r="U794" s="202" t="e">
        <f t="shared" si="103"/>
        <v>#DIV/0!</v>
      </c>
      <c r="V794" s="378" t="e">
        <f t="shared" si="104"/>
        <v>#DIV/0!</v>
      </c>
      <c r="W794" s="378" t="e">
        <f t="shared" si="105"/>
        <v>#DIV/0!</v>
      </c>
      <c r="X794" s="258" t="e">
        <f t="shared" si="106"/>
        <v>#N/A</v>
      </c>
      <c r="Y794" s="297" t="e">
        <f t="shared" si="107"/>
        <v>#DIV/0!</v>
      </c>
      <c r="Z794" s="201">
        <f t="shared" si="108"/>
        <v>0</v>
      </c>
      <c r="AD794" s="201" t="str">
        <f>PE!AP794</f>
        <v>Ringversuch</v>
      </c>
    </row>
    <row r="795" spans="1:30">
      <c r="A795" s="275" t="s">
        <v>1076</v>
      </c>
      <c r="P795">
        <v>4.9999699999999994</v>
      </c>
      <c r="R795" s="232" t="e">
        <f t="shared" si="101"/>
        <v>#DIV/0!</v>
      </c>
      <c r="S795" s="201" t="e">
        <f t="shared" si="109"/>
        <v>#DIV/0!</v>
      </c>
      <c r="T795" s="202" t="e">
        <f t="shared" si="102"/>
        <v>#DIV/0!</v>
      </c>
      <c r="U795" s="202" t="e">
        <f t="shared" si="103"/>
        <v>#DIV/0!</v>
      </c>
      <c r="V795" s="378" t="e">
        <f t="shared" si="104"/>
        <v>#DIV/0!</v>
      </c>
      <c r="W795" s="378" t="e">
        <f t="shared" si="105"/>
        <v>#DIV/0!</v>
      </c>
      <c r="X795" s="258" t="e">
        <f t="shared" si="106"/>
        <v>#N/A</v>
      </c>
      <c r="Y795" s="297" t="e">
        <f t="shared" si="107"/>
        <v>#DIV/0!</v>
      </c>
      <c r="Z795" s="201">
        <f t="shared" si="108"/>
        <v>0</v>
      </c>
      <c r="AD795" s="201" t="str">
        <f>PE!AP795</f>
        <v>Ringversuch</v>
      </c>
    </row>
    <row r="796" spans="1:30">
      <c r="A796" s="275" t="s">
        <v>1077</v>
      </c>
      <c r="B796">
        <v>41.89</v>
      </c>
      <c r="C796">
        <v>62.69</v>
      </c>
      <c r="D796">
        <v>35.840000000000003</v>
      </c>
      <c r="E796">
        <v>37.06</v>
      </c>
      <c r="F796">
        <v>37.22</v>
      </c>
      <c r="G796">
        <v>31.69</v>
      </c>
      <c r="H796" s="22">
        <v>41.89</v>
      </c>
      <c r="I796">
        <v>62.69</v>
      </c>
      <c r="J796">
        <v>35.840000000000003</v>
      </c>
      <c r="K796">
        <v>37.06</v>
      </c>
      <c r="L796">
        <v>37.22</v>
      </c>
      <c r="M796" s="72">
        <v>31.69</v>
      </c>
      <c r="P796">
        <v>2.4472399999999999</v>
      </c>
      <c r="Q796">
        <v>0.66</v>
      </c>
      <c r="R796" s="232">
        <f t="shared" si="101"/>
        <v>1</v>
      </c>
      <c r="S796" s="201">
        <f t="shared" si="109"/>
        <v>0.83000000000000007</v>
      </c>
      <c r="T796" s="202">
        <f t="shared" si="102"/>
        <v>24.64085226366759</v>
      </c>
      <c r="U796" s="202">
        <f t="shared" si="103"/>
        <v>24.64085226366759</v>
      </c>
      <c r="V796" s="378">
        <f t="shared" si="104"/>
        <v>0.92649637481560121</v>
      </c>
      <c r="W796" s="378">
        <f t="shared" si="105"/>
        <v>2.1371183045746518</v>
      </c>
      <c r="X796" s="258">
        <f t="shared" si="106"/>
        <v>1.94</v>
      </c>
      <c r="Y796" s="297">
        <f t="shared" si="107"/>
        <v>41.065000000000005</v>
      </c>
      <c r="Z796" s="201">
        <f t="shared" si="108"/>
        <v>16.780127817459672</v>
      </c>
      <c r="AB796">
        <v>3.7414599999999999E-2</v>
      </c>
      <c r="AC796" s="256">
        <f>100*(Y796/(AB796*1000))</f>
        <v>109.7566190738375</v>
      </c>
      <c r="AD796" s="201" t="str">
        <f>PE!AP796</f>
        <v>Ringversuch</v>
      </c>
    </row>
    <row r="797" spans="1:30">
      <c r="A797" s="275" t="s">
        <v>1078</v>
      </c>
      <c r="P797">
        <v>5.4399699999999998</v>
      </c>
      <c r="R797" s="232" t="e">
        <f t="shared" si="101"/>
        <v>#DIV/0!</v>
      </c>
      <c r="S797" s="201" t="e">
        <f t="shared" si="109"/>
        <v>#DIV/0!</v>
      </c>
      <c r="T797" s="202" t="e">
        <f t="shared" si="102"/>
        <v>#DIV/0!</v>
      </c>
      <c r="U797" s="202" t="e">
        <f t="shared" si="103"/>
        <v>#DIV/0!</v>
      </c>
      <c r="V797" s="378" t="e">
        <f t="shared" si="104"/>
        <v>#DIV/0!</v>
      </c>
      <c r="W797" s="378" t="e">
        <f t="shared" si="105"/>
        <v>#DIV/0!</v>
      </c>
      <c r="X797" s="258" t="e">
        <f t="shared" si="106"/>
        <v>#N/A</v>
      </c>
      <c r="Y797" s="297" t="e">
        <f t="shared" si="107"/>
        <v>#DIV/0!</v>
      </c>
      <c r="Z797" s="201">
        <f t="shared" si="108"/>
        <v>0</v>
      </c>
      <c r="AD797" s="201" t="str">
        <f>PE!AP797</f>
        <v>Ringversuch</v>
      </c>
    </row>
    <row r="798" spans="1:30">
      <c r="A798" s="275" t="s">
        <v>1079</v>
      </c>
      <c r="P798">
        <v>3.875</v>
      </c>
      <c r="R798" s="232" t="e">
        <f t="shared" si="101"/>
        <v>#DIV/0!</v>
      </c>
      <c r="S798" s="201" t="e">
        <f t="shared" si="109"/>
        <v>#DIV/0!</v>
      </c>
      <c r="T798" s="202" t="e">
        <f t="shared" si="102"/>
        <v>#DIV/0!</v>
      </c>
      <c r="U798" s="202" t="e">
        <f t="shared" si="103"/>
        <v>#DIV/0!</v>
      </c>
      <c r="V798" s="378" t="e">
        <f t="shared" si="104"/>
        <v>#DIV/0!</v>
      </c>
      <c r="W798" s="378" t="e">
        <f t="shared" si="105"/>
        <v>#DIV/0!</v>
      </c>
      <c r="X798" s="258" t="e">
        <f t="shared" si="106"/>
        <v>#N/A</v>
      </c>
      <c r="Y798" s="297" t="e">
        <f t="shared" si="107"/>
        <v>#DIV/0!</v>
      </c>
      <c r="Z798" s="201">
        <f t="shared" si="108"/>
        <v>0</v>
      </c>
      <c r="AD798" s="201" t="str">
        <f>PE!AP798</f>
        <v>Ringversuch</v>
      </c>
    </row>
    <row r="799" spans="1:30">
      <c r="A799" s="275" t="s">
        <v>855</v>
      </c>
      <c r="P799">
        <v>4.3691700000000004</v>
      </c>
      <c r="R799" s="232" t="e">
        <f t="shared" si="101"/>
        <v>#DIV/0!</v>
      </c>
      <c r="S799" s="201" t="e">
        <f t="shared" si="109"/>
        <v>#DIV/0!</v>
      </c>
      <c r="T799" s="202" t="e">
        <f t="shared" si="102"/>
        <v>#DIV/0!</v>
      </c>
      <c r="U799" s="202" t="e">
        <f t="shared" si="103"/>
        <v>#DIV/0!</v>
      </c>
      <c r="V799" s="378" t="e">
        <f t="shared" si="104"/>
        <v>#DIV/0!</v>
      </c>
      <c r="W799" s="378" t="e">
        <f t="shared" si="105"/>
        <v>#DIV/0!</v>
      </c>
      <c r="X799" s="258" t="e">
        <f t="shared" si="106"/>
        <v>#N/A</v>
      </c>
      <c r="Y799" s="297" t="e">
        <f t="shared" si="107"/>
        <v>#DIV/0!</v>
      </c>
      <c r="Z799" s="201">
        <f t="shared" si="108"/>
        <v>0</v>
      </c>
      <c r="AD799" s="201" t="str">
        <f>PE!AP799</f>
        <v>Kläranlagen, Methode</v>
      </c>
    </row>
    <row r="800" spans="1:30">
      <c r="A800" s="275" t="s">
        <v>856</v>
      </c>
      <c r="N800">
        <v>0.70699999999999996</v>
      </c>
      <c r="O800">
        <v>4.1000000000000002E-2</v>
      </c>
      <c r="P800">
        <v>3.7162099999999998</v>
      </c>
      <c r="R800" s="232" t="e">
        <f t="shared" si="101"/>
        <v>#DIV/0!</v>
      </c>
      <c r="S800" s="201" t="e">
        <f t="shared" si="109"/>
        <v>#DIV/0!</v>
      </c>
      <c r="T800" s="202" t="e">
        <f t="shared" si="102"/>
        <v>#DIV/0!</v>
      </c>
      <c r="U800" s="202" t="e">
        <f t="shared" si="103"/>
        <v>#DIV/0!</v>
      </c>
      <c r="V800" s="378" t="e">
        <f t="shared" si="104"/>
        <v>#DIV/0!</v>
      </c>
      <c r="W800" s="378" t="e">
        <f t="shared" si="105"/>
        <v>#DIV/0!</v>
      </c>
      <c r="X800" s="258" t="e">
        <f t="shared" si="106"/>
        <v>#N/A</v>
      </c>
      <c r="Y800" s="297" t="e">
        <f t="shared" si="107"/>
        <v>#DIV/0!</v>
      </c>
      <c r="Z800" s="201">
        <f t="shared" si="108"/>
        <v>0</v>
      </c>
      <c r="AD800" s="201" t="str">
        <f>PE!AP800</f>
        <v>KWB</v>
      </c>
    </row>
    <row r="801" spans="1:30">
      <c r="A801" s="275" t="s">
        <v>857</v>
      </c>
      <c r="N801">
        <v>0.70699999999999996</v>
      </c>
      <c r="O801">
        <v>4.1000000000000002E-2</v>
      </c>
      <c r="P801">
        <v>3.9679250000000001</v>
      </c>
      <c r="R801" s="232" t="e">
        <f t="shared" si="101"/>
        <v>#DIV/0!</v>
      </c>
      <c r="S801" s="201" t="e">
        <f t="shared" si="109"/>
        <v>#DIV/0!</v>
      </c>
      <c r="T801" s="202" t="e">
        <f t="shared" si="102"/>
        <v>#DIV/0!</v>
      </c>
      <c r="U801" s="202" t="e">
        <f t="shared" si="103"/>
        <v>#DIV/0!</v>
      </c>
      <c r="V801" s="378" t="e">
        <f t="shared" si="104"/>
        <v>#DIV/0!</v>
      </c>
      <c r="W801" s="378" t="e">
        <f t="shared" si="105"/>
        <v>#DIV/0!</v>
      </c>
      <c r="X801" s="258" t="e">
        <f t="shared" si="106"/>
        <v>#N/A</v>
      </c>
      <c r="Y801" s="297" t="e">
        <f t="shared" si="107"/>
        <v>#DIV/0!</v>
      </c>
      <c r="Z801" s="201">
        <f t="shared" si="108"/>
        <v>0</v>
      </c>
      <c r="AD801" s="201" t="str">
        <f>PE!AP801</f>
        <v>KWB</v>
      </c>
    </row>
    <row r="802" spans="1:30">
      <c r="A802" s="275" t="s">
        <v>858</v>
      </c>
      <c r="N802">
        <v>0.70699999999999996</v>
      </c>
      <c r="O802">
        <v>2.492</v>
      </c>
      <c r="P802">
        <v>1.542055</v>
      </c>
      <c r="R802" s="232" t="e">
        <f t="shared" si="101"/>
        <v>#DIV/0!</v>
      </c>
      <c r="S802" s="201" t="e">
        <f t="shared" si="109"/>
        <v>#DIV/0!</v>
      </c>
      <c r="T802" s="202" t="e">
        <f t="shared" si="102"/>
        <v>#DIV/0!</v>
      </c>
      <c r="U802" s="202" t="e">
        <f t="shared" si="103"/>
        <v>#DIV/0!</v>
      </c>
      <c r="V802" s="378" t="e">
        <f t="shared" si="104"/>
        <v>#DIV/0!</v>
      </c>
      <c r="W802" s="378" t="e">
        <f t="shared" si="105"/>
        <v>#DIV/0!</v>
      </c>
      <c r="X802" s="258" t="e">
        <f t="shared" si="106"/>
        <v>#N/A</v>
      </c>
      <c r="Y802" s="297" t="e">
        <f t="shared" si="107"/>
        <v>#DIV/0!</v>
      </c>
      <c r="Z802" s="201">
        <f t="shared" si="108"/>
        <v>0</v>
      </c>
      <c r="AD802" s="201" t="str">
        <f>PE!AP802</f>
        <v>Bodenproben</v>
      </c>
    </row>
    <row r="803" spans="1:30">
      <c r="A803" s="275" t="s">
        <v>860</v>
      </c>
      <c r="N803">
        <v>0.70699999999999996</v>
      </c>
      <c r="O803">
        <v>2.492</v>
      </c>
      <c r="P803">
        <v>0.66958400000000007</v>
      </c>
      <c r="R803" s="232" t="e">
        <f t="shared" si="101"/>
        <v>#DIV/0!</v>
      </c>
      <c r="S803" s="201" t="e">
        <f t="shared" si="109"/>
        <v>#DIV/0!</v>
      </c>
      <c r="T803" s="202" t="e">
        <f t="shared" si="102"/>
        <v>#DIV/0!</v>
      </c>
      <c r="U803" s="202" t="e">
        <f t="shared" si="103"/>
        <v>#DIV/0!</v>
      </c>
      <c r="V803" s="378" t="e">
        <f t="shared" si="104"/>
        <v>#DIV/0!</v>
      </c>
      <c r="W803" s="378" t="e">
        <f t="shared" si="105"/>
        <v>#DIV/0!</v>
      </c>
      <c r="X803" s="258" t="e">
        <f t="shared" si="106"/>
        <v>#N/A</v>
      </c>
      <c r="Y803" s="297" t="e">
        <f t="shared" si="107"/>
        <v>#DIV/0!</v>
      </c>
      <c r="Z803" s="201">
        <f t="shared" si="108"/>
        <v>0</v>
      </c>
      <c r="AD803" s="201" t="str">
        <f>PE!AP803</f>
        <v>Bodenproben</v>
      </c>
    </row>
    <row r="804" spans="1:30">
      <c r="A804" s="275" t="s">
        <v>861</v>
      </c>
      <c r="N804">
        <v>0.69899999999999995</v>
      </c>
      <c r="O804">
        <v>2.9000000000000001E-2</v>
      </c>
      <c r="P804">
        <v>6.98522</v>
      </c>
      <c r="R804" s="232" t="e">
        <f t="shared" si="101"/>
        <v>#DIV/0!</v>
      </c>
      <c r="S804" s="201" t="e">
        <f t="shared" si="109"/>
        <v>#DIV/0!</v>
      </c>
      <c r="T804" s="202" t="e">
        <f t="shared" si="102"/>
        <v>#DIV/0!</v>
      </c>
      <c r="U804" s="202" t="e">
        <f t="shared" si="103"/>
        <v>#DIV/0!</v>
      </c>
      <c r="V804" s="378" t="e">
        <f t="shared" si="104"/>
        <v>#DIV/0!</v>
      </c>
      <c r="W804" s="378" t="e">
        <f t="shared" si="105"/>
        <v>#DIV/0!</v>
      </c>
      <c r="X804" s="258" t="e">
        <f t="shared" si="106"/>
        <v>#N/A</v>
      </c>
      <c r="Y804" s="297" t="e">
        <f t="shared" si="107"/>
        <v>#DIV/0!</v>
      </c>
      <c r="Z804" s="201">
        <f t="shared" si="108"/>
        <v>0</v>
      </c>
      <c r="AD804" s="201" t="str">
        <f>PE!AP804</f>
        <v>Kläranlagen</v>
      </c>
    </row>
    <row r="805" spans="1:30">
      <c r="A805" s="275" t="s">
        <v>862</v>
      </c>
      <c r="N805">
        <v>0.65200000000000002</v>
      </c>
      <c r="O805">
        <v>2.9000000000000001E-2</v>
      </c>
      <c r="P805">
        <v>7.3602299999999996</v>
      </c>
      <c r="R805" s="232" t="e">
        <f t="shared" si="101"/>
        <v>#DIV/0!</v>
      </c>
      <c r="S805" s="201" t="e">
        <f t="shared" si="109"/>
        <v>#DIV/0!</v>
      </c>
      <c r="T805" s="202" t="e">
        <f t="shared" si="102"/>
        <v>#DIV/0!</v>
      </c>
      <c r="U805" s="202" t="e">
        <f t="shared" si="103"/>
        <v>#DIV/0!</v>
      </c>
      <c r="V805" s="378" t="e">
        <f t="shared" si="104"/>
        <v>#DIV/0!</v>
      </c>
      <c r="W805" s="378" t="e">
        <f t="shared" si="105"/>
        <v>#DIV/0!</v>
      </c>
      <c r="X805" s="258" t="e">
        <f t="shared" si="106"/>
        <v>#N/A</v>
      </c>
      <c r="Y805" s="297" t="e">
        <f t="shared" si="107"/>
        <v>#DIV/0!</v>
      </c>
      <c r="Z805" s="201">
        <f t="shared" si="108"/>
        <v>0</v>
      </c>
      <c r="AD805" s="201" t="str">
        <f>PE!AP805</f>
        <v>Kläranlagen</v>
      </c>
    </row>
    <row r="806" spans="1:30">
      <c r="A806" s="275" t="s">
        <v>863</v>
      </c>
      <c r="N806">
        <v>0.873</v>
      </c>
      <c r="O806">
        <v>2.9000000000000001E-2</v>
      </c>
      <c r="P806">
        <v>7.2579799999999999</v>
      </c>
      <c r="R806" s="232" t="e">
        <f t="shared" si="101"/>
        <v>#DIV/0!</v>
      </c>
      <c r="S806" s="201" t="e">
        <f t="shared" si="109"/>
        <v>#DIV/0!</v>
      </c>
      <c r="T806" s="202" t="e">
        <f t="shared" si="102"/>
        <v>#DIV/0!</v>
      </c>
      <c r="U806" s="202" t="e">
        <f t="shared" si="103"/>
        <v>#DIV/0!</v>
      </c>
      <c r="V806" s="378" t="e">
        <f t="shared" si="104"/>
        <v>#DIV/0!</v>
      </c>
      <c r="W806" s="378" t="e">
        <f t="shared" si="105"/>
        <v>#DIV/0!</v>
      </c>
      <c r="X806" s="258" t="e">
        <f t="shared" si="106"/>
        <v>#N/A</v>
      </c>
      <c r="Y806" s="297" t="e">
        <f t="shared" si="107"/>
        <v>#DIV/0!</v>
      </c>
      <c r="Z806" s="201">
        <f t="shared" si="108"/>
        <v>0</v>
      </c>
      <c r="AD806" s="201" t="str">
        <f>PE!AP806</f>
        <v>Kläranlagen</v>
      </c>
    </row>
    <row r="807" spans="1:30">
      <c r="A807" s="275" t="s">
        <v>864</v>
      </c>
      <c r="E807">
        <v>12.58</v>
      </c>
      <c r="G807">
        <v>13.09</v>
      </c>
      <c r="K807">
        <v>12.58</v>
      </c>
      <c r="M807" s="72">
        <v>13.09</v>
      </c>
      <c r="P807">
        <v>7.8634899999999996</v>
      </c>
      <c r="Q807">
        <v>0.5</v>
      </c>
      <c r="R807" s="232">
        <f t="shared" si="101"/>
        <v>0.66666666666666663</v>
      </c>
      <c r="S807" s="201">
        <f t="shared" si="109"/>
        <v>0.58333333333333326</v>
      </c>
      <c r="T807" s="202">
        <f t="shared" si="102"/>
        <v>1.9867549668874163</v>
      </c>
      <c r="U807" s="202">
        <f t="shared" si="103"/>
        <v>1.9867549668874163</v>
      </c>
      <c r="V807" s="378">
        <f t="shared" si="104"/>
        <v>1.0000000000000036</v>
      </c>
      <c r="W807" s="378">
        <f t="shared" si="105"/>
        <v>0.99999999999999656</v>
      </c>
      <c r="X807" s="258" t="e">
        <f t="shared" si="106"/>
        <v>#N/A</v>
      </c>
      <c r="Y807" s="297">
        <f t="shared" si="107"/>
        <v>12.835000000000001</v>
      </c>
      <c r="Z807" s="201">
        <f t="shared" si="108"/>
        <v>1.6322269119691131</v>
      </c>
      <c r="AD807" s="201" t="str">
        <f>PE!AP807</f>
        <v>Kläranlagen, Methode</v>
      </c>
    </row>
    <row r="808" spans="1:30">
      <c r="A808" s="283" t="s">
        <v>865</v>
      </c>
      <c r="N808">
        <v>0.54</v>
      </c>
      <c r="O808">
        <v>5.3999999999999999E-2</v>
      </c>
      <c r="P808">
        <v>12.1568</v>
      </c>
      <c r="R808" s="232" t="e">
        <f t="shared" si="101"/>
        <v>#DIV/0!</v>
      </c>
      <c r="S808" s="201" t="e">
        <f t="shared" si="109"/>
        <v>#DIV/0!</v>
      </c>
      <c r="T808" s="202" t="e">
        <f t="shared" si="102"/>
        <v>#DIV/0!</v>
      </c>
      <c r="U808" s="202" t="e">
        <f t="shared" si="103"/>
        <v>#DIV/0!</v>
      </c>
      <c r="V808" s="378" t="e">
        <f t="shared" si="104"/>
        <v>#DIV/0!</v>
      </c>
      <c r="W808" s="378" t="e">
        <f t="shared" si="105"/>
        <v>#DIV/0!</v>
      </c>
      <c r="X808" s="258" t="e">
        <f t="shared" si="106"/>
        <v>#N/A</v>
      </c>
      <c r="Y808" s="297" t="e">
        <f t="shared" si="107"/>
        <v>#DIV/0!</v>
      </c>
      <c r="Z808" s="201">
        <f t="shared" si="108"/>
        <v>0</v>
      </c>
      <c r="AD808" s="201" t="str">
        <f>PE!AP808</f>
        <v>Ringversuch</v>
      </c>
    </row>
    <row r="809" spans="1:30">
      <c r="A809" s="283" t="s">
        <v>866</v>
      </c>
      <c r="N809">
        <v>1.002</v>
      </c>
      <c r="O809">
        <v>5.3999999999999999E-2</v>
      </c>
      <c r="P809">
        <v>10.7057</v>
      </c>
      <c r="R809" s="232" t="e">
        <f t="shared" si="101"/>
        <v>#DIV/0!</v>
      </c>
      <c r="S809" s="201" t="e">
        <f t="shared" si="109"/>
        <v>#DIV/0!</v>
      </c>
      <c r="T809" s="202" t="e">
        <f t="shared" si="102"/>
        <v>#DIV/0!</v>
      </c>
      <c r="U809" s="202" t="e">
        <f t="shared" si="103"/>
        <v>#DIV/0!</v>
      </c>
      <c r="V809" s="378" t="e">
        <f t="shared" si="104"/>
        <v>#DIV/0!</v>
      </c>
      <c r="W809" s="378" t="e">
        <f t="shared" si="105"/>
        <v>#DIV/0!</v>
      </c>
      <c r="X809" s="258" t="e">
        <f t="shared" si="106"/>
        <v>#N/A</v>
      </c>
      <c r="Y809" s="297" t="e">
        <f t="shared" si="107"/>
        <v>#DIV/0!</v>
      </c>
      <c r="Z809" s="201">
        <f t="shared" si="108"/>
        <v>0</v>
      </c>
      <c r="AD809" s="201" t="str">
        <f>PE!AP809</f>
        <v>Ringversuch</v>
      </c>
    </row>
    <row r="810" spans="1:30">
      <c r="A810" s="283" t="s">
        <v>867</v>
      </c>
      <c r="O810" s="72"/>
      <c r="P810">
        <v>3.8606199999999991</v>
      </c>
      <c r="R810" s="232" t="e">
        <f t="shared" si="101"/>
        <v>#DIV/0!</v>
      </c>
      <c r="S810" s="201" t="e">
        <f t="shared" si="109"/>
        <v>#DIV/0!</v>
      </c>
      <c r="T810" s="202" t="e">
        <f t="shared" si="102"/>
        <v>#DIV/0!</v>
      </c>
      <c r="U810" s="202" t="e">
        <f t="shared" si="103"/>
        <v>#DIV/0!</v>
      </c>
      <c r="V810" s="378" t="e">
        <f t="shared" si="104"/>
        <v>#DIV/0!</v>
      </c>
      <c r="W810" s="378" t="e">
        <f t="shared" si="105"/>
        <v>#DIV/0!</v>
      </c>
      <c r="X810" s="258" t="e">
        <f t="shared" si="106"/>
        <v>#N/A</v>
      </c>
      <c r="Y810" s="297" t="e">
        <f t="shared" si="107"/>
        <v>#DIV/0!</v>
      </c>
      <c r="Z810" s="201">
        <f t="shared" si="108"/>
        <v>0</v>
      </c>
      <c r="AD810" s="201" t="str">
        <f>PE!AP810</f>
        <v>Ringversuch</v>
      </c>
    </row>
    <row r="811" spans="1:30">
      <c r="A811" s="283" t="s">
        <v>868</v>
      </c>
      <c r="O811" s="72"/>
      <c r="P811">
        <v>4.9999699999999994</v>
      </c>
      <c r="R811" s="232" t="e">
        <f t="shared" si="101"/>
        <v>#DIV/0!</v>
      </c>
      <c r="S811" s="201" t="e">
        <f t="shared" si="109"/>
        <v>#DIV/0!</v>
      </c>
      <c r="T811" s="202" t="e">
        <f t="shared" si="102"/>
        <v>#DIV/0!</v>
      </c>
      <c r="U811" s="202" t="e">
        <f t="shared" si="103"/>
        <v>#DIV/0!</v>
      </c>
      <c r="V811" s="378" t="e">
        <f t="shared" si="104"/>
        <v>#DIV/0!</v>
      </c>
      <c r="W811" s="378" t="e">
        <f t="shared" si="105"/>
        <v>#DIV/0!</v>
      </c>
      <c r="X811" s="258" t="e">
        <f t="shared" si="106"/>
        <v>#N/A</v>
      </c>
      <c r="Y811" s="297" t="e">
        <f t="shared" si="107"/>
        <v>#DIV/0!</v>
      </c>
      <c r="Z811" s="201">
        <f t="shared" si="108"/>
        <v>0</v>
      </c>
      <c r="AD811" s="201" t="str">
        <f>PE!AP811</f>
        <v>Ringversuch</v>
      </c>
    </row>
    <row r="812" spans="1:30">
      <c r="A812" s="283" t="s">
        <v>869</v>
      </c>
      <c r="B812">
        <v>46.92</v>
      </c>
      <c r="C812">
        <v>48.08</v>
      </c>
      <c r="D812">
        <v>39.840000000000003</v>
      </c>
      <c r="E812">
        <v>40.07</v>
      </c>
      <c r="F812">
        <v>40.799999999999997</v>
      </c>
      <c r="G812">
        <v>34.08</v>
      </c>
      <c r="H812" s="22">
        <v>46.92</v>
      </c>
      <c r="I812">
        <v>48.08</v>
      </c>
      <c r="J812">
        <v>39.840000000000003</v>
      </c>
      <c r="K812">
        <v>40.07</v>
      </c>
      <c r="L812">
        <v>40.799999999999997</v>
      </c>
      <c r="M812" s="72">
        <v>34.08</v>
      </c>
      <c r="O812" s="72"/>
      <c r="P812">
        <v>2.4472399999999999</v>
      </c>
      <c r="Q812">
        <v>0.49</v>
      </c>
      <c r="R812" s="232">
        <f t="shared" si="101"/>
        <v>1</v>
      </c>
      <c r="S812" s="201">
        <f t="shared" si="109"/>
        <v>0.745</v>
      </c>
      <c r="T812" s="202">
        <f t="shared" si="102"/>
        <v>11.305471808756879</v>
      </c>
      <c r="U812" s="202">
        <f t="shared" si="103"/>
        <v>11.305471808756879</v>
      </c>
      <c r="V812" s="378">
        <f t="shared" si="104"/>
        <v>1.6044652771585775</v>
      </c>
      <c r="W812" s="378">
        <f t="shared" si="105"/>
        <v>1.3700454992996125</v>
      </c>
      <c r="X812" s="258">
        <f t="shared" si="106"/>
        <v>1.94</v>
      </c>
      <c r="Y812" s="297">
        <f t="shared" si="107"/>
        <v>41.631666666666661</v>
      </c>
      <c r="Z812" s="201">
        <f t="shared" si="108"/>
        <v>17.011681186424976</v>
      </c>
      <c r="AB812">
        <v>3.7414599999999999E-2</v>
      </c>
      <c r="AC812" s="256">
        <f>100*(Y812/(AB812*1000))</f>
        <v>111.27117934353609</v>
      </c>
      <c r="AD812" s="201" t="str">
        <f>PE!AP812</f>
        <v>Ringversuch</v>
      </c>
    </row>
    <row r="813" spans="1:30">
      <c r="A813" s="283" t="s">
        <v>870</v>
      </c>
      <c r="O813" s="72"/>
      <c r="P813">
        <v>5.4399699999999998</v>
      </c>
      <c r="R813" s="232" t="e">
        <f t="shared" si="101"/>
        <v>#DIV/0!</v>
      </c>
      <c r="S813" s="201" t="e">
        <f t="shared" si="109"/>
        <v>#DIV/0!</v>
      </c>
      <c r="T813" s="202" t="e">
        <f t="shared" si="102"/>
        <v>#DIV/0!</v>
      </c>
      <c r="U813" s="202" t="e">
        <f t="shared" si="103"/>
        <v>#DIV/0!</v>
      </c>
      <c r="V813" s="378" t="e">
        <f t="shared" si="104"/>
        <v>#DIV/0!</v>
      </c>
      <c r="W813" s="378" t="e">
        <f t="shared" si="105"/>
        <v>#DIV/0!</v>
      </c>
      <c r="X813" s="258" t="e">
        <f t="shared" si="106"/>
        <v>#N/A</v>
      </c>
      <c r="Y813" s="297" t="e">
        <f t="shared" si="107"/>
        <v>#DIV/0!</v>
      </c>
      <c r="Z813" s="201">
        <f t="shared" si="108"/>
        <v>0</v>
      </c>
      <c r="AC813" s="256"/>
      <c r="AD813" s="201" t="str">
        <f>PE!AP813</f>
        <v>Ringversuch</v>
      </c>
    </row>
    <row r="814" spans="1:30">
      <c r="A814" s="347" t="s">
        <v>871</v>
      </c>
      <c r="O814" s="72"/>
      <c r="P814">
        <v>3.875</v>
      </c>
      <c r="R814" s="232" t="e">
        <f t="shared" si="101"/>
        <v>#DIV/0!</v>
      </c>
      <c r="S814" s="201" t="e">
        <f t="shared" si="109"/>
        <v>#DIV/0!</v>
      </c>
      <c r="T814" s="202" t="e">
        <f t="shared" si="102"/>
        <v>#DIV/0!</v>
      </c>
      <c r="U814" s="202" t="e">
        <f t="shared" si="103"/>
        <v>#DIV/0!</v>
      </c>
      <c r="V814" s="378" t="e">
        <f t="shared" si="104"/>
        <v>#DIV/0!</v>
      </c>
      <c r="W814" s="378" t="e">
        <f t="shared" si="105"/>
        <v>#DIV/0!</v>
      </c>
      <c r="X814" s="258" t="e">
        <f t="shared" si="106"/>
        <v>#N/A</v>
      </c>
      <c r="Y814" s="297" t="e">
        <f t="shared" si="107"/>
        <v>#DIV/0!</v>
      </c>
      <c r="Z814" s="201">
        <f t="shared" si="108"/>
        <v>0</v>
      </c>
      <c r="AC814" s="256"/>
      <c r="AD814" s="201" t="str">
        <f>PE!AP814</f>
        <v>Ringversuch</v>
      </c>
    </row>
    <row r="815" spans="1:30" s="304" customFormat="1">
      <c r="A815" s="284" t="s">
        <v>872</v>
      </c>
      <c r="E815" s="304">
        <v>15.76</v>
      </c>
      <c r="F815" s="304">
        <v>3.64</v>
      </c>
      <c r="G815" s="304">
        <v>14.71</v>
      </c>
      <c r="H815" s="133"/>
      <c r="K815" s="304">
        <v>15.76</v>
      </c>
      <c r="L815" s="304">
        <v>3.64</v>
      </c>
      <c r="M815" s="112">
        <v>14.71</v>
      </c>
      <c r="N815" s="304">
        <v>1.1040000000000001</v>
      </c>
      <c r="O815" s="304">
        <v>6.8000000000000005E-2</v>
      </c>
      <c r="P815" s="304">
        <v>9.286525000000001</v>
      </c>
      <c r="Q815" s="304">
        <v>0.6</v>
      </c>
      <c r="R815" s="144">
        <f t="shared" si="101"/>
        <v>0.5</v>
      </c>
      <c r="S815" s="145">
        <f t="shared" si="109"/>
        <v>0.55000000000000004</v>
      </c>
      <c r="T815" s="131">
        <f t="shared" si="102"/>
        <v>48.220917360662156</v>
      </c>
      <c r="U815" s="131">
        <f t="shared" si="103"/>
        <v>48.220917360662156</v>
      </c>
      <c r="V815" s="132">
        <f t="shared" si="104"/>
        <v>1.4098845812470751</v>
      </c>
      <c r="W815" s="132">
        <f t="shared" si="105"/>
        <v>0.80069771173022786</v>
      </c>
      <c r="X815" s="116">
        <f t="shared" si="106"/>
        <v>1.1499999999999999</v>
      </c>
      <c r="Y815" s="140">
        <f t="shared" si="107"/>
        <v>11.37</v>
      </c>
      <c r="Z815" s="145">
        <f t="shared" si="108"/>
        <v>1.2243546428831018</v>
      </c>
      <c r="AC815" s="146"/>
      <c r="AD815" s="145" t="str">
        <f>PE!AP815</f>
        <v>Flussproben</v>
      </c>
    </row>
    <row r="816" spans="1:30">
      <c r="A816" s="284" t="s">
        <v>874</v>
      </c>
      <c r="B816">
        <v>6.54</v>
      </c>
      <c r="E816">
        <v>17.079999999999998</v>
      </c>
      <c r="F816">
        <v>6.01</v>
      </c>
      <c r="G816">
        <v>15.39</v>
      </c>
      <c r="H816" s="22">
        <v>6.54</v>
      </c>
      <c r="K816">
        <v>17.079999999999998</v>
      </c>
      <c r="L816">
        <v>6.01</v>
      </c>
      <c r="M816" s="72">
        <v>15.39</v>
      </c>
      <c r="N816">
        <v>0.61799999999999999</v>
      </c>
      <c r="O816">
        <v>6.8000000000000005E-2</v>
      </c>
      <c r="P816">
        <v>12.2521</v>
      </c>
      <c r="Q816">
        <v>0.49</v>
      </c>
      <c r="R816" s="232">
        <f t="shared" si="101"/>
        <v>0.58333333333333326</v>
      </c>
      <c r="S816" s="201">
        <f t="shared" si="109"/>
        <v>0.53666666666666663</v>
      </c>
      <c r="T816" s="202">
        <f t="shared" si="102"/>
        <v>44.595429375062409</v>
      </c>
      <c r="U816" s="202">
        <f t="shared" si="103"/>
        <v>44.595429375062409</v>
      </c>
      <c r="V816" s="378">
        <f t="shared" si="104"/>
        <v>1.0449840060484745</v>
      </c>
      <c r="W816" s="378">
        <f t="shared" si="105"/>
        <v>1.1605399113884391</v>
      </c>
      <c r="X816" s="258">
        <f t="shared" si="106"/>
        <v>1.49</v>
      </c>
      <c r="Y816" s="297">
        <f t="shared" si="107"/>
        <v>11.254999999999999</v>
      </c>
      <c r="Z816" s="201">
        <f t="shared" si="108"/>
        <v>0.91861803282702548</v>
      </c>
      <c r="AC816" s="256"/>
      <c r="AD816" s="201" t="str">
        <f>PE!AP816</f>
        <v>Flussproben</v>
      </c>
    </row>
    <row r="817" spans="1:30">
      <c r="A817" s="284" t="s">
        <v>875</v>
      </c>
      <c r="B817">
        <v>7.9</v>
      </c>
      <c r="E817">
        <v>18.239999999999998</v>
      </c>
      <c r="F817">
        <v>7.45</v>
      </c>
      <c r="G817">
        <v>16.36</v>
      </c>
      <c r="H817" s="22">
        <v>7.9</v>
      </c>
      <c r="K817">
        <v>18.239999999999998</v>
      </c>
      <c r="L817">
        <v>7.45</v>
      </c>
      <c r="M817" s="72">
        <v>16.36</v>
      </c>
      <c r="N817">
        <v>0.49199999999999999</v>
      </c>
      <c r="O817">
        <v>6.8000000000000005E-2</v>
      </c>
      <c r="P817">
        <v>12.615600000000001</v>
      </c>
      <c r="Q817">
        <v>0.69</v>
      </c>
      <c r="R817" s="232">
        <f t="shared" si="101"/>
        <v>0.58333333333333326</v>
      </c>
      <c r="S817" s="201">
        <f t="shared" si="109"/>
        <v>0.6366666666666666</v>
      </c>
      <c r="T817" s="202">
        <f t="shared" si="102"/>
        <v>38.925236452611919</v>
      </c>
      <c r="U817" s="202">
        <f t="shared" si="103"/>
        <v>38.925236452611919</v>
      </c>
      <c r="V817" s="378">
        <f t="shared" si="104"/>
        <v>1.0363544069783928</v>
      </c>
      <c r="W817" s="378">
        <f t="shared" si="105"/>
        <v>1.1834498711946804</v>
      </c>
      <c r="X817" s="258">
        <f t="shared" si="106"/>
        <v>1.49</v>
      </c>
      <c r="Y817" s="297">
        <f t="shared" si="107"/>
        <v>12.487500000000001</v>
      </c>
      <c r="Z817" s="201">
        <f t="shared" si="108"/>
        <v>0.98984590506991343</v>
      </c>
      <c r="AC817" s="256"/>
      <c r="AD817" s="201" t="str">
        <f>PE!AP817</f>
        <v>Flussproben</v>
      </c>
    </row>
    <row r="818" spans="1:30">
      <c r="A818" s="284" t="s">
        <v>876</v>
      </c>
      <c r="E818">
        <v>12.91</v>
      </c>
      <c r="G818">
        <v>12.68</v>
      </c>
      <c r="K818">
        <v>12.91</v>
      </c>
      <c r="M818" s="72">
        <v>12.68</v>
      </c>
      <c r="N818">
        <v>0.97599999999999998</v>
      </c>
      <c r="O818">
        <v>0.115</v>
      </c>
      <c r="P818">
        <v>7.8564349999999994</v>
      </c>
      <c r="Q818">
        <v>0.5</v>
      </c>
      <c r="R818" s="232">
        <f t="shared" si="101"/>
        <v>0.66666666666666663</v>
      </c>
      <c r="S818" s="201">
        <f t="shared" si="109"/>
        <v>0.58333333333333326</v>
      </c>
      <c r="T818" s="202">
        <f t="shared" si="102"/>
        <v>0.89878858929269412</v>
      </c>
      <c r="U818" s="202">
        <f t="shared" si="103"/>
        <v>0.89878858929269412</v>
      </c>
      <c r="V818" s="378">
        <f t="shared" si="104"/>
        <v>1</v>
      </c>
      <c r="W818" s="378">
        <f t="shared" si="105"/>
        <v>1</v>
      </c>
      <c r="X818" s="258" t="e">
        <f t="shared" si="106"/>
        <v>#N/A</v>
      </c>
      <c r="Y818" s="297">
        <f t="shared" si="107"/>
        <v>12.795</v>
      </c>
      <c r="Z818" s="201">
        <f t="shared" si="108"/>
        <v>1.6286012676232924</v>
      </c>
      <c r="AC818" s="256"/>
      <c r="AD818" s="201" t="str">
        <f>PE!AP818</f>
        <v>Flussproben</v>
      </c>
    </row>
    <row r="819" spans="1:30">
      <c r="A819" s="284" t="s">
        <v>877</v>
      </c>
      <c r="E819">
        <v>15.66</v>
      </c>
      <c r="F819">
        <v>6.16</v>
      </c>
      <c r="G819">
        <v>13.48</v>
      </c>
      <c r="K819">
        <v>15.66</v>
      </c>
      <c r="L819">
        <v>6.16</v>
      </c>
      <c r="M819" s="72">
        <v>13.48</v>
      </c>
      <c r="N819">
        <v>1.0029999999999999</v>
      </c>
      <c r="O819">
        <v>0.115</v>
      </c>
      <c r="P819">
        <v>14.190099999999999</v>
      </c>
      <c r="Q819">
        <v>0.6</v>
      </c>
      <c r="R819" s="232">
        <f t="shared" si="101"/>
        <v>0.75</v>
      </c>
      <c r="S819" s="201">
        <f t="shared" si="109"/>
        <v>0.67500000000000004</v>
      </c>
      <c r="T819" s="202">
        <f t="shared" si="102"/>
        <v>34.531264862663761</v>
      </c>
      <c r="U819" s="202">
        <f t="shared" si="103"/>
        <v>34.531264862663761</v>
      </c>
      <c r="V819" s="378">
        <f t="shared" si="104"/>
        <v>1.3798719914249018</v>
      </c>
      <c r="W819" s="378">
        <f t="shared" si="105"/>
        <v>0.95819886205962312</v>
      </c>
      <c r="X819" s="258">
        <f t="shared" si="106"/>
        <v>1.1499999999999999</v>
      </c>
      <c r="Y819" s="297">
        <f t="shared" si="107"/>
        <v>11.766666666666666</v>
      </c>
      <c r="Z819" s="201">
        <f t="shared" si="108"/>
        <v>0.82921661346055819</v>
      </c>
      <c r="AC819" s="256"/>
      <c r="AD819" s="201" t="str">
        <f>PE!AP819</f>
        <v>Flussproben</v>
      </c>
    </row>
    <row r="820" spans="1:30">
      <c r="A820" s="284" t="s">
        <v>878</v>
      </c>
      <c r="E820">
        <v>13.95</v>
      </c>
      <c r="F820">
        <v>3.71</v>
      </c>
      <c r="G820">
        <v>12.81</v>
      </c>
      <c r="K820">
        <v>13.95</v>
      </c>
      <c r="L820">
        <v>3.71</v>
      </c>
      <c r="M820" s="72">
        <v>12.81</v>
      </c>
      <c r="N820">
        <v>7.9000000000000001E-2</v>
      </c>
      <c r="O820">
        <v>0.115</v>
      </c>
      <c r="P820">
        <v>11.1106</v>
      </c>
      <c r="Q820">
        <v>0.5</v>
      </c>
      <c r="R820" s="232">
        <f t="shared" si="101"/>
        <v>0.5</v>
      </c>
      <c r="S820" s="201">
        <f t="shared" si="109"/>
        <v>0.5</v>
      </c>
      <c r="T820" s="202">
        <f t="shared" si="102"/>
        <v>45.114979024088939</v>
      </c>
      <c r="U820" s="202">
        <f t="shared" si="103"/>
        <v>45.114979024088939</v>
      </c>
      <c r="V820" s="378">
        <f t="shared" si="104"/>
        <v>1.4069000845707373</v>
      </c>
      <c r="W820" s="378">
        <f t="shared" si="105"/>
        <v>0.82784503425103362</v>
      </c>
      <c r="X820" s="258">
        <f t="shared" si="106"/>
        <v>1.1499999999999999</v>
      </c>
      <c r="Y820" s="297">
        <f t="shared" si="107"/>
        <v>10.156666666666666</v>
      </c>
      <c r="Z820" s="201">
        <f t="shared" si="108"/>
        <v>0.91414205053432451</v>
      </c>
      <c r="AC820" s="256"/>
      <c r="AD820" s="201" t="str">
        <f>PE!AP820</f>
        <v>Flussproben</v>
      </c>
    </row>
    <row r="821" spans="1:30">
      <c r="A821" s="284" t="s">
        <v>879</v>
      </c>
      <c r="E821">
        <v>14.14</v>
      </c>
      <c r="G821">
        <v>13.43</v>
      </c>
      <c r="K821">
        <v>14.14</v>
      </c>
      <c r="M821" s="72">
        <v>13.43</v>
      </c>
      <c r="N821">
        <v>0.38</v>
      </c>
      <c r="O821">
        <v>2.1999999999999999E-2</v>
      </c>
      <c r="P821">
        <v>7.3928099999999999</v>
      </c>
      <c r="Q821">
        <v>0.56999999999999995</v>
      </c>
      <c r="R821" s="232">
        <f t="shared" si="101"/>
        <v>0.66666666666666663</v>
      </c>
      <c r="S821" s="201">
        <f t="shared" si="109"/>
        <v>0.61833333333333329</v>
      </c>
      <c r="T821" s="202">
        <f t="shared" si="102"/>
        <v>2.5752629669931117</v>
      </c>
      <c r="U821" s="202">
        <f t="shared" si="103"/>
        <v>2.5752629669931117</v>
      </c>
      <c r="V821" s="378">
        <f t="shared" si="104"/>
        <v>1</v>
      </c>
      <c r="W821" s="378">
        <f t="shared" si="105"/>
        <v>1</v>
      </c>
      <c r="X821" s="258" t="e">
        <f t="shared" si="106"/>
        <v>#N/A</v>
      </c>
      <c r="Y821" s="297">
        <f t="shared" si="107"/>
        <v>13.785</v>
      </c>
      <c r="Z821" s="201">
        <f t="shared" si="108"/>
        <v>1.8646495716784282</v>
      </c>
      <c r="AC821" s="256"/>
      <c r="AD821" s="201" t="str">
        <f>PE!AP821</f>
        <v>Flussproben</v>
      </c>
    </row>
    <row r="822" spans="1:30">
      <c r="A822" s="284" t="s">
        <v>880</v>
      </c>
      <c r="E822">
        <v>13.4</v>
      </c>
      <c r="G822">
        <v>13.07</v>
      </c>
      <c r="K822">
        <v>13.4</v>
      </c>
      <c r="M822" s="72">
        <v>13.07</v>
      </c>
      <c r="N822">
        <v>0.98199999999999998</v>
      </c>
      <c r="O822">
        <v>2.1999999999999999E-2</v>
      </c>
      <c r="P822">
        <v>6.2162100000000002</v>
      </c>
      <c r="Q822">
        <v>0.5</v>
      </c>
      <c r="R822" s="232">
        <f t="shared" si="101"/>
        <v>0.66666666666666663</v>
      </c>
      <c r="S822" s="201">
        <f t="shared" si="109"/>
        <v>0.58333333333333326</v>
      </c>
      <c r="T822" s="202">
        <f t="shared" si="102"/>
        <v>1.2466943709860223</v>
      </c>
      <c r="U822" s="202">
        <f t="shared" si="103"/>
        <v>1.2466943709860223</v>
      </c>
      <c r="V822" s="378">
        <f t="shared" si="104"/>
        <v>0.99999999999999467</v>
      </c>
      <c r="W822" s="378">
        <f t="shared" si="105"/>
        <v>1.0000000000000053</v>
      </c>
      <c r="X822" s="258" t="e">
        <f t="shared" si="106"/>
        <v>#N/A</v>
      </c>
      <c r="Y822" s="297">
        <f t="shared" si="107"/>
        <v>13.234999999999999</v>
      </c>
      <c r="Z822" s="201">
        <f t="shared" si="108"/>
        <v>2.1291108247629986</v>
      </c>
      <c r="AC822" s="256"/>
      <c r="AD822" s="201" t="str">
        <f>PE!AP822</f>
        <v>Flussproben</v>
      </c>
    </row>
    <row r="823" spans="1:30">
      <c r="A823" s="284" t="s">
        <v>881</v>
      </c>
      <c r="E823">
        <v>13.9</v>
      </c>
      <c r="G823">
        <v>13.28</v>
      </c>
      <c r="K823">
        <v>13.9</v>
      </c>
      <c r="M823" s="72">
        <v>13.28</v>
      </c>
      <c r="N823">
        <v>0.85099999999999998</v>
      </c>
      <c r="O823">
        <v>2.1999999999999999E-2</v>
      </c>
      <c r="P823">
        <v>7.1563549999999996</v>
      </c>
      <c r="Q823">
        <v>0.5</v>
      </c>
      <c r="R823" s="232">
        <f t="shared" si="101"/>
        <v>0.66666666666666663</v>
      </c>
      <c r="S823" s="201">
        <f t="shared" si="109"/>
        <v>0.58333333333333326</v>
      </c>
      <c r="T823" s="202">
        <f t="shared" si="102"/>
        <v>2.2810890360559268</v>
      </c>
      <c r="U823" s="202">
        <f t="shared" si="103"/>
        <v>2.2810890360559268</v>
      </c>
      <c r="V823" s="378">
        <f t="shared" si="104"/>
        <v>1</v>
      </c>
      <c r="W823" s="378">
        <f t="shared" si="105"/>
        <v>1</v>
      </c>
      <c r="X823" s="258" t="e">
        <f t="shared" si="106"/>
        <v>#N/A</v>
      </c>
      <c r="Y823" s="297">
        <f t="shared" si="107"/>
        <v>13.59</v>
      </c>
      <c r="Z823" s="201">
        <f t="shared" si="108"/>
        <v>1.8990114380854499</v>
      </c>
      <c r="AC823" s="256"/>
      <c r="AD823" s="201" t="str">
        <f>PE!AP823</f>
        <v>Flussproben</v>
      </c>
    </row>
    <row r="824" spans="1:30">
      <c r="A824" s="284" t="s">
        <v>882</v>
      </c>
      <c r="E824">
        <v>13.01</v>
      </c>
      <c r="G824">
        <v>13.03</v>
      </c>
      <c r="K824">
        <v>13.01</v>
      </c>
      <c r="M824" s="72">
        <v>13.03</v>
      </c>
      <c r="N824">
        <v>0.34200000000000003</v>
      </c>
      <c r="O824">
        <v>4.7E-2</v>
      </c>
      <c r="P824">
        <v>8.0316200000000002</v>
      </c>
      <c r="Q824">
        <v>0.5</v>
      </c>
      <c r="R824" s="232">
        <f t="shared" si="101"/>
        <v>0.66666666666666663</v>
      </c>
      <c r="S824" s="201">
        <f t="shared" si="109"/>
        <v>0.58333333333333326</v>
      </c>
      <c r="T824" s="202">
        <f t="shared" si="102"/>
        <v>7.6804915514591302E-2</v>
      </c>
      <c r="U824" s="202">
        <f t="shared" si="103"/>
        <v>7.6804915514591302E-2</v>
      </c>
      <c r="V824" s="378">
        <f t="shared" si="104"/>
        <v>1</v>
      </c>
      <c r="W824" s="378">
        <f t="shared" si="105"/>
        <v>1</v>
      </c>
      <c r="X824" s="258" t="e">
        <f t="shared" si="106"/>
        <v>#N/A</v>
      </c>
      <c r="Y824" s="297">
        <f t="shared" si="107"/>
        <v>13.02</v>
      </c>
      <c r="Z824" s="201">
        <f t="shared" si="108"/>
        <v>1.6210926313744922</v>
      </c>
      <c r="AC824" s="256"/>
      <c r="AD824" s="201" t="str">
        <f>PE!AP824</f>
        <v>Flussproben</v>
      </c>
    </row>
    <row r="825" spans="1:30">
      <c r="A825" s="284" t="s">
        <v>883</v>
      </c>
      <c r="E825">
        <v>13.63</v>
      </c>
      <c r="G825">
        <v>13.27</v>
      </c>
      <c r="K825">
        <v>13.63</v>
      </c>
      <c r="M825" s="72">
        <v>13.27</v>
      </c>
      <c r="N825">
        <v>0.78300000000000003</v>
      </c>
      <c r="O825">
        <v>4.7E-2</v>
      </c>
      <c r="P825">
        <v>8.0259600000000013</v>
      </c>
      <c r="Q825">
        <v>0.5</v>
      </c>
      <c r="R825" s="232">
        <f t="shared" si="101"/>
        <v>0.66666666666666663</v>
      </c>
      <c r="S825" s="201">
        <f t="shared" si="109"/>
        <v>0.58333333333333326</v>
      </c>
      <c r="T825" s="202">
        <f t="shared" si="102"/>
        <v>1.3382899628252833</v>
      </c>
      <c r="U825" s="202">
        <f t="shared" si="103"/>
        <v>1.3382899628252833</v>
      </c>
      <c r="V825" s="378">
        <f t="shared" si="104"/>
        <v>0.99999999999999512</v>
      </c>
      <c r="W825" s="378">
        <f t="shared" si="105"/>
        <v>1.0000000000000049</v>
      </c>
      <c r="X825" s="258" t="e">
        <f t="shared" si="106"/>
        <v>#N/A</v>
      </c>
      <c r="Y825" s="297">
        <f t="shared" si="107"/>
        <v>13.45</v>
      </c>
      <c r="Z825" s="201">
        <f t="shared" si="108"/>
        <v>1.6758119900921506</v>
      </c>
      <c r="AC825" s="256"/>
      <c r="AD825" s="201" t="str">
        <f>PE!AP825</f>
        <v>Flussproben</v>
      </c>
    </row>
    <row r="826" spans="1:30">
      <c r="A826" s="284" t="s">
        <v>884</v>
      </c>
      <c r="E826">
        <v>13.08</v>
      </c>
      <c r="G826">
        <v>12.96</v>
      </c>
      <c r="K826">
        <v>13.08</v>
      </c>
      <c r="M826" s="72">
        <v>12.96</v>
      </c>
      <c r="N826">
        <v>1.0549999999999999</v>
      </c>
      <c r="O826">
        <v>4.7E-2</v>
      </c>
      <c r="P826">
        <v>6.2082499999999996</v>
      </c>
      <c r="Q826">
        <v>0.5</v>
      </c>
      <c r="R826" s="232">
        <f t="shared" si="101"/>
        <v>0.66666666666666663</v>
      </c>
      <c r="S826" s="201">
        <f t="shared" si="109"/>
        <v>0.58333333333333326</v>
      </c>
      <c r="T826" s="202">
        <f t="shared" si="102"/>
        <v>0.46082949308755466</v>
      </c>
      <c r="U826" s="202">
        <f t="shared" si="103"/>
        <v>0.46082949308755466</v>
      </c>
      <c r="V826" s="378">
        <f t="shared" si="104"/>
        <v>0.99999999999998523</v>
      </c>
      <c r="W826" s="378">
        <f t="shared" si="105"/>
        <v>1.0000000000000149</v>
      </c>
      <c r="X826" s="258" t="e">
        <f t="shared" si="106"/>
        <v>#N/A</v>
      </c>
      <c r="Y826" s="297">
        <f t="shared" si="107"/>
        <v>13.02</v>
      </c>
      <c r="Z826" s="201">
        <f t="shared" si="108"/>
        <v>2.0972093585148794</v>
      </c>
      <c r="AC826" s="256"/>
      <c r="AD826" s="201" t="str">
        <f>PE!AP826</f>
        <v>Flussproben</v>
      </c>
    </row>
    <row r="827" spans="1:30">
      <c r="A827" s="284" t="s">
        <v>885</v>
      </c>
      <c r="B827">
        <v>29.32</v>
      </c>
      <c r="C827">
        <v>29.1</v>
      </c>
      <c r="D827">
        <v>31.96</v>
      </c>
      <c r="E827">
        <v>25.31</v>
      </c>
      <c r="F827">
        <v>21.39</v>
      </c>
      <c r="G827">
        <v>24.76</v>
      </c>
      <c r="H827" s="22">
        <v>29.32</v>
      </c>
      <c r="I827">
        <v>29.1</v>
      </c>
      <c r="J827">
        <v>31.96</v>
      </c>
      <c r="K827">
        <v>25.31</v>
      </c>
      <c r="L827">
        <v>21.39</v>
      </c>
      <c r="M827" s="72">
        <v>24.76</v>
      </c>
      <c r="P827">
        <v>3.4388299999999997E-2</v>
      </c>
      <c r="Q827">
        <v>0.79</v>
      </c>
      <c r="R827" s="232">
        <f t="shared" si="101"/>
        <v>1</v>
      </c>
      <c r="S827" s="201">
        <f t="shared" si="109"/>
        <v>0.89500000000000002</v>
      </c>
      <c r="T827" s="202">
        <f t="shared" si="102"/>
        <v>12.996552586448415</v>
      </c>
      <c r="U827" s="202">
        <f t="shared" si="103"/>
        <v>12.996552586448415</v>
      </c>
      <c r="V827" s="378">
        <f t="shared" si="104"/>
        <v>1.59268822369656</v>
      </c>
      <c r="W827" s="378">
        <f t="shared" si="105"/>
        <v>1.4224845269552586</v>
      </c>
      <c r="X827" s="258">
        <f t="shared" si="106"/>
        <v>1.94</v>
      </c>
      <c r="Y827" s="297">
        <f t="shared" si="107"/>
        <v>26.973333333333329</v>
      </c>
      <c r="Z827" s="201">
        <f t="shared" si="108"/>
        <v>784.37530594223415</v>
      </c>
      <c r="AC827" s="256">
        <f>100*(Y827/(P827*1000))</f>
        <v>78.437530594223432</v>
      </c>
      <c r="AD827" s="201" t="str">
        <f>PE!AP827</f>
        <v>Methode</v>
      </c>
    </row>
    <row r="828" spans="1:30">
      <c r="A828" s="284" t="s">
        <v>886</v>
      </c>
      <c r="N828">
        <v>0.70699999999999996</v>
      </c>
      <c r="O828">
        <v>1.159</v>
      </c>
      <c r="P828">
        <v>42.269350000000003</v>
      </c>
      <c r="R828" s="232" t="e">
        <f t="shared" si="101"/>
        <v>#DIV/0!</v>
      </c>
      <c r="S828" s="201" t="e">
        <f t="shared" si="109"/>
        <v>#DIV/0!</v>
      </c>
      <c r="T828" s="202" t="e">
        <f t="shared" si="102"/>
        <v>#DIV/0!</v>
      </c>
      <c r="U828" s="202" t="e">
        <f t="shared" si="103"/>
        <v>#DIV/0!</v>
      </c>
      <c r="V828" s="378" t="e">
        <f t="shared" si="104"/>
        <v>#DIV/0!</v>
      </c>
      <c r="W828" s="378" t="e">
        <f t="shared" si="105"/>
        <v>#DIV/0!</v>
      </c>
      <c r="X828" s="258" t="e">
        <f t="shared" si="106"/>
        <v>#N/A</v>
      </c>
      <c r="Y828" s="297" t="e">
        <f t="shared" si="107"/>
        <v>#DIV/0!</v>
      </c>
      <c r="Z828" s="201">
        <f t="shared" si="108"/>
        <v>0</v>
      </c>
      <c r="AC828" s="256"/>
      <c r="AD828" s="201" t="str">
        <f>PE!AP828</f>
        <v>Straßenabfluss</v>
      </c>
    </row>
    <row r="829" spans="1:30">
      <c r="A829" s="284" t="s">
        <v>888</v>
      </c>
      <c r="N829">
        <v>0.70699999999999996</v>
      </c>
      <c r="O829">
        <v>1.159</v>
      </c>
      <c r="P829">
        <v>8.3740800000000011</v>
      </c>
      <c r="R829" s="232" t="e">
        <f t="shared" si="101"/>
        <v>#DIV/0!</v>
      </c>
      <c r="S829" s="201" t="e">
        <f t="shared" si="109"/>
        <v>#DIV/0!</v>
      </c>
      <c r="T829" s="202" t="e">
        <f t="shared" si="102"/>
        <v>#DIV/0!</v>
      </c>
      <c r="U829" s="202" t="e">
        <f t="shared" si="103"/>
        <v>#DIV/0!</v>
      </c>
      <c r="V829" s="378" t="e">
        <f t="shared" si="104"/>
        <v>#DIV/0!</v>
      </c>
      <c r="W829" s="378" t="e">
        <f t="shared" si="105"/>
        <v>#DIV/0!</v>
      </c>
      <c r="X829" s="258" t="e">
        <f t="shared" si="106"/>
        <v>#N/A</v>
      </c>
      <c r="Y829" s="297" t="e">
        <f t="shared" si="107"/>
        <v>#DIV/0!</v>
      </c>
      <c r="Z829" s="201">
        <f t="shared" si="108"/>
        <v>0</v>
      </c>
      <c r="AC829" s="256"/>
      <c r="AD829" s="201" t="str">
        <f>PE!AP829</f>
        <v>Straßenabfluss</v>
      </c>
    </row>
    <row r="830" spans="1:30">
      <c r="A830" s="284" t="s">
        <v>889</v>
      </c>
      <c r="N830">
        <v>0.873</v>
      </c>
      <c r="O830">
        <v>5.1999999999999998E-2</v>
      </c>
      <c r="P830">
        <v>10.184799999999999</v>
      </c>
      <c r="R830" s="232" t="e">
        <f t="shared" si="101"/>
        <v>#DIV/0!</v>
      </c>
      <c r="S830" s="201" t="e">
        <f t="shared" si="109"/>
        <v>#DIV/0!</v>
      </c>
      <c r="T830" s="202" t="e">
        <f t="shared" si="102"/>
        <v>#DIV/0!</v>
      </c>
      <c r="U830" s="202" t="e">
        <f t="shared" si="103"/>
        <v>#DIV/0!</v>
      </c>
      <c r="V830" s="378" t="e">
        <f t="shared" si="104"/>
        <v>#DIV/0!</v>
      </c>
      <c r="W830" s="378" t="e">
        <f t="shared" si="105"/>
        <v>#DIV/0!</v>
      </c>
      <c r="X830" s="258" t="e">
        <f t="shared" si="106"/>
        <v>#N/A</v>
      </c>
      <c r="Y830" s="297" t="e">
        <f t="shared" si="107"/>
        <v>#DIV/0!</v>
      </c>
      <c r="Z830" s="201">
        <f t="shared" si="108"/>
        <v>0</v>
      </c>
      <c r="AC830" s="256"/>
      <c r="AD830" s="201" t="str">
        <f>PE!AP830</f>
        <v>Kläranlagen</v>
      </c>
    </row>
    <row r="831" spans="1:30">
      <c r="A831" s="284" t="s">
        <v>890</v>
      </c>
      <c r="N831">
        <v>0.90300000000000002</v>
      </c>
      <c r="O831">
        <v>5.1999999999999998E-2</v>
      </c>
      <c r="P831">
        <v>6.6310199999999986</v>
      </c>
      <c r="R831" s="232" t="e">
        <f t="shared" si="101"/>
        <v>#DIV/0!</v>
      </c>
      <c r="S831" s="201" t="e">
        <f t="shared" si="109"/>
        <v>#DIV/0!</v>
      </c>
      <c r="T831" s="202" t="e">
        <f t="shared" si="102"/>
        <v>#DIV/0!</v>
      </c>
      <c r="U831" s="202" t="e">
        <f t="shared" si="103"/>
        <v>#DIV/0!</v>
      </c>
      <c r="V831" s="378" t="e">
        <f t="shared" si="104"/>
        <v>#DIV/0!</v>
      </c>
      <c r="W831" s="378" t="e">
        <f t="shared" si="105"/>
        <v>#DIV/0!</v>
      </c>
      <c r="X831" s="258" t="e">
        <f t="shared" si="106"/>
        <v>#N/A</v>
      </c>
      <c r="Y831" s="297" t="e">
        <f t="shared" si="107"/>
        <v>#DIV/0!</v>
      </c>
      <c r="Z831" s="201">
        <f t="shared" si="108"/>
        <v>0</v>
      </c>
      <c r="AC831" s="256"/>
      <c r="AD831" s="201" t="str">
        <f>PE!AP831</f>
        <v>Kläranlagen</v>
      </c>
    </row>
    <row r="832" spans="1:30">
      <c r="A832" s="284" t="s">
        <v>891</v>
      </c>
      <c r="N832">
        <v>0.44900000000000001</v>
      </c>
      <c r="O832">
        <v>5.1999999999999998E-2</v>
      </c>
      <c r="P832">
        <v>7.7322649999999999</v>
      </c>
      <c r="R832" s="232" t="e">
        <f t="shared" si="101"/>
        <v>#DIV/0!</v>
      </c>
      <c r="S832" s="201" t="e">
        <f t="shared" si="109"/>
        <v>#DIV/0!</v>
      </c>
      <c r="T832" s="202" t="e">
        <f t="shared" si="102"/>
        <v>#DIV/0!</v>
      </c>
      <c r="U832" s="202" t="e">
        <f t="shared" si="103"/>
        <v>#DIV/0!</v>
      </c>
      <c r="V832" s="378" t="e">
        <f t="shared" si="104"/>
        <v>#DIV/0!</v>
      </c>
      <c r="W832" s="378" t="e">
        <f t="shared" si="105"/>
        <v>#DIV/0!</v>
      </c>
      <c r="X832" s="258" t="e">
        <f t="shared" si="106"/>
        <v>#N/A</v>
      </c>
      <c r="Y832" s="297" t="e">
        <f t="shared" si="107"/>
        <v>#DIV/0!</v>
      </c>
      <c r="Z832" s="201">
        <f t="shared" si="108"/>
        <v>0</v>
      </c>
      <c r="AC832" s="256"/>
      <c r="AD832" s="201" t="str">
        <f>PE!AP832</f>
        <v>Kläranlagen</v>
      </c>
    </row>
    <row r="833" spans="1:30">
      <c r="A833" s="289" t="s">
        <v>892</v>
      </c>
      <c r="P833">
        <v>6.8647899999999993</v>
      </c>
      <c r="Q833">
        <v>0.5</v>
      </c>
      <c r="R833" s="232" t="e">
        <f t="shared" si="101"/>
        <v>#DIV/0!</v>
      </c>
      <c r="S833" s="201" t="e">
        <f t="shared" si="109"/>
        <v>#DIV/0!</v>
      </c>
      <c r="T833" s="202" t="e">
        <f t="shared" si="102"/>
        <v>#DIV/0!</v>
      </c>
      <c r="U833" s="202" t="e">
        <f t="shared" si="103"/>
        <v>#DIV/0!</v>
      </c>
      <c r="V833" s="378" t="e">
        <f t="shared" si="104"/>
        <v>#DIV/0!</v>
      </c>
      <c r="W833" s="378" t="e">
        <f t="shared" si="105"/>
        <v>#DIV/0!</v>
      </c>
      <c r="X833" s="258" t="e">
        <f t="shared" si="106"/>
        <v>#N/A</v>
      </c>
      <c r="Y833" s="297" t="e">
        <f t="shared" si="107"/>
        <v>#DIV/0!</v>
      </c>
      <c r="Z833" s="201">
        <f t="shared" si="108"/>
        <v>0</v>
      </c>
      <c r="AD833" s="201" t="str">
        <f>PE!AP833</f>
        <v>Ringversuch</v>
      </c>
    </row>
    <row r="834" spans="1:30">
      <c r="A834" s="289" t="s">
        <v>893</v>
      </c>
      <c r="E834">
        <v>11.84</v>
      </c>
      <c r="G834">
        <v>12.03</v>
      </c>
      <c r="K834">
        <v>11.84</v>
      </c>
      <c r="M834">
        <v>12.03</v>
      </c>
      <c r="P834">
        <v>5.2691300000000014</v>
      </c>
      <c r="Q834">
        <v>0.5</v>
      </c>
      <c r="R834" s="232">
        <f t="shared" ref="R834:R897" si="110">IF(COUNT(H834:M834)=1,0.16,(COUNT(H834:M834)*(1/(COUNT(H834:M834)+COUNTBLANK(H834:M834)))+(IF(T834&lt;35,1,IF(T834&lt;70,0.5,IF(T834&gt;70,0)))))/2)</f>
        <v>0.66666666666666663</v>
      </c>
      <c r="S834" s="201">
        <f t="shared" si="109"/>
        <v>0.58333333333333326</v>
      </c>
      <c r="T834" s="202">
        <f t="shared" ref="T834:T897" si="111">((_xlfn.STDEV.P(H834:M834))/(AVERAGE(H834:M834)))*100</f>
        <v>0.79597821533305202</v>
      </c>
      <c r="U834" s="202">
        <f t="shared" ref="U834:U897" si="112">((_xlfn.STDEV.P(B834:G834))/(AVERAGE(B834:G834)))*100</f>
        <v>0.79597821533305202</v>
      </c>
      <c r="V834" s="378">
        <f t="shared" ref="V834:V897" si="113">(ABS(MIN(H834:M834)-AVERAGE(H834:M834))/_xlfn.STDEV.P(H834:M834))</f>
        <v>0.99999999999999067</v>
      </c>
      <c r="W834" s="378">
        <f t="shared" ref="W834:W897" si="114">(ABS(MAX(H834:M834)-AVERAGE(H834:M834))/_xlfn.STDEV.P(H834:M834))</f>
        <v>1.0000000000000093</v>
      </c>
      <c r="X834" s="258" t="e">
        <f t="shared" ref="X834:X897" si="115">INDEX($AF$2:$AG$8,MATCH(COUNTA(H834:M834),$AF$2:$AF$8,0),2)</f>
        <v>#N/A</v>
      </c>
      <c r="Y834" s="297">
        <f t="shared" ref="Y834:Y897" si="116">AVERAGE(H834:M834)</f>
        <v>11.934999999999999</v>
      </c>
      <c r="Z834" s="201">
        <f t="shared" ref="Z834:Z897" si="117">IFERROR(Y834/P834,0)</f>
        <v>2.2650798139351269</v>
      </c>
      <c r="AD834" s="201" t="str">
        <f>PE!AP834</f>
        <v>Kläranlagen, Methode</v>
      </c>
    </row>
    <row r="835" spans="1:30">
      <c r="A835" s="289" t="s">
        <v>894</v>
      </c>
      <c r="E835">
        <v>12.29</v>
      </c>
      <c r="G835">
        <v>13</v>
      </c>
      <c r="K835">
        <v>12.29</v>
      </c>
      <c r="M835">
        <v>13</v>
      </c>
      <c r="N835">
        <v>0.70699999999999996</v>
      </c>
      <c r="O835">
        <v>9.4E-2</v>
      </c>
      <c r="P835">
        <v>7.6050600000000008</v>
      </c>
      <c r="Q835">
        <v>0.5</v>
      </c>
      <c r="R835" s="232">
        <f t="shared" si="110"/>
        <v>0.66666666666666663</v>
      </c>
      <c r="S835" s="201">
        <f t="shared" si="109"/>
        <v>0.58333333333333326</v>
      </c>
      <c r="T835" s="202">
        <f t="shared" si="111"/>
        <v>2.8074337682878645</v>
      </c>
      <c r="U835" s="202">
        <f t="shared" si="112"/>
        <v>2.8074337682878645</v>
      </c>
      <c r="V835" s="378">
        <f t="shared" si="113"/>
        <v>1</v>
      </c>
      <c r="W835" s="378">
        <f t="shared" si="114"/>
        <v>1</v>
      </c>
      <c r="X835" s="258" t="e">
        <f t="shared" si="115"/>
        <v>#N/A</v>
      </c>
      <c r="Y835" s="297">
        <f t="shared" si="116"/>
        <v>12.645</v>
      </c>
      <c r="Z835" s="201">
        <f t="shared" si="117"/>
        <v>1.6627087754731715</v>
      </c>
      <c r="AD835" s="201" t="str">
        <f>PE!AP835</f>
        <v>Kläranlagen</v>
      </c>
    </row>
    <row r="836" spans="1:30">
      <c r="A836" s="289" t="s">
        <v>895</v>
      </c>
      <c r="E836">
        <v>12.44</v>
      </c>
      <c r="G836">
        <v>12.55</v>
      </c>
      <c r="K836">
        <v>12.44</v>
      </c>
      <c r="M836">
        <v>12.55</v>
      </c>
      <c r="N836">
        <v>0.70699999999999996</v>
      </c>
      <c r="O836">
        <v>9.4E-2</v>
      </c>
      <c r="P836">
        <v>7.6572449999999996</v>
      </c>
      <c r="Q836">
        <v>0.5</v>
      </c>
      <c r="R836" s="232">
        <f t="shared" si="110"/>
        <v>0.66666666666666663</v>
      </c>
      <c r="S836" s="201">
        <f t="shared" si="109"/>
        <v>0.58333333333333326</v>
      </c>
      <c r="T836" s="202">
        <f t="shared" si="111"/>
        <v>0.44017607042817608</v>
      </c>
      <c r="U836" s="202">
        <f t="shared" si="112"/>
        <v>0.44017607042817608</v>
      </c>
      <c r="V836" s="378">
        <f t="shared" si="113"/>
        <v>1.0000000000000162</v>
      </c>
      <c r="W836" s="378">
        <f t="shared" si="114"/>
        <v>0.9999999999999839</v>
      </c>
      <c r="X836" s="258" t="e">
        <f t="shared" si="115"/>
        <v>#N/A</v>
      </c>
      <c r="Y836" s="297">
        <f t="shared" si="116"/>
        <v>12.495000000000001</v>
      </c>
      <c r="Z836" s="201">
        <f t="shared" si="117"/>
        <v>1.6317879341721471</v>
      </c>
      <c r="AD836" s="201" t="str">
        <f>PE!AP836</f>
        <v>Kläranlagen</v>
      </c>
    </row>
    <row r="837" spans="1:30">
      <c r="A837" s="306" t="s">
        <v>896</v>
      </c>
      <c r="N837">
        <v>0.68799999999999994</v>
      </c>
      <c r="O837">
        <v>3.6999999999999998E-2</v>
      </c>
      <c r="P837">
        <v>8.7559050000000003</v>
      </c>
      <c r="Q837">
        <v>1.5</v>
      </c>
      <c r="R837" s="232" t="e">
        <f t="shared" si="110"/>
        <v>#DIV/0!</v>
      </c>
      <c r="S837" s="201" t="e">
        <f t="shared" si="109"/>
        <v>#DIV/0!</v>
      </c>
      <c r="T837" s="202" t="e">
        <f t="shared" si="111"/>
        <v>#DIV/0!</v>
      </c>
      <c r="U837" s="202" t="e">
        <f t="shared" si="112"/>
        <v>#DIV/0!</v>
      </c>
      <c r="V837" s="378" t="e">
        <f t="shared" si="113"/>
        <v>#DIV/0!</v>
      </c>
      <c r="W837" s="378" t="e">
        <f t="shared" si="114"/>
        <v>#DIV/0!</v>
      </c>
      <c r="X837" s="258" t="e">
        <f t="shared" si="115"/>
        <v>#N/A</v>
      </c>
      <c r="Y837" s="297" t="e">
        <f t="shared" si="116"/>
        <v>#DIV/0!</v>
      </c>
      <c r="Z837" s="201">
        <f t="shared" si="117"/>
        <v>0</v>
      </c>
      <c r="AD837" s="201" t="str">
        <f>PE!AP837</f>
        <v>KWS</v>
      </c>
    </row>
    <row r="838" spans="1:30">
      <c r="A838" s="306" t="s">
        <v>897</v>
      </c>
      <c r="N838">
        <v>0.878</v>
      </c>
      <c r="O838">
        <v>3.6999999999999998E-2</v>
      </c>
      <c r="P838">
        <v>9.4018100000000011</v>
      </c>
      <c r="Q838">
        <v>2.5</v>
      </c>
      <c r="R838" s="232" t="e">
        <f t="shared" si="110"/>
        <v>#DIV/0!</v>
      </c>
      <c r="S838" s="201" t="e">
        <f t="shared" si="109"/>
        <v>#DIV/0!</v>
      </c>
      <c r="T838" s="202" t="e">
        <f t="shared" si="111"/>
        <v>#DIV/0!</v>
      </c>
      <c r="U838" s="202" t="e">
        <f t="shared" si="112"/>
        <v>#DIV/0!</v>
      </c>
      <c r="V838" s="378" t="e">
        <f t="shared" si="113"/>
        <v>#DIV/0!</v>
      </c>
      <c r="W838" s="378" t="e">
        <f t="shared" si="114"/>
        <v>#DIV/0!</v>
      </c>
      <c r="X838" s="258" t="e">
        <f t="shared" si="115"/>
        <v>#N/A</v>
      </c>
      <c r="Y838" s="297" t="e">
        <f t="shared" si="116"/>
        <v>#DIV/0!</v>
      </c>
      <c r="Z838" s="201">
        <f t="shared" si="117"/>
        <v>0</v>
      </c>
      <c r="AD838" s="201" t="str">
        <f>PE!AP838</f>
        <v>KWS</v>
      </c>
    </row>
    <row r="839" spans="1:30">
      <c r="A839" s="306" t="s">
        <v>898</v>
      </c>
      <c r="N839">
        <v>0.65600000000000003</v>
      </c>
      <c r="O839">
        <v>3.6999999999999998E-2</v>
      </c>
      <c r="P839">
        <v>8.4639299999999995</v>
      </c>
      <c r="Q839">
        <v>3.5</v>
      </c>
      <c r="R839" s="232" t="e">
        <f t="shared" si="110"/>
        <v>#DIV/0!</v>
      </c>
      <c r="S839" s="201" t="e">
        <f t="shared" si="109"/>
        <v>#DIV/0!</v>
      </c>
      <c r="T839" s="202" t="e">
        <f t="shared" si="111"/>
        <v>#DIV/0!</v>
      </c>
      <c r="U839" s="202" t="e">
        <f t="shared" si="112"/>
        <v>#DIV/0!</v>
      </c>
      <c r="V839" s="378" t="e">
        <f t="shared" si="113"/>
        <v>#DIV/0!</v>
      </c>
      <c r="W839" s="378" t="e">
        <f t="shared" si="114"/>
        <v>#DIV/0!</v>
      </c>
      <c r="X839" s="258" t="e">
        <f t="shared" si="115"/>
        <v>#N/A</v>
      </c>
      <c r="Y839" s="297" t="e">
        <f t="shared" si="116"/>
        <v>#DIV/0!</v>
      </c>
      <c r="Z839" s="201">
        <f t="shared" si="117"/>
        <v>0</v>
      </c>
      <c r="AD839" s="201" t="str">
        <f>PE!AP839</f>
        <v>KWS</v>
      </c>
    </row>
    <row r="840" spans="1:30">
      <c r="A840" s="316" t="s">
        <v>899</v>
      </c>
      <c r="P840">
        <v>0.15474299999999999</v>
      </c>
      <c r="R840" s="232" t="e">
        <f t="shared" si="110"/>
        <v>#DIV/0!</v>
      </c>
      <c r="S840" s="201" t="e">
        <f t="shared" si="109"/>
        <v>#DIV/0!</v>
      </c>
      <c r="T840" s="202" t="e">
        <f t="shared" si="111"/>
        <v>#DIV/0!</v>
      </c>
      <c r="U840" s="202" t="e">
        <f t="shared" si="112"/>
        <v>#DIV/0!</v>
      </c>
      <c r="V840" s="378" t="e">
        <f t="shared" si="113"/>
        <v>#DIV/0!</v>
      </c>
      <c r="W840" s="378" t="e">
        <f t="shared" si="114"/>
        <v>#DIV/0!</v>
      </c>
      <c r="X840" s="258" t="e">
        <f t="shared" si="115"/>
        <v>#N/A</v>
      </c>
      <c r="Y840" s="297" t="e">
        <f t="shared" si="116"/>
        <v>#DIV/0!</v>
      </c>
      <c r="Z840" s="201">
        <f t="shared" si="117"/>
        <v>0</v>
      </c>
      <c r="AD840" s="201" t="str">
        <f>PE!AP840</f>
        <v>Sickerwasser</v>
      </c>
    </row>
    <row r="841" spans="1:30">
      <c r="A841" s="316" t="s">
        <v>900</v>
      </c>
      <c r="E841">
        <v>12.86</v>
      </c>
      <c r="G841">
        <v>12.82</v>
      </c>
      <c r="K841">
        <v>12.86</v>
      </c>
      <c r="M841">
        <v>12.82</v>
      </c>
      <c r="P841">
        <v>0.34292499999999998</v>
      </c>
      <c r="Q841">
        <v>0.5</v>
      </c>
      <c r="R841" s="232">
        <f t="shared" si="110"/>
        <v>0.66666666666666663</v>
      </c>
      <c r="S841" s="201">
        <f t="shared" si="109"/>
        <v>0.58333333333333326</v>
      </c>
      <c r="T841" s="202">
        <f t="shared" si="111"/>
        <v>0.15576323987538609</v>
      </c>
      <c r="U841" s="202">
        <f t="shared" si="112"/>
        <v>0.15576323987538609</v>
      </c>
      <c r="V841" s="378">
        <f t="shared" si="113"/>
        <v>1</v>
      </c>
      <c r="W841" s="378">
        <f t="shared" si="114"/>
        <v>1</v>
      </c>
      <c r="X841" s="258" t="e">
        <f t="shared" si="115"/>
        <v>#N/A</v>
      </c>
      <c r="Y841" s="297">
        <f t="shared" si="116"/>
        <v>12.84</v>
      </c>
      <c r="Z841" s="201">
        <f t="shared" si="117"/>
        <v>37.442589487497266</v>
      </c>
      <c r="AD841" s="201" t="str">
        <f>PE!AP841</f>
        <v>Sickerwasser</v>
      </c>
    </row>
    <row r="842" spans="1:30">
      <c r="A842" s="316" t="s">
        <v>901</v>
      </c>
      <c r="P842">
        <v>-4.0199999999999818</v>
      </c>
      <c r="R842" s="232" t="e">
        <f t="shared" si="110"/>
        <v>#DIV/0!</v>
      </c>
      <c r="S842" s="201" t="e">
        <f t="shared" si="109"/>
        <v>#DIV/0!</v>
      </c>
      <c r="T842" s="202" t="e">
        <f t="shared" si="111"/>
        <v>#DIV/0!</v>
      </c>
      <c r="U842" s="202" t="e">
        <f t="shared" si="112"/>
        <v>#DIV/0!</v>
      </c>
      <c r="V842" s="378" t="e">
        <f t="shared" si="113"/>
        <v>#DIV/0!</v>
      </c>
      <c r="W842" s="378" t="e">
        <f t="shared" si="114"/>
        <v>#DIV/0!</v>
      </c>
      <c r="X842" s="258" t="e">
        <f t="shared" si="115"/>
        <v>#N/A</v>
      </c>
      <c r="Y842" s="297" t="e">
        <f t="shared" si="116"/>
        <v>#DIV/0!</v>
      </c>
      <c r="Z842" s="201">
        <f t="shared" si="117"/>
        <v>0</v>
      </c>
      <c r="AD842" s="201" t="str">
        <f>PE!AP842</f>
        <v>Sickerwasser</v>
      </c>
    </row>
    <row r="843" spans="1:30">
      <c r="A843" s="316" t="s">
        <v>902</v>
      </c>
      <c r="P843">
        <v>0.50999999999999091</v>
      </c>
      <c r="R843" s="232" t="e">
        <f t="shared" si="110"/>
        <v>#DIV/0!</v>
      </c>
      <c r="S843" s="201" t="e">
        <f t="shared" si="109"/>
        <v>#DIV/0!</v>
      </c>
      <c r="T843" s="202" t="e">
        <f t="shared" si="111"/>
        <v>#DIV/0!</v>
      </c>
      <c r="U843" s="202" t="e">
        <f t="shared" si="112"/>
        <v>#DIV/0!</v>
      </c>
      <c r="V843" s="378" t="e">
        <f t="shared" si="113"/>
        <v>#DIV/0!</v>
      </c>
      <c r="W843" s="378" t="e">
        <f t="shared" si="114"/>
        <v>#DIV/0!</v>
      </c>
      <c r="X843" s="258" t="e">
        <f t="shared" si="115"/>
        <v>#N/A</v>
      </c>
      <c r="Y843" s="297" t="e">
        <f t="shared" si="116"/>
        <v>#DIV/0!</v>
      </c>
      <c r="Z843" s="201">
        <f t="shared" si="117"/>
        <v>0</v>
      </c>
      <c r="AD843" s="201" t="str">
        <f>PE!AP843</f>
        <v>Sickerwasser</v>
      </c>
    </row>
    <row r="844" spans="1:30">
      <c r="A844" s="316" t="s">
        <v>903</v>
      </c>
      <c r="P844">
        <v>0.98000000000001819</v>
      </c>
      <c r="R844" s="232" t="e">
        <f t="shared" si="110"/>
        <v>#DIV/0!</v>
      </c>
      <c r="S844" s="201" t="e">
        <f t="shared" si="109"/>
        <v>#DIV/0!</v>
      </c>
      <c r="T844" s="202" t="e">
        <f t="shared" si="111"/>
        <v>#DIV/0!</v>
      </c>
      <c r="U844" s="202" t="e">
        <f t="shared" si="112"/>
        <v>#DIV/0!</v>
      </c>
      <c r="V844" s="378" t="e">
        <f t="shared" si="113"/>
        <v>#DIV/0!</v>
      </c>
      <c r="W844" s="378" t="e">
        <f t="shared" si="114"/>
        <v>#DIV/0!</v>
      </c>
      <c r="X844" s="258" t="e">
        <f t="shared" si="115"/>
        <v>#N/A</v>
      </c>
      <c r="Y844" s="297" t="e">
        <f t="shared" si="116"/>
        <v>#DIV/0!</v>
      </c>
      <c r="Z844" s="201">
        <f t="shared" si="117"/>
        <v>0</v>
      </c>
      <c r="AD844" s="201" t="str">
        <f>PE!AP844</f>
        <v>Sickerwasser</v>
      </c>
    </row>
    <row r="845" spans="1:30">
      <c r="A845" s="316" t="s">
        <v>904</v>
      </c>
      <c r="P845">
        <v>11.670000000000069</v>
      </c>
      <c r="Q845">
        <v>0.5</v>
      </c>
      <c r="R845" s="232" t="e">
        <f t="shared" si="110"/>
        <v>#DIV/0!</v>
      </c>
      <c r="S845" s="201" t="e">
        <f t="shared" si="109"/>
        <v>#DIV/0!</v>
      </c>
      <c r="T845" s="202" t="e">
        <f t="shared" si="111"/>
        <v>#DIV/0!</v>
      </c>
      <c r="U845" s="202" t="e">
        <f t="shared" si="112"/>
        <v>#DIV/0!</v>
      </c>
      <c r="V845" s="378" t="e">
        <f t="shared" si="113"/>
        <v>#DIV/0!</v>
      </c>
      <c r="W845" s="378" t="e">
        <f t="shared" si="114"/>
        <v>#DIV/0!</v>
      </c>
      <c r="X845" s="258" t="e">
        <f t="shared" si="115"/>
        <v>#N/A</v>
      </c>
      <c r="Y845" s="297" t="e">
        <f t="shared" si="116"/>
        <v>#DIV/0!</v>
      </c>
      <c r="Z845" s="201">
        <f t="shared" si="117"/>
        <v>0</v>
      </c>
      <c r="AD845" s="201" t="str">
        <f>PE!AP845</f>
        <v>Sickerwasser</v>
      </c>
    </row>
    <row r="846" spans="1:30">
      <c r="A846" s="316" t="s">
        <v>905</v>
      </c>
      <c r="P846">
        <v>0.98000000000001819</v>
      </c>
      <c r="R846" s="232" t="e">
        <f t="shared" si="110"/>
        <v>#DIV/0!</v>
      </c>
      <c r="S846" s="201" t="e">
        <f t="shared" si="109"/>
        <v>#DIV/0!</v>
      </c>
      <c r="T846" s="202" t="e">
        <f t="shared" si="111"/>
        <v>#DIV/0!</v>
      </c>
      <c r="U846" s="202" t="e">
        <f t="shared" si="112"/>
        <v>#DIV/0!</v>
      </c>
      <c r="V846" s="378" t="e">
        <f t="shared" si="113"/>
        <v>#DIV/0!</v>
      </c>
      <c r="W846" s="378" t="e">
        <f t="shared" si="114"/>
        <v>#DIV/0!</v>
      </c>
      <c r="X846" s="258" t="e">
        <f t="shared" si="115"/>
        <v>#N/A</v>
      </c>
      <c r="Y846" s="297" t="e">
        <f t="shared" si="116"/>
        <v>#DIV/0!</v>
      </c>
      <c r="Z846" s="201">
        <f t="shared" si="117"/>
        <v>0</v>
      </c>
      <c r="AD846" s="201" t="str">
        <f>PE!AP846</f>
        <v>Sickerwasser</v>
      </c>
    </row>
    <row r="847" spans="1:30">
      <c r="A847" s="317" t="s">
        <v>906</v>
      </c>
      <c r="N847">
        <v>0.53800000000000003</v>
      </c>
      <c r="O847">
        <v>5.2999999999999999E-2</v>
      </c>
      <c r="P847">
        <v>5.7561650000000002</v>
      </c>
      <c r="Q847">
        <v>0.5</v>
      </c>
      <c r="R847" s="232" t="e">
        <f t="shared" si="110"/>
        <v>#DIV/0!</v>
      </c>
      <c r="S847" s="201" t="e">
        <f t="shared" si="109"/>
        <v>#DIV/0!</v>
      </c>
      <c r="T847" s="202" t="e">
        <f t="shared" si="111"/>
        <v>#DIV/0!</v>
      </c>
      <c r="U847" s="202" t="e">
        <f t="shared" si="112"/>
        <v>#DIV/0!</v>
      </c>
      <c r="V847" s="378" t="e">
        <f t="shared" si="113"/>
        <v>#DIV/0!</v>
      </c>
      <c r="W847" s="378" t="e">
        <f t="shared" si="114"/>
        <v>#DIV/0!</v>
      </c>
      <c r="X847" s="258" t="e">
        <f t="shared" si="115"/>
        <v>#N/A</v>
      </c>
      <c r="Y847" s="297" t="e">
        <f t="shared" si="116"/>
        <v>#DIV/0!</v>
      </c>
      <c r="Z847" s="201">
        <f t="shared" si="117"/>
        <v>0</v>
      </c>
      <c r="AD847" s="201" t="str">
        <f>PE!AP847</f>
        <v>KWS</v>
      </c>
    </row>
    <row r="848" spans="1:30">
      <c r="A848" s="317" t="s">
        <v>907</v>
      </c>
      <c r="N848">
        <v>0.84899999999999998</v>
      </c>
      <c r="O848">
        <v>5.2999999999999999E-2</v>
      </c>
      <c r="P848">
        <v>4.7637349999999996</v>
      </c>
      <c r="Q848">
        <v>0.5</v>
      </c>
      <c r="R848" s="232" t="e">
        <f t="shared" si="110"/>
        <v>#DIV/0!</v>
      </c>
      <c r="S848" s="201" t="e">
        <f t="shared" si="109"/>
        <v>#DIV/0!</v>
      </c>
      <c r="T848" s="202" t="e">
        <f t="shared" si="111"/>
        <v>#DIV/0!</v>
      </c>
      <c r="U848" s="202" t="e">
        <f t="shared" si="112"/>
        <v>#DIV/0!</v>
      </c>
      <c r="V848" s="378" t="e">
        <f t="shared" si="113"/>
        <v>#DIV/0!</v>
      </c>
      <c r="W848" s="378" t="e">
        <f t="shared" si="114"/>
        <v>#DIV/0!</v>
      </c>
      <c r="X848" s="258" t="e">
        <f t="shared" si="115"/>
        <v>#N/A</v>
      </c>
      <c r="Y848" s="297" t="e">
        <f t="shared" si="116"/>
        <v>#DIV/0!</v>
      </c>
      <c r="Z848" s="201">
        <f t="shared" si="117"/>
        <v>0</v>
      </c>
      <c r="AD848" s="201" t="str">
        <f>PE!AP848</f>
        <v>KWS</v>
      </c>
    </row>
    <row r="849" spans="1:30">
      <c r="A849" s="317" t="s">
        <v>908</v>
      </c>
      <c r="N849">
        <v>0.8</v>
      </c>
      <c r="O849">
        <v>5.2999999999999999E-2</v>
      </c>
      <c r="P849">
        <v>6.4533699999999996</v>
      </c>
      <c r="R849" s="232" t="e">
        <f t="shared" si="110"/>
        <v>#DIV/0!</v>
      </c>
      <c r="S849" s="201" t="e">
        <f t="shared" ref="S849:S912" si="118">AVERAGE(Q849:R849)</f>
        <v>#DIV/0!</v>
      </c>
      <c r="T849" s="202" t="e">
        <f t="shared" si="111"/>
        <v>#DIV/0!</v>
      </c>
      <c r="U849" s="202" t="e">
        <f t="shared" si="112"/>
        <v>#DIV/0!</v>
      </c>
      <c r="V849" s="378" t="e">
        <f t="shared" si="113"/>
        <v>#DIV/0!</v>
      </c>
      <c r="W849" s="378" t="e">
        <f t="shared" si="114"/>
        <v>#DIV/0!</v>
      </c>
      <c r="X849" s="258" t="e">
        <f t="shared" si="115"/>
        <v>#N/A</v>
      </c>
      <c r="Y849" s="297" t="e">
        <f t="shared" si="116"/>
        <v>#DIV/0!</v>
      </c>
      <c r="Z849" s="201">
        <f t="shared" si="117"/>
        <v>0</v>
      </c>
      <c r="AD849" s="201" t="str">
        <f>PE!AP849</f>
        <v>KWS</v>
      </c>
    </row>
    <row r="850" spans="1:30">
      <c r="A850" s="317" t="s">
        <v>909</v>
      </c>
      <c r="E850">
        <v>13.55</v>
      </c>
      <c r="G850">
        <v>13.36</v>
      </c>
      <c r="K850">
        <v>13.55</v>
      </c>
      <c r="M850" s="72">
        <v>13.36</v>
      </c>
      <c r="N850">
        <v>1.0569999999999999</v>
      </c>
      <c r="O850">
        <v>0.03</v>
      </c>
      <c r="P850">
        <v>10.164300000000001</v>
      </c>
      <c r="Q850">
        <v>0.5</v>
      </c>
      <c r="R850" s="232">
        <f t="shared" si="110"/>
        <v>0.66666666666666663</v>
      </c>
      <c r="S850" s="201">
        <f t="shared" si="118"/>
        <v>0.58333333333333326</v>
      </c>
      <c r="T850" s="202">
        <f t="shared" si="111"/>
        <v>0.70605722779636293</v>
      </c>
      <c r="U850" s="202">
        <f t="shared" si="112"/>
        <v>0.70605722779636293</v>
      </c>
      <c r="V850" s="378">
        <f t="shared" si="113"/>
        <v>1</v>
      </c>
      <c r="W850" s="378">
        <f t="shared" si="114"/>
        <v>1</v>
      </c>
      <c r="X850" s="258" t="e">
        <f t="shared" si="115"/>
        <v>#N/A</v>
      </c>
      <c r="Y850" s="297">
        <f t="shared" si="116"/>
        <v>13.455</v>
      </c>
      <c r="Z850" s="201">
        <f t="shared" si="117"/>
        <v>1.3237507747705202</v>
      </c>
      <c r="AD850" s="201" t="str">
        <f>PE!AP850</f>
        <v>Flussproben</v>
      </c>
    </row>
    <row r="851" spans="1:30">
      <c r="A851" s="317" t="s">
        <v>910</v>
      </c>
      <c r="E851">
        <v>15.27</v>
      </c>
      <c r="G851">
        <v>14.19</v>
      </c>
      <c r="K851">
        <v>15.27</v>
      </c>
      <c r="M851" s="72">
        <v>14.19</v>
      </c>
      <c r="N851">
        <v>0.84799999999999998</v>
      </c>
      <c r="O851">
        <v>0.03</v>
      </c>
      <c r="P851">
        <v>9.1882099999999998</v>
      </c>
      <c r="Q851">
        <v>0.67</v>
      </c>
      <c r="R851" s="232">
        <f t="shared" si="110"/>
        <v>0.66666666666666663</v>
      </c>
      <c r="S851" s="201">
        <f t="shared" si="118"/>
        <v>0.66833333333333333</v>
      </c>
      <c r="T851" s="202">
        <f t="shared" si="111"/>
        <v>3.6659877800407332</v>
      </c>
      <c r="U851" s="202">
        <f t="shared" si="112"/>
        <v>3.6659877800407332</v>
      </c>
      <c r="V851" s="378">
        <f t="shared" si="113"/>
        <v>1.0000000000000016</v>
      </c>
      <c r="W851" s="378">
        <f t="shared" si="114"/>
        <v>0.99999999999999833</v>
      </c>
      <c r="X851" s="258" t="e">
        <f t="shared" si="115"/>
        <v>#N/A</v>
      </c>
      <c r="Y851" s="297">
        <f t="shared" si="116"/>
        <v>14.73</v>
      </c>
      <c r="Z851" s="201">
        <f t="shared" si="117"/>
        <v>1.6031414170986515</v>
      </c>
      <c r="AD851" s="201" t="str">
        <f>PE!AP851</f>
        <v>Flussproben</v>
      </c>
    </row>
    <row r="852" spans="1:30">
      <c r="A852" s="317" t="s">
        <v>911</v>
      </c>
      <c r="E852">
        <v>12.76</v>
      </c>
      <c r="G852">
        <v>12.65</v>
      </c>
      <c r="K852">
        <v>12.76</v>
      </c>
      <c r="M852" s="72">
        <v>12.65</v>
      </c>
      <c r="N852">
        <v>1.1279999999999999</v>
      </c>
      <c r="O852">
        <v>0.11799999999999999</v>
      </c>
      <c r="P852">
        <v>8.6088899999999988</v>
      </c>
      <c r="Q852">
        <v>0.5</v>
      </c>
      <c r="R852" s="232">
        <f t="shared" si="110"/>
        <v>0.66666666666666663</v>
      </c>
      <c r="S852" s="201">
        <f t="shared" si="118"/>
        <v>0.58333333333333326</v>
      </c>
      <c r="T852" s="202">
        <f t="shared" si="111"/>
        <v>0.43290043290043062</v>
      </c>
      <c r="U852" s="202">
        <f t="shared" si="112"/>
        <v>0.43290043290043062</v>
      </c>
      <c r="V852" s="378">
        <f t="shared" si="113"/>
        <v>1</v>
      </c>
      <c r="W852" s="378">
        <f t="shared" si="114"/>
        <v>1</v>
      </c>
      <c r="X852" s="258" t="e">
        <f t="shared" si="115"/>
        <v>#N/A</v>
      </c>
      <c r="Y852" s="297">
        <f t="shared" si="116"/>
        <v>12.705</v>
      </c>
      <c r="Z852" s="201">
        <f t="shared" si="117"/>
        <v>1.4758000160299414</v>
      </c>
      <c r="AD852" s="201" t="str">
        <f>PE!AP852</f>
        <v>Flussproben</v>
      </c>
    </row>
    <row r="853" spans="1:30">
      <c r="A853" s="317" t="s">
        <v>912</v>
      </c>
      <c r="E853">
        <v>12.17</v>
      </c>
      <c r="G853">
        <v>12.22</v>
      </c>
      <c r="K853">
        <v>12.17</v>
      </c>
      <c r="M853" s="72">
        <v>12.22</v>
      </c>
      <c r="N853">
        <v>0.72199999999999998</v>
      </c>
      <c r="O853">
        <v>0.11799999999999999</v>
      </c>
      <c r="P853">
        <v>5.6537300000000004</v>
      </c>
      <c r="Q853">
        <v>0.5</v>
      </c>
      <c r="R853" s="232">
        <f t="shared" si="110"/>
        <v>0.66666666666666663</v>
      </c>
      <c r="S853" s="201">
        <f t="shared" si="118"/>
        <v>0.58333333333333326</v>
      </c>
      <c r="T853" s="202">
        <f t="shared" si="111"/>
        <v>0.20500205002050312</v>
      </c>
      <c r="U853" s="202">
        <f t="shared" si="112"/>
        <v>0.20500205002050312</v>
      </c>
      <c r="V853" s="378">
        <f t="shared" si="113"/>
        <v>1</v>
      </c>
      <c r="W853" s="378">
        <f t="shared" si="114"/>
        <v>1</v>
      </c>
      <c r="X853" s="258" t="e">
        <f t="shared" si="115"/>
        <v>#N/A</v>
      </c>
      <c r="Y853" s="297">
        <f t="shared" si="116"/>
        <v>12.195</v>
      </c>
      <c r="Z853" s="201">
        <f t="shared" si="117"/>
        <v>2.1569830890403328</v>
      </c>
      <c r="AD853" s="201" t="str">
        <f>PE!AP853</f>
        <v>Flussproben</v>
      </c>
    </row>
    <row r="854" spans="1:30">
      <c r="A854" s="317" t="s">
        <v>913</v>
      </c>
      <c r="E854">
        <v>12.73</v>
      </c>
      <c r="G854">
        <v>12.53</v>
      </c>
      <c r="K854">
        <v>12.73</v>
      </c>
      <c r="M854" s="72">
        <v>12.53</v>
      </c>
      <c r="N854">
        <v>0.40799999999999997</v>
      </c>
      <c r="O854">
        <v>0.11799999999999999</v>
      </c>
      <c r="P854">
        <v>7.3857999999999997</v>
      </c>
      <c r="Q854">
        <v>0.5</v>
      </c>
      <c r="R854" s="232">
        <f t="shared" si="110"/>
        <v>0.66666666666666663</v>
      </c>
      <c r="S854" s="201">
        <f t="shared" si="118"/>
        <v>0.58333333333333326</v>
      </c>
      <c r="T854" s="202">
        <f t="shared" si="111"/>
        <v>0.79176563737134231</v>
      </c>
      <c r="U854" s="202">
        <f t="shared" si="112"/>
        <v>0.79176563737134231</v>
      </c>
      <c r="V854" s="378">
        <f t="shared" si="113"/>
        <v>0.99999999999999112</v>
      </c>
      <c r="W854" s="378">
        <f t="shared" si="114"/>
        <v>1.0000000000000089</v>
      </c>
      <c r="X854" s="258" t="e">
        <f t="shared" si="115"/>
        <v>#N/A</v>
      </c>
      <c r="Y854" s="297">
        <f t="shared" si="116"/>
        <v>12.629999999999999</v>
      </c>
      <c r="Z854" s="201">
        <f t="shared" si="117"/>
        <v>1.7100381813750709</v>
      </c>
      <c r="AD854" s="201" t="str">
        <f>PE!AP854</f>
        <v>Flussproben</v>
      </c>
    </row>
    <row r="855" spans="1:30">
      <c r="A855" s="317" t="s">
        <v>914</v>
      </c>
      <c r="N855">
        <v>0.34399999999999997</v>
      </c>
      <c r="O855">
        <v>8.2000000000000003E-2</v>
      </c>
      <c r="P855">
        <v>5.98393</v>
      </c>
      <c r="R855" s="232" t="e">
        <f t="shared" si="110"/>
        <v>#DIV/0!</v>
      </c>
      <c r="S855" s="201" t="e">
        <f t="shared" si="118"/>
        <v>#DIV/0!</v>
      </c>
      <c r="T855" s="202" t="e">
        <f t="shared" si="111"/>
        <v>#DIV/0!</v>
      </c>
      <c r="U855" s="202" t="e">
        <f t="shared" si="112"/>
        <v>#DIV/0!</v>
      </c>
      <c r="V855" s="378" t="e">
        <f t="shared" si="113"/>
        <v>#DIV/0!</v>
      </c>
      <c r="W855" s="378" t="e">
        <f t="shared" si="114"/>
        <v>#DIV/0!</v>
      </c>
      <c r="X855" s="258" t="e">
        <f t="shared" si="115"/>
        <v>#N/A</v>
      </c>
      <c r="Y855" s="297" t="e">
        <f t="shared" si="116"/>
        <v>#DIV/0!</v>
      </c>
      <c r="Z855" s="201">
        <f t="shared" si="117"/>
        <v>0</v>
      </c>
      <c r="AD855" s="201" t="str">
        <f>PE!AP855</f>
        <v>RÜB</v>
      </c>
    </row>
    <row r="856" spans="1:30">
      <c r="A856" s="317" t="s">
        <v>916</v>
      </c>
      <c r="N856">
        <v>0.79600000000000004</v>
      </c>
      <c r="O856">
        <v>8.2000000000000003E-2</v>
      </c>
      <c r="P856">
        <v>5.4762849999999998</v>
      </c>
      <c r="R856" s="232" t="e">
        <f t="shared" si="110"/>
        <v>#DIV/0!</v>
      </c>
      <c r="S856" s="201" t="e">
        <f t="shared" si="118"/>
        <v>#DIV/0!</v>
      </c>
      <c r="T856" s="202" t="e">
        <f t="shared" si="111"/>
        <v>#DIV/0!</v>
      </c>
      <c r="U856" s="202" t="e">
        <f t="shared" si="112"/>
        <v>#DIV/0!</v>
      </c>
      <c r="V856" s="378" t="e">
        <f t="shared" si="113"/>
        <v>#DIV/0!</v>
      </c>
      <c r="W856" s="378" t="e">
        <f t="shared" si="114"/>
        <v>#DIV/0!</v>
      </c>
      <c r="X856" s="258" t="e">
        <f t="shared" si="115"/>
        <v>#N/A</v>
      </c>
      <c r="Y856" s="297" t="e">
        <f t="shared" si="116"/>
        <v>#DIV/0!</v>
      </c>
      <c r="Z856" s="201">
        <f t="shared" si="117"/>
        <v>0</v>
      </c>
      <c r="AD856" s="201" t="str">
        <f>PE!AP856</f>
        <v>RÜB</v>
      </c>
    </row>
    <row r="857" spans="1:30">
      <c r="A857" s="317" t="s">
        <v>917</v>
      </c>
      <c r="N857">
        <v>1.1020000000000001</v>
      </c>
      <c r="O857">
        <v>8.2000000000000003E-2</v>
      </c>
      <c r="P857">
        <v>10.230499999999999</v>
      </c>
      <c r="R857" s="232" t="e">
        <f t="shared" si="110"/>
        <v>#DIV/0!</v>
      </c>
      <c r="S857" s="201" t="e">
        <f t="shared" si="118"/>
        <v>#DIV/0!</v>
      </c>
      <c r="T857" s="202" t="e">
        <f t="shared" si="111"/>
        <v>#DIV/0!</v>
      </c>
      <c r="U857" s="202" t="e">
        <f t="shared" si="112"/>
        <v>#DIV/0!</v>
      </c>
      <c r="V857" s="378" t="e">
        <f t="shared" si="113"/>
        <v>#DIV/0!</v>
      </c>
      <c r="W857" s="378" t="e">
        <f t="shared" si="114"/>
        <v>#DIV/0!</v>
      </c>
      <c r="X857" s="258" t="e">
        <f t="shared" si="115"/>
        <v>#N/A</v>
      </c>
      <c r="Y857" s="297" t="e">
        <f t="shared" si="116"/>
        <v>#DIV/0!</v>
      </c>
      <c r="Z857" s="201">
        <f t="shared" si="117"/>
        <v>0</v>
      </c>
      <c r="AD857" s="201" t="str">
        <f>PE!AP857</f>
        <v>RÜB</v>
      </c>
    </row>
    <row r="858" spans="1:30">
      <c r="A858" s="321" t="s">
        <v>918</v>
      </c>
      <c r="N858">
        <v>0.89100000000000001</v>
      </c>
      <c r="O858">
        <v>7.2999999999999995E-2</v>
      </c>
      <c r="P858">
        <v>6.1067300000000007</v>
      </c>
      <c r="R858" s="232" t="e">
        <f t="shared" si="110"/>
        <v>#DIV/0!</v>
      </c>
      <c r="S858" s="201" t="e">
        <f t="shared" si="118"/>
        <v>#DIV/0!</v>
      </c>
      <c r="T858" s="202" t="e">
        <f t="shared" si="111"/>
        <v>#DIV/0!</v>
      </c>
      <c r="U858" s="202" t="e">
        <f t="shared" si="112"/>
        <v>#DIV/0!</v>
      </c>
      <c r="V858" s="378" t="e">
        <f t="shared" si="113"/>
        <v>#DIV/0!</v>
      </c>
      <c r="W858" s="378" t="e">
        <f t="shared" si="114"/>
        <v>#DIV/0!</v>
      </c>
      <c r="X858" s="258" t="e">
        <f t="shared" si="115"/>
        <v>#N/A</v>
      </c>
      <c r="Y858" s="297" t="e">
        <f t="shared" si="116"/>
        <v>#DIV/0!</v>
      </c>
      <c r="Z858" s="201">
        <f t="shared" si="117"/>
        <v>0</v>
      </c>
      <c r="AD858" s="201" t="str">
        <f>PE!AP858</f>
        <v>KWS</v>
      </c>
    </row>
    <row r="859" spans="1:30">
      <c r="A859" s="321" t="s">
        <v>919</v>
      </c>
      <c r="N859">
        <v>0.88600000000000001</v>
      </c>
      <c r="O859">
        <v>7.2999999999999995E-2</v>
      </c>
      <c r="P859">
        <v>4.3619599999999998</v>
      </c>
      <c r="R859" s="232" t="e">
        <f t="shared" si="110"/>
        <v>#DIV/0!</v>
      </c>
      <c r="S859" s="201" t="e">
        <f t="shared" si="118"/>
        <v>#DIV/0!</v>
      </c>
      <c r="T859" s="202" t="e">
        <f t="shared" si="111"/>
        <v>#DIV/0!</v>
      </c>
      <c r="U859" s="202" t="e">
        <f t="shared" si="112"/>
        <v>#DIV/0!</v>
      </c>
      <c r="V859" s="378" t="e">
        <f t="shared" si="113"/>
        <v>#DIV/0!</v>
      </c>
      <c r="W859" s="378" t="e">
        <f t="shared" si="114"/>
        <v>#DIV/0!</v>
      </c>
      <c r="X859" s="258" t="e">
        <f t="shared" si="115"/>
        <v>#N/A</v>
      </c>
      <c r="Y859" s="297" t="e">
        <f t="shared" si="116"/>
        <v>#DIV/0!</v>
      </c>
      <c r="Z859" s="201">
        <f t="shared" si="117"/>
        <v>0</v>
      </c>
      <c r="AD859" s="201" t="str">
        <f>PE!AP859</f>
        <v>KWS</v>
      </c>
    </row>
    <row r="860" spans="1:30">
      <c r="A860" s="321" t="s">
        <v>920</v>
      </c>
      <c r="N860">
        <v>0.45100000000000001</v>
      </c>
      <c r="O860">
        <v>7.2999999999999995E-2</v>
      </c>
      <c r="P860">
        <v>5.0663900000000002</v>
      </c>
      <c r="R860" s="232" t="e">
        <f t="shared" si="110"/>
        <v>#DIV/0!</v>
      </c>
      <c r="S860" s="201" t="e">
        <f t="shared" si="118"/>
        <v>#DIV/0!</v>
      </c>
      <c r="T860" s="202" t="e">
        <f t="shared" si="111"/>
        <v>#DIV/0!</v>
      </c>
      <c r="U860" s="202" t="e">
        <f t="shared" si="112"/>
        <v>#DIV/0!</v>
      </c>
      <c r="V860" s="378" t="e">
        <f t="shared" si="113"/>
        <v>#DIV/0!</v>
      </c>
      <c r="W860" s="378" t="e">
        <f t="shared" si="114"/>
        <v>#DIV/0!</v>
      </c>
      <c r="X860" s="258" t="e">
        <f t="shared" si="115"/>
        <v>#N/A</v>
      </c>
      <c r="Y860" s="297" t="e">
        <f t="shared" si="116"/>
        <v>#DIV/0!</v>
      </c>
      <c r="Z860" s="201">
        <f t="shared" si="117"/>
        <v>0</v>
      </c>
      <c r="AD860" s="201" t="str">
        <f>PE!AP860</f>
        <v>KWS</v>
      </c>
    </row>
    <row r="861" spans="1:30">
      <c r="A861" s="321" t="s">
        <v>921</v>
      </c>
      <c r="P861">
        <v>1.51233</v>
      </c>
      <c r="R861" s="232" t="e">
        <f t="shared" si="110"/>
        <v>#DIV/0!</v>
      </c>
      <c r="S861" s="201" t="e">
        <f t="shared" si="118"/>
        <v>#DIV/0!</v>
      </c>
      <c r="T861" s="202" t="e">
        <f t="shared" si="111"/>
        <v>#DIV/0!</v>
      </c>
      <c r="U861" s="202" t="e">
        <f t="shared" si="112"/>
        <v>#DIV/0!</v>
      </c>
      <c r="V861" s="378" t="e">
        <f t="shared" si="113"/>
        <v>#DIV/0!</v>
      </c>
      <c r="W861" s="378" t="e">
        <f t="shared" si="114"/>
        <v>#DIV/0!</v>
      </c>
      <c r="X861" s="258" t="e">
        <f t="shared" si="115"/>
        <v>#N/A</v>
      </c>
      <c r="Y861" s="297" t="e">
        <f t="shared" si="116"/>
        <v>#DIV/0!</v>
      </c>
      <c r="Z861" s="201">
        <f t="shared" si="117"/>
        <v>0</v>
      </c>
      <c r="AD861" s="201" t="str">
        <f>PE!AP861</f>
        <v>KWS, Methode</v>
      </c>
    </row>
    <row r="862" spans="1:30">
      <c r="A862" s="321" t="s">
        <v>922</v>
      </c>
      <c r="E862">
        <v>13.65</v>
      </c>
      <c r="G862">
        <v>13.26</v>
      </c>
      <c r="K862">
        <v>13.65</v>
      </c>
      <c r="M862">
        <v>13.26</v>
      </c>
      <c r="N862">
        <v>0.52800000000000002</v>
      </c>
      <c r="O862">
        <v>0.104</v>
      </c>
      <c r="P862">
        <v>9.3551099999999998</v>
      </c>
      <c r="Q862">
        <v>0.5</v>
      </c>
      <c r="R862" s="232">
        <f t="shared" si="110"/>
        <v>0.66666666666666663</v>
      </c>
      <c r="S862" s="201">
        <f t="shared" si="118"/>
        <v>0.58333333333333326</v>
      </c>
      <c r="T862" s="202">
        <f t="shared" si="111"/>
        <v>1.4492753623188426</v>
      </c>
      <c r="U862" s="202">
        <f t="shared" si="112"/>
        <v>1.4492753623188426</v>
      </c>
      <c r="V862" s="378">
        <f t="shared" si="113"/>
        <v>1</v>
      </c>
      <c r="W862" s="378">
        <f t="shared" si="114"/>
        <v>1</v>
      </c>
      <c r="X862" s="258" t="e">
        <f t="shared" si="115"/>
        <v>#N/A</v>
      </c>
      <c r="Y862" s="297">
        <f t="shared" si="116"/>
        <v>13.455</v>
      </c>
      <c r="Z862" s="201">
        <f t="shared" si="117"/>
        <v>1.4382513941578454</v>
      </c>
      <c r="AD862" s="201" t="str">
        <f>PE!AP862</f>
        <v>Flussproben</v>
      </c>
    </row>
    <row r="863" spans="1:30">
      <c r="A863" s="321" t="s">
        <v>923</v>
      </c>
      <c r="E863">
        <v>12.4</v>
      </c>
      <c r="G863">
        <v>12.39</v>
      </c>
      <c r="K863">
        <v>12.4</v>
      </c>
      <c r="M863">
        <v>12.39</v>
      </c>
      <c r="N863">
        <v>1.1419999999999999</v>
      </c>
      <c r="O863">
        <v>0.104</v>
      </c>
      <c r="P863">
        <v>4.7531699999999999</v>
      </c>
      <c r="Q863">
        <v>0.5</v>
      </c>
      <c r="R863" s="232">
        <f t="shared" si="110"/>
        <v>0.66666666666666663</v>
      </c>
      <c r="S863" s="201">
        <f t="shared" si="118"/>
        <v>0.58333333333333326</v>
      </c>
      <c r="T863" s="202">
        <f t="shared" si="111"/>
        <v>4.0338846308994702E-2</v>
      </c>
      <c r="U863" s="202">
        <f t="shared" si="112"/>
        <v>4.0338846308994702E-2</v>
      </c>
      <c r="V863" s="378">
        <f t="shared" si="113"/>
        <v>0.99999999999982236</v>
      </c>
      <c r="W863" s="378">
        <f t="shared" si="114"/>
        <v>1.0000000000001776</v>
      </c>
      <c r="X863" s="258" t="e">
        <f t="shared" si="115"/>
        <v>#N/A</v>
      </c>
      <c r="Y863" s="297">
        <f t="shared" si="116"/>
        <v>12.395</v>
      </c>
      <c r="Z863" s="201">
        <f t="shared" si="117"/>
        <v>2.6077333653119918</v>
      </c>
      <c r="AD863" s="201" t="str">
        <f>PE!AP863</f>
        <v>Flussproben</v>
      </c>
    </row>
    <row r="864" spans="1:30">
      <c r="A864" s="321" t="s">
        <v>924</v>
      </c>
      <c r="E864">
        <v>13.64</v>
      </c>
      <c r="G864">
        <v>13.05</v>
      </c>
      <c r="K864">
        <v>13.64</v>
      </c>
      <c r="M864">
        <v>13.05</v>
      </c>
      <c r="N864">
        <v>0.622</v>
      </c>
      <c r="O864">
        <v>0.104</v>
      </c>
      <c r="P864">
        <v>11.220549999999999</v>
      </c>
      <c r="Q864">
        <v>0.5</v>
      </c>
      <c r="R864" s="232">
        <f t="shared" si="110"/>
        <v>0.66666666666666663</v>
      </c>
      <c r="S864" s="201">
        <f t="shared" si="118"/>
        <v>0.58333333333333326</v>
      </c>
      <c r="T864" s="202">
        <f t="shared" si="111"/>
        <v>2.2105657549644055</v>
      </c>
      <c r="U864" s="202">
        <f t="shared" si="112"/>
        <v>2.2105657549644055</v>
      </c>
      <c r="V864" s="378">
        <f t="shared" si="113"/>
        <v>1</v>
      </c>
      <c r="W864" s="378">
        <f t="shared" si="114"/>
        <v>1</v>
      </c>
      <c r="X864" s="258" t="e">
        <f t="shared" si="115"/>
        <v>#N/A</v>
      </c>
      <c r="Y864" s="297">
        <f t="shared" si="116"/>
        <v>13.345000000000001</v>
      </c>
      <c r="Z864" s="201">
        <f t="shared" si="117"/>
        <v>1.1893356386273402</v>
      </c>
      <c r="AD864" s="201" t="str">
        <f>PE!AP864</f>
        <v>Flussproben</v>
      </c>
    </row>
    <row r="865" spans="1:30">
      <c r="A865" s="321" t="s">
        <v>925</v>
      </c>
      <c r="N865">
        <v>0.57799999999999996</v>
      </c>
      <c r="O865">
        <v>22.041</v>
      </c>
      <c r="P865">
        <v>9.23292</v>
      </c>
      <c r="Q865">
        <v>0.5</v>
      </c>
      <c r="R865" s="232" t="e">
        <f t="shared" si="110"/>
        <v>#DIV/0!</v>
      </c>
      <c r="S865" s="201" t="e">
        <f t="shared" si="118"/>
        <v>#DIV/0!</v>
      </c>
      <c r="T865" s="202" t="e">
        <f t="shared" si="111"/>
        <v>#DIV/0!</v>
      </c>
      <c r="U865" s="202" t="e">
        <f t="shared" si="112"/>
        <v>#DIV/0!</v>
      </c>
      <c r="V865" s="378" t="e">
        <f t="shared" si="113"/>
        <v>#DIV/0!</v>
      </c>
      <c r="W865" s="378" t="e">
        <f t="shared" si="114"/>
        <v>#DIV/0!</v>
      </c>
      <c r="X865" s="258" t="e">
        <f t="shared" si="115"/>
        <v>#N/A</v>
      </c>
      <c r="Y865" s="297" t="e">
        <f t="shared" si="116"/>
        <v>#DIV/0!</v>
      </c>
      <c r="Z865" s="201">
        <f t="shared" si="117"/>
        <v>0</v>
      </c>
      <c r="AD865" s="201" t="str">
        <f>PE!AP865</f>
        <v>Kläranlagen</v>
      </c>
    </row>
    <row r="866" spans="1:30">
      <c r="A866" s="321" t="s">
        <v>926</v>
      </c>
      <c r="N866">
        <v>1.1539999999999999</v>
      </c>
      <c r="O866">
        <v>22.041</v>
      </c>
      <c r="P866">
        <v>-99.239099999999993</v>
      </c>
      <c r="R866" s="232" t="e">
        <f t="shared" si="110"/>
        <v>#DIV/0!</v>
      </c>
      <c r="S866" s="201" t="e">
        <f t="shared" si="118"/>
        <v>#DIV/0!</v>
      </c>
      <c r="T866" s="202" t="e">
        <f t="shared" si="111"/>
        <v>#DIV/0!</v>
      </c>
      <c r="U866" s="202" t="e">
        <f t="shared" si="112"/>
        <v>#DIV/0!</v>
      </c>
      <c r="V866" s="378" t="e">
        <f t="shared" si="113"/>
        <v>#DIV/0!</v>
      </c>
      <c r="W866" s="378" t="e">
        <f t="shared" si="114"/>
        <v>#DIV/0!</v>
      </c>
      <c r="X866" s="258" t="e">
        <f t="shared" si="115"/>
        <v>#N/A</v>
      </c>
      <c r="Y866" s="297" t="e">
        <f t="shared" si="116"/>
        <v>#DIV/0!</v>
      </c>
      <c r="Z866" s="201">
        <f t="shared" si="117"/>
        <v>0</v>
      </c>
      <c r="AD866" s="201" t="str">
        <f>PE!AP866</f>
        <v>Kläranlagen</v>
      </c>
    </row>
    <row r="867" spans="1:30">
      <c r="A867" s="321" t="s">
        <v>927</v>
      </c>
      <c r="N867">
        <v>0.57699999999999996</v>
      </c>
      <c r="O867">
        <v>22.041</v>
      </c>
      <c r="P867">
        <v>8.4308049999999994</v>
      </c>
      <c r="R867" s="232" t="e">
        <f t="shared" si="110"/>
        <v>#DIV/0!</v>
      </c>
      <c r="S867" s="201" t="e">
        <f t="shared" si="118"/>
        <v>#DIV/0!</v>
      </c>
      <c r="T867" s="202" t="e">
        <f t="shared" si="111"/>
        <v>#DIV/0!</v>
      </c>
      <c r="U867" s="202" t="e">
        <f t="shared" si="112"/>
        <v>#DIV/0!</v>
      </c>
      <c r="V867" s="378" t="e">
        <f t="shared" si="113"/>
        <v>#DIV/0!</v>
      </c>
      <c r="W867" s="378" t="e">
        <f t="shared" si="114"/>
        <v>#DIV/0!</v>
      </c>
      <c r="X867" s="258" t="e">
        <f t="shared" si="115"/>
        <v>#N/A</v>
      </c>
      <c r="Y867" s="297" t="e">
        <f t="shared" si="116"/>
        <v>#DIV/0!</v>
      </c>
      <c r="Z867" s="201">
        <f t="shared" si="117"/>
        <v>0</v>
      </c>
      <c r="AD867" s="201" t="str">
        <f>PE!AP867</f>
        <v>Kläranlagen</v>
      </c>
    </row>
    <row r="868" spans="1:30">
      <c r="A868" s="321" t="s">
        <v>928</v>
      </c>
      <c r="B868">
        <v>6.38</v>
      </c>
      <c r="E868">
        <v>19.559999999999999</v>
      </c>
      <c r="F868">
        <v>16.46</v>
      </c>
      <c r="G868">
        <v>14.91</v>
      </c>
      <c r="H868">
        <v>6.38</v>
      </c>
      <c r="K868">
        <v>19.559999999999999</v>
      </c>
      <c r="L868">
        <v>16.46</v>
      </c>
      <c r="M868">
        <v>14.91</v>
      </c>
      <c r="N868">
        <v>0.67500000000000004</v>
      </c>
      <c r="O868">
        <v>5.8999999999999997E-2</v>
      </c>
      <c r="P868">
        <v>11.371600000000001</v>
      </c>
      <c r="Q868">
        <v>0.3</v>
      </c>
      <c r="R868" s="232">
        <f t="shared" si="110"/>
        <v>0.83333333333333326</v>
      </c>
      <c r="S868" s="201">
        <f t="shared" si="118"/>
        <v>0.56666666666666665</v>
      </c>
      <c r="T868" s="202">
        <f t="shared" si="111"/>
        <v>34.090944535838588</v>
      </c>
      <c r="U868" s="202">
        <f t="shared" si="112"/>
        <v>34.090944535838588</v>
      </c>
      <c r="V868" s="378">
        <f t="shared" si="113"/>
        <v>1.627125627506145</v>
      </c>
      <c r="W868" s="378">
        <f t="shared" si="114"/>
        <v>1.0712720787575842</v>
      </c>
      <c r="X868" s="258">
        <f t="shared" si="115"/>
        <v>1.49</v>
      </c>
      <c r="Y868" s="297">
        <f t="shared" si="116"/>
        <v>14.327500000000001</v>
      </c>
      <c r="Z868" s="201">
        <f t="shared" si="117"/>
        <v>1.2599370361250835</v>
      </c>
      <c r="AD868" s="201" t="str">
        <f>PE!AP868</f>
        <v>Münchehofe</v>
      </c>
    </row>
    <row r="869" spans="1:30">
      <c r="A869" s="321" t="s">
        <v>929</v>
      </c>
      <c r="B869">
        <v>7.19</v>
      </c>
      <c r="H869">
        <v>7.19</v>
      </c>
      <c r="N869">
        <v>0.97199999999999998</v>
      </c>
      <c r="O869">
        <v>5.8999999999999997E-2</v>
      </c>
      <c r="P869">
        <v>13.8476</v>
      </c>
      <c r="Q869">
        <v>0.5</v>
      </c>
      <c r="R869" s="232">
        <f t="shared" si="110"/>
        <v>0.16</v>
      </c>
      <c r="S869" s="201">
        <f t="shared" si="118"/>
        <v>0.33</v>
      </c>
      <c r="T869" s="202">
        <f t="shared" si="111"/>
        <v>0</v>
      </c>
      <c r="U869" s="202">
        <f t="shared" si="112"/>
        <v>0</v>
      </c>
      <c r="V869" s="378" t="e">
        <f t="shared" si="113"/>
        <v>#DIV/0!</v>
      </c>
      <c r="W869" s="378" t="e">
        <f t="shared" si="114"/>
        <v>#DIV/0!</v>
      </c>
      <c r="X869" s="258" t="e">
        <f t="shared" si="115"/>
        <v>#N/A</v>
      </c>
      <c r="Y869" s="297">
        <f t="shared" si="116"/>
        <v>7.19</v>
      </c>
      <c r="Z869" s="201">
        <f t="shared" si="117"/>
        <v>0.51922354776278923</v>
      </c>
      <c r="AD869" s="201" t="str">
        <f>PE!AP869</f>
        <v>Münchehofe</v>
      </c>
    </row>
    <row r="870" spans="1:30">
      <c r="A870" s="321" t="s">
        <v>930</v>
      </c>
      <c r="B870">
        <v>6.68</v>
      </c>
      <c r="H870">
        <v>6.68</v>
      </c>
      <c r="N870">
        <v>0.54900000000000004</v>
      </c>
      <c r="O870">
        <v>5.8999999999999997E-2</v>
      </c>
      <c r="P870">
        <v>11.058949999999999</v>
      </c>
      <c r="Q870">
        <v>0.5</v>
      </c>
      <c r="R870" s="232">
        <f t="shared" si="110"/>
        <v>0.16</v>
      </c>
      <c r="S870" s="201">
        <f t="shared" si="118"/>
        <v>0.33</v>
      </c>
      <c r="T870" s="202">
        <f t="shared" si="111"/>
        <v>0</v>
      </c>
      <c r="U870" s="202">
        <f t="shared" si="112"/>
        <v>0</v>
      </c>
      <c r="V870" s="378" t="e">
        <f t="shared" si="113"/>
        <v>#DIV/0!</v>
      </c>
      <c r="W870" s="378" t="e">
        <f t="shared" si="114"/>
        <v>#DIV/0!</v>
      </c>
      <c r="X870" s="258" t="e">
        <f t="shared" si="115"/>
        <v>#N/A</v>
      </c>
      <c r="Y870" s="297">
        <f t="shared" si="116"/>
        <v>6.68</v>
      </c>
      <c r="Z870" s="201">
        <f t="shared" si="117"/>
        <v>0.60403564533703469</v>
      </c>
      <c r="AD870" s="201" t="str">
        <f>PE!AP870</f>
        <v>Münchehofe</v>
      </c>
    </row>
    <row r="871" spans="1:30">
      <c r="A871" s="321" t="s">
        <v>931</v>
      </c>
      <c r="B871">
        <v>41.98</v>
      </c>
      <c r="C871">
        <v>40.92</v>
      </c>
      <c r="D871">
        <v>37.35</v>
      </c>
      <c r="E871">
        <v>29.91</v>
      </c>
      <c r="F871">
        <v>23.29</v>
      </c>
      <c r="G871">
        <v>28.58</v>
      </c>
      <c r="H871">
        <v>41.98</v>
      </c>
      <c r="I871">
        <v>40.92</v>
      </c>
      <c r="J871">
        <v>37.35</v>
      </c>
      <c r="K871">
        <v>29.91</v>
      </c>
      <c r="L871">
        <v>23.29</v>
      </c>
      <c r="M871">
        <v>28.58</v>
      </c>
      <c r="N871">
        <v>0.498</v>
      </c>
      <c r="O871">
        <v>4.1000000000000002E-2</v>
      </c>
      <c r="P871">
        <v>5.7896099999999997</v>
      </c>
      <c r="Q871">
        <v>0.74</v>
      </c>
      <c r="R871" s="232">
        <f t="shared" si="110"/>
        <v>1</v>
      </c>
      <c r="S871" s="201">
        <f t="shared" si="118"/>
        <v>0.87</v>
      </c>
      <c r="T871" s="202">
        <f t="shared" si="111"/>
        <v>20.394611739032296</v>
      </c>
      <c r="U871" s="202">
        <f t="shared" si="112"/>
        <v>20.394611739032296</v>
      </c>
      <c r="V871" s="378">
        <f t="shared" si="113"/>
        <v>1.5117745333852892</v>
      </c>
      <c r="W871" s="378">
        <f t="shared" si="114"/>
        <v>1.2098564856197904</v>
      </c>
      <c r="X871" s="258">
        <f t="shared" si="115"/>
        <v>1.94</v>
      </c>
      <c r="Y871" s="297">
        <f t="shared" si="116"/>
        <v>33.67166666666666</v>
      </c>
      <c r="Z871" s="201">
        <f t="shared" si="117"/>
        <v>5.8158782140190208</v>
      </c>
      <c r="AD871" s="201" t="str">
        <f>PE!AP871</f>
        <v>Münchehofe</v>
      </c>
    </row>
    <row r="872" spans="1:30">
      <c r="A872" s="321" t="s">
        <v>932</v>
      </c>
      <c r="B872">
        <v>49.62</v>
      </c>
      <c r="C872">
        <v>58.37</v>
      </c>
      <c r="D872">
        <v>53.53</v>
      </c>
      <c r="E872">
        <v>48.91</v>
      </c>
      <c r="F872">
        <v>50.51</v>
      </c>
      <c r="G872">
        <v>45.52</v>
      </c>
      <c r="H872">
        <v>49.62</v>
      </c>
      <c r="I872">
        <v>58.37</v>
      </c>
      <c r="J872">
        <v>53.53</v>
      </c>
      <c r="K872">
        <v>48.91</v>
      </c>
      <c r="L872">
        <v>50.51</v>
      </c>
      <c r="M872">
        <v>45.52</v>
      </c>
      <c r="N872">
        <v>0.81399999999999995</v>
      </c>
      <c r="O872">
        <v>4.1000000000000002E-2</v>
      </c>
      <c r="P872">
        <v>6.0290800000000004</v>
      </c>
      <c r="Q872">
        <v>0.66</v>
      </c>
      <c r="R872" s="232">
        <f t="shared" si="110"/>
        <v>1</v>
      </c>
      <c r="S872" s="201">
        <f t="shared" si="118"/>
        <v>0.83000000000000007</v>
      </c>
      <c r="T872" s="202">
        <f t="shared" si="111"/>
        <v>7.8811935823774961</v>
      </c>
      <c r="U872" s="202">
        <f t="shared" si="112"/>
        <v>7.8811935823774961</v>
      </c>
      <c r="V872" s="378">
        <f t="shared" si="113"/>
        <v>1.3803836391471784</v>
      </c>
      <c r="W872" s="378">
        <f t="shared" si="114"/>
        <v>1.8118052804163363</v>
      </c>
      <c r="X872" s="258">
        <f t="shared" si="115"/>
        <v>1.94</v>
      </c>
      <c r="Y872" s="297">
        <f t="shared" si="116"/>
        <v>51.076666666666661</v>
      </c>
      <c r="Z872" s="201">
        <f t="shared" si="117"/>
        <v>8.4717181836476971</v>
      </c>
      <c r="AD872" s="201" t="str">
        <f>PE!AP872</f>
        <v>Münchehofe</v>
      </c>
    </row>
    <row r="873" spans="1:30">
      <c r="A873" s="321" t="s">
        <v>933</v>
      </c>
      <c r="B873">
        <v>47.84</v>
      </c>
      <c r="C873">
        <v>53.14</v>
      </c>
      <c r="D873">
        <v>55.56</v>
      </c>
      <c r="E873">
        <v>41.88</v>
      </c>
      <c r="F873">
        <v>39.729999999999997</v>
      </c>
      <c r="G873">
        <v>39.369999999999997</v>
      </c>
      <c r="H873">
        <v>47.84</v>
      </c>
      <c r="I873">
        <v>53.14</v>
      </c>
      <c r="J873">
        <v>55.56</v>
      </c>
      <c r="K873">
        <v>41.88</v>
      </c>
      <c r="L873">
        <v>39.729999999999997</v>
      </c>
      <c r="M873">
        <v>39.369999999999997</v>
      </c>
      <c r="N873">
        <v>0.88700000000000001</v>
      </c>
      <c r="O873">
        <v>4.1000000000000002E-2</v>
      </c>
      <c r="P873">
        <v>6.4609699999999997</v>
      </c>
      <c r="Q873">
        <v>0.66</v>
      </c>
      <c r="R873" s="232">
        <f t="shared" si="110"/>
        <v>1</v>
      </c>
      <c r="S873" s="201">
        <f t="shared" si="118"/>
        <v>0.83000000000000007</v>
      </c>
      <c r="T873" s="202">
        <f t="shared" si="111"/>
        <v>13.832840673539575</v>
      </c>
      <c r="U873" s="202">
        <f t="shared" si="112"/>
        <v>13.832840673539575</v>
      </c>
      <c r="V873" s="378">
        <f t="shared" si="113"/>
        <v>1.0758318317396587</v>
      </c>
      <c r="W873" s="378">
        <f t="shared" si="114"/>
        <v>1.4545871545845661</v>
      </c>
      <c r="X873" s="258">
        <f t="shared" si="115"/>
        <v>1.94</v>
      </c>
      <c r="Y873" s="297">
        <f t="shared" si="116"/>
        <v>46.25333333333333</v>
      </c>
      <c r="Z873" s="201">
        <f t="shared" si="117"/>
        <v>7.1588837795769571</v>
      </c>
      <c r="AD873" s="201" t="str">
        <f>PE!AP873</f>
        <v>Münchehofe</v>
      </c>
    </row>
    <row r="874" spans="1:30">
      <c r="A874" s="321" t="s">
        <v>934</v>
      </c>
      <c r="B874">
        <v>10.4</v>
      </c>
      <c r="C874">
        <v>14.42</v>
      </c>
      <c r="D874">
        <v>14.25</v>
      </c>
      <c r="E874">
        <v>17.350000000000001</v>
      </c>
      <c r="G874">
        <v>16.53</v>
      </c>
      <c r="H874">
        <v>10.4</v>
      </c>
      <c r="I874">
        <v>14.42</v>
      </c>
      <c r="J874">
        <v>14.25</v>
      </c>
      <c r="K874">
        <v>17.350000000000001</v>
      </c>
      <c r="M874">
        <v>16.53</v>
      </c>
      <c r="P874">
        <v>9.5821000000000003E-2</v>
      </c>
      <c r="Q874">
        <v>0.77</v>
      </c>
      <c r="R874" s="232">
        <f t="shared" si="110"/>
        <v>0.91666666666666663</v>
      </c>
      <c r="S874" s="201">
        <f t="shared" si="118"/>
        <v>0.84333333333333327</v>
      </c>
      <c r="T874" s="202">
        <f t="shared" si="111"/>
        <v>16.529904620260712</v>
      </c>
      <c r="U874" s="202">
        <f t="shared" si="112"/>
        <v>16.529904620260712</v>
      </c>
      <c r="V874" s="378">
        <f t="shared" si="113"/>
        <v>1.7373542597711211</v>
      </c>
      <c r="W874" s="378">
        <f t="shared" si="114"/>
        <v>1.1444147391332453</v>
      </c>
      <c r="X874" s="258">
        <f t="shared" si="115"/>
        <v>1.75</v>
      </c>
      <c r="Y874" s="297">
        <f t="shared" si="116"/>
        <v>14.59</v>
      </c>
      <c r="Z874" s="201">
        <f t="shared" si="117"/>
        <v>152.26307385646152</v>
      </c>
      <c r="AD874" s="201" t="str">
        <f>PE!AP874</f>
        <v>RBF</v>
      </c>
    </row>
    <row r="875" spans="1:30">
      <c r="A875" s="321" t="s">
        <v>936</v>
      </c>
      <c r="P875">
        <v>3.9952099999999997E-2</v>
      </c>
      <c r="R875" s="232" t="e">
        <f t="shared" si="110"/>
        <v>#DIV/0!</v>
      </c>
      <c r="S875" s="201" t="e">
        <f t="shared" si="118"/>
        <v>#DIV/0!</v>
      </c>
      <c r="T875" s="202" t="e">
        <f t="shared" si="111"/>
        <v>#DIV/0!</v>
      </c>
      <c r="U875" s="202" t="e">
        <f t="shared" si="112"/>
        <v>#DIV/0!</v>
      </c>
      <c r="V875" s="378" t="e">
        <f t="shared" si="113"/>
        <v>#DIV/0!</v>
      </c>
      <c r="W875" s="378" t="e">
        <f t="shared" si="114"/>
        <v>#DIV/0!</v>
      </c>
      <c r="X875" s="258" t="e">
        <f t="shared" si="115"/>
        <v>#N/A</v>
      </c>
      <c r="Y875" s="297" t="e">
        <f t="shared" si="116"/>
        <v>#DIV/0!</v>
      </c>
      <c r="Z875" s="201">
        <f t="shared" si="117"/>
        <v>0</v>
      </c>
      <c r="AD875" s="201" t="str">
        <f>PE!AP875</f>
        <v>Methode</v>
      </c>
    </row>
    <row r="876" spans="1:30">
      <c r="A876" s="321" t="s">
        <v>937</v>
      </c>
      <c r="N876">
        <v>0.70699999999999996</v>
      </c>
      <c r="O876">
        <v>4.1000000000000002E-2</v>
      </c>
      <c r="P876">
        <v>12.188499999999999</v>
      </c>
      <c r="R876" s="232" t="e">
        <f t="shared" si="110"/>
        <v>#DIV/0!</v>
      </c>
      <c r="S876" s="201" t="e">
        <f t="shared" si="118"/>
        <v>#DIV/0!</v>
      </c>
      <c r="T876" s="202" t="e">
        <f t="shared" si="111"/>
        <v>#DIV/0!</v>
      </c>
      <c r="U876" s="202" t="e">
        <f t="shared" si="112"/>
        <v>#DIV/0!</v>
      </c>
      <c r="V876" s="378" t="e">
        <f t="shared" si="113"/>
        <v>#DIV/0!</v>
      </c>
      <c r="W876" s="378" t="e">
        <f t="shared" si="114"/>
        <v>#DIV/0!</v>
      </c>
      <c r="X876" s="258" t="e">
        <f t="shared" si="115"/>
        <v>#N/A</v>
      </c>
      <c r="Y876" s="297" t="e">
        <f t="shared" si="116"/>
        <v>#DIV/0!</v>
      </c>
      <c r="Z876" s="201">
        <f t="shared" si="117"/>
        <v>0</v>
      </c>
      <c r="AD876" s="201" t="str">
        <f>PE!AP876</f>
        <v>Straßenabfluss</v>
      </c>
    </row>
    <row r="877" spans="1:30">
      <c r="A877" s="321" t="s">
        <v>938</v>
      </c>
      <c r="E877">
        <v>12.24</v>
      </c>
      <c r="G877">
        <v>12.35</v>
      </c>
      <c r="K877">
        <v>12.24</v>
      </c>
      <c r="M877">
        <v>12.35</v>
      </c>
      <c r="N877">
        <v>0.70699999999999996</v>
      </c>
      <c r="O877">
        <v>4.1000000000000002E-2</v>
      </c>
      <c r="P877">
        <v>17.268899999999999</v>
      </c>
      <c r="Q877">
        <v>0.5</v>
      </c>
      <c r="R877" s="232">
        <f t="shared" si="110"/>
        <v>0.66666666666666663</v>
      </c>
      <c r="S877" s="201">
        <f t="shared" si="118"/>
        <v>0.58333333333333326</v>
      </c>
      <c r="T877" s="202">
        <f t="shared" si="111"/>
        <v>0.44733631557543491</v>
      </c>
      <c r="U877" s="202">
        <f t="shared" si="112"/>
        <v>0.44733631557543491</v>
      </c>
      <c r="V877" s="378">
        <f t="shared" si="113"/>
        <v>1</v>
      </c>
      <c r="W877" s="378">
        <f t="shared" si="114"/>
        <v>1</v>
      </c>
      <c r="X877" s="258" t="e">
        <f t="shared" si="115"/>
        <v>#N/A</v>
      </c>
      <c r="Y877" s="297">
        <f t="shared" si="116"/>
        <v>12.295</v>
      </c>
      <c r="Z877" s="201">
        <f t="shared" si="117"/>
        <v>0.71197354782296507</v>
      </c>
      <c r="AD877" s="201" t="str">
        <f>PE!AP877</f>
        <v>Straßenabfluss</v>
      </c>
    </row>
    <row r="878" spans="1:30">
      <c r="A878" s="321" t="s">
        <v>939</v>
      </c>
      <c r="E878">
        <v>13.52</v>
      </c>
      <c r="G878">
        <v>13.03</v>
      </c>
      <c r="K878">
        <v>13.52</v>
      </c>
      <c r="M878">
        <v>13.03</v>
      </c>
      <c r="N878">
        <v>0.70699999999999996</v>
      </c>
      <c r="O878">
        <v>6.9000000000000006E-2</v>
      </c>
      <c r="P878">
        <v>6.0072850000000004</v>
      </c>
      <c r="Q878">
        <v>0.5</v>
      </c>
      <c r="R878" s="232">
        <f t="shared" si="110"/>
        <v>0.66666666666666663</v>
      </c>
      <c r="S878" s="201">
        <f t="shared" si="118"/>
        <v>0.58333333333333326</v>
      </c>
      <c r="T878" s="202">
        <f t="shared" si="111"/>
        <v>1.8455743879472704</v>
      </c>
      <c r="U878" s="202">
        <f t="shared" si="112"/>
        <v>1.8455743879472704</v>
      </c>
      <c r="V878" s="378">
        <f t="shared" si="113"/>
        <v>0.99999999999999634</v>
      </c>
      <c r="W878" s="378">
        <f t="shared" si="114"/>
        <v>1.0000000000000036</v>
      </c>
      <c r="X878" s="258" t="e">
        <f t="shared" si="115"/>
        <v>#N/A</v>
      </c>
      <c r="Y878" s="297">
        <f t="shared" si="116"/>
        <v>13.274999999999999</v>
      </c>
      <c r="Z878" s="201">
        <f t="shared" si="117"/>
        <v>2.2098169139636288</v>
      </c>
      <c r="AD878" s="201" t="str">
        <f>PE!AP878</f>
        <v>Kläranlagen</v>
      </c>
    </row>
    <row r="879" spans="1:30">
      <c r="A879" s="321" t="s">
        <v>940</v>
      </c>
      <c r="E879">
        <v>12.31</v>
      </c>
      <c r="G879">
        <v>12.33</v>
      </c>
      <c r="K879">
        <v>12.31</v>
      </c>
      <c r="M879">
        <v>12.33</v>
      </c>
      <c r="N879">
        <v>0.70699999999999996</v>
      </c>
      <c r="O879">
        <v>6.9000000000000006E-2</v>
      </c>
      <c r="P879">
        <v>5.5315799999999999</v>
      </c>
      <c r="Q879">
        <v>0.5</v>
      </c>
      <c r="R879" s="232">
        <f t="shared" si="110"/>
        <v>0.66666666666666663</v>
      </c>
      <c r="S879" s="201">
        <f t="shared" si="118"/>
        <v>0.58333333333333326</v>
      </c>
      <c r="T879" s="202">
        <f t="shared" si="111"/>
        <v>8.1168831168829433E-2</v>
      </c>
      <c r="U879" s="202">
        <f t="shared" si="112"/>
        <v>8.1168831168829433E-2</v>
      </c>
      <c r="V879" s="378">
        <f t="shared" si="113"/>
        <v>1</v>
      </c>
      <c r="W879" s="378">
        <f t="shared" si="114"/>
        <v>1</v>
      </c>
      <c r="X879" s="258" t="e">
        <f t="shared" si="115"/>
        <v>#N/A</v>
      </c>
      <c r="Y879" s="297">
        <f t="shared" si="116"/>
        <v>12.32</v>
      </c>
      <c r="Z879" s="201">
        <f t="shared" si="117"/>
        <v>2.2272117550500941</v>
      </c>
      <c r="AD879" s="201" t="str">
        <f>PE!AP879</f>
        <v>Kläranlagen</v>
      </c>
    </row>
    <row r="880" spans="1:30">
      <c r="A880" s="323" t="s">
        <v>941</v>
      </c>
      <c r="N880">
        <v>0.14699999999999999</v>
      </c>
      <c r="O880">
        <v>0.29299999999999998</v>
      </c>
      <c r="P880">
        <v>26.531649999999999</v>
      </c>
      <c r="Q880">
        <v>0.5</v>
      </c>
      <c r="R880" s="232" t="e">
        <f t="shared" si="110"/>
        <v>#DIV/0!</v>
      </c>
      <c r="S880" s="201" t="e">
        <f t="shared" si="118"/>
        <v>#DIV/0!</v>
      </c>
      <c r="T880" s="202" t="e">
        <f t="shared" si="111"/>
        <v>#DIV/0!</v>
      </c>
      <c r="U880" s="202" t="e">
        <f t="shared" si="112"/>
        <v>#DIV/0!</v>
      </c>
      <c r="V880" s="378" t="e">
        <f t="shared" si="113"/>
        <v>#DIV/0!</v>
      </c>
      <c r="W880" s="378" t="e">
        <f t="shared" si="114"/>
        <v>#DIV/0!</v>
      </c>
      <c r="X880" s="258" t="e">
        <f t="shared" si="115"/>
        <v>#N/A</v>
      </c>
      <c r="Y880" s="297" t="e">
        <f t="shared" si="116"/>
        <v>#DIV/0!</v>
      </c>
      <c r="Z880" s="201">
        <f t="shared" si="117"/>
        <v>0</v>
      </c>
      <c r="AD880" s="201" t="str">
        <f>PE!AP880</f>
        <v>KWS</v>
      </c>
    </row>
    <row r="881" spans="1:30">
      <c r="A881" s="323" t="s">
        <v>942</v>
      </c>
      <c r="E881">
        <v>13.38</v>
      </c>
      <c r="F881">
        <v>4.97</v>
      </c>
      <c r="G881">
        <v>13.37</v>
      </c>
      <c r="K881">
        <v>13.38</v>
      </c>
      <c r="L881">
        <v>4.97</v>
      </c>
      <c r="M881">
        <v>13.37</v>
      </c>
      <c r="N881">
        <v>0.92200000000000004</v>
      </c>
      <c r="O881">
        <v>0.29299999999999998</v>
      </c>
      <c r="P881">
        <v>29.1462</v>
      </c>
      <c r="Q881">
        <v>0.6</v>
      </c>
      <c r="R881" s="232">
        <f t="shared" si="110"/>
        <v>0.5</v>
      </c>
      <c r="S881" s="201">
        <f t="shared" si="118"/>
        <v>0.55000000000000004</v>
      </c>
      <c r="T881" s="202">
        <f t="shared" si="111"/>
        <v>37.473112551834255</v>
      </c>
      <c r="U881" s="202">
        <f t="shared" si="112"/>
        <v>37.473112551834255</v>
      </c>
      <c r="V881" s="378">
        <f t="shared" si="113"/>
        <v>1.4142128116660622</v>
      </c>
      <c r="W881" s="378">
        <f t="shared" si="114"/>
        <v>0.7083683446893666</v>
      </c>
      <c r="X881" s="258">
        <f t="shared" si="115"/>
        <v>1.1499999999999999</v>
      </c>
      <c r="Y881" s="297">
        <f t="shared" si="116"/>
        <v>10.573333333333332</v>
      </c>
      <c r="Z881" s="201">
        <f t="shared" si="117"/>
        <v>0.36276884579579266</v>
      </c>
      <c r="AD881" s="201" t="str">
        <f>PE!AP881</f>
        <v>KWS</v>
      </c>
    </row>
    <row r="882" spans="1:30">
      <c r="A882" s="323" t="s">
        <v>943</v>
      </c>
      <c r="N882">
        <v>1.0509999999999999</v>
      </c>
      <c r="O882">
        <v>0.29299999999999998</v>
      </c>
      <c r="P882">
        <v>16.288900000000002</v>
      </c>
      <c r="Q882">
        <v>0.5</v>
      </c>
      <c r="R882" s="232" t="e">
        <f t="shared" si="110"/>
        <v>#DIV/0!</v>
      </c>
      <c r="S882" s="201" t="e">
        <f t="shared" si="118"/>
        <v>#DIV/0!</v>
      </c>
      <c r="T882" s="202" t="e">
        <f t="shared" si="111"/>
        <v>#DIV/0!</v>
      </c>
      <c r="U882" s="202" t="e">
        <f t="shared" si="112"/>
        <v>#DIV/0!</v>
      </c>
      <c r="V882" s="378" t="e">
        <f t="shared" si="113"/>
        <v>#DIV/0!</v>
      </c>
      <c r="W882" s="378" t="e">
        <f t="shared" si="114"/>
        <v>#DIV/0!</v>
      </c>
      <c r="X882" s="258" t="e">
        <f t="shared" si="115"/>
        <v>#N/A</v>
      </c>
      <c r="Y882" s="297" t="e">
        <f t="shared" si="116"/>
        <v>#DIV/0!</v>
      </c>
      <c r="Z882" s="201">
        <f t="shared" si="117"/>
        <v>0</v>
      </c>
      <c r="AD882" s="201" t="str">
        <f>PE!AP882</f>
        <v>KWS</v>
      </c>
    </row>
    <row r="883" spans="1:30">
      <c r="A883" s="323" t="s">
        <v>944</v>
      </c>
      <c r="N883">
        <v>0.998</v>
      </c>
      <c r="O883">
        <v>0.246</v>
      </c>
      <c r="P883">
        <v>3.7278199999999999</v>
      </c>
      <c r="R883" s="232" t="e">
        <f t="shared" si="110"/>
        <v>#DIV/0!</v>
      </c>
      <c r="S883" s="201" t="e">
        <f t="shared" si="118"/>
        <v>#DIV/0!</v>
      </c>
      <c r="T883" s="202" t="e">
        <f t="shared" si="111"/>
        <v>#DIV/0!</v>
      </c>
      <c r="U883" s="202" t="e">
        <f t="shared" si="112"/>
        <v>#DIV/0!</v>
      </c>
      <c r="V883" s="378" t="e">
        <f t="shared" si="113"/>
        <v>#DIV/0!</v>
      </c>
      <c r="W883" s="378" t="e">
        <f t="shared" si="114"/>
        <v>#DIV/0!</v>
      </c>
      <c r="X883" s="258" t="e">
        <f t="shared" si="115"/>
        <v>#N/A</v>
      </c>
      <c r="Y883" s="297" t="e">
        <f t="shared" si="116"/>
        <v>#DIV/0!</v>
      </c>
      <c r="Z883" s="201">
        <f t="shared" si="117"/>
        <v>0</v>
      </c>
      <c r="AD883" s="201" t="str">
        <f>PE!AP883</f>
        <v>KWS</v>
      </c>
    </row>
    <row r="884" spans="1:30">
      <c r="A884" s="323" t="s">
        <v>945</v>
      </c>
      <c r="N884">
        <v>0.65900000000000003</v>
      </c>
      <c r="O884">
        <v>0.246</v>
      </c>
      <c r="P884">
        <v>6.7965999999999998</v>
      </c>
      <c r="R884" s="232" t="e">
        <f t="shared" si="110"/>
        <v>#DIV/0!</v>
      </c>
      <c r="S884" s="201" t="e">
        <f t="shared" si="118"/>
        <v>#DIV/0!</v>
      </c>
      <c r="T884" s="202" t="e">
        <f t="shared" si="111"/>
        <v>#DIV/0!</v>
      </c>
      <c r="U884" s="202" t="e">
        <f t="shared" si="112"/>
        <v>#DIV/0!</v>
      </c>
      <c r="V884" s="378" t="e">
        <f t="shared" si="113"/>
        <v>#DIV/0!</v>
      </c>
      <c r="W884" s="378" t="e">
        <f t="shared" si="114"/>
        <v>#DIV/0!</v>
      </c>
      <c r="X884" s="258" t="e">
        <f t="shared" si="115"/>
        <v>#N/A</v>
      </c>
      <c r="Y884" s="297" t="e">
        <f t="shared" si="116"/>
        <v>#DIV/0!</v>
      </c>
      <c r="Z884" s="201">
        <f t="shared" si="117"/>
        <v>0</v>
      </c>
      <c r="AD884" s="201" t="str">
        <f>PE!AP884</f>
        <v>KWS</v>
      </c>
    </row>
    <row r="885" spans="1:30">
      <c r="A885" s="323" t="s">
        <v>946</v>
      </c>
      <c r="N885">
        <v>0.51400000000000001</v>
      </c>
      <c r="O885">
        <v>0.246</v>
      </c>
      <c r="P885">
        <v>5.0972499999999998</v>
      </c>
      <c r="R885" s="232" t="e">
        <f t="shared" si="110"/>
        <v>#DIV/0!</v>
      </c>
      <c r="S885" s="201" t="e">
        <f t="shared" si="118"/>
        <v>#DIV/0!</v>
      </c>
      <c r="T885" s="202" t="e">
        <f t="shared" si="111"/>
        <v>#DIV/0!</v>
      </c>
      <c r="U885" s="202" t="e">
        <f t="shared" si="112"/>
        <v>#DIV/0!</v>
      </c>
      <c r="V885" s="378" t="e">
        <f t="shared" si="113"/>
        <v>#DIV/0!</v>
      </c>
      <c r="W885" s="378" t="e">
        <f t="shared" si="114"/>
        <v>#DIV/0!</v>
      </c>
      <c r="X885" s="258" t="e">
        <f t="shared" si="115"/>
        <v>#N/A</v>
      </c>
      <c r="Y885" s="297" t="e">
        <f t="shared" si="116"/>
        <v>#DIV/0!</v>
      </c>
      <c r="Z885" s="201">
        <f t="shared" si="117"/>
        <v>0</v>
      </c>
      <c r="AD885" s="201" t="str">
        <f>PE!AP885</f>
        <v>KWS</v>
      </c>
    </row>
    <row r="886" spans="1:30">
      <c r="A886" s="323" t="s">
        <v>947</v>
      </c>
      <c r="E886">
        <v>12.92</v>
      </c>
      <c r="G886">
        <v>12.51</v>
      </c>
      <c r="K886">
        <v>12.92</v>
      </c>
      <c r="M886">
        <v>12.51</v>
      </c>
      <c r="N886">
        <v>0.48199999999999998</v>
      </c>
      <c r="O886">
        <v>6.2E-2</v>
      </c>
      <c r="P886">
        <v>10.328900000000001</v>
      </c>
      <c r="Q886">
        <v>0.5</v>
      </c>
      <c r="R886" s="232">
        <f t="shared" si="110"/>
        <v>0.66666666666666663</v>
      </c>
      <c r="S886" s="201">
        <f t="shared" si="118"/>
        <v>0.58333333333333326</v>
      </c>
      <c r="T886" s="202">
        <f t="shared" si="111"/>
        <v>1.6122689736531661</v>
      </c>
      <c r="U886" s="202">
        <f t="shared" si="112"/>
        <v>1.6122689736531661</v>
      </c>
      <c r="V886" s="378">
        <f t="shared" si="113"/>
        <v>1</v>
      </c>
      <c r="W886" s="378">
        <f t="shared" si="114"/>
        <v>1</v>
      </c>
      <c r="X886" s="258" t="e">
        <f t="shared" si="115"/>
        <v>#N/A</v>
      </c>
      <c r="Y886" s="297">
        <f t="shared" si="116"/>
        <v>12.715</v>
      </c>
      <c r="Z886" s="201">
        <f t="shared" si="117"/>
        <v>1.2310120148321697</v>
      </c>
      <c r="AD886" s="201" t="str">
        <f>PE!AP886</f>
        <v>Flussproben</v>
      </c>
    </row>
    <row r="887" spans="1:30">
      <c r="A887" s="323" t="s">
        <v>948</v>
      </c>
      <c r="E887">
        <v>13.47</v>
      </c>
      <c r="G887">
        <v>13</v>
      </c>
      <c r="K887">
        <v>13.47</v>
      </c>
      <c r="M887">
        <v>13</v>
      </c>
      <c r="N887">
        <v>0.66500000000000004</v>
      </c>
      <c r="O887">
        <v>6.2E-2</v>
      </c>
      <c r="P887">
        <v>9.8335849999999994</v>
      </c>
      <c r="Q887">
        <v>0.5</v>
      </c>
      <c r="R887" s="232">
        <f t="shared" si="110"/>
        <v>0.66666666666666663</v>
      </c>
      <c r="S887" s="201">
        <f t="shared" si="118"/>
        <v>0.58333333333333326</v>
      </c>
      <c r="T887" s="202">
        <f t="shared" si="111"/>
        <v>1.7755950132225184</v>
      </c>
      <c r="U887" s="202">
        <f t="shared" si="112"/>
        <v>1.7755950132225184</v>
      </c>
      <c r="V887" s="378">
        <f t="shared" si="113"/>
        <v>0.99999999999999623</v>
      </c>
      <c r="W887" s="378">
        <f t="shared" si="114"/>
        <v>1.0000000000000038</v>
      </c>
      <c r="X887" s="258" t="e">
        <f t="shared" si="115"/>
        <v>#N/A</v>
      </c>
      <c r="Y887" s="297">
        <f t="shared" si="116"/>
        <v>13.234999999999999</v>
      </c>
      <c r="Z887" s="201">
        <f t="shared" si="117"/>
        <v>1.3458977575319684</v>
      </c>
      <c r="AD887" s="201" t="str">
        <f>PE!AP887</f>
        <v>Flussproben</v>
      </c>
    </row>
    <row r="888" spans="1:30">
      <c r="A888" s="323" t="s">
        <v>949</v>
      </c>
      <c r="E888">
        <v>15.19</v>
      </c>
      <c r="F888">
        <v>5.36</v>
      </c>
      <c r="G888">
        <v>14.02</v>
      </c>
      <c r="K888">
        <v>15.19</v>
      </c>
      <c r="L888">
        <v>5.36</v>
      </c>
      <c r="M888">
        <v>14.02</v>
      </c>
      <c r="N888">
        <v>1.1459999999999999</v>
      </c>
      <c r="O888">
        <v>6.2E-2</v>
      </c>
      <c r="P888">
        <v>16.55585</v>
      </c>
      <c r="Q888">
        <v>0.5</v>
      </c>
      <c r="R888" s="232">
        <f t="shared" si="110"/>
        <v>0.5</v>
      </c>
      <c r="S888" s="201">
        <f t="shared" si="118"/>
        <v>0.5</v>
      </c>
      <c r="T888" s="202">
        <f t="shared" si="111"/>
        <v>38.046559274570157</v>
      </c>
      <c r="U888" s="202">
        <f t="shared" si="112"/>
        <v>38.046559274570157</v>
      </c>
      <c r="V888" s="378">
        <f t="shared" si="113"/>
        <v>1.4057954844354643</v>
      </c>
      <c r="W888" s="378">
        <f t="shared" si="114"/>
        <v>0.83633046667334254</v>
      </c>
      <c r="X888" s="258">
        <f t="shared" si="115"/>
        <v>1.1499999999999999</v>
      </c>
      <c r="Y888" s="297">
        <f t="shared" si="116"/>
        <v>11.523333333333333</v>
      </c>
      <c r="Z888" s="201">
        <f t="shared" si="117"/>
        <v>0.69602788943686578</v>
      </c>
      <c r="AD888" s="201" t="str">
        <f>PE!AP888</f>
        <v>Flussproben</v>
      </c>
    </row>
    <row r="889" spans="1:30">
      <c r="A889" s="323" t="s">
        <v>950</v>
      </c>
      <c r="C889">
        <v>63.54</v>
      </c>
      <c r="D889">
        <v>98.51</v>
      </c>
      <c r="E889">
        <v>15.31</v>
      </c>
      <c r="F889">
        <v>5.65</v>
      </c>
      <c r="G889">
        <v>13.77</v>
      </c>
      <c r="K889">
        <v>15.31</v>
      </c>
      <c r="L889">
        <v>5.65</v>
      </c>
      <c r="M889">
        <v>13.77</v>
      </c>
      <c r="P889">
        <v>10.1968</v>
      </c>
      <c r="Q889">
        <v>0.51</v>
      </c>
      <c r="R889" s="232">
        <f t="shared" si="110"/>
        <v>0.5</v>
      </c>
      <c r="S889" s="201">
        <f t="shared" si="118"/>
        <v>0.505</v>
      </c>
      <c r="T889" s="202">
        <f t="shared" si="111"/>
        <v>36.605379829876355</v>
      </c>
      <c r="U889" s="202">
        <f t="shared" si="112"/>
        <v>91.282010904346208</v>
      </c>
      <c r="V889" s="378">
        <f t="shared" si="113"/>
        <v>1.3985630684092221</v>
      </c>
      <c r="W889" s="378">
        <f t="shared" si="114"/>
        <v>0.88098461002155692</v>
      </c>
      <c r="X889" s="258">
        <f t="shared" si="115"/>
        <v>1.1499999999999999</v>
      </c>
      <c r="Y889" s="297">
        <f t="shared" si="116"/>
        <v>11.576666666666668</v>
      </c>
      <c r="Z889" s="201">
        <f t="shared" si="117"/>
        <v>1.1353235001830642</v>
      </c>
      <c r="AD889" s="201" t="str">
        <f>PE!AP889</f>
        <v>Flussproben, Methode</v>
      </c>
    </row>
    <row r="890" spans="1:30">
      <c r="A890" s="323" t="s">
        <v>951</v>
      </c>
      <c r="P890">
        <v>0.53195800000000004</v>
      </c>
      <c r="R890" s="232" t="e">
        <f t="shared" si="110"/>
        <v>#DIV/0!</v>
      </c>
      <c r="S890" s="201" t="e">
        <f t="shared" si="118"/>
        <v>#DIV/0!</v>
      </c>
      <c r="T890" s="202" t="e">
        <f t="shared" si="111"/>
        <v>#DIV/0!</v>
      </c>
      <c r="U890" s="202" t="e">
        <f t="shared" si="112"/>
        <v>#DIV/0!</v>
      </c>
      <c r="V890" s="378" t="e">
        <f t="shared" si="113"/>
        <v>#DIV/0!</v>
      </c>
      <c r="W890" s="378" t="e">
        <f t="shared" si="114"/>
        <v>#DIV/0!</v>
      </c>
      <c r="X890" s="258" t="e">
        <f t="shared" si="115"/>
        <v>#N/A</v>
      </c>
      <c r="Y890" s="297" t="e">
        <f t="shared" si="116"/>
        <v>#DIV/0!</v>
      </c>
      <c r="Z890" s="201">
        <f t="shared" si="117"/>
        <v>0</v>
      </c>
      <c r="AD890" s="201" t="str">
        <f>PE!AP890</f>
        <v>Methode</v>
      </c>
    </row>
    <row r="891" spans="1:30">
      <c r="A891" s="323" t="s">
        <v>952</v>
      </c>
      <c r="B891">
        <v>107.1</v>
      </c>
      <c r="C891">
        <v>101.85</v>
      </c>
      <c r="D891">
        <v>106.23</v>
      </c>
      <c r="E891">
        <v>73.709999999999994</v>
      </c>
      <c r="F891">
        <v>106.7</v>
      </c>
      <c r="G891">
        <v>70.86</v>
      </c>
      <c r="H891">
        <v>107.1</v>
      </c>
      <c r="I891">
        <v>101.85</v>
      </c>
      <c r="J891">
        <v>106.23</v>
      </c>
      <c r="K891">
        <v>73.709999999999994</v>
      </c>
      <c r="L891">
        <v>106.7</v>
      </c>
      <c r="M891">
        <v>70.86</v>
      </c>
      <c r="P891">
        <v>0.137437</v>
      </c>
      <c r="Q891">
        <v>0.9</v>
      </c>
      <c r="R891" s="232">
        <f t="shared" si="110"/>
        <v>1</v>
      </c>
      <c r="S891" s="201">
        <f t="shared" si="118"/>
        <v>0.95</v>
      </c>
      <c r="T891" s="202">
        <f t="shared" si="111"/>
        <v>16.693290853735331</v>
      </c>
      <c r="U891" s="202">
        <f t="shared" si="112"/>
        <v>16.693290853735331</v>
      </c>
      <c r="V891" s="378">
        <f t="shared" si="113"/>
        <v>1.4941970810392271</v>
      </c>
      <c r="W891" s="378">
        <f t="shared" si="114"/>
        <v>0.80531607135067806</v>
      </c>
      <c r="X891" s="258">
        <f t="shared" si="115"/>
        <v>1.94</v>
      </c>
      <c r="Y891" s="297">
        <f t="shared" si="116"/>
        <v>94.408333333333317</v>
      </c>
      <c r="Z891" s="201">
        <f t="shared" si="117"/>
        <v>686.92079522496351</v>
      </c>
      <c r="AB891" s="256">
        <f>100*Y891/(P891*1000)</f>
        <v>68.692079522496357</v>
      </c>
      <c r="AD891" s="201" t="str">
        <f>PE!AP891</f>
        <v>Methode</v>
      </c>
    </row>
    <row r="892" spans="1:30">
      <c r="A892" s="323" t="s">
        <v>953</v>
      </c>
      <c r="N892">
        <v>0.70699999999999996</v>
      </c>
      <c r="O892">
        <v>1.0549999999999999</v>
      </c>
      <c r="P892">
        <v>35.155799999999999</v>
      </c>
      <c r="R892" s="232" t="e">
        <f t="shared" si="110"/>
        <v>#DIV/0!</v>
      </c>
      <c r="S892" s="201" t="e">
        <f t="shared" si="118"/>
        <v>#DIV/0!</v>
      </c>
      <c r="T892" s="202" t="e">
        <f t="shared" si="111"/>
        <v>#DIV/0!</v>
      </c>
      <c r="U892" s="202" t="e">
        <f t="shared" si="112"/>
        <v>#DIV/0!</v>
      </c>
      <c r="V892" s="378" t="e">
        <f t="shared" si="113"/>
        <v>#DIV/0!</v>
      </c>
      <c r="W892" s="378" t="e">
        <f t="shared" si="114"/>
        <v>#DIV/0!</v>
      </c>
      <c r="X892" s="258" t="e">
        <f t="shared" si="115"/>
        <v>#N/A</v>
      </c>
      <c r="Y892" s="297" t="e">
        <f t="shared" si="116"/>
        <v>#DIV/0!</v>
      </c>
      <c r="Z892" s="201">
        <f t="shared" si="117"/>
        <v>0</v>
      </c>
      <c r="AD892" s="201" t="str">
        <f>PE!AP892</f>
        <v>Straßenabfluss</v>
      </c>
    </row>
    <row r="893" spans="1:30">
      <c r="A893" s="323" t="s">
        <v>954</v>
      </c>
      <c r="N893">
        <v>0.70699999999999996</v>
      </c>
      <c r="O893">
        <v>1.0549999999999999</v>
      </c>
      <c r="P893">
        <v>42.128150000000012</v>
      </c>
      <c r="R893" s="232" t="e">
        <f t="shared" si="110"/>
        <v>#DIV/0!</v>
      </c>
      <c r="S893" s="201" t="e">
        <f t="shared" si="118"/>
        <v>#DIV/0!</v>
      </c>
      <c r="T893" s="202" t="e">
        <f t="shared" si="111"/>
        <v>#DIV/0!</v>
      </c>
      <c r="U893" s="202" t="e">
        <f t="shared" si="112"/>
        <v>#DIV/0!</v>
      </c>
      <c r="V893" s="378" t="e">
        <f t="shared" si="113"/>
        <v>#DIV/0!</v>
      </c>
      <c r="W893" s="378" t="e">
        <f t="shared" si="114"/>
        <v>#DIV/0!</v>
      </c>
      <c r="X893" s="258" t="e">
        <f t="shared" si="115"/>
        <v>#N/A</v>
      </c>
      <c r="Y893" s="297" t="e">
        <f t="shared" si="116"/>
        <v>#DIV/0!</v>
      </c>
      <c r="Z893" s="201">
        <f t="shared" si="117"/>
        <v>0</v>
      </c>
      <c r="AD893" s="201" t="str">
        <f>PE!AP893</f>
        <v>KWS, Methode</v>
      </c>
    </row>
    <row r="894" spans="1:30">
      <c r="A894" s="327" t="s">
        <v>955</v>
      </c>
      <c r="B894">
        <v>103.52</v>
      </c>
      <c r="C894">
        <v>97.88</v>
      </c>
      <c r="D894">
        <v>82.4</v>
      </c>
      <c r="E894">
        <v>75.459999999999994</v>
      </c>
      <c r="F894">
        <v>76.09</v>
      </c>
      <c r="G894">
        <v>68.37</v>
      </c>
      <c r="H894" s="22">
        <v>103.52</v>
      </c>
      <c r="I894">
        <v>97.88</v>
      </c>
      <c r="J894">
        <v>82.4</v>
      </c>
      <c r="K894">
        <v>75.459999999999994</v>
      </c>
      <c r="L894">
        <v>76.09</v>
      </c>
      <c r="M894" s="72">
        <v>68.37</v>
      </c>
      <c r="N894">
        <v>1.0349999999999999</v>
      </c>
      <c r="O894">
        <v>0.14899999999999999</v>
      </c>
      <c r="P894">
        <v>18.248699999999999</v>
      </c>
      <c r="Q894">
        <v>0.9</v>
      </c>
      <c r="R894" s="232">
        <f t="shared" si="110"/>
        <v>1</v>
      </c>
      <c r="S894" s="201">
        <f t="shared" si="118"/>
        <v>0.95</v>
      </c>
      <c r="T894" s="202">
        <f t="shared" si="111"/>
        <v>15.035636309986501</v>
      </c>
      <c r="U894" s="202">
        <f t="shared" si="112"/>
        <v>15.035636309986501</v>
      </c>
      <c r="V894" s="378">
        <f t="shared" si="113"/>
        <v>1.2345270319972934</v>
      </c>
      <c r="W894" s="378">
        <f t="shared" si="114"/>
        <v>1.5500906262725402</v>
      </c>
      <c r="X894" s="258">
        <f t="shared" si="115"/>
        <v>1.94</v>
      </c>
      <c r="Y894" s="297">
        <f t="shared" si="116"/>
        <v>83.953333333333319</v>
      </c>
      <c r="Z894" s="201">
        <f t="shared" si="117"/>
        <v>4.6005103559888276</v>
      </c>
      <c r="AD894" s="201" t="str">
        <f>PE!AP894</f>
        <v>KWS, Methode</v>
      </c>
    </row>
    <row r="895" spans="1:30">
      <c r="A895" s="327" t="s">
        <v>956</v>
      </c>
      <c r="B895">
        <v>39.020000000000003</v>
      </c>
      <c r="C895">
        <v>40.68</v>
      </c>
      <c r="D895">
        <v>38.270000000000003</v>
      </c>
      <c r="E895">
        <v>36.9</v>
      </c>
      <c r="F895">
        <v>28.88</v>
      </c>
      <c r="G895">
        <v>33.520000000000003</v>
      </c>
      <c r="H895" s="22">
        <v>39.020000000000003</v>
      </c>
      <c r="I895">
        <v>40.68</v>
      </c>
      <c r="J895">
        <v>38.270000000000003</v>
      </c>
      <c r="K895">
        <v>36.9</v>
      </c>
      <c r="L895">
        <v>28.88</v>
      </c>
      <c r="M895" s="72">
        <v>33.520000000000003</v>
      </c>
      <c r="N895">
        <v>0.42399999999999999</v>
      </c>
      <c r="O895">
        <v>0.14899999999999999</v>
      </c>
      <c r="P895">
        <v>10.176299999999999</v>
      </c>
      <c r="Q895">
        <v>0.74</v>
      </c>
      <c r="R895" s="232">
        <f t="shared" si="110"/>
        <v>1</v>
      </c>
      <c r="S895" s="201">
        <f t="shared" si="118"/>
        <v>0.87</v>
      </c>
      <c r="T895" s="202">
        <f t="shared" si="111"/>
        <v>10.904980021928852</v>
      </c>
      <c r="U895" s="202">
        <f t="shared" si="112"/>
        <v>10.904980021928852</v>
      </c>
      <c r="V895" s="378">
        <f t="shared" si="113"/>
        <v>1.8566469279703985</v>
      </c>
      <c r="W895" s="378">
        <f t="shared" si="114"/>
        <v>1.1315458999519523</v>
      </c>
      <c r="X895" s="258">
        <f t="shared" si="115"/>
        <v>1.94</v>
      </c>
      <c r="Y895" s="297">
        <f t="shared" si="116"/>
        <v>36.211666666666666</v>
      </c>
      <c r="Z895" s="201">
        <f t="shared" si="117"/>
        <v>3.5584315189869273</v>
      </c>
      <c r="AD895" s="201" t="str">
        <f>PE!AP895</f>
        <v>KWS, Methode</v>
      </c>
    </row>
    <row r="896" spans="1:30">
      <c r="A896" s="327" t="s">
        <v>957</v>
      </c>
      <c r="B896">
        <v>99.3</v>
      </c>
      <c r="C896">
        <v>106.34</v>
      </c>
      <c r="D896">
        <v>94.65</v>
      </c>
      <c r="E896">
        <v>86.4</v>
      </c>
      <c r="F896">
        <v>92.32</v>
      </c>
      <c r="G896">
        <v>77.31</v>
      </c>
      <c r="H896" s="22">
        <v>99.3</v>
      </c>
      <c r="I896">
        <v>106.34</v>
      </c>
      <c r="J896">
        <v>94.65</v>
      </c>
      <c r="K896">
        <v>86.4</v>
      </c>
      <c r="L896">
        <v>92.32</v>
      </c>
      <c r="M896" s="72">
        <v>77.31</v>
      </c>
      <c r="N896">
        <v>0.308</v>
      </c>
      <c r="O896">
        <v>0.104</v>
      </c>
      <c r="P896">
        <v>10.766</v>
      </c>
      <c r="Q896">
        <v>0.76</v>
      </c>
      <c r="R896" s="232">
        <f t="shared" si="110"/>
        <v>1</v>
      </c>
      <c r="S896" s="201">
        <f t="shared" si="118"/>
        <v>0.88</v>
      </c>
      <c r="T896" s="202">
        <f t="shared" si="111"/>
        <v>9.944363617210481</v>
      </c>
      <c r="U896" s="202">
        <f t="shared" si="112"/>
        <v>9.944363617210481</v>
      </c>
      <c r="V896" s="378">
        <f t="shared" si="113"/>
        <v>1.6712915591918502</v>
      </c>
      <c r="W896" s="378">
        <f t="shared" si="114"/>
        <v>1.4771571081241439</v>
      </c>
      <c r="X896" s="258">
        <f t="shared" si="115"/>
        <v>1.94</v>
      </c>
      <c r="Y896" s="297">
        <f t="shared" si="116"/>
        <v>92.719999999999985</v>
      </c>
      <c r="Z896" s="201">
        <f t="shared" si="117"/>
        <v>8.6122979751068165</v>
      </c>
      <c r="AD896" s="201" t="str">
        <f>PE!AP896</f>
        <v>KWS, Methode</v>
      </c>
    </row>
    <row r="897" spans="1:30">
      <c r="A897" s="327" t="s">
        <v>958</v>
      </c>
      <c r="B897">
        <v>65.72</v>
      </c>
      <c r="C897">
        <v>72.39</v>
      </c>
      <c r="D897">
        <v>65.67</v>
      </c>
      <c r="E897">
        <v>60.47</v>
      </c>
      <c r="F897">
        <v>58.61</v>
      </c>
      <c r="G897">
        <v>54.18</v>
      </c>
      <c r="H897" s="22">
        <v>65.72</v>
      </c>
      <c r="I897">
        <v>72.39</v>
      </c>
      <c r="J897">
        <v>65.67</v>
      </c>
      <c r="K897">
        <v>60.47</v>
      </c>
      <c r="L897">
        <v>58.61</v>
      </c>
      <c r="M897" s="72">
        <v>54.18</v>
      </c>
      <c r="N897">
        <v>1.0580000000000001</v>
      </c>
      <c r="O897">
        <v>0.104</v>
      </c>
      <c r="P897">
        <v>8.0681899999999995</v>
      </c>
      <c r="Q897">
        <v>0.79</v>
      </c>
      <c r="R897" s="232">
        <f t="shared" si="110"/>
        <v>1</v>
      </c>
      <c r="S897" s="201">
        <f t="shared" si="118"/>
        <v>0.89500000000000002</v>
      </c>
      <c r="T897" s="202">
        <f t="shared" si="111"/>
        <v>9.3246730766264054</v>
      </c>
      <c r="U897" s="202">
        <f t="shared" si="112"/>
        <v>9.3246730766264054</v>
      </c>
      <c r="V897" s="378">
        <f t="shared" si="113"/>
        <v>1.4779103864637053</v>
      </c>
      <c r="W897" s="378">
        <f t="shared" si="114"/>
        <v>1.6297972506614753</v>
      </c>
      <c r="X897" s="258">
        <f t="shared" si="115"/>
        <v>1.94</v>
      </c>
      <c r="Y897" s="297">
        <f t="shared" si="116"/>
        <v>62.84</v>
      </c>
      <c r="Z897" s="201">
        <f t="shared" si="117"/>
        <v>7.7886118199992822</v>
      </c>
      <c r="AD897" s="201" t="str">
        <f>PE!AP897</f>
        <v>KWS, Methode</v>
      </c>
    </row>
    <row r="898" spans="1:30">
      <c r="A898" s="327" t="s">
        <v>959</v>
      </c>
      <c r="B898">
        <v>115.61</v>
      </c>
      <c r="C898">
        <v>129</v>
      </c>
      <c r="D898">
        <v>105.47</v>
      </c>
      <c r="E898">
        <v>100.58</v>
      </c>
      <c r="F898">
        <v>109.28</v>
      </c>
      <c r="G898">
        <v>89.41</v>
      </c>
      <c r="H898" s="22">
        <v>115.61</v>
      </c>
      <c r="I898">
        <v>129</v>
      </c>
      <c r="J898">
        <v>105.47</v>
      </c>
      <c r="K898">
        <v>100.58</v>
      </c>
      <c r="L898">
        <v>109.28</v>
      </c>
      <c r="M898" s="72">
        <v>89.41</v>
      </c>
      <c r="N898">
        <v>0.82899999999999996</v>
      </c>
      <c r="O898">
        <v>0.104</v>
      </c>
      <c r="P898">
        <v>12.1059</v>
      </c>
      <c r="Q898">
        <v>0.76</v>
      </c>
      <c r="R898" s="232">
        <f t="shared" ref="R898:R961" si="119">IF(COUNT(H898:M898)=1,0.16,(COUNT(H898:M898)*(1/(COUNT(H898:M898)+COUNTBLANK(H898:M898)))+(IF(T898&lt;35,1,IF(T898&lt;70,0.5,IF(T898&gt;70,0)))))/2)</f>
        <v>1</v>
      </c>
      <c r="S898" s="201">
        <f t="shared" si="118"/>
        <v>0.88</v>
      </c>
      <c r="T898" s="202">
        <f t="shared" ref="T898:T961" si="120">((_xlfn.STDEV.P(H898:M898))/(AVERAGE(H898:M898)))*100</f>
        <v>11.362407402697517</v>
      </c>
      <c r="U898" s="202">
        <f t="shared" ref="U898:U961" si="121">((_xlfn.STDEV.P(B898:G898))/(AVERAGE(B898:G898)))*100</f>
        <v>11.362407402697517</v>
      </c>
      <c r="V898" s="378">
        <f t="shared" ref="V898:V961" si="122">(ABS(MIN(H898:M898)-AVERAGE(H898:M898))/_xlfn.STDEV.P(H898:M898))</f>
        <v>1.530052282841931</v>
      </c>
      <c r="W898" s="378">
        <f t="shared" ref="W898:W961" si="123">(ABS(MAX(H898:M898)-AVERAGE(H898:M898))/_xlfn.STDEV.P(H898:M898))</f>
        <v>1.6894411998958854</v>
      </c>
      <c r="X898" s="258">
        <f t="shared" ref="X898:X961" si="124">INDEX($AF$2:$AG$8,MATCH(COUNTA(H898:M898),$AF$2:$AF$8,0),2)</f>
        <v>1.94</v>
      </c>
      <c r="Y898" s="297">
        <f t="shared" ref="Y898:Y961" si="125">AVERAGE(H898:M898)</f>
        <v>108.22500000000001</v>
      </c>
      <c r="Z898" s="201">
        <f t="shared" ref="Z898:Z961" si="126">IFERROR(Y898/P898,0)</f>
        <v>8.9398557728049965</v>
      </c>
      <c r="AD898" s="201" t="str">
        <f>PE!AP898</f>
        <v>KWS, Methode</v>
      </c>
    </row>
    <row r="899" spans="1:30">
      <c r="A899" s="327" t="s">
        <v>960</v>
      </c>
      <c r="B899">
        <v>128.24</v>
      </c>
      <c r="C899">
        <v>134.54</v>
      </c>
      <c r="D899">
        <v>110.16</v>
      </c>
      <c r="E899">
        <v>94</v>
      </c>
      <c r="F899">
        <v>97.65</v>
      </c>
      <c r="G899">
        <v>85.09</v>
      </c>
      <c r="H899" s="22">
        <v>128.24</v>
      </c>
      <c r="I899">
        <v>134.54</v>
      </c>
      <c r="J899">
        <v>110.16</v>
      </c>
      <c r="K899">
        <v>94</v>
      </c>
      <c r="L899">
        <v>97.65</v>
      </c>
      <c r="M899" s="72">
        <v>85.09</v>
      </c>
      <c r="N899">
        <v>0.30299999999999999</v>
      </c>
      <c r="O899">
        <v>0.104</v>
      </c>
      <c r="P899">
        <v>8.165560000000001</v>
      </c>
      <c r="Q899">
        <v>0.78</v>
      </c>
      <c r="R899" s="232">
        <f t="shared" si="119"/>
        <v>1</v>
      </c>
      <c r="S899" s="201">
        <f t="shared" si="118"/>
        <v>0.89</v>
      </c>
      <c r="T899" s="202">
        <f t="shared" si="120"/>
        <v>16.633036304260166</v>
      </c>
      <c r="U899" s="202">
        <f t="shared" si="121"/>
        <v>16.633036304260166</v>
      </c>
      <c r="V899" s="378">
        <f t="shared" si="122"/>
        <v>1.287599994329804</v>
      </c>
      <c r="W899" s="378">
        <f t="shared" si="123"/>
        <v>1.4580584670591066</v>
      </c>
      <c r="X899" s="258">
        <f t="shared" si="124"/>
        <v>1.94</v>
      </c>
      <c r="Y899" s="297">
        <f t="shared" si="125"/>
        <v>108.27999999999999</v>
      </c>
      <c r="Z899" s="201">
        <f t="shared" si="126"/>
        <v>13.260572453083435</v>
      </c>
      <c r="AD899" s="201" t="str">
        <f>PE!AP899</f>
        <v>KWS, Methode</v>
      </c>
    </row>
    <row r="900" spans="1:30">
      <c r="A900" s="327" t="s">
        <v>961</v>
      </c>
      <c r="B900">
        <v>58.13</v>
      </c>
      <c r="C900">
        <v>48.75</v>
      </c>
      <c r="D900">
        <v>43.99</v>
      </c>
      <c r="E900">
        <v>33.79</v>
      </c>
      <c r="F900">
        <v>24.48</v>
      </c>
      <c r="G900">
        <v>31.92</v>
      </c>
      <c r="H900" s="22">
        <v>58.13</v>
      </c>
      <c r="I900">
        <v>48.75</v>
      </c>
      <c r="J900">
        <v>43.99</v>
      </c>
      <c r="K900">
        <v>33.79</v>
      </c>
      <c r="L900">
        <v>24.48</v>
      </c>
      <c r="M900" s="72">
        <v>31.92</v>
      </c>
      <c r="N900">
        <v>0.84699999999999998</v>
      </c>
      <c r="O900">
        <v>0.104</v>
      </c>
      <c r="P900">
        <v>7.0779899999999998</v>
      </c>
      <c r="Q900">
        <v>0.74</v>
      </c>
      <c r="R900" s="232">
        <f t="shared" si="119"/>
        <v>1</v>
      </c>
      <c r="S900" s="201">
        <f t="shared" si="118"/>
        <v>0.87</v>
      </c>
      <c r="T900" s="202">
        <f t="shared" si="120"/>
        <v>28.11794136843125</v>
      </c>
      <c r="U900" s="202">
        <f t="shared" si="121"/>
        <v>28.11794136843125</v>
      </c>
      <c r="V900" s="378">
        <f t="shared" si="122"/>
        <v>1.3894726826767456</v>
      </c>
      <c r="W900" s="378">
        <f t="shared" si="123"/>
        <v>1.5892333550428861</v>
      </c>
      <c r="X900" s="258">
        <f t="shared" si="124"/>
        <v>1.94</v>
      </c>
      <c r="Y900" s="297">
        <f t="shared" si="125"/>
        <v>40.176666666666669</v>
      </c>
      <c r="Z900" s="201">
        <f t="shared" si="126"/>
        <v>5.6762819199612702</v>
      </c>
      <c r="AD900" s="201" t="str">
        <f>PE!AP900</f>
        <v>KWS, Methode</v>
      </c>
    </row>
    <row r="901" spans="1:30">
      <c r="A901" s="327" t="s">
        <v>962</v>
      </c>
      <c r="B901">
        <v>142.99</v>
      </c>
      <c r="C901">
        <v>149.25</v>
      </c>
      <c r="D901">
        <v>127.03</v>
      </c>
      <c r="E901">
        <v>105.34</v>
      </c>
      <c r="F901">
        <v>111.98</v>
      </c>
      <c r="G901">
        <v>95.89</v>
      </c>
      <c r="H901" s="22">
        <v>142.99</v>
      </c>
      <c r="I901">
        <v>149.25</v>
      </c>
      <c r="J901">
        <v>127.03</v>
      </c>
      <c r="K901">
        <v>105.34</v>
      </c>
      <c r="L901">
        <v>111.98</v>
      </c>
      <c r="M901" s="72">
        <v>95.89</v>
      </c>
      <c r="N901">
        <v>1.04</v>
      </c>
      <c r="O901">
        <v>0.104</v>
      </c>
      <c r="P901">
        <v>10.222049999999999</v>
      </c>
      <c r="Q901">
        <v>0.72</v>
      </c>
      <c r="R901" s="232">
        <f t="shared" si="119"/>
        <v>1</v>
      </c>
      <c r="S901" s="201">
        <f t="shared" si="118"/>
        <v>0.86</v>
      </c>
      <c r="T901" s="202">
        <f t="shared" si="120"/>
        <v>15.926131688522323</v>
      </c>
      <c r="U901" s="202">
        <f t="shared" si="121"/>
        <v>15.926131688522323</v>
      </c>
      <c r="V901" s="378">
        <f t="shared" si="122"/>
        <v>1.3470405681648188</v>
      </c>
      <c r="W901" s="378">
        <f t="shared" si="123"/>
        <v>1.3974452935104289</v>
      </c>
      <c r="X901" s="258">
        <f t="shared" si="124"/>
        <v>1.94</v>
      </c>
      <c r="Y901" s="297">
        <f t="shared" si="125"/>
        <v>122.08</v>
      </c>
      <c r="Z901" s="201">
        <f t="shared" si="126"/>
        <v>11.942809906036461</v>
      </c>
      <c r="AD901" s="201" t="str">
        <f>PE!AP901</f>
        <v>KWS, Methode</v>
      </c>
    </row>
    <row r="902" spans="1:30">
      <c r="A902" s="327" t="s">
        <v>963</v>
      </c>
      <c r="N902">
        <v>0.38100000000000001</v>
      </c>
      <c r="O902">
        <v>0.55100000000000005</v>
      </c>
      <c r="P902">
        <v>10.4535</v>
      </c>
      <c r="R902" s="232" t="e">
        <f t="shared" si="119"/>
        <v>#DIV/0!</v>
      </c>
      <c r="S902" s="201" t="e">
        <f t="shared" si="118"/>
        <v>#DIV/0!</v>
      </c>
      <c r="T902" s="202" t="e">
        <f t="shared" si="120"/>
        <v>#DIV/0!</v>
      </c>
      <c r="U902" s="202" t="e">
        <f t="shared" si="121"/>
        <v>#DIV/0!</v>
      </c>
      <c r="V902" s="378" t="e">
        <f t="shared" si="122"/>
        <v>#DIV/0!</v>
      </c>
      <c r="W902" s="378" t="e">
        <f t="shared" si="123"/>
        <v>#DIV/0!</v>
      </c>
      <c r="X902" s="258" t="e">
        <f t="shared" si="124"/>
        <v>#N/A</v>
      </c>
      <c r="Y902" s="297" t="e">
        <f t="shared" si="125"/>
        <v>#DIV/0!</v>
      </c>
      <c r="Z902" s="201">
        <f t="shared" si="126"/>
        <v>0</v>
      </c>
      <c r="AD902" s="201" t="str">
        <f>PE!AP902</f>
        <v>Kläranlagen</v>
      </c>
    </row>
    <row r="903" spans="1:30">
      <c r="A903" s="327" t="s">
        <v>964</v>
      </c>
      <c r="E903">
        <v>14.34</v>
      </c>
      <c r="F903">
        <v>4.79</v>
      </c>
      <c r="G903">
        <v>14.32</v>
      </c>
      <c r="K903">
        <v>14.34</v>
      </c>
      <c r="L903">
        <v>4.79</v>
      </c>
      <c r="M903" s="72">
        <v>14.32</v>
      </c>
      <c r="N903">
        <v>0.95</v>
      </c>
      <c r="O903">
        <v>0.55100000000000005</v>
      </c>
      <c r="P903">
        <v>8.8926250000000007</v>
      </c>
      <c r="Q903">
        <v>0.5</v>
      </c>
      <c r="R903" s="232">
        <f t="shared" si="119"/>
        <v>0.5</v>
      </c>
      <c r="S903" s="201">
        <f t="shared" si="118"/>
        <v>0.5</v>
      </c>
      <c r="T903" s="202">
        <f t="shared" si="120"/>
        <v>40.333690944942582</v>
      </c>
      <c r="U903" s="202">
        <f t="shared" si="121"/>
        <v>40.333690944942582</v>
      </c>
      <c r="V903" s="378">
        <f t="shared" si="122"/>
        <v>1.414211231554718</v>
      </c>
      <c r="W903" s="378">
        <f t="shared" si="123"/>
        <v>0.70932921834269647</v>
      </c>
      <c r="X903" s="258">
        <f t="shared" si="124"/>
        <v>1.1499999999999999</v>
      </c>
      <c r="Y903" s="297">
        <f t="shared" si="125"/>
        <v>11.15</v>
      </c>
      <c r="Z903" s="201">
        <f t="shared" si="126"/>
        <v>1.2538479920158558</v>
      </c>
      <c r="AD903" s="201" t="str">
        <f>PE!AP903</f>
        <v>Kläranlagen</v>
      </c>
    </row>
    <row r="904" spans="1:30">
      <c r="A904" s="327" t="s">
        <v>965</v>
      </c>
      <c r="N904">
        <v>0.80300000000000005</v>
      </c>
      <c r="O904">
        <v>0.55100000000000005</v>
      </c>
      <c r="P904">
        <v>10.566750000000001</v>
      </c>
      <c r="R904" s="232" t="e">
        <f t="shared" si="119"/>
        <v>#DIV/0!</v>
      </c>
      <c r="S904" s="201" t="e">
        <f t="shared" si="118"/>
        <v>#DIV/0!</v>
      </c>
      <c r="T904" s="202" t="e">
        <f t="shared" si="120"/>
        <v>#DIV/0!</v>
      </c>
      <c r="U904" s="202" t="e">
        <f t="shared" si="121"/>
        <v>#DIV/0!</v>
      </c>
      <c r="V904" s="378" t="e">
        <f t="shared" si="122"/>
        <v>#DIV/0!</v>
      </c>
      <c r="W904" s="378" t="e">
        <f t="shared" si="123"/>
        <v>#DIV/0!</v>
      </c>
      <c r="X904" s="258" t="e">
        <f t="shared" si="124"/>
        <v>#N/A</v>
      </c>
      <c r="Y904" s="297" t="e">
        <f t="shared" si="125"/>
        <v>#DIV/0!</v>
      </c>
      <c r="Z904" s="201">
        <f t="shared" si="126"/>
        <v>0</v>
      </c>
      <c r="AD904" s="201" t="str">
        <f>PE!AP904</f>
        <v>Kläranlagen</v>
      </c>
    </row>
    <row r="905" spans="1:30">
      <c r="A905" s="327" t="s">
        <v>966</v>
      </c>
      <c r="N905">
        <v>0.45300000000000001</v>
      </c>
      <c r="O905">
        <v>7.3999999999999996E-2</v>
      </c>
      <c r="P905">
        <v>12.769600000000001</v>
      </c>
      <c r="R905" s="232" t="e">
        <f t="shared" si="119"/>
        <v>#DIV/0!</v>
      </c>
      <c r="S905" s="201" t="e">
        <f t="shared" si="118"/>
        <v>#DIV/0!</v>
      </c>
      <c r="T905" s="202" t="e">
        <f t="shared" si="120"/>
        <v>#DIV/0!</v>
      </c>
      <c r="U905" s="202" t="e">
        <f t="shared" si="121"/>
        <v>#DIV/0!</v>
      </c>
      <c r="V905" s="378" t="e">
        <f t="shared" si="122"/>
        <v>#DIV/0!</v>
      </c>
      <c r="W905" s="378" t="e">
        <f t="shared" si="123"/>
        <v>#DIV/0!</v>
      </c>
      <c r="X905" s="258" t="e">
        <f t="shared" si="124"/>
        <v>#N/A</v>
      </c>
      <c r="Y905" s="297" t="e">
        <f t="shared" si="125"/>
        <v>#DIV/0!</v>
      </c>
      <c r="Z905" s="201">
        <f t="shared" si="126"/>
        <v>0</v>
      </c>
      <c r="AD905" s="201" t="str">
        <f>PE!AP905</f>
        <v>Straßenabfluss</v>
      </c>
    </row>
    <row r="906" spans="1:30">
      <c r="A906" s="327" t="s">
        <v>967</v>
      </c>
      <c r="N906">
        <v>1.107</v>
      </c>
      <c r="O906">
        <v>7.3999999999999996E-2</v>
      </c>
      <c r="P906">
        <v>9.585189999999999</v>
      </c>
      <c r="R906" s="232" t="e">
        <f t="shared" si="119"/>
        <v>#DIV/0!</v>
      </c>
      <c r="S906" s="201" t="e">
        <f t="shared" si="118"/>
        <v>#DIV/0!</v>
      </c>
      <c r="T906" s="202" t="e">
        <f t="shared" si="120"/>
        <v>#DIV/0!</v>
      </c>
      <c r="U906" s="202" t="e">
        <f t="shared" si="121"/>
        <v>#DIV/0!</v>
      </c>
      <c r="V906" s="378" t="e">
        <f t="shared" si="122"/>
        <v>#DIV/0!</v>
      </c>
      <c r="W906" s="378" t="e">
        <f t="shared" si="123"/>
        <v>#DIV/0!</v>
      </c>
      <c r="X906" s="258" t="e">
        <f t="shared" si="124"/>
        <v>#N/A</v>
      </c>
      <c r="Y906" s="297" t="e">
        <f t="shared" si="125"/>
        <v>#DIV/0!</v>
      </c>
      <c r="Z906" s="201">
        <f t="shared" si="126"/>
        <v>0</v>
      </c>
      <c r="AD906" s="201" t="str">
        <f>PE!AP906</f>
        <v>Straßenabfluss</v>
      </c>
    </row>
    <row r="907" spans="1:30">
      <c r="A907" s="327" t="s">
        <v>968</v>
      </c>
      <c r="N907">
        <v>0.70599999999999996</v>
      </c>
      <c r="O907">
        <v>7.3999999999999996E-2</v>
      </c>
      <c r="P907">
        <v>13.752599999999999</v>
      </c>
      <c r="R907" s="232" t="e">
        <f t="shared" si="119"/>
        <v>#DIV/0!</v>
      </c>
      <c r="S907" s="201" t="e">
        <f t="shared" si="118"/>
        <v>#DIV/0!</v>
      </c>
      <c r="T907" s="202" t="e">
        <f t="shared" si="120"/>
        <v>#DIV/0!</v>
      </c>
      <c r="U907" s="202" t="e">
        <f t="shared" si="121"/>
        <v>#DIV/0!</v>
      </c>
      <c r="V907" s="378" t="e">
        <f t="shared" si="122"/>
        <v>#DIV/0!</v>
      </c>
      <c r="W907" s="378" t="e">
        <f t="shared" si="123"/>
        <v>#DIV/0!</v>
      </c>
      <c r="X907" s="258" t="e">
        <f t="shared" si="124"/>
        <v>#N/A</v>
      </c>
      <c r="Y907" s="297" t="e">
        <f t="shared" si="125"/>
        <v>#DIV/0!</v>
      </c>
      <c r="Z907" s="201">
        <f t="shared" si="126"/>
        <v>0</v>
      </c>
      <c r="AD907" s="201" t="str">
        <f>PE!AP907</f>
        <v>Straßenabfluss</v>
      </c>
    </row>
    <row r="908" spans="1:30">
      <c r="A908" s="329" t="s">
        <v>969</v>
      </c>
      <c r="N908">
        <v>0.70699999999999996</v>
      </c>
      <c r="O908">
        <v>0.129</v>
      </c>
      <c r="P908">
        <v>5.9239199999999999</v>
      </c>
      <c r="R908" s="232" t="e">
        <f t="shared" si="119"/>
        <v>#DIV/0!</v>
      </c>
      <c r="S908" s="201" t="e">
        <f t="shared" si="118"/>
        <v>#DIV/0!</v>
      </c>
      <c r="T908" s="202" t="e">
        <f t="shared" si="120"/>
        <v>#DIV/0!</v>
      </c>
      <c r="U908" s="202" t="e">
        <f t="shared" si="121"/>
        <v>#DIV/0!</v>
      </c>
      <c r="V908" s="378" t="e">
        <f t="shared" si="122"/>
        <v>#DIV/0!</v>
      </c>
      <c r="W908" s="378" t="e">
        <f t="shared" si="123"/>
        <v>#DIV/0!</v>
      </c>
      <c r="X908" s="258" t="e">
        <f t="shared" si="124"/>
        <v>#N/A</v>
      </c>
      <c r="Y908" s="297" t="e">
        <f t="shared" si="125"/>
        <v>#DIV/0!</v>
      </c>
      <c r="Z908" s="201">
        <f t="shared" si="126"/>
        <v>0</v>
      </c>
      <c r="AD908" s="201" t="str">
        <f>PE!AP908</f>
        <v>Bodenproben</v>
      </c>
    </row>
    <row r="909" spans="1:30">
      <c r="A909" s="329" t="s">
        <v>970</v>
      </c>
      <c r="N909">
        <v>0.70699999999999996</v>
      </c>
      <c r="O909">
        <v>0.129</v>
      </c>
      <c r="P909">
        <v>11.6953</v>
      </c>
      <c r="R909" s="232" t="e">
        <f t="shared" si="119"/>
        <v>#DIV/0!</v>
      </c>
      <c r="S909" s="201" t="e">
        <f t="shared" si="118"/>
        <v>#DIV/0!</v>
      </c>
      <c r="T909" s="202" t="e">
        <f t="shared" si="120"/>
        <v>#DIV/0!</v>
      </c>
      <c r="U909" s="202" t="e">
        <f t="shared" si="121"/>
        <v>#DIV/0!</v>
      </c>
      <c r="V909" s="378" t="e">
        <f t="shared" si="122"/>
        <v>#DIV/0!</v>
      </c>
      <c r="W909" s="378" t="e">
        <f t="shared" si="123"/>
        <v>#DIV/0!</v>
      </c>
      <c r="X909" s="258" t="e">
        <f t="shared" si="124"/>
        <v>#N/A</v>
      </c>
      <c r="Y909" s="297" t="e">
        <f t="shared" si="125"/>
        <v>#DIV/0!</v>
      </c>
      <c r="Z909" s="201">
        <f t="shared" si="126"/>
        <v>0</v>
      </c>
      <c r="AD909" s="201" t="str">
        <f>PE!AP909</f>
        <v>Bodenproben</v>
      </c>
    </row>
    <row r="910" spans="1:30">
      <c r="A910" s="329" t="s">
        <v>971</v>
      </c>
      <c r="N910">
        <v>0.70699999999999996</v>
      </c>
      <c r="O910">
        <v>8.4000000000000005E-2</v>
      </c>
      <c r="P910">
        <v>5.3761700000000001</v>
      </c>
      <c r="R910" s="232" t="e">
        <f t="shared" si="119"/>
        <v>#DIV/0!</v>
      </c>
      <c r="S910" s="201" t="e">
        <f t="shared" si="118"/>
        <v>#DIV/0!</v>
      </c>
      <c r="T910" s="202" t="e">
        <f t="shared" si="120"/>
        <v>#DIV/0!</v>
      </c>
      <c r="U910" s="202" t="e">
        <f t="shared" si="121"/>
        <v>#DIV/0!</v>
      </c>
      <c r="V910" s="378" t="e">
        <f t="shared" si="122"/>
        <v>#DIV/0!</v>
      </c>
      <c r="W910" s="378" t="e">
        <f t="shared" si="123"/>
        <v>#DIV/0!</v>
      </c>
      <c r="X910" s="258" t="e">
        <f t="shared" si="124"/>
        <v>#N/A</v>
      </c>
      <c r="Y910" s="297" t="e">
        <f t="shared" si="125"/>
        <v>#DIV/0!</v>
      </c>
      <c r="Z910" s="201">
        <f t="shared" si="126"/>
        <v>0</v>
      </c>
      <c r="AD910" s="201" t="str">
        <f>PE!AP910</f>
        <v>Bodenproben</v>
      </c>
    </row>
    <row r="911" spans="1:30">
      <c r="A911" s="329" t="s">
        <v>972</v>
      </c>
      <c r="N911">
        <v>0.70699999999999996</v>
      </c>
      <c r="O911">
        <v>8.4000000000000005E-2</v>
      </c>
      <c r="P911">
        <v>9.5681949999999993</v>
      </c>
      <c r="R911" s="232" t="e">
        <f t="shared" si="119"/>
        <v>#DIV/0!</v>
      </c>
      <c r="S911" s="201" t="e">
        <f t="shared" si="118"/>
        <v>#DIV/0!</v>
      </c>
      <c r="T911" s="202" t="e">
        <f t="shared" si="120"/>
        <v>#DIV/0!</v>
      </c>
      <c r="U911" s="202" t="e">
        <f t="shared" si="121"/>
        <v>#DIV/0!</v>
      </c>
      <c r="V911" s="378" t="e">
        <f t="shared" si="122"/>
        <v>#DIV/0!</v>
      </c>
      <c r="W911" s="378" t="e">
        <f t="shared" si="123"/>
        <v>#DIV/0!</v>
      </c>
      <c r="X911" s="258" t="e">
        <f t="shared" si="124"/>
        <v>#N/A</v>
      </c>
      <c r="Y911" s="297" t="e">
        <f t="shared" si="125"/>
        <v>#DIV/0!</v>
      </c>
      <c r="Z911" s="201">
        <f t="shared" si="126"/>
        <v>0</v>
      </c>
      <c r="AD911" s="201" t="str">
        <f>PE!AP911</f>
        <v>Bodenproben</v>
      </c>
    </row>
    <row r="912" spans="1:30">
      <c r="A912" s="329" t="s">
        <v>973</v>
      </c>
      <c r="N912">
        <v>0.70699999999999996</v>
      </c>
      <c r="O912">
        <v>2.7E-2</v>
      </c>
      <c r="P912">
        <v>7.2167000000000003</v>
      </c>
      <c r="R912" s="232" t="e">
        <f t="shared" si="119"/>
        <v>#DIV/0!</v>
      </c>
      <c r="S912" s="201" t="e">
        <f t="shared" si="118"/>
        <v>#DIV/0!</v>
      </c>
      <c r="T912" s="202" t="e">
        <f t="shared" si="120"/>
        <v>#DIV/0!</v>
      </c>
      <c r="U912" s="202" t="e">
        <f t="shared" si="121"/>
        <v>#DIV/0!</v>
      </c>
      <c r="V912" s="378" t="e">
        <f t="shared" si="122"/>
        <v>#DIV/0!</v>
      </c>
      <c r="W912" s="378" t="e">
        <f t="shared" si="123"/>
        <v>#DIV/0!</v>
      </c>
      <c r="X912" s="258" t="e">
        <f t="shared" si="124"/>
        <v>#N/A</v>
      </c>
      <c r="Y912" s="297" t="e">
        <f t="shared" si="125"/>
        <v>#DIV/0!</v>
      </c>
      <c r="Z912" s="201">
        <f t="shared" si="126"/>
        <v>0</v>
      </c>
      <c r="AD912" s="201" t="str">
        <f>PE!AP912</f>
        <v>Bodenproben</v>
      </c>
    </row>
    <row r="913" spans="1:30">
      <c r="A913" s="329" t="s">
        <v>974</v>
      </c>
      <c r="N913">
        <v>0.70699999999999996</v>
      </c>
      <c r="O913">
        <v>2.7E-2</v>
      </c>
      <c r="P913">
        <v>6.6939800000000007</v>
      </c>
      <c r="R913" s="232" t="e">
        <f t="shared" si="119"/>
        <v>#DIV/0!</v>
      </c>
      <c r="S913" s="201" t="e">
        <f t="shared" ref="S913:S976" si="127">AVERAGE(Q913:R913)</f>
        <v>#DIV/0!</v>
      </c>
      <c r="T913" s="202" t="e">
        <f t="shared" si="120"/>
        <v>#DIV/0!</v>
      </c>
      <c r="U913" s="202" t="e">
        <f t="shared" si="121"/>
        <v>#DIV/0!</v>
      </c>
      <c r="V913" s="378" t="e">
        <f t="shared" si="122"/>
        <v>#DIV/0!</v>
      </c>
      <c r="W913" s="378" t="e">
        <f t="shared" si="123"/>
        <v>#DIV/0!</v>
      </c>
      <c r="X913" s="258" t="e">
        <f t="shared" si="124"/>
        <v>#N/A</v>
      </c>
      <c r="Y913" s="297" t="e">
        <f t="shared" si="125"/>
        <v>#DIV/0!</v>
      </c>
      <c r="Z913" s="201">
        <f t="shared" si="126"/>
        <v>0</v>
      </c>
      <c r="AD913" s="201" t="str">
        <f>PE!AP913</f>
        <v>Bodenproben</v>
      </c>
    </row>
    <row r="914" spans="1:30">
      <c r="A914" s="329" t="s">
        <v>975</v>
      </c>
      <c r="N914">
        <v>0.70699999999999996</v>
      </c>
      <c r="O914">
        <v>7.3999999999999996E-2</v>
      </c>
      <c r="P914">
        <v>9.5514899999999994</v>
      </c>
      <c r="R914" s="232" t="e">
        <f t="shared" si="119"/>
        <v>#DIV/0!</v>
      </c>
      <c r="S914" s="201" t="e">
        <f t="shared" si="127"/>
        <v>#DIV/0!</v>
      </c>
      <c r="T914" s="202" t="e">
        <f t="shared" si="120"/>
        <v>#DIV/0!</v>
      </c>
      <c r="U914" s="202" t="e">
        <f t="shared" si="121"/>
        <v>#DIV/0!</v>
      </c>
      <c r="V914" s="378" t="e">
        <f t="shared" si="122"/>
        <v>#DIV/0!</v>
      </c>
      <c r="W914" s="378" t="e">
        <f t="shared" si="123"/>
        <v>#DIV/0!</v>
      </c>
      <c r="X914" s="258" t="e">
        <f t="shared" si="124"/>
        <v>#N/A</v>
      </c>
      <c r="Y914" s="297" t="e">
        <f t="shared" si="125"/>
        <v>#DIV/0!</v>
      </c>
      <c r="Z914" s="201">
        <f t="shared" si="126"/>
        <v>0</v>
      </c>
      <c r="AD914" s="201" t="str">
        <f>PE!AP914</f>
        <v>Bodenproben</v>
      </c>
    </row>
    <row r="915" spans="1:30">
      <c r="A915" s="329" t="s">
        <v>976</v>
      </c>
      <c r="N915">
        <v>0.70699999999999996</v>
      </c>
      <c r="O915">
        <v>0.13500000000000001</v>
      </c>
      <c r="P915">
        <v>10.0252</v>
      </c>
      <c r="R915" s="232" t="e">
        <f t="shared" si="119"/>
        <v>#DIV/0!</v>
      </c>
      <c r="S915" s="201" t="e">
        <f t="shared" si="127"/>
        <v>#DIV/0!</v>
      </c>
      <c r="T915" s="202" t="e">
        <f t="shared" si="120"/>
        <v>#DIV/0!</v>
      </c>
      <c r="U915" s="202" t="e">
        <f t="shared" si="121"/>
        <v>#DIV/0!</v>
      </c>
      <c r="V915" s="378" t="e">
        <f t="shared" si="122"/>
        <v>#DIV/0!</v>
      </c>
      <c r="W915" s="378" t="e">
        <f t="shared" si="123"/>
        <v>#DIV/0!</v>
      </c>
      <c r="X915" s="258" t="e">
        <f t="shared" si="124"/>
        <v>#N/A</v>
      </c>
      <c r="Y915" s="297" t="e">
        <f t="shared" si="125"/>
        <v>#DIV/0!</v>
      </c>
      <c r="Z915" s="201">
        <f t="shared" si="126"/>
        <v>0</v>
      </c>
      <c r="AD915" s="201" t="str">
        <f>PE!AP915</f>
        <v>Bodenproben</v>
      </c>
    </row>
    <row r="916" spans="1:30">
      <c r="A916" s="329" t="s">
        <v>977</v>
      </c>
      <c r="N916">
        <v>0.70699999999999996</v>
      </c>
      <c r="O916">
        <v>0.104</v>
      </c>
      <c r="P916">
        <v>9.7563600000000008</v>
      </c>
      <c r="R916" s="232" t="e">
        <f t="shared" si="119"/>
        <v>#DIV/0!</v>
      </c>
      <c r="S916" s="201" t="e">
        <f t="shared" si="127"/>
        <v>#DIV/0!</v>
      </c>
      <c r="T916" s="202" t="e">
        <f t="shared" si="120"/>
        <v>#DIV/0!</v>
      </c>
      <c r="U916" s="202" t="e">
        <f t="shared" si="121"/>
        <v>#DIV/0!</v>
      </c>
      <c r="V916" s="378" t="e">
        <f t="shared" si="122"/>
        <v>#DIV/0!</v>
      </c>
      <c r="W916" s="378" t="e">
        <f t="shared" si="123"/>
        <v>#DIV/0!</v>
      </c>
      <c r="X916" s="258" t="e">
        <f t="shared" si="124"/>
        <v>#N/A</v>
      </c>
      <c r="Y916" s="297" t="e">
        <f t="shared" si="125"/>
        <v>#DIV/0!</v>
      </c>
      <c r="Z916" s="201">
        <f t="shared" si="126"/>
        <v>0</v>
      </c>
      <c r="AD916" s="201" t="str">
        <f>PE!AP916</f>
        <v>Bodenproben</v>
      </c>
    </row>
    <row r="917" spans="1:30">
      <c r="A917" s="329" t="s">
        <v>978</v>
      </c>
      <c r="N917">
        <v>0.70699999999999996</v>
      </c>
      <c r="O917">
        <v>0.104</v>
      </c>
      <c r="P917">
        <v>6.7526899999999994</v>
      </c>
      <c r="R917" s="232" t="e">
        <f t="shared" si="119"/>
        <v>#DIV/0!</v>
      </c>
      <c r="S917" s="201" t="e">
        <f t="shared" si="127"/>
        <v>#DIV/0!</v>
      </c>
      <c r="T917" s="202" t="e">
        <f t="shared" si="120"/>
        <v>#DIV/0!</v>
      </c>
      <c r="U917" s="202" t="e">
        <f t="shared" si="121"/>
        <v>#DIV/0!</v>
      </c>
      <c r="V917" s="378" t="e">
        <f t="shared" si="122"/>
        <v>#DIV/0!</v>
      </c>
      <c r="W917" s="378" t="e">
        <f t="shared" si="123"/>
        <v>#DIV/0!</v>
      </c>
      <c r="X917" s="258" t="e">
        <f t="shared" si="124"/>
        <v>#N/A</v>
      </c>
      <c r="Y917" s="297" t="e">
        <f t="shared" si="125"/>
        <v>#DIV/0!</v>
      </c>
      <c r="Z917" s="201">
        <f t="shared" si="126"/>
        <v>0</v>
      </c>
      <c r="AD917" s="201" t="str">
        <f>PE!AP917</f>
        <v>Bodenproben</v>
      </c>
    </row>
    <row r="918" spans="1:30">
      <c r="A918" s="329" t="s">
        <v>979</v>
      </c>
      <c r="N918">
        <v>0.70699999999999996</v>
      </c>
      <c r="O918">
        <v>7.3999999999999996E-2</v>
      </c>
      <c r="P918">
        <v>6.7782999999999998</v>
      </c>
      <c r="R918" s="232" t="e">
        <f t="shared" si="119"/>
        <v>#DIV/0!</v>
      </c>
      <c r="S918" s="201" t="e">
        <f t="shared" si="127"/>
        <v>#DIV/0!</v>
      </c>
      <c r="T918" s="202" t="e">
        <f t="shared" si="120"/>
        <v>#DIV/0!</v>
      </c>
      <c r="U918" s="202" t="e">
        <f t="shared" si="121"/>
        <v>#DIV/0!</v>
      </c>
      <c r="V918" s="378" t="e">
        <f t="shared" si="122"/>
        <v>#DIV/0!</v>
      </c>
      <c r="W918" s="378" t="e">
        <f t="shared" si="123"/>
        <v>#DIV/0!</v>
      </c>
      <c r="X918" s="258" t="e">
        <f t="shared" si="124"/>
        <v>#N/A</v>
      </c>
      <c r="Y918" s="297" t="e">
        <f t="shared" si="125"/>
        <v>#DIV/0!</v>
      </c>
      <c r="Z918" s="201">
        <f t="shared" si="126"/>
        <v>0</v>
      </c>
      <c r="AD918" s="201" t="str">
        <f>PE!AP918</f>
        <v>Bodenproben</v>
      </c>
    </row>
    <row r="919" spans="1:30">
      <c r="A919" s="329" t="s">
        <v>980</v>
      </c>
      <c r="N919">
        <v>0.70699999999999996</v>
      </c>
      <c r="O919">
        <v>0.13500000000000001</v>
      </c>
      <c r="P919">
        <v>4.1185499999999999</v>
      </c>
      <c r="R919" s="232" t="e">
        <f t="shared" si="119"/>
        <v>#DIV/0!</v>
      </c>
      <c r="S919" s="201" t="e">
        <f t="shared" si="127"/>
        <v>#DIV/0!</v>
      </c>
      <c r="T919" s="202" t="e">
        <f t="shared" si="120"/>
        <v>#DIV/0!</v>
      </c>
      <c r="U919" s="202" t="e">
        <f t="shared" si="121"/>
        <v>#DIV/0!</v>
      </c>
      <c r="V919" s="378" t="e">
        <f t="shared" si="122"/>
        <v>#DIV/0!</v>
      </c>
      <c r="W919" s="378" t="e">
        <f t="shared" si="123"/>
        <v>#DIV/0!</v>
      </c>
      <c r="X919" s="258" t="e">
        <f t="shared" si="124"/>
        <v>#N/A</v>
      </c>
      <c r="Y919" s="297" t="e">
        <f t="shared" si="125"/>
        <v>#DIV/0!</v>
      </c>
      <c r="Z919" s="201">
        <f t="shared" si="126"/>
        <v>0</v>
      </c>
      <c r="AD919" s="201" t="str">
        <f>PE!AP919</f>
        <v>Bodenproben</v>
      </c>
    </row>
    <row r="920" spans="1:30">
      <c r="A920" s="336" t="s">
        <v>981</v>
      </c>
      <c r="P920" s="304">
        <v>18.433900000000001</v>
      </c>
      <c r="R920" s="232" t="e">
        <f t="shared" si="119"/>
        <v>#DIV/0!</v>
      </c>
      <c r="S920" s="201" t="e">
        <f t="shared" si="127"/>
        <v>#DIV/0!</v>
      </c>
      <c r="T920" s="202" t="e">
        <f t="shared" si="120"/>
        <v>#DIV/0!</v>
      </c>
      <c r="U920" s="202" t="e">
        <f t="shared" si="121"/>
        <v>#DIV/0!</v>
      </c>
      <c r="V920" s="378" t="e">
        <f t="shared" si="122"/>
        <v>#DIV/0!</v>
      </c>
      <c r="W920" s="378" t="e">
        <f t="shared" si="123"/>
        <v>#DIV/0!</v>
      </c>
      <c r="X920" s="258" t="e">
        <f t="shared" si="124"/>
        <v>#N/A</v>
      </c>
      <c r="Y920" s="297" t="e">
        <f t="shared" si="125"/>
        <v>#DIV/0!</v>
      </c>
      <c r="Z920" s="201">
        <f t="shared" si="126"/>
        <v>0</v>
      </c>
      <c r="AD920" s="201" t="str">
        <f>PE!AP920</f>
        <v>Bodenproben</v>
      </c>
    </row>
    <row r="921" spans="1:30">
      <c r="A921" s="336" t="s">
        <v>982</v>
      </c>
      <c r="P921">
        <v>16.974799999999998</v>
      </c>
      <c r="R921" s="232" t="e">
        <f t="shared" si="119"/>
        <v>#DIV/0!</v>
      </c>
      <c r="S921" s="201" t="e">
        <f t="shared" si="127"/>
        <v>#DIV/0!</v>
      </c>
      <c r="T921" s="202" t="e">
        <f t="shared" si="120"/>
        <v>#DIV/0!</v>
      </c>
      <c r="U921" s="202" t="e">
        <f t="shared" si="121"/>
        <v>#DIV/0!</v>
      </c>
      <c r="V921" s="378" t="e">
        <f t="shared" si="122"/>
        <v>#DIV/0!</v>
      </c>
      <c r="W921" s="378" t="e">
        <f t="shared" si="123"/>
        <v>#DIV/0!</v>
      </c>
      <c r="X921" s="258" t="e">
        <f t="shared" si="124"/>
        <v>#N/A</v>
      </c>
      <c r="Y921" s="297" t="e">
        <f t="shared" si="125"/>
        <v>#DIV/0!</v>
      </c>
      <c r="Z921" s="201">
        <f t="shared" si="126"/>
        <v>0</v>
      </c>
      <c r="AD921" s="201" t="str">
        <f>PE!AP921</f>
        <v>Bodenproben</v>
      </c>
    </row>
    <row r="922" spans="1:30">
      <c r="A922" s="336" t="s">
        <v>983</v>
      </c>
      <c r="P922">
        <v>2.40835</v>
      </c>
      <c r="R922" s="232" t="e">
        <f t="shared" si="119"/>
        <v>#DIV/0!</v>
      </c>
      <c r="S922" s="201" t="e">
        <f t="shared" si="127"/>
        <v>#DIV/0!</v>
      </c>
      <c r="T922" s="202" t="e">
        <f t="shared" si="120"/>
        <v>#DIV/0!</v>
      </c>
      <c r="U922" s="202" t="e">
        <f t="shared" si="121"/>
        <v>#DIV/0!</v>
      </c>
      <c r="V922" s="378" t="e">
        <f t="shared" si="122"/>
        <v>#DIV/0!</v>
      </c>
      <c r="W922" s="378" t="e">
        <f t="shared" si="123"/>
        <v>#DIV/0!</v>
      </c>
      <c r="X922" s="258" t="e">
        <f t="shared" si="124"/>
        <v>#N/A</v>
      </c>
      <c r="Y922" s="297" t="e">
        <f t="shared" si="125"/>
        <v>#DIV/0!</v>
      </c>
      <c r="Z922" s="201">
        <f t="shared" si="126"/>
        <v>0</v>
      </c>
      <c r="AD922" s="201" t="str">
        <f>PE!AP922</f>
        <v>KWS, Methode</v>
      </c>
    </row>
    <row r="923" spans="1:30">
      <c r="A923" s="336" t="s">
        <v>984</v>
      </c>
      <c r="B923">
        <v>35.43</v>
      </c>
      <c r="C923">
        <v>38.42</v>
      </c>
      <c r="D923">
        <v>39.94</v>
      </c>
      <c r="E923">
        <v>25.95</v>
      </c>
      <c r="F923">
        <v>16.149999999999999</v>
      </c>
      <c r="G923">
        <v>22.84</v>
      </c>
      <c r="H923" s="22">
        <v>35.43</v>
      </c>
      <c r="I923">
        <v>38.42</v>
      </c>
      <c r="J923">
        <v>39.94</v>
      </c>
      <c r="K923">
        <v>25.95</v>
      </c>
      <c r="L923">
        <v>16.149999999999999</v>
      </c>
      <c r="M923" s="72">
        <v>22.84</v>
      </c>
      <c r="N923">
        <v>0.79800000000000004</v>
      </c>
      <c r="O923">
        <v>9.2999999999999999E-2</v>
      </c>
      <c r="P923">
        <v>7.2383749999999996</v>
      </c>
      <c r="Q923">
        <v>0.84</v>
      </c>
      <c r="R923" s="232">
        <f t="shared" si="119"/>
        <v>1</v>
      </c>
      <c r="S923" s="201">
        <f t="shared" si="127"/>
        <v>0.91999999999999993</v>
      </c>
      <c r="T923" s="202">
        <f t="shared" si="120"/>
        <v>29.342940988916606</v>
      </c>
      <c r="U923" s="202">
        <f t="shared" si="121"/>
        <v>29.342940988916606</v>
      </c>
      <c r="V923" s="378">
        <f t="shared" si="122"/>
        <v>1.5603120252228755</v>
      </c>
      <c r="W923" s="378">
        <f t="shared" si="123"/>
        <v>1.1614151956046115</v>
      </c>
      <c r="X923" s="258">
        <f t="shared" si="124"/>
        <v>1.94</v>
      </c>
      <c r="Y923" s="297">
        <f t="shared" si="125"/>
        <v>29.78833333333333</v>
      </c>
      <c r="Z923" s="201">
        <f t="shared" si="126"/>
        <v>4.1153343579647821</v>
      </c>
      <c r="AD923" s="201" t="str">
        <f>PE!AP923</f>
        <v>KWS, Methode</v>
      </c>
    </row>
    <row r="924" spans="1:30">
      <c r="A924" s="336" t="s">
        <v>985</v>
      </c>
      <c r="B924">
        <v>34.26</v>
      </c>
      <c r="C924">
        <v>35.49</v>
      </c>
      <c r="D924">
        <v>38.75</v>
      </c>
      <c r="E924">
        <v>25.16</v>
      </c>
      <c r="F924">
        <v>15.92</v>
      </c>
      <c r="G924">
        <v>22.01</v>
      </c>
      <c r="H924" s="22">
        <v>34.26</v>
      </c>
      <c r="I924">
        <v>35.49</v>
      </c>
      <c r="J924">
        <v>38.75</v>
      </c>
      <c r="K924">
        <v>25.16</v>
      </c>
      <c r="L924">
        <v>15.92</v>
      </c>
      <c r="M924" s="72">
        <v>22.01</v>
      </c>
      <c r="N924">
        <v>0.71599999999999997</v>
      </c>
      <c r="O924">
        <v>9.2999999999999999E-2</v>
      </c>
      <c r="P924">
        <v>10.759</v>
      </c>
      <c r="Q924">
        <v>0.79</v>
      </c>
      <c r="R924" s="232">
        <f t="shared" si="119"/>
        <v>1</v>
      </c>
      <c r="S924" s="201">
        <f t="shared" si="127"/>
        <v>0.89500000000000002</v>
      </c>
      <c r="T924" s="202">
        <f t="shared" si="120"/>
        <v>28.499568716745955</v>
      </c>
      <c r="U924" s="202">
        <f t="shared" si="121"/>
        <v>28.499568716745955</v>
      </c>
      <c r="V924" s="378">
        <f t="shared" si="122"/>
        <v>1.5555470591442462</v>
      </c>
      <c r="W924" s="378">
        <f t="shared" si="123"/>
        <v>1.2455418873731576</v>
      </c>
      <c r="X924" s="258">
        <f t="shared" si="124"/>
        <v>1.94</v>
      </c>
      <c r="Y924" s="297">
        <f t="shared" si="125"/>
        <v>28.598333333333329</v>
      </c>
      <c r="Z924" s="201">
        <f t="shared" si="126"/>
        <v>2.658084704278588</v>
      </c>
      <c r="AD924" s="201" t="str">
        <f>PE!AP924</f>
        <v>KWS, Methode</v>
      </c>
    </row>
    <row r="925" spans="1:30">
      <c r="A925" s="336" t="s">
        <v>986</v>
      </c>
      <c r="B925">
        <v>41.83</v>
      </c>
      <c r="C925">
        <v>42.29</v>
      </c>
      <c r="D925">
        <v>40.39</v>
      </c>
      <c r="E925">
        <v>27.36</v>
      </c>
      <c r="F925">
        <v>17.78</v>
      </c>
      <c r="G925">
        <v>24.19</v>
      </c>
      <c r="H925" s="22">
        <v>41.83</v>
      </c>
      <c r="I925">
        <v>42.29</v>
      </c>
      <c r="J925">
        <v>40.39</v>
      </c>
      <c r="K925">
        <v>27.36</v>
      </c>
      <c r="L925">
        <v>17.78</v>
      </c>
      <c r="M925" s="72">
        <v>24.19</v>
      </c>
      <c r="P925">
        <v>6.9593999999999996</v>
      </c>
      <c r="Q925">
        <v>0.71</v>
      </c>
      <c r="R925" s="232">
        <f t="shared" si="119"/>
        <v>1</v>
      </c>
      <c r="S925" s="201">
        <f t="shared" si="127"/>
        <v>0.85499999999999998</v>
      </c>
      <c r="T925" s="202">
        <f t="shared" si="120"/>
        <v>29.825589248206271</v>
      </c>
      <c r="U925" s="202">
        <f t="shared" si="121"/>
        <v>29.825589248206271</v>
      </c>
      <c r="V925" s="378">
        <f t="shared" si="122"/>
        <v>1.5075953452942712</v>
      </c>
      <c r="W925" s="378">
        <f t="shared" si="123"/>
        <v>1.0360826202745168</v>
      </c>
      <c r="X925" s="258">
        <f t="shared" si="124"/>
        <v>1.94</v>
      </c>
      <c r="Y925" s="297">
        <f t="shared" si="125"/>
        <v>32.306666666666665</v>
      </c>
      <c r="Z925" s="201">
        <f t="shared" si="126"/>
        <v>4.6421626385416364</v>
      </c>
      <c r="AD925" s="201" t="str">
        <f>PE!AP925</f>
        <v>KWS, Methode</v>
      </c>
    </row>
    <row r="926" spans="1:30">
      <c r="A926" s="336" t="s">
        <v>987</v>
      </c>
      <c r="P926">
        <v>6.5583899999999993</v>
      </c>
      <c r="R926" s="232" t="e">
        <f t="shared" si="119"/>
        <v>#DIV/0!</v>
      </c>
      <c r="S926" s="201" t="e">
        <f t="shared" si="127"/>
        <v>#DIV/0!</v>
      </c>
      <c r="T926" s="202" t="e">
        <f t="shared" si="120"/>
        <v>#DIV/0!</v>
      </c>
      <c r="U926" s="202" t="e">
        <f t="shared" si="121"/>
        <v>#DIV/0!</v>
      </c>
      <c r="V926" s="378" t="e">
        <f t="shared" si="122"/>
        <v>#DIV/0!</v>
      </c>
      <c r="W926" s="378" t="e">
        <f t="shared" si="123"/>
        <v>#DIV/0!</v>
      </c>
      <c r="X926" s="258" t="e">
        <f t="shared" si="124"/>
        <v>#N/A</v>
      </c>
      <c r="Y926" s="297" t="e">
        <f t="shared" si="125"/>
        <v>#DIV/0!</v>
      </c>
      <c r="Z926" s="201">
        <f t="shared" si="126"/>
        <v>0</v>
      </c>
      <c r="AD926" s="201" t="str">
        <f>PE!AP926</f>
        <v>Flussproben, Methode</v>
      </c>
    </row>
    <row r="927" spans="1:30">
      <c r="A927" s="336" t="s">
        <v>988</v>
      </c>
      <c r="P927" s="265">
        <v>5.7743099999999999E-2</v>
      </c>
      <c r="R927" s="232" t="e">
        <f t="shared" si="119"/>
        <v>#DIV/0!</v>
      </c>
      <c r="S927" s="201" t="e">
        <f t="shared" si="127"/>
        <v>#DIV/0!</v>
      </c>
      <c r="T927" s="202" t="e">
        <f t="shared" si="120"/>
        <v>#DIV/0!</v>
      </c>
      <c r="U927" s="202" t="e">
        <f t="shared" si="121"/>
        <v>#DIV/0!</v>
      </c>
      <c r="V927" s="378" t="e">
        <f t="shared" si="122"/>
        <v>#DIV/0!</v>
      </c>
      <c r="W927" s="378" t="e">
        <f t="shared" si="123"/>
        <v>#DIV/0!</v>
      </c>
      <c r="X927" s="258" t="e">
        <f t="shared" si="124"/>
        <v>#N/A</v>
      </c>
      <c r="Y927" s="297" t="e">
        <f t="shared" si="125"/>
        <v>#DIV/0!</v>
      </c>
      <c r="Z927" s="201">
        <f t="shared" si="126"/>
        <v>0</v>
      </c>
      <c r="AD927" s="201" t="str">
        <f>PE!AP927</f>
        <v>Methode</v>
      </c>
    </row>
    <row r="928" spans="1:30">
      <c r="A928" s="336" t="s">
        <v>989</v>
      </c>
      <c r="P928">
        <v>0.1338</v>
      </c>
      <c r="R928" s="232" t="e">
        <f t="shared" si="119"/>
        <v>#DIV/0!</v>
      </c>
      <c r="S928" s="201" t="e">
        <f t="shared" si="127"/>
        <v>#DIV/0!</v>
      </c>
      <c r="T928" s="202" t="e">
        <f t="shared" si="120"/>
        <v>#DIV/0!</v>
      </c>
      <c r="U928" s="202" t="e">
        <f t="shared" si="121"/>
        <v>#DIV/0!</v>
      </c>
      <c r="V928" s="378" t="e">
        <f t="shared" si="122"/>
        <v>#DIV/0!</v>
      </c>
      <c r="W928" s="378" t="e">
        <f t="shared" si="123"/>
        <v>#DIV/0!</v>
      </c>
      <c r="X928" s="258" t="e">
        <f t="shared" si="124"/>
        <v>#N/A</v>
      </c>
      <c r="Y928" s="297" t="e">
        <f t="shared" si="125"/>
        <v>#DIV/0!</v>
      </c>
      <c r="Z928" s="201">
        <f t="shared" si="126"/>
        <v>0</v>
      </c>
      <c r="AD928" s="201" t="str">
        <f>PE!AP928</f>
        <v>Methode</v>
      </c>
    </row>
    <row r="929" spans="1:30">
      <c r="A929" s="336" t="s">
        <v>990</v>
      </c>
      <c r="P929">
        <v>4.8291000000000004</v>
      </c>
      <c r="R929" s="232" t="e">
        <f t="shared" si="119"/>
        <v>#DIV/0!</v>
      </c>
      <c r="S929" s="201" t="e">
        <f t="shared" si="127"/>
        <v>#DIV/0!</v>
      </c>
      <c r="T929" s="202" t="e">
        <f t="shared" si="120"/>
        <v>#DIV/0!</v>
      </c>
      <c r="U929" s="202" t="e">
        <f t="shared" si="121"/>
        <v>#DIV/0!</v>
      </c>
      <c r="V929" s="378" t="e">
        <f t="shared" si="122"/>
        <v>#DIV/0!</v>
      </c>
      <c r="W929" s="378" t="e">
        <f t="shared" si="123"/>
        <v>#DIV/0!</v>
      </c>
      <c r="X929" s="258" t="e">
        <f t="shared" si="124"/>
        <v>#N/A</v>
      </c>
      <c r="Y929" s="297" t="e">
        <f t="shared" si="125"/>
        <v>#DIV/0!</v>
      </c>
      <c r="Z929" s="201">
        <f t="shared" si="126"/>
        <v>0</v>
      </c>
      <c r="AD929" s="201" t="str">
        <f>PE!AP929</f>
        <v>Straßenabfluss, Methode</v>
      </c>
    </row>
    <row r="930" spans="1:30">
      <c r="A930" s="336" t="s">
        <v>992</v>
      </c>
      <c r="B930">
        <v>5.95</v>
      </c>
      <c r="C930">
        <v>12.74</v>
      </c>
      <c r="D930">
        <v>17</v>
      </c>
      <c r="E930">
        <v>16.34</v>
      </c>
      <c r="F930">
        <v>4.8600000000000003</v>
      </c>
      <c r="G930">
        <v>15.47</v>
      </c>
      <c r="H930" s="22">
        <v>5.95</v>
      </c>
      <c r="I930">
        <v>12.74</v>
      </c>
      <c r="J930">
        <v>17</v>
      </c>
      <c r="K930">
        <v>16.34</v>
      </c>
      <c r="L930">
        <v>4.8600000000000003</v>
      </c>
      <c r="M930" s="72">
        <v>15.47</v>
      </c>
      <c r="N930">
        <v>0.70699999999999996</v>
      </c>
      <c r="O930">
        <v>4.3999999999999997E-2</v>
      </c>
      <c r="P930">
        <v>13.0227</v>
      </c>
      <c r="Q930">
        <v>0.56999999999999995</v>
      </c>
      <c r="R930" s="232">
        <f t="shared" si="119"/>
        <v>0.75</v>
      </c>
      <c r="S930" s="201">
        <f t="shared" si="127"/>
        <v>0.65999999999999992</v>
      </c>
      <c r="T930" s="202">
        <f t="shared" si="120"/>
        <v>40.619548252425311</v>
      </c>
      <c r="U930" s="202">
        <f t="shared" si="121"/>
        <v>40.619548252425311</v>
      </c>
      <c r="V930" s="378">
        <f t="shared" si="122"/>
        <v>1.4697724397697796</v>
      </c>
      <c r="W930" s="378">
        <f t="shared" si="123"/>
        <v>1.0084272017309319</v>
      </c>
      <c r="X930" s="258">
        <f t="shared" si="124"/>
        <v>1.94</v>
      </c>
      <c r="Y930" s="297">
        <f t="shared" si="125"/>
        <v>12.06</v>
      </c>
      <c r="Z930" s="201">
        <f t="shared" si="126"/>
        <v>0.92607523785390122</v>
      </c>
      <c r="AD930" s="201" t="str">
        <f>PE!AP930</f>
        <v>Straßenabfluss</v>
      </c>
    </row>
    <row r="931" spans="1:30">
      <c r="A931" s="336" t="s">
        <v>993</v>
      </c>
      <c r="B931">
        <v>5.37</v>
      </c>
      <c r="C931">
        <v>11.74</v>
      </c>
      <c r="D931">
        <v>14.48</v>
      </c>
      <c r="E931">
        <v>14.44</v>
      </c>
      <c r="G931">
        <v>14.14</v>
      </c>
      <c r="H931" s="22">
        <v>5.37</v>
      </c>
      <c r="I931">
        <v>11.74</v>
      </c>
      <c r="J931">
        <v>14.48</v>
      </c>
      <c r="K931">
        <v>14.44</v>
      </c>
      <c r="M931" s="72">
        <v>14.14</v>
      </c>
      <c r="N931">
        <v>0.70699999999999996</v>
      </c>
      <c r="O931">
        <v>4.3999999999999997E-2</v>
      </c>
      <c r="P931">
        <v>10.6518</v>
      </c>
      <c r="Q931">
        <v>0.67</v>
      </c>
      <c r="R931" s="232">
        <f t="shared" si="119"/>
        <v>0.91666666666666663</v>
      </c>
      <c r="S931" s="201">
        <f t="shared" si="127"/>
        <v>0.79333333333333333</v>
      </c>
      <c r="T931" s="202">
        <f t="shared" si="120"/>
        <v>28.953937699382475</v>
      </c>
      <c r="U931" s="202">
        <f t="shared" si="121"/>
        <v>28.953937699382475</v>
      </c>
      <c r="V931" s="378">
        <f t="shared" si="122"/>
        <v>1.9125700280750317</v>
      </c>
      <c r="W931" s="378">
        <f t="shared" si="123"/>
        <v>0.70200274439848842</v>
      </c>
      <c r="X931" s="258">
        <f t="shared" si="124"/>
        <v>1.75</v>
      </c>
      <c r="Y931" s="297">
        <f t="shared" si="125"/>
        <v>12.034000000000001</v>
      </c>
      <c r="Z931" s="201">
        <f t="shared" si="126"/>
        <v>1.1297621059351473</v>
      </c>
      <c r="AD931" s="201" t="str">
        <f>PE!AP931</f>
        <v>Straßenabfluss</v>
      </c>
    </row>
    <row r="932" spans="1:30">
      <c r="A932" s="336" t="s">
        <v>994</v>
      </c>
      <c r="N932">
        <v>0.70699999999999996</v>
      </c>
      <c r="O932">
        <v>0.01</v>
      </c>
      <c r="P932">
        <v>11.817399999999999</v>
      </c>
      <c r="R932" s="232" t="e">
        <f t="shared" si="119"/>
        <v>#DIV/0!</v>
      </c>
      <c r="S932" s="201" t="e">
        <f t="shared" si="127"/>
        <v>#DIV/0!</v>
      </c>
      <c r="T932" s="202" t="e">
        <f t="shared" si="120"/>
        <v>#DIV/0!</v>
      </c>
      <c r="U932" s="202" t="e">
        <f t="shared" si="121"/>
        <v>#DIV/0!</v>
      </c>
      <c r="V932" s="378" t="e">
        <f t="shared" si="122"/>
        <v>#DIV/0!</v>
      </c>
      <c r="W932" s="378" t="e">
        <f t="shared" si="123"/>
        <v>#DIV/0!</v>
      </c>
      <c r="X932" s="258" t="e">
        <f t="shared" si="124"/>
        <v>#N/A</v>
      </c>
      <c r="Y932" s="297" t="e">
        <f t="shared" si="125"/>
        <v>#DIV/0!</v>
      </c>
      <c r="Z932" s="201">
        <f t="shared" si="126"/>
        <v>0</v>
      </c>
      <c r="AD932" s="201" t="str">
        <f>PE!AP932</f>
        <v>Straßenabfluss</v>
      </c>
    </row>
    <row r="933" spans="1:30">
      <c r="A933" s="336" t="s">
        <v>995</v>
      </c>
      <c r="N933">
        <v>0.70699999999999996</v>
      </c>
      <c r="O933">
        <v>0.01</v>
      </c>
      <c r="P933">
        <v>11.172000000000001</v>
      </c>
      <c r="R933" s="232" t="e">
        <f t="shared" si="119"/>
        <v>#DIV/0!</v>
      </c>
      <c r="S933" s="201" t="e">
        <f t="shared" si="127"/>
        <v>#DIV/0!</v>
      </c>
      <c r="T933" s="202" t="e">
        <f t="shared" si="120"/>
        <v>#DIV/0!</v>
      </c>
      <c r="U933" s="202" t="e">
        <f t="shared" si="121"/>
        <v>#DIV/0!</v>
      </c>
      <c r="V933" s="378" t="e">
        <f t="shared" si="122"/>
        <v>#DIV/0!</v>
      </c>
      <c r="W933" s="378" t="e">
        <f t="shared" si="123"/>
        <v>#DIV/0!</v>
      </c>
      <c r="X933" s="258" t="e">
        <f t="shared" si="124"/>
        <v>#N/A</v>
      </c>
      <c r="Y933" s="297" t="e">
        <f t="shared" si="125"/>
        <v>#DIV/0!</v>
      </c>
      <c r="Z933" s="201">
        <f t="shared" si="126"/>
        <v>0</v>
      </c>
      <c r="AD933" s="201" t="str">
        <f>PE!AP933</f>
        <v>Straßenabfluss</v>
      </c>
    </row>
    <row r="934" spans="1:30">
      <c r="A934" s="336" t="s">
        <v>996</v>
      </c>
      <c r="P934">
        <v>5.7991000000000001</v>
      </c>
      <c r="R934" s="232" t="e">
        <f t="shared" si="119"/>
        <v>#DIV/0!</v>
      </c>
      <c r="S934" s="201" t="e">
        <f t="shared" si="127"/>
        <v>#DIV/0!</v>
      </c>
      <c r="T934" s="202" t="e">
        <f t="shared" si="120"/>
        <v>#DIV/0!</v>
      </c>
      <c r="U934" s="202" t="e">
        <f t="shared" si="121"/>
        <v>#DIV/0!</v>
      </c>
      <c r="V934" s="378" t="e">
        <f t="shared" si="122"/>
        <v>#DIV/0!</v>
      </c>
      <c r="W934" s="378" t="e">
        <f t="shared" si="123"/>
        <v>#DIV/0!</v>
      </c>
      <c r="X934" s="258" t="e">
        <f t="shared" si="124"/>
        <v>#N/A</v>
      </c>
      <c r="Y934" s="297" t="e">
        <f t="shared" si="125"/>
        <v>#DIV/0!</v>
      </c>
      <c r="Z934" s="201">
        <f t="shared" si="126"/>
        <v>0</v>
      </c>
      <c r="AD934" s="201" t="str">
        <f>PE!AP934</f>
        <v>Straßenabfluss, Methode</v>
      </c>
    </row>
    <row r="935" spans="1:30">
      <c r="A935" s="336" t="s">
        <v>997</v>
      </c>
      <c r="N935">
        <v>0.70699999999999996</v>
      </c>
      <c r="O935">
        <v>4.2000000000000003E-2</v>
      </c>
      <c r="P935">
        <v>9.7790800000000004</v>
      </c>
      <c r="R935" s="232" t="e">
        <f t="shared" si="119"/>
        <v>#DIV/0!</v>
      </c>
      <c r="S935" s="201" t="e">
        <f t="shared" si="127"/>
        <v>#DIV/0!</v>
      </c>
      <c r="T935" s="202" t="e">
        <f t="shared" si="120"/>
        <v>#DIV/0!</v>
      </c>
      <c r="U935" s="202" t="e">
        <f t="shared" si="121"/>
        <v>#DIV/0!</v>
      </c>
      <c r="V935" s="378" t="e">
        <f t="shared" si="122"/>
        <v>#DIV/0!</v>
      </c>
      <c r="W935" s="378" t="e">
        <f t="shared" si="123"/>
        <v>#DIV/0!</v>
      </c>
      <c r="X935" s="258" t="e">
        <f t="shared" si="124"/>
        <v>#N/A</v>
      </c>
      <c r="Y935" s="297" t="e">
        <f t="shared" si="125"/>
        <v>#DIV/0!</v>
      </c>
      <c r="Z935" s="201">
        <f t="shared" si="126"/>
        <v>0</v>
      </c>
      <c r="AD935" s="201" t="str">
        <f>PE!AP935</f>
        <v>Straßenabfluss</v>
      </c>
    </row>
    <row r="936" spans="1:30">
      <c r="A936" s="336" t="s">
        <v>998</v>
      </c>
      <c r="N936">
        <v>0.70699999999999996</v>
      </c>
      <c r="O936">
        <v>4.2000000000000003E-2</v>
      </c>
      <c r="P936">
        <v>11.240500000000001</v>
      </c>
      <c r="R936" s="232" t="e">
        <f t="shared" si="119"/>
        <v>#DIV/0!</v>
      </c>
      <c r="S936" s="201" t="e">
        <f t="shared" si="127"/>
        <v>#DIV/0!</v>
      </c>
      <c r="T936" s="202" t="e">
        <f t="shared" si="120"/>
        <v>#DIV/0!</v>
      </c>
      <c r="U936" s="202" t="e">
        <f t="shared" si="121"/>
        <v>#DIV/0!</v>
      </c>
      <c r="V936" s="378" t="e">
        <f t="shared" si="122"/>
        <v>#DIV/0!</v>
      </c>
      <c r="W936" s="378" t="e">
        <f t="shared" si="123"/>
        <v>#DIV/0!</v>
      </c>
      <c r="X936" s="258" t="e">
        <f t="shared" si="124"/>
        <v>#N/A</v>
      </c>
      <c r="Y936" s="297" t="e">
        <f t="shared" si="125"/>
        <v>#DIV/0!</v>
      </c>
      <c r="Z936" s="201">
        <f t="shared" si="126"/>
        <v>0</v>
      </c>
      <c r="AD936" s="201" t="str">
        <f>PE!AP936</f>
        <v>Straßenabfluss</v>
      </c>
    </row>
    <row r="937" spans="1:30">
      <c r="A937" s="336" t="s">
        <v>999</v>
      </c>
      <c r="N937">
        <v>0.70699999999999996</v>
      </c>
      <c r="O937">
        <v>0.111</v>
      </c>
      <c r="P937">
        <v>8.0438550000000006</v>
      </c>
      <c r="R937" s="232" t="e">
        <f t="shared" si="119"/>
        <v>#DIV/0!</v>
      </c>
      <c r="S937" s="201" t="e">
        <f t="shared" si="127"/>
        <v>#DIV/0!</v>
      </c>
      <c r="T937" s="202" t="e">
        <f t="shared" si="120"/>
        <v>#DIV/0!</v>
      </c>
      <c r="U937" s="202" t="e">
        <f t="shared" si="121"/>
        <v>#DIV/0!</v>
      </c>
      <c r="V937" s="378" t="e">
        <f t="shared" si="122"/>
        <v>#DIV/0!</v>
      </c>
      <c r="W937" s="378" t="e">
        <f t="shared" si="123"/>
        <v>#DIV/0!</v>
      </c>
      <c r="X937" s="258" t="e">
        <f t="shared" si="124"/>
        <v>#N/A</v>
      </c>
      <c r="Y937" s="297" t="e">
        <f t="shared" si="125"/>
        <v>#DIV/0!</v>
      </c>
      <c r="Z937" s="201">
        <f t="shared" si="126"/>
        <v>0</v>
      </c>
      <c r="AD937" s="201" t="str">
        <f>PE!AP937</f>
        <v>Straßenabfluss</v>
      </c>
    </row>
    <row r="938" spans="1:30">
      <c r="A938" s="336" t="s">
        <v>1000</v>
      </c>
      <c r="N938">
        <v>0.70699999999999996</v>
      </c>
      <c r="O938">
        <v>0.111</v>
      </c>
      <c r="P938">
        <v>12.492749999999999</v>
      </c>
      <c r="R938" s="232" t="e">
        <f t="shared" si="119"/>
        <v>#DIV/0!</v>
      </c>
      <c r="S938" s="201" t="e">
        <f t="shared" si="127"/>
        <v>#DIV/0!</v>
      </c>
      <c r="T938" s="202" t="e">
        <f t="shared" si="120"/>
        <v>#DIV/0!</v>
      </c>
      <c r="U938" s="202" t="e">
        <f t="shared" si="121"/>
        <v>#DIV/0!</v>
      </c>
      <c r="V938" s="378" t="e">
        <f t="shared" si="122"/>
        <v>#DIV/0!</v>
      </c>
      <c r="W938" s="378" t="e">
        <f t="shared" si="123"/>
        <v>#DIV/0!</v>
      </c>
      <c r="X938" s="258" t="e">
        <f t="shared" si="124"/>
        <v>#N/A</v>
      </c>
      <c r="Y938" s="297" t="e">
        <f t="shared" si="125"/>
        <v>#DIV/0!</v>
      </c>
      <c r="Z938" s="201">
        <f t="shared" si="126"/>
        <v>0</v>
      </c>
      <c r="AD938" s="201" t="str">
        <f>PE!AP938</f>
        <v>Straßenabfluss</v>
      </c>
    </row>
    <row r="939" spans="1:30">
      <c r="A939" s="336" t="s">
        <v>1001</v>
      </c>
      <c r="N939">
        <v>0.70699999999999996</v>
      </c>
      <c r="O939">
        <v>0.46400000000000002</v>
      </c>
      <c r="P939">
        <v>9.6039899999999996</v>
      </c>
      <c r="R939" s="232" t="e">
        <f t="shared" si="119"/>
        <v>#DIV/0!</v>
      </c>
      <c r="S939" s="201" t="e">
        <f t="shared" si="127"/>
        <v>#DIV/0!</v>
      </c>
      <c r="T939" s="202" t="e">
        <f t="shared" si="120"/>
        <v>#DIV/0!</v>
      </c>
      <c r="U939" s="202" t="e">
        <f t="shared" si="121"/>
        <v>#DIV/0!</v>
      </c>
      <c r="V939" s="378" t="e">
        <f t="shared" si="122"/>
        <v>#DIV/0!</v>
      </c>
      <c r="W939" s="378" t="e">
        <f t="shared" si="123"/>
        <v>#DIV/0!</v>
      </c>
      <c r="X939" s="258" t="e">
        <f t="shared" si="124"/>
        <v>#N/A</v>
      </c>
      <c r="Y939" s="297" t="e">
        <f t="shared" si="125"/>
        <v>#DIV/0!</v>
      </c>
      <c r="Z939" s="201">
        <f t="shared" si="126"/>
        <v>0</v>
      </c>
      <c r="AD939" s="201" t="str">
        <f>PE!AP939</f>
        <v>Straßenabfluss</v>
      </c>
    </row>
    <row r="940" spans="1:30">
      <c r="A940" s="336" t="s">
        <v>1002</v>
      </c>
      <c r="B940">
        <v>5.73</v>
      </c>
      <c r="C940">
        <v>10.84</v>
      </c>
      <c r="D940">
        <v>12.36</v>
      </c>
      <c r="E940">
        <v>14.98</v>
      </c>
      <c r="F940">
        <v>5.86</v>
      </c>
      <c r="G940">
        <v>13.48</v>
      </c>
      <c r="H940" s="22">
        <v>5.73</v>
      </c>
      <c r="I940">
        <v>10.84</v>
      </c>
      <c r="J940">
        <v>12.36</v>
      </c>
      <c r="K940">
        <v>14.98</v>
      </c>
      <c r="L940">
        <v>5.86</v>
      </c>
      <c r="M940" s="72">
        <v>13.48</v>
      </c>
      <c r="N940">
        <v>0.70699999999999996</v>
      </c>
      <c r="O940">
        <v>0.46400000000000002</v>
      </c>
      <c r="P940">
        <v>12.9993</v>
      </c>
      <c r="Q940">
        <v>0.4</v>
      </c>
      <c r="R940" s="232">
        <f t="shared" si="119"/>
        <v>1</v>
      </c>
      <c r="S940" s="201">
        <f t="shared" si="127"/>
        <v>0.7</v>
      </c>
      <c r="T940" s="202">
        <f t="shared" si="120"/>
        <v>33.938315762872627</v>
      </c>
      <c r="U940" s="202">
        <f t="shared" si="121"/>
        <v>33.938315762872627</v>
      </c>
      <c r="V940" s="378">
        <f t="shared" si="122"/>
        <v>1.344918501366436</v>
      </c>
      <c r="W940" s="378">
        <f t="shared" si="123"/>
        <v>1.2405673602836234</v>
      </c>
      <c r="X940" s="258">
        <f t="shared" si="124"/>
        <v>1.94</v>
      </c>
      <c r="Y940" s="297">
        <f t="shared" si="125"/>
        <v>10.541666666666666</v>
      </c>
      <c r="Z940" s="201">
        <f t="shared" si="126"/>
        <v>0.81094110195677205</v>
      </c>
      <c r="AD940" s="201" t="str">
        <f>PE!AP940</f>
        <v>Straßenabfluss</v>
      </c>
    </row>
    <row r="941" spans="1:30">
      <c r="A941" s="336" t="s">
        <v>1003</v>
      </c>
      <c r="N941">
        <v>0.70699999999999996</v>
      </c>
      <c r="O941">
        <v>0.17399999999999999</v>
      </c>
      <c r="P941">
        <v>8.3272600000000008</v>
      </c>
      <c r="R941" s="232" t="e">
        <f t="shared" si="119"/>
        <v>#DIV/0!</v>
      </c>
      <c r="S941" s="201" t="e">
        <f t="shared" si="127"/>
        <v>#DIV/0!</v>
      </c>
      <c r="T941" s="202" t="e">
        <f t="shared" si="120"/>
        <v>#DIV/0!</v>
      </c>
      <c r="U941" s="202" t="e">
        <f t="shared" si="121"/>
        <v>#DIV/0!</v>
      </c>
      <c r="V941" s="378" t="e">
        <f t="shared" si="122"/>
        <v>#DIV/0!</v>
      </c>
      <c r="W941" s="378" t="e">
        <f t="shared" si="123"/>
        <v>#DIV/0!</v>
      </c>
      <c r="X941" s="258" t="e">
        <f t="shared" si="124"/>
        <v>#N/A</v>
      </c>
      <c r="Y941" s="297" t="e">
        <f t="shared" si="125"/>
        <v>#DIV/0!</v>
      </c>
      <c r="Z941" s="201">
        <f t="shared" si="126"/>
        <v>0</v>
      </c>
      <c r="AD941" s="201" t="str">
        <f>PE!AP941</f>
        <v>Straßenabfluss</v>
      </c>
    </row>
    <row r="942" spans="1:30">
      <c r="A942" s="336" t="s">
        <v>1004</v>
      </c>
      <c r="N942">
        <v>0.70699999999999996</v>
      </c>
      <c r="O942">
        <v>0.17399999999999999</v>
      </c>
      <c r="P942">
        <v>5.5668749999999996</v>
      </c>
      <c r="R942" s="232" t="e">
        <f t="shared" si="119"/>
        <v>#DIV/0!</v>
      </c>
      <c r="S942" s="201" t="e">
        <f t="shared" si="127"/>
        <v>#DIV/0!</v>
      </c>
      <c r="T942" s="202" t="e">
        <f t="shared" si="120"/>
        <v>#DIV/0!</v>
      </c>
      <c r="U942" s="202" t="e">
        <f t="shared" si="121"/>
        <v>#DIV/0!</v>
      </c>
      <c r="V942" s="378" t="e">
        <f t="shared" si="122"/>
        <v>#DIV/0!</v>
      </c>
      <c r="W942" s="378" t="e">
        <f t="shared" si="123"/>
        <v>#DIV/0!</v>
      </c>
      <c r="X942" s="258" t="e">
        <f t="shared" si="124"/>
        <v>#N/A</v>
      </c>
      <c r="Y942" s="297" t="e">
        <f t="shared" si="125"/>
        <v>#DIV/0!</v>
      </c>
      <c r="Z942" s="201">
        <f t="shared" si="126"/>
        <v>0</v>
      </c>
      <c r="AD942" s="201" t="str">
        <f>PE!AP942</f>
        <v>Straßenabfluss</v>
      </c>
    </row>
    <row r="943" spans="1:30">
      <c r="A943" s="336" t="s">
        <v>1005</v>
      </c>
      <c r="N943">
        <v>0.70699999999999996</v>
      </c>
      <c r="O943">
        <v>0.12</v>
      </c>
      <c r="P943">
        <v>10.570399999999999</v>
      </c>
      <c r="R943" s="232" t="e">
        <f t="shared" si="119"/>
        <v>#DIV/0!</v>
      </c>
      <c r="S943" s="201" t="e">
        <f t="shared" si="127"/>
        <v>#DIV/0!</v>
      </c>
      <c r="T943" s="202" t="e">
        <f t="shared" si="120"/>
        <v>#DIV/0!</v>
      </c>
      <c r="U943" s="202" t="e">
        <f t="shared" si="121"/>
        <v>#DIV/0!</v>
      </c>
      <c r="V943" s="378" t="e">
        <f t="shared" si="122"/>
        <v>#DIV/0!</v>
      </c>
      <c r="W943" s="378" t="e">
        <f t="shared" si="123"/>
        <v>#DIV/0!</v>
      </c>
      <c r="X943" s="258" t="e">
        <f t="shared" si="124"/>
        <v>#N/A</v>
      </c>
      <c r="Y943" s="297" t="e">
        <f t="shared" si="125"/>
        <v>#DIV/0!</v>
      </c>
      <c r="Z943" s="201">
        <f t="shared" si="126"/>
        <v>0</v>
      </c>
      <c r="AD943" s="201" t="str">
        <f>PE!AP943</f>
        <v>Straßenabfluss</v>
      </c>
    </row>
    <row r="944" spans="1:30">
      <c r="A944" s="336" t="s">
        <v>1006</v>
      </c>
      <c r="N944">
        <v>0.70699999999999996</v>
      </c>
      <c r="O944">
        <v>0.12</v>
      </c>
      <c r="P944">
        <v>7.1077349999999999</v>
      </c>
      <c r="R944" s="232" t="e">
        <f t="shared" si="119"/>
        <v>#DIV/0!</v>
      </c>
      <c r="S944" s="201" t="e">
        <f t="shared" si="127"/>
        <v>#DIV/0!</v>
      </c>
      <c r="T944" s="202" t="e">
        <f t="shared" si="120"/>
        <v>#DIV/0!</v>
      </c>
      <c r="U944" s="202" t="e">
        <f t="shared" si="121"/>
        <v>#DIV/0!</v>
      </c>
      <c r="V944" s="378" t="e">
        <f t="shared" si="122"/>
        <v>#DIV/0!</v>
      </c>
      <c r="W944" s="378" t="e">
        <f t="shared" si="123"/>
        <v>#DIV/0!</v>
      </c>
      <c r="X944" s="258" t="e">
        <f t="shared" si="124"/>
        <v>#N/A</v>
      </c>
      <c r="Y944" s="297" t="e">
        <f t="shared" si="125"/>
        <v>#DIV/0!</v>
      </c>
      <c r="Z944" s="201">
        <f t="shared" si="126"/>
        <v>0</v>
      </c>
      <c r="AD944" s="201" t="str">
        <f>PE!AP944</f>
        <v>Straßenabfluss</v>
      </c>
    </row>
    <row r="945" spans="1:30">
      <c r="A945" s="348" t="s">
        <v>1007</v>
      </c>
      <c r="P945">
        <v>8.5403399999999987</v>
      </c>
      <c r="R945" s="232" t="e">
        <f t="shared" si="119"/>
        <v>#DIV/0!</v>
      </c>
      <c r="S945" s="201" t="e">
        <f t="shared" si="127"/>
        <v>#DIV/0!</v>
      </c>
      <c r="T945" s="202" t="e">
        <f t="shared" si="120"/>
        <v>#DIV/0!</v>
      </c>
      <c r="U945" s="202" t="e">
        <f t="shared" si="121"/>
        <v>#DIV/0!</v>
      </c>
      <c r="V945" s="378" t="e">
        <f t="shared" si="122"/>
        <v>#DIV/0!</v>
      </c>
      <c r="W945" s="378" t="e">
        <f t="shared" si="123"/>
        <v>#DIV/0!</v>
      </c>
      <c r="X945" s="258" t="e">
        <f t="shared" si="124"/>
        <v>#N/A</v>
      </c>
      <c r="Y945" s="297" t="e">
        <f t="shared" si="125"/>
        <v>#DIV/0!</v>
      </c>
      <c r="Z945" s="201">
        <f>IFERROR(Y945/#REF!,0)</f>
        <v>0</v>
      </c>
      <c r="AD945" s="201" t="str">
        <f>PE!AP945</f>
        <v>KWS, Methode</v>
      </c>
    </row>
    <row r="946" spans="1:30">
      <c r="A946" s="348" t="s">
        <v>1008</v>
      </c>
      <c r="P946">
        <v>5.9147600000000002E-2</v>
      </c>
      <c r="R946" s="232" t="e">
        <f t="shared" si="119"/>
        <v>#DIV/0!</v>
      </c>
      <c r="S946" s="201" t="e">
        <f t="shared" si="127"/>
        <v>#DIV/0!</v>
      </c>
      <c r="T946" s="202" t="e">
        <f t="shared" si="120"/>
        <v>#DIV/0!</v>
      </c>
      <c r="U946" s="202" t="e">
        <f t="shared" si="121"/>
        <v>#DIV/0!</v>
      </c>
      <c r="V946" s="378" t="e">
        <f t="shared" si="122"/>
        <v>#DIV/0!</v>
      </c>
      <c r="W946" s="378" t="e">
        <f t="shared" si="123"/>
        <v>#DIV/0!</v>
      </c>
      <c r="X946" s="258" t="e">
        <f t="shared" si="124"/>
        <v>#N/A</v>
      </c>
      <c r="Y946" s="297" t="e">
        <f t="shared" si="125"/>
        <v>#DIV/0!</v>
      </c>
      <c r="Z946" s="201">
        <f t="shared" ref="Z946:Z961" si="128">IFERROR(Y946/P946,0)</f>
        <v>0</v>
      </c>
      <c r="AD946" s="201" t="str">
        <f>PE!AP946</f>
        <v>Methode</v>
      </c>
    </row>
    <row r="947" spans="1:30">
      <c r="A947" s="348" t="s">
        <v>1009</v>
      </c>
      <c r="N947">
        <v>0.70699999999999996</v>
      </c>
      <c r="O947">
        <v>0.15</v>
      </c>
      <c r="P947">
        <v>9.0053249999999991</v>
      </c>
      <c r="R947" s="232" t="e">
        <f t="shared" si="119"/>
        <v>#DIV/0!</v>
      </c>
      <c r="S947" s="201" t="e">
        <f t="shared" si="127"/>
        <v>#DIV/0!</v>
      </c>
      <c r="T947" s="202" t="e">
        <f t="shared" si="120"/>
        <v>#DIV/0!</v>
      </c>
      <c r="U947" s="202" t="e">
        <f t="shared" si="121"/>
        <v>#DIV/0!</v>
      </c>
      <c r="V947" s="378" t="e">
        <f t="shared" si="122"/>
        <v>#DIV/0!</v>
      </c>
      <c r="W947" s="378" t="e">
        <f t="shared" si="123"/>
        <v>#DIV/0!</v>
      </c>
      <c r="X947" s="258" t="e">
        <f t="shared" si="124"/>
        <v>#N/A</v>
      </c>
      <c r="Y947" s="297" t="e">
        <f t="shared" si="125"/>
        <v>#DIV/0!</v>
      </c>
      <c r="Z947" s="201">
        <f t="shared" si="128"/>
        <v>0</v>
      </c>
      <c r="AD947" s="201" t="str">
        <f>PE!AP947</f>
        <v>Straßenabfluss</v>
      </c>
    </row>
    <row r="948" spans="1:30">
      <c r="A948" s="348" t="s">
        <v>1010</v>
      </c>
      <c r="N948">
        <v>0.70699999999999996</v>
      </c>
      <c r="O948">
        <v>0.15</v>
      </c>
      <c r="P948">
        <v>7.380395</v>
      </c>
      <c r="R948" s="232" t="e">
        <f t="shared" si="119"/>
        <v>#DIV/0!</v>
      </c>
      <c r="S948" s="201" t="e">
        <f t="shared" si="127"/>
        <v>#DIV/0!</v>
      </c>
      <c r="T948" s="202" t="e">
        <f t="shared" si="120"/>
        <v>#DIV/0!</v>
      </c>
      <c r="U948" s="202" t="e">
        <f t="shared" si="121"/>
        <v>#DIV/0!</v>
      </c>
      <c r="V948" s="378" t="e">
        <f t="shared" si="122"/>
        <v>#DIV/0!</v>
      </c>
      <c r="W948" s="378" t="e">
        <f t="shared" si="123"/>
        <v>#DIV/0!</v>
      </c>
      <c r="X948" s="258" t="e">
        <f t="shared" si="124"/>
        <v>#N/A</v>
      </c>
      <c r="Y948" s="297" t="e">
        <f t="shared" si="125"/>
        <v>#DIV/0!</v>
      </c>
      <c r="Z948" s="201">
        <f t="shared" si="128"/>
        <v>0</v>
      </c>
      <c r="AD948" s="201" t="str">
        <f>PE!AP948</f>
        <v>Straßenabfluss</v>
      </c>
    </row>
    <row r="949" spans="1:30">
      <c r="A949" s="348" t="s">
        <v>1011</v>
      </c>
      <c r="P949">
        <v>4.4695199999999993</v>
      </c>
      <c r="R949" s="232" t="e">
        <f t="shared" si="119"/>
        <v>#DIV/0!</v>
      </c>
      <c r="S949" s="201" t="e">
        <f t="shared" si="127"/>
        <v>#DIV/0!</v>
      </c>
      <c r="T949" s="202" t="e">
        <f t="shared" si="120"/>
        <v>#DIV/0!</v>
      </c>
      <c r="U949" s="202" t="e">
        <f t="shared" si="121"/>
        <v>#DIV/0!</v>
      </c>
      <c r="V949" s="378" t="e">
        <f t="shared" si="122"/>
        <v>#DIV/0!</v>
      </c>
      <c r="W949" s="378" t="e">
        <f t="shared" si="123"/>
        <v>#DIV/0!</v>
      </c>
      <c r="X949" s="258" t="e">
        <f t="shared" si="124"/>
        <v>#N/A</v>
      </c>
      <c r="Y949" s="297" t="e">
        <f t="shared" si="125"/>
        <v>#DIV/0!</v>
      </c>
      <c r="Z949" s="201">
        <f t="shared" si="128"/>
        <v>0</v>
      </c>
      <c r="AD949" s="201" t="str">
        <f>PE!AP949</f>
        <v>Straßenabfluss</v>
      </c>
    </row>
    <row r="950" spans="1:30">
      <c r="A950" s="348" t="s">
        <v>1012</v>
      </c>
      <c r="N950">
        <v>0.70699999999999996</v>
      </c>
      <c r="O950">
        <v>0.16500000000000001</v>
      </c>
      <c r="P950">
        <v>7.4709699999999986</v>
      </c>
      <c r="R950" s="232" t="e">
        <f t="shared" si="119"/>
        <v>#DIV/0!</v>
      </c>
      <c r="S950" s="201" t="e">
        <f t="shared" si="127"/>
        <v>#DIV/0!</v>
      </c>
      <c r="T950" s="202" t="e">
        <f t="shared" si="120"/>
        <v>#DIV/0!</v>
      </c>
      <c r="U950" s="202" t="e">
        <f t="shared" si="121"/>
        <v>#DIV/0!</v>
      </c>
      <c r="V950" s="378" t="e">
        <f t="shared" si="122"/>
        <v>#DIV/0!</v>
      </c>
      <c r="W950" s="378" t="e">
        <f t="shared" si="123"/>
        <v>#DIV/0!</v>
      </c>
      <c r="X950" s="258" t="e">
        <f t="shared" si="124"/>
        <v>#N/A</v>
      </c>
      <c r="Y950" s="297" t="e">
        <f t="shared" si="125"/>
        <v>#DIV/0!</v>
      </c>
      <c r="Z950" s="201">
        <f t="shared" si="128"/>
        <v>0</v>
      </c>
      <c r="AD950" s="201" t="str">
        <f>PE!AP950</f>
        <v>Straßenabfluss</v>
      </c>
    </row>
    <row r="951" spans="1:30">
      <c r="A951" s="348" t="s">
        <v>1013</v>
      </c>
      <c r="N951">
        <v>0.70699999999999996</v>
      </c>
      <c r="O951">
        <v>0.16500000000000001</v>
      </c>
      <c r="P951">
        <v>5.5076400000000003</v>
      </c>
      <c r="R951" s="232" t="e">
        <f t="shared" si="119"/>
        <v>#DIV/0!</v>
      </c>
      <c r="S951" s="201" t="e">
        <f t="shared" si="127"/>
        <v>#DIV/0!</v>
      </c>
      <c r="T951" s="202" t="e">
        <f t="shared" si="120"/>
        <v>#DIV/0!</v>
      </c>
      <c r="U951" s="202" t="e">
        <f t="shared" si="121"/>
        <v>#DIV/0!</v>
      </c>
      <c r="V951" s="378" t="e">
        <f t="shared" si="122"/>
        <v>#DIV/0!</v>
      </c>
      <c r="W951" s="378" t="e">
        <f t="shared" si="123"/>
        <v>#DIV/0!</v>
      </c>
      <c r="X951" s="258" t="e">
        <f t="shared" si="124"/>
        <v>#N/A</v>
      </c>
      <c r="Y951" s="297" t="e">
        <f t="shared" si="125"/>
        <v>#DIV/0!</v>
      </c>
      <c r="Z951" s="201">
        <f t="shared" si="128"/>
        <v>0</v>
      </c>
      <c r="AD951" s="201" t="str">
        <f>PE!AP951</f>
        <v>Straßenabfluss</v>
      </c>
    </row>
    <row r="952" spans="1:30">
      <c r="A952" s="348" t="s">
        <v>1014</v>
      </c>
      <c r="N952">
        <v>0.70699999999999996</v>
      </c>
      <c r="O952">
        <v>0.19700000000000001</v>
      </c>
      <c r="P952">
        <v>5.2082850000000001</v>
      </c>
      <c r="R952" s="232" t="e">
        <f t="shared" si="119"/>
        <v>#DIV/0!</v>
      </c>
      <c r="S952" s="201" t="e">
        <f t="shared" si="127"/>
        <v>#DIV/0!</v>
      </c>
      <c r="T952" s="202" t="e">
        <f t="shared" si="120"/>
        <v>#DIV/0!</v>
      </c>
      <c r="U952" s="202" t="e">
        <f t="shared" si="121"/>
        <v>#DIV/0!</v>
      </c>
      <c r="V952" s="378" t="e">
        <f t="shared" si="122"/>
        <v>#DIV/0!</v>
      </c>
      <c r="W952" s="378" t="e">
        <f t="shared" si="123"/>
        <v>#DIV/0!</v>
      </c>
      <c r="X952" s="258" t="e">
        <f t="shared" si="124"/>
        <v>#N/A</v>
      </c>
      <c r="Y952" s="297" t="e">
        <f t="shared" si="125"/>
        <v>#DIV/0!</v>
      </c>
      <c r="Z952" s="201">
        <f t="shared" si="128"/>
        <v>0</v>
      </c>
      <c r="AD952" s="201" t="str">
        <f>PE!AP952</f>
        <v>Straßenabfluss</v>
      </c>
    </row>
    <row r="953" spans="1:30">
      <c r="A953" s="348" t="s">
        <v>1015</v>
      </c>
      <c r="N953">
        <v>0.70699999999999996</v>
      </c>
      <c r="O953">
        <v>0.19700000000000001</v>
      </c>
      <c r="P953">
        <v>7.9868699999999997</v>
      </c>
      <c r="R953" s="232" t="e">
        <f t="shared" si="119"/>
        <v>#DIV/0!</v>
      </c>
      <c r="S953" s="201" t="e">
        <f t="shared" si="127"/>
        <v>#DIV/0!</v>
      </c>
      <c r="T953" s="202" t="e">
        <f t="shared" si="120"/>
        <v>#DIV/0!</v>
      </c>
      <c r="U953" s="202" t="e">
        <f t="shared" si="121"/>
        <v>#DIV/0!</v>
      </c>
      <c r="V953" s="378" t="e">
        <f t="shared" si="122"/>
        <v>#DIV/0!</v>
      </c>
      <c r="W953" s="378" t="e">
        <f t="shared" si="123"/>
        <v>#DIV/0!</v>
      </c>
      <c r="X953" s="258" t="e">
        <f t="shared" si="124"/>
        <v>#N/A</v>
      </c>
      <c r="Y953" s="297" t="e">
        <f t="shared" si="125"/>
        <v>#DIV/0!</v>
      </c>
      <c r="Z953" s="201">
        <f t="shared" si="128"/>
        <v>0</v>
      </c>
      <c r="AD953" s="201" t="str">
        <f>PE!AP953</f>
        <v>Straßenabfluss</v>
      </c>
    </row>
    <row r="954" spans="1:30">
      <c r="A954" s="348" t="s">
        <v>1016</v>
      </c>
      <c r="N954">
        <v>0.70699999999999996</v>
      </c>
      <c r="O954">
        <v>0.40899999999999997</v>
      </c>
      <c r="P954">
        <v>5.3942600000000001</v>
      </c>
      <c r="R954" s="232" t="e">
        <f t="shared" si="119"/>
        <v>#DIV/0!</v>
      </c>
      <c r="S954" s="201" t="e">
        <f t="shared" si="127"/>
        <v>#DIV/0!</v>
      </c>
      <c r="T954" s="202" t="e">
        <f t="shared" si="120"/>
        <v>#DIV/0!</v>
      </c>
      <c r="U954" s="202" t="e">
        <f t="shared" si="121"/>
        <v>#DIV/0!</v>
      </c>
      <c r="V954" s="378" t="e">
        <f t="shared" si="122"/>
        <v>#DIV/0!</v>
      </c>
      <c r="W954" s="378" t="e">
        <f t="shared" si="123"/>
        <v>#DIV/0!</v>
      </c>
      <c r="X954" s="258" t="e">
        <f t="shared" si="124"/>
        <v>#N/A</v>
      </c>
      <c r="Y954" s="297" t="e">
        <f t="shared" si="125"/>
        <v>#DIV/0!</v>
      </c>
      <c r="Z954" s="201">
        <f t="shared" si="128"/>
        <v>0</v>
      </c>
      <c r="AD954" s="201" t="str">
        <f>PE!AP954</f>
        <v>Straßenabfluss</v>
      </c>
    </row>
    <row r="955" spans="1:30">
      <c r="A955" s="348" t="s">
        <v>1017</v>
      </c>
      <c r="N955">
        <v>0.70699999999999996</v>
      </c>
      <c r="O955">
        <v>0.40899999999999997</v>
      </c>
      <c r="P955">
        <v>8.81677</v>
      </c>
      <c r="R955" s="232" t="e">
        <f t="shared" si="119"/>
        <v>#DIV/0!</v>
      </c>
      <c r="S955" s="201" t="e">
        <f t="shared" si="127"/>
        <v>#DIV/0!</v>
      </c>
      <c r="T955" s="202" t="e">
        <f t="shared" si="120"/>
        <v>#DIV/0!</v>
      </c>
      <c r="U955" s="202" t="e">
        <f t="shared" si="121"/>
        <v>#DIV/0!</v>
      </c>
      <c r="V955" s="378" t="e">
        <f t="shared" si="122"/>
        <v>#DIV/0!</v>
      </c>
      <c r="W955" s="378" t="e">
        <f t="shared" si="123"/>
        <v>#DIV/0!</v>
      </c>
      <c r="X955" s="258" t="e">
        <f t="shared" si="124"/>
        <v>#N/A</v>
      </c>
      <c r="Y955" s="297" t="e">
        <f t="shared" si="125"/>
        <v>#DIV/0!</v>
      </c>
      <c r="Z955" s="201">
        <f t="shared" si="128"/>
        <v>0</v>
      </c>
      <c r="AD955" s="201" t="str">
        <f>PE!AP955</f>
        <v>Straßenabfluss</v>
      </c>
    </row>
    <row r="956" spans="1:30">
      <c r="A956" s="348" t="s">
        <v>1018</v>
      </c>
      <c r="N956">
        <v>0.70699999999999996</v>
      </c>
      <c r="O956">
        <v>0.23300000000000001</v>
      </c>
      <c r="P956">
        <v>20.2043</v>
      </c>
      <c r="R956" s="232" t="e">
        <f t="shared" si="119"/>
        <v>#DIV/0!</v>
      </c>
      <c r="S956" s="201" t="e">
        <f t="shared" si="127"/>
        <v>#DIV/0!</v>
      </c>
      <c r="T956" s="202" t="e">
        <f t="shared" si="120"/>
        <v>#DIV/0!</v>
      </c>
      <c r="U956" s="202" t="e">
        <f t="shared" si="121"/>
        <v>#DIV/0!</v>
      </c>
      <c r="V956" s="378" t="e">
        <f t="shared" si="122"/>
        <v>#DIV/0!</v>
      </c>
      <c r="W956" s="378" t="e">
        <f t="shared" si="123"/>
        <v>#DIV/0!</v>
      </c>
      <c r="X956" s="258" t="e">
        <f t="shared" si="124"/>
        <v>#N/A</v>
      </c>
      <c r="Y956" s="297" t="e">
        <f t="shared" si="125"/>
        <v>#DIV/0!</v>
      </c>
      <c r="Z956" s="201">
        <f t="shared" si="128"/>
        <v>0</v>
      </c>
      <c r="AD956" s="201" t="str">
        <f>PE!AP956</f>
        <v>Straßenabfluss</v>
      </c>
    </row>
    <row r="957" spans="1:30">
      <c r="A957" s="348" t="s">
        <v>1019</v>
      </c>
      <c r="N957">
        <v>0.70699999999999996</v>
      </c>
      <c r="O957">
        <v>0.23300000000000001</v>
      </c>
      <c r="P957">
        <v>29.874700000000001</v>
      </c>
      <c r="R957" s="232" t="e">
        <f t="shared" si="119"/>
        <v>#DIV/0!</v>
      </c>
      <c r="S957" s="201" t="e">
        <f t="shared" si="127"/>
        <v>#DIV/0!</v>
      </c>
      <c r="T957" s="202" t="e">
        <f t="shared" si="120"/>
        <v>#DIV/0!</v>
      </c>
      <c r="U957" s="202" t="e">
        <f t="shared" si="121"/>
        <v>#DIV/0!</v>
      </c>
      <c r="V957" s="378" t="e">
        <f t="shared" si="122"/>
        <v>#DIV/0!</v>
      </c>
      <c r="W957" s="378" t="e">
        <f t="shared" si="123"/>
        <v>#DIV/0!</v>
      </c>
      <c r="X957" s="258" t="e">
        <f t="shared" si="124"/>
        <v>#N/A</v>
      </c>
      <c r="Y957" s="297" t="e">
        <f t="shared" si="125"/>
        <v>#DIV/0!</v>
      </c>
      <c r="Z957" s="201">
        <f t="shared" si="128"/>
        <v>0</v>
      </c>
      <c r="AD957" s="201" t="str">
        <f>PE!AP957</f>
        <v>Straßenabfluss</v>
      </c>
    </row>
    <row r="958" spans="1:30">
      <c r="A958" s="348" t="s">
        <v>1020</v>
      </c>
      <c r="N958">
        <v>0.70699999999999996</v>
      </c>
      <c r="O958">
        <v>0.34</v>
      </c>
      <c r="P958">
        <v>2.8785050000000001</v>
      </c>
      <c r="R958" s="232" t="e">
        <f t="shared" si="119"/>
        <v>#DIV/0!</v>
      </c>
      <c r="S958" s="201" t="e">
        <f t="shared" si="127"/>
        <v>#DIV/0!</v>
      </c>
      <c r="T958" s="202" t="e">
        <f t="shared" si="120"/>
        <v>#DIV/0!</v>
      </c>
      <c r="U958" s="202" t="e">
        <f t="shared" si="121"/>
        <v>#DIV/0!</v>
      </c>
      <c r="V958" s="378" t="e">
        <f t="shared" si="122"/>
        <v>#DIV/0!</v>
      </c>
      <c r="W958" s="378" t="e">
        <f t="shared" si="123"/>
        <v>#DIV/0!</v>
      </c>
      <c r="X958" s="258" t="e">
        <f t="shared" si="124"/>
        <v>#N/A</v>
      </c>
      <c r="Y958" s="297" t="e">
        <f t="shared" si="125"/>
        <v>#DIV/0!</v>
      </c>
      <c r="Z958" s="201">
        <f t="shared" si="128"/>
        <v>0</v>
      </c>
      <c r="AD958" s="201" t="str">
        <f>PE!AP958</f>
        <v>Straßenabfluss</v>
      </c>
    </row>
    <row r="959" spans="1:30">
      <c r="A959" s="348" t="s">
        <v>1021</v>
      </c>
      <c r="N959">
        <v>0.70699999999999996</v>
      </c>
      <c r="O959">
        <v>0.34</v>
      </c>
      <c r="P959">
        <v>2.8524050000000001</v>
      </c>
      <c r="R959" s="232" t="e">
        <f t="shared" si="119"/>
        <v>#DIV/0!</v>
      </c>
      <c r="S959" s="201" t="e">
        <f t="shared" si="127"/>
        <v>#DIV/0!</v>
      </c>
      <c r="T959" s="202" t="e">
        <f t="shared" si="120"/>
        <v>#DIV/0!</v>
      </c>
      <c r="U959" s="202" t="e">
        <f t="shared" si="121"/>
        <v>#DIV/0!</v>
      </c>
      <c r="V959" s="378" t="e">
        <f t="shared" si="122"/>
        <v>#DIV/0!</v>
      </c>
      <c r="W959" s="378" t="e">
        <f t="shared" si="123"/>
        <v>#DIV/0!</v>
      </c>
      <c r="X959" s="258" t="e">
        <f t="shared" si="124"/>
        <v>#N/A</v>
      </c>
      <c r="Y959" s="297" t="e">
        <f t="shared" si="125"/>
        <v>#DIV/0!</v>
      </c>
      <c r="Z959" s="201">
        <f t="shared" si="128"/>
        <v>0</v>
      </c>
      <c r="AD959" s="201" t="str">
        <f>PE!AP959</f>
        <v>Straßenabfluss</v>
      </c>
    </row>
    <row r="960" spans="1:30">
      <c r="A960" s="348" t="s">
        <v>1022</v>
      </c>
      <c r="N960">
        <v>0.70699999999999996</v>
      </c>
      <c r="O960">
        <v>3.5000000000000003E-2</v>
      </c>
      <c r="P960">
        <v>3.5029300000000001</v>
      </c>
      <c r="R960" s="232" t="e">
        <f t="shared" si="119"/>
        <v>#DIV/0!</v>
      </c>
      <c r="S960" s="201" t="e">
        <f t="shared" si="127"/>
        <v>#DIV/0!</v>
      </c>
      <c r="T960" s="202" t="e">
        <f t="shared" si="120"/>
        <v>#DIV/0!</v>
      </c>
      <c r="U960" s="202" t="e">
        <f t="shared" si="121"/>
        <v>#DIV/0!</v>
      </c>
      <c r="V960" s="378" t="e">
        <f t="shared" si="122"/>
        <v>#DIV/0!</v>
      </c>
      <c r="W960" s="378" t="e">
        <f t="shared" si="123"/>
        <v>#DIV/0!</v>
      </c>
      <c r="X960" s="258" t="e">
        <f t="shared" si="124"/>
        <v>#N/A</v>
      </c>
      <c r="Y960" s="297" t="e">
        <f t="shared" si="125"/>
        <v>#DIV/0!</v>
      </c>
      <c r="Z960" s="201">
        <f t="shared" si="128"/>
        <v>0</v>
      </c>
      <c r="AD960" s="201" t="str">
        <f>PE!AP960</f>
        <v>Straßenabfluss</v>
      </c>
    </row>
    <row r="961" spans="1:30">
      <c r="A961" s="348" t="s">
        <v>1023</v>
      </c>
      <c r="N961">
        <v>0.70699999999999996</v>
      </c>
      <c r="O961">
        <v>3.5000000000000003E-2</v>
      </c>
      <c r="P961">
        <v>3.8363700000000001</v>
      </c>
      <c r="R961" s="232" t="e">
        <f t="shared" si="119"/>
        <v>#DIV/0!</v>
      </c>
      <c r="S961" s="201" t="e">
        <f t="shared" si="127"/>
        <v>#DIV/0!</v>
      </c>
      <c r="T961" s="202" t="e">
        <f t="shared" si="120"/>
        <v>#DIV/0!</v>
      </c>
      <c r="U961" s="202" t="e">
        <f t="shared" si="121"/>
        <v>#DIV/0!</v>
      </c>
      <c r="V961" s="378" t="e">
        <f t="shared" si="122"/>
        <v>#DIV/0!</v>
      </c>
      <c r="W961" s="378" t="e">
        <f t="shared" si="123"/>
        <v>#DIV/0!</v>
      </c>
      <c r="X961" s="258" t="e">
        <f t="shared" si="124"/>
        <v>#N/A</v>
      </c>
      <c r="Y961" s="297" t="e">
        <f t="shared" si="125"/>
        <v>#DIV/0!</v>
      </c>
      <c r="Z961" s="201">
        <f t="shared" si="128"/>
        <v>0</v>
      </c>
      <c r="AD961" s="201" t="str">
        <f>PE!AP961</f>
        <v>Straßenabfluss</v>
      </c>
    </row>
    <row r="962" spans="1:30">
      <c r="A962" s="380" t="s">
        <v>1024</v>
      </c>
      <c r="H962"/>
      <c r="I962"/>
      <c r="J962"/>
      <c r="K962"/>
      <c r="L962"/>
      <c r="M962"/>
      <c r="N962">
        <v>1.08</v>
      </c>
      <c r="O962">
        <v>0.28899999999999998</v>
      </c>
      <c r="P962">
        <v>10.0718</v>
      </c>
      <c r="Q962"/>
    </row>
    <row r="963" spans="1:30">
      <c r="A963" s="380" t="s">
        <v>1025</v>
      </c>
      <c r="H963"/>
      <c r="I963"/>
      <c r="J963"/>
      <c r="K963"/>
      <c r="L963"/>
      <c r="M963"/>
      <c r="N963">
        <v>0.20200000000000001</v>
      </c>
      <c r="O963">
        <v>0.28899999999999998</v>
      </c>
      <c r="P963">
        <v>16.639399999999998</v>
      </c>
      <c r="Q963"/>
    </row>
    <row r="964" spans="1:30">
      <c r="A964" s="380" t="s">
        <v>1026</v>
      </c>
      <c r="H964"/>
      <c r="I964"/>
      <c r="J964"/>
      <c r="K964"/>
      <c r="L964"/>
      <c r="M964"/>
      <c r="N964">
        <v>0.88600000000000001</v>
      </c>
      <c r="O964">
        <v>0.28899999999999998</v>
      </c>
      <c r="P964">
        <v>22.468150000000001</v>
      </c>
      <c r="Q964"/>
    </row>
    <row r="965" spans="1:30">
      <c r="A965" s="380" t="s">
        <v>1027</v>
      </c>
      <c r="H965"/>
      <c r="I965"/>
      <c r="J965"/>
      <c r="K965"/>
      <c r="L965"/>
      <c r="M965"/>
      <c r="N965">
        <v>0.379</v>
      </c>
      <c r="O965">
        <v>6.4000000000000001E-2</v>
      </c>
      <c r="P965">
        <v>15.792899999999999</v>
      </c>
      <c r="Q965"/>
    </row>
    <row r="966" spans="1:30">
      <c r="A966" s="380" t="s">
        <v>1028</v>
      </c>
      <c r="H966"/>
      <c r="I966"/>
      <c r="J966"/>
      <c r="K966"/>
      <c r="L966"/>
      <c r="M966"/>
      <c r="N966">
        <v>1.0089999999999999</v>
      </c>
      <c r="O966">
        <v>6.4000000000000001E-2</v>
      </c>
      <c r="P966">
        <v>9.8225499999999997</v>
      </c>
      <c r="Q966"/>
    </row>
    <row r="967" spans="1:30">
      <c r="A967" s="380" t="s">
        <v>1029</v>
      </c>
      <c r="H967"/>
      <c r="I967"/>
      <c r="J967"/>
      <c r="K967"/>
      <c r="L967"/>
      <c r="M967"/>
      <c r="N967">
        <v>0.82499999999999996</v>
      </c>
      <c r="O967">
        <v>6.4000000000000001E-2</v>
      </c>
      <c r="P967">
        <v>22.014600000000002</v>
      </c>
      <c r="Q967"/>
    </row>
    <row r="968" spans="1:30">
      <c r="A968" s="380" t="s">
        <v>1030</v>
      </c>
      <c r="H968"/>
      <c r="I968"/>
      <c r="J968"/>
      <c r="K968"/>
      <c r="L968"/>
      <c r="M968"/>
      <c r="N968">
        <v>0.94699999999999995</v>
      </c>
      <c r="O968">
        <v>0.188</v>
      </c>
      <c r="P968">
        <v>7.5543800000000001</v>
      </c>
      <c r="Q968"/>
    </row>
    <row r="969" spans="1:30">
      <c r="A969" s="380" t="s">
        <v>1031</v>
      </c>
      <c r="H969"/>
      <c r="I969"/>
      <c r="J969"/>
      <c r="K969"/>
      <c r="L969"/>
      <c r="M969"/>
      <c r="N969">
        <v>0.112</v>
      </c>
      <c r="O969">
        <v>0.188</v>
      </c>
      <c r="P969">
        <v>12.848599999999999</v>
      </c>
      <c r="Q969"/>
    </row>
    <row r="970" spans="1:30">
      <c r="A970" s="380" t="s">
        <v>1032</v>
      </c>
      <c r="H970"/>
      <c r="I970"/>
      <c r="J970"/>
      <c r="K970"/>
      <c r="L970"/>
      <c r="M970"/>
      <c r="N970">
        <v>1.022</v>
      </c>
      <c r="O970">
        <v>0.188</v>
      </c>
      <c r="P970">
        <v>19.5212</v>
      </c>
      <c r="Q970"/>
    </row>
    <row r="971" spans="1:30">
      <c r="A971" s="380" t="s">
        <v>1033</v>
      </c>
      <c r="H971"/>
      <c r="I971"/>
      <c r="J971"/>
      <c r="K971"/>
      <c r="L971"/>
      <c r="M971"/>
      <c r="N971">
        <v>0.82399999999999995</v>
      </c>
      <c r="O971">
        <v>5.3999999999999999E-2</v>
      </c>
      <c r="P971">
        <v>11.5001</v>
      </c>
      <c r="Q971"/>
    </row>
    <row r="972" spans="1:30">
      <c r="A972" s="380" t="s">
        <v>1034</v>
      </c>
      <c r="H972"/>
      <c r="I972"/>
      <c r="J972"/>
      <c r="K972"/>
      <c r="L972"/>
      <c r="M972"/>
      <c r="N972">
        <v>0.29699999999999999</v>
      </c>
      <c r="O972">
        <v>5.3999999999999999E-2</v>
      </c>
      <c r="P972">
        <v>14.77725</v>
      </c>
      <c r="Q972"/>
    </row>
    <row r="973" spans="1:30">
      <c r="A973" s="380" t="s">
        <v>1035</v>
      </c>
      <c r="H973"/>
      <c r="I973"/>
      <c r="J973"/>
      <c r="K973"/>
      <c r="L973"/>
      <c r="M973"/>
      <c r="N973">
        <v>1.0669999999999999</v>
      </c>
      <c r="O973">
        <v>5.3999999999999999E-2</v>
      </c>
      <c r="P973">
        <v>15.0672</v>
      </c>
      <c r="Q973"/>
    </row>
    <row r="974" spans="1:30">
      <c r="A974" s="380" t="s">
        <v>1036</v>
      </c>
      <c r="H974"/>
      <c r="I974"/>
      <c r="J974"/>
      <c r="K974"/>
      <c r="L974"/>
      <c r="M974"/>
      <c r="N974">
        <v>0.60799999999999998</v>
      </c>
      <c r="O974">
        <v>0.05</v>
      </c>
      <c r="P974">
        <v>10.635899999999999</v>
      </c>
      <c r="Q974"/>
    </row>
    <row r="975" spans="1:30">
      <c r="A975" s="380" t="s">
        <v>1037</v>
      </c>
      <c r="H975"/>
      <c r="I975"/>
      <c r="J975"/>
      <c r="K975"/>
      <c r="L975"/>
      <c r="M975"/>
      <c r="N975">
        <v>1.0169999999999999</v>
      </c>
      <c r="O975">
        <v>0.05</v>
      </c>
      <c r="P975">
        <v>10.545199999999999</v>
      </c>
      <c r="Q975"/>
    </row>
    <row r="976" spans="1:30">
      <c r="A976" s="380" t="s">
        <v>1038</v>
      </c>
      <c r="H976"/>
      <c r="I976"/>
      <c r="J976"/>
      <c r="K976"/>
      <c r="L976"/>
      <c r="M976"/>
      <c r="N976">
        <v>0.60499999999999998</v>
      </c>
      <c r="O976">
        <v>0.05</v>
      </c>
      <c r="P976">
        <v>8.69252</v>
      </c>
      <c r="Q976"/>
    </row>
    <row r="977" spans="1:17">
      <c r="A977" s="380" t="s">
        <v>1039</v>
      </c>
      <c r="H977"/>
      <c r="I977"/>
      <c r="J977"/>
      <c r="K977"/>
      <c r="L977"/>
      <c r="M977"/>
      <c r="N977"/>
      <c r="O977"/>
      <c r="P977">
        <v>9.8884500000000006</v>
      </c>
      <c r="Q977"/>
    </row>
  </sheetData>
  <autoFilter ref="A1:AD839" xr:uid="{00000000-0009-0000-0000-000001000000}"/>
  <conditionalFormatting sqref="T261:U464 T1:U252">
    <cfRule type="colorScale" priority="22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V2:V252 V261:V961">
    <cfRule type="expression" dxfId="36" priority="24">
      <formula>$V2&gt;=$X2</formula>
    </cfRule>
    <cfRule type="cellIs" dxfId="35" priority="25" stopIfTrue="1" operator="greaterThan">
      <formula>#REF!</formula>
    </cfRule>
  </conditionalFormatting>
  <conditionalFormatting sqref="W2:W252 W261:W961">
    <cfRule type="expression" dxfId="34" priority="23">
      <formula>$W2&gt;=$X2</formula>
    </cfRule>
  </conditionalFormatting>
  <conditionalFormatting sqref="M234:M252 S234:S252 S261:S280 M261:M280 Q261:Q280 Q234:Q252">
    <cfRule type="cellIs" dxfId="33" priority="18" operator="lessThan">
      <formula>#REF!</formula>
    </cfRule>
  </conditionalFormatting>
  <conditionalFormatting sqref="L234:L252 L261:L280">
    <cfRule type="cellIs" dxfId="32" priority="19" operator="lessThan">
      <formula>#REF!</formula>
    </cfRule>
  </conditionalFormatting>
  <conditionalFormatting sqref="K234:K252 K261:K280">
    <cfRule type="cellIs" dxfId="31" priority="20" operator="lessThan">
      <formula>#REF!</formula>
    </cfRule>
  </conditionalFormatting>
  <conditionalFormatting sqref="H234:J252 H261:J280">
    <cfRule type="cellIs" dxfId="30" priority="21" operator="lessThan">
      <formula>#REF!</formula>
    </cfRule>
  </conditionalFormatting>
  <conditionalFormatting sqref="M1">
    <cfRule type="cellIs" dxfId="29" priority="13" operator="lessThan">
      <formula>#REF!</formula>
    </cfRule>
    <cfRule type="cellIs" dxfId="28" priority="14" operator="lessThan">
      <formula>"$AE$19"</formula>
    </cfRule>
  </conditionalFormatting>
  <conditionalFormatting sqref="L1">
    <cfRule type="cellIs" dxfId="27" priority="15" operator="lessThan">
      <formula>#REF!</formula>
    </cfRule>
  </conditionalFormatting>
  <conditionalFormatting sqref="K1">
    <cfRule type="cellIs" dxfId="26" priority="16" operator="lessThan">
      <formula>#REF!</formula>
    </cfRule>
  </conditionalFormatting>
  <conditionalFormatting sqref="H1:J1">
    <cfRule type="cellIs" dxfId="25" priority="17" operator="lessThan">
      <formula>#REF!</formula>
    </cfRule>
  </conditionalFormatting>
  <conditionalFormatting sqref="T253:U260">
    <cfRule type="colorScale" priority="9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V253:V260">
    <cfRule type="expression" dxfId="24" priority="11">
      <formula>$V253&gt;=$X253</formula>
    </cfRule>
    <cfRule type="cellIs" dxfId="23" priority="12" stopIfTrue="1" operator="greaterThan">
      <formula>#REF!</formula>
    </cfRule>
  </conditionalFormatting>
  <conditionalFormatting sqref="W253:W260">
    <cfRule type="expression" dxfId="22" priority="10">
      <formula>$W253&gt;=$X253</formula>
    </cfRule>
  </conditionalFormatting>
  <conditionalFormatting sqref="T465:U961">
    <cfRule type="colorScale" priority="5">
      <colorScale>
        <cfvo type="num" val="0"/>
        <cfvo type="percentile" val="40"/>
        <cfvo type="num" val="100"/>
        <color rgb="FF63BE7B"/>
        <color rgb="FFFFEB84"/>
        <color rgb="FFF8696B"/>
      </colorScale>
    </cfRule>
  </conditionalFormatting>
  <conditionalFormatting sqref="N233:O252 N262:O278">
    <cfRule type="cellIs" dxfId="21" priority="4" operator="lessThan">
      <formula>#REF!</formula>
    </cfRule>
  </conditionalFormatting>
  <conditionalFormatting sqref="N261:O261">
    <cfRule type="cellIs" dxfId="20" priority="3" operator="lessThan">
      <formula>#REF!</formula>
    </cfRule>
  </conditionalFormatting>
  <conditionalFormatting sqref="P233:P252 P262:P278">
    <cfRule type="cellIs" dxfId="19" priority="2" operator="lessThan">
      <formula>#REF!</formula>
    </cfRule>
  </conditionalFormatting>
  <conditionalFormatting sqref="P261">
    <cfRule type="cellIs" dxfId="18" priority="1" operator="lessThan">
      <formula>#REF!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977"/>
  <sheetViews>
    <sheetView tabSelected="1" zoomScale="80" zoomScaleNormal="80" workbookViewId="0">
      <pane ySplit="1" topLeftCell="A939" activePane="bottomLeft" state="frozen"/>
      <selection pane="bottomLeft" activeCell="F975" sqref="F975"/>
    </sheetView>
  </sheetViews>
  <sheetFormatPr baseColWidth="10" defaultRowHeight="15"/>
  <cols>
    <col min="1" max="1" width="57.5703125" style="115" bestFit="1" customWidth="1"/>
    <col min="4" max="4" width="11.42578125" style="353" customWidth="1"/>
    <col min="5" max="5" width="11.42578125" style="22" customWidth="1"/>
    <col min="6" max="6" width="11.42578125" style="353" customWidth="1"/>
    <col min="7" max="7" width="11.42578125" style="72" customWidth="1"/>
    <col min="8" max="9" width="11.42578125" style="353" customWidth="1"/>
    <col min="10" max="10" width="11.42578125" style="72" customWidth="1"/>
    <col min="21" max="21" width="13.140625" style="353" bestFit="1" customWidth="1"/>
    <col min="22" max="22" width="33" style="353" bestFit="1" customWidth="1"/>
  </cols>
  <sheetData>
    <row r="1" spans="1:24" ht="63.75" customHeight="1">
      <c r="A1" s="338" t="s">
        <v>0</v>
      </c>
      <c r="B1" s="87" t="s">
        <v>1080</v>
      </c>
      <c r="C1" s="87" t="s">
        <v>1081</v>
      </c>
      <c r="D1" s="88" t="s">
        <v>1082</v>
      </c>
      <c r="E1" s="266" t="s">
        <v>1080</v>
      </c>
      <c r="F1" s="222" t="s">
        <v>1081</v>
      </c>
      <c r="G1" s="222" t="s">
        <v>1082</v>
      </c>
      <c r="H1" s="173" t="s">
        <v>13</v>
      </c>
      <c r="I1" s="173" t="s">
        <v>14</v>
      </c>
      <c r="J1" s="173" t="s">
        <v>15</v>
      </c>
      <c r="K1" s="59" t="s">
        <v>16</v>
      </c>
      <c r="L1" s="60" t="s">
        <v>17</v>
      </c>
      <c r="M1" s="61" t="s">
        <v>1046</v>
      </c>
      <c r="N1" s="55" t="s">
        <v>1083</v>
      </c>
      <c r="O1" s="55" t="s">
        <v>1084</v>
      </c>
      <c r="P1" s="55" t="s">
        <v>1085</v>
      </c>
      <c r="Q1" s="55" t="s">
        <v>25</v>
      </c>
      <c r="R1" s="61" t="s">
        <v>26</v>
      </c>
      <c r="S1" s="104" t="s">
        <v>1086</v>
      </c>
      <c r="T1" s="61" t="s">
        <v>1087</v>
      </c>
      <c r="U1" s="61" t="s">
        <v>1088</v>
      </c>
      <c r="V1" s="64" t="s">
        <v>29</v>
      </c>
      <c r="W1" s="65" t="s">
        <v>30</v>
      </c>
      <c r="X1" s="105"/>
    </row>
    <row r="2" spans="1:24">
      <c r="A2" s="350" t="s">
        <v>32</v>
      </c>
      <c r="B2" s="290"/>
      <c r="C2" s="374"/>
      <c r="D2" s="374"/>
      <c r="E2" s="290"/>
      <c r="F2" s="374"/>
      <c r="G2" s="291"/>
      <c r="H2" s="72"/>
      <c r="I2" s="72"/>
      <c r="J2" s="72">
        <v>9.9819999999999993</v>
      </c>
      <c r="K2" s="374"/>
      <c r="L2" s="374">
        <f t="shared" ref="L2:L65" si="0">IF(COUNT(F2:G2)&lt;1,0.33,((COUNT(F2:G2)*(1/(COUNT(F2:G2)+COUNTBLANK(F2:G2)))+(IF(P2&lt;35,1,IF(P2&lt;70,0.5,IF(P2&gt;70,0)))))/2))</f>
        <v>0.33</v>
      </c>
      <c r="M2" s="374"/>
      <c r="N2" s="297" t="e">
        <f t="shared" ref="N2:N65" si="1">AVERAGE(C2:D2)</f>
        <v>#DIV/0!</v>
      </c>
      <c r="O2" s="297" t="e">
        <f t="shared" ref="O2:O65" si="2">AVERAGE(F2:G2)</f>
        <v>#DIV/0!</v>
      </c>
      <c r="P2" s="297" t="e">
        <f t="shared" ref="P2:P65" si="3">(MAX(F2:G2)-MIN(F2:G2))/O2*100</f>
        <v>#DIV/0!</v>
      </c>
      <c r="Q2" s="295">
        <f t="shared" ref="Q2:Q65" si="4">IFERROR(O2/J2,0)</f>
        <v>0</v>
      </c>
      <c r="R2" s="300"/>
      <c r="S2" s="300"/>
      <c r="T2" s="300"/>
      <c r="U2" s="300"/>
      <c r="V2" s="298" t="str">
        <f>PE!AP2</f>
        <v>VKA, Schlamm</v>
      </c>
    </row>
    <row r="3" spans="1:24">
      <c r="A3" s="350" t="s">
        <v>36</v>
      </c>
      <c r="B3" s="290"/>
      <c r="C3" s="374"/>
      <c r="D3" s="374"/>
      <c r="E3" s="290"/>
      <c r="F3" s="374"/>
      <c r="G3" s="291"/>
      <c r="H3" s="72"/>
      <c r="I3" s="72"/>
      <c r="J3" s="72">
        <v>10.946300000000001</v>
      </c>
      <c r="K3" s="374"/>
      <c r="L3" s="374">
        <f t="shared" si="0"/>
        <v>0.33</v>
      </c>
      <c r="M3" s="374"/>
      <c r="N3" s="297" t="e">
        <f t="shared" si="1"/>
        <v>#DIV/0!</v>
      </c>
      <c r="O3" s="297" t="e">
        <f t="shared" si="2"/>
        <v>#DIV/0!</v>
      </c>
      <c r="P3" s="297" t="e">
        <f t="shared" si="3"/>
        <v>#DIV/0!</v>
      </c>
      <c r="Q3" s="295">
        <f t="shared" si="4"/>
        <v>0</v>
      </c>
      <c r="R3" s="300"/>
      <c r="S3" s="300"/>
      <c r="T3" s="300"/>
      <c r="U3" s="300"/>
      <c r="V3" s="298" t="str">
        <f>PE!AP3</f>
        <v>VKA, Schlamm</v>
      </c>
    </row>
    <row r="4" spans="1:24">
      <c r="A4" s="350" t="s">
        <v>37</v>
      </c>
      <c r="B4" s="290"/>
      <c r="C4" s="374"/>
      <c r="D4" s="374"/>
      <c r="E4" s="290"/>
      <c r="F4" s="374"/>
      <c r="G4" s="291"/>
      <c r="H4" s="74"/>
      <c r="I4" s="74"/>
      <c r="J4" s="74"/>
      <c r="K4" s="374"/>
      <c r="L4" s="374">
        <f t="shared" si="0"/>
        <v>0.33</v>
      </c>
      <c r="M4" s="374"/>
      <c r="N4" s="297" t="e">
        <f t="shared" si="1"/>
        <v>#DIV/0!</v>
      </c>
      <c r="O4" s="297" t="e">
        <f t="shared" si="2"/>
        <v>#DIV/0!</v>
      </c>
      <c r="P4" s="297" t="e">
        <f t="shared" si="3"/>
        <v>#DIV/0!</v>
      </c>
      <c r="Q4" s="295">
        <f t="shared" si="4"/>
        <v>0</v>
      </c>
      <c r="R4" s="300"/>
      <c r="S4" s="300"/>
      <c r="T4" s="300"/>
      <c r="U4" s="300"/>
      <c r="V4" s="298" t="str">
        <f>PE!AP4</f>
        <v>VKA, Schlamm</v>
      </c>
    </row>
    <row r="5" spans="1:24">
      <c r="A5" s="350" t="s">
        <v>37</v>
      </c>
      <c r="B5" s="290"/>
      <c r="C5" s="374"/>
      <c r="D5" s="374"/>
      <c r="E5" s="290"/>
      <c r="F5" s="374"/>
      <c r="G5" s="291"/>
      <c r="H5" s="291"/>
      <c r="I5" s="291"/>
      <c r="J5" s="291"/>
      <c r="K5" s="374"/>
      <c r="L5" s="374">
        <f t="shared" si="0"/>
        <v>0.33</v>
      </c>
      <c r="M5" s="374"/>
      <c r="N5" s="297" t="e">
        <f t="shared" si="1"/>
        <v>#DIV/0!</v>
      </c>
      <c r="O5" s="297" t="e">
        <f t="shared" si="2"/>
        <v>#DIV/0!</v>
      </c>
      <c r="P5" s="297" t="e">
        <f t="shared" si="3"/>
        <v>#DIV/0!</v>
      </c>
      <c r="Q5" s="295">
        <f t="shared" si="4"/>
        <v>0</v>
      </c>
      <c r="R5" s="300"/>
      <c r="S5" s="300"/>
      <c r="T5" s="300"/>
      <c r="U5" s="300"/>
      <c r="V5" s="298" t="str">
        <f>PE!AP5</f>
        <v>VKA, Schlamm</v>
      </c>
    </row>
    <row r="6" spans="1:24">
      <c r="A6" s="350" t="s">
        <v>38</v>
      </c>
      <c r="B6" s="290"/>
      <c r="C6" s="374"/>
      <c r="D6" s="374"/>
      <c r="E6" s="290"/>
      <c r="F6" s="374"/>
      <c r="G6" s="291"/>
      <c r="H6" s="291"/>
      <c r="I6" s="291"/>
      <c r="J6" s="291"/>
      <c r="K6" s="374"/>
      <c r="L6" s="374">
        <f t="shared" si="0"/>
        <v>0.33</v>
      </c>
      <c r="M6" s="374"/>
      <c r="N6" s="297" t="e">
        <f t="shared" si="1"/>
        <v>#DIV/0!</v>
      </c>
      <c r="O6" s="297" t="e">
        <f t="shared" si="2"/>
        <v>#DIV/0!</v>
      </c>
      <c r="P6" s="297" t="e">
        <f t="shared" si="3"/>
        <v>#DIV/0!</v>
      </c>
      <c r="Q6" s="295">
        <f t="shared" si="4"/>
        <v>0</v>
      </c>
      <c r="R6" s="300"/>
      <c r="S6" s="300"/>
      <c r="T6" s="300"/>
      <c r="U6" s="300"/>
      <c r="V6" s="298" t="str">
        <f>PE!AP6</f>
        <v>VKA, Schlamm</v>
      </c>
    </row>
    <row r="7" spans="1:24">
      <c r="A7" s="350" t="s">
        <v>39</v>
      </c>
      <c r="B7" s="290"/>
      <c r="C7" s="374"/>
      <c r="D7" s="374"/>
      <c r="E7" s="290"/>
      <c r="F7" s="374"/>
      <c r="G7" s="291"/>
      <c r="H7" s="291"/>
      <c r="I7" s="291"/>
      <c r="J7" s="291"/>
      <c r="K7" s="374"/>
      <c r="L7" s="374">
        <f t="shared" si="0"/>
        <v>0.33</v>
      </c>
      <c r="M7" s="374"/>
      <c r="N7" s="297" t="e">
        <f t="shared" si="1"/>
        <v>#DIV/0!</v>
      </c>
      <c r="O7" s="297" t="e">
        <f t="shared" si="2"/>
        <v>#DIV/0!</v>
      </c>
      <c r="P7" s="297" t="e">
        <f t="shared" si="3"/>
        <v>#DIV/0!</v>
      </c>
      <c r="Q7" s="295">
        <f t="shared" si="4"/>
        <v>0</v>
      </c>
      <c r="R7" s="300"/>
      <c r="S7" s="300"/>
      <c r="T7" s="300"/>
      <c r="U7" s="300"/>
      <c r="V7" s="298" t="str">
        <f>PE!AP7</f>
        <v>VKA, Schlamm</v>
      </c>
    </row>
    <row r="8" spans="1:24">
      <c r="A8" s="350" t="s">
        <v>40</v>
      </c>
      <c r="B8" s="290"/>
      <c r="C8" s="374"/>
      <c r="D8" s="374"/>
      <c r="E8" s="290"/>
      <c r="F8" s="374"/>
      <c r="G8" s="291"/>
      <c r="H8" s="291"/>
      <c r="I8" s="291"/>
      <c r="J8" s="291">
        <v>10.6355</v>
      </c>
      <c r="K8" s="374"/>
      <c r="L8" s="374">
        <f t="shared" si="0"/>
        <v>0.33</v>
      </c>
      <c r="M8" s="374"/>
      <c r="N8" s="297" t="e">
        <f t="shared" si="1"/>
        <v>#DIV/0!</v>
      </c>
      <c r="O8" s="297" t="e">
        <f t="shared" si="2"/>
        <v>#DIV/0!</v>
      </c>
      <c r="P8" s="297" t="e">
        <f t="shared" si="3"/>
        <v>#DIV/0!</v>
      </c>
      <c r="Q8" s="295">
        <f t="shared" si="4"/>
        <v>0</v>
      </c>
      <c r="R8" s="300"/>
      <c r="S8" s="300"/>
      <c r="T8" s="300"/>
      <c r="U8" s="300"/>
      <c r="V8" s="298" t="str">
        <f>PE!AP8</f>
        <v>UESS, Wolfenbuettel</v>
      </c>
    </row>
    <row r="9" spans="1:24">
      <c r="A9" s="350" t="s">
        <v>42</v>
      </c>
      <c r="B9" s="290"/>
      <c r="C9" s="374"/>
      <c r="D9" s="374"/>
      <c r="E9" s="290"/>
      <c r="F9" s="374"/>
      <c r="G9" s="291"/>
      <c r="H9" s="291"/>
      <c r="I9" s="291"/>
      <c r="J9" s="291">
        <v>11.0999</v>
      </c>
      <c r="K9" s="374"/>
      <c r="L9" s="374">
        <f t="shared" si="0"/>
        <v>0.33</v>
      </c>
      <c r="M9" s="374"/>
      <c r="N9" s="297" t="e">
        <f t="shared" si="1"/>
        <v>#DIV/0!</v>
      </c>
      <c r="O9" s="297" t="e">
        <f t="shared" si="2"/>
        <v>#DIV/0!</v>
      </c>
      <c r="P9" s="297" t="e">
        <f t="shared" si="3"/>
        <v>#DIV/0!</v>
      </c>
      <c r="Q9" s="295">
        <f t="shared" si="4"/>
        <v>0</v>
      </c>
      <c r="R9" s="300"/>
      <c r="S9" s="300"/>
      <c r="T9" s="300"/>
      <c r="U9" s="300"/>
      <c r="V9" s="298" t="str">
        <f>PE!AP9</f>
        <v>UESS, Wolfenbuettel</v>
      </c>
    </row>
    <row r="10" spans="1:24">
      <c r="A10" s="350" t="s">
        <v>43</v>
      </c>
      <c r="B10" s="290"/>
      <c r="C10" s="374"/>
      <c r="D10" s="374"/>
      <c r="E10" s="290"/>
      <c r="F10" s="374"/>
      <c r="G10" s="291"/>
      <c r="H10" s="291"/>
      <c r="I10" s="291"/>
      <c r="J10" s="291"/>
      <c r="K10" s="374"/>
      <c r="L10" s="374">
        <f t="shared" si="0"/>
        <v>0.33</v>
      </c>
      <c r="M10" s="374"/>
      <c r="N10" s="297" t="e">
        <f t="shared" si="1"/>
        <v>#DIV/0!</v>
      </c>
      <c r="O10" s="297" t="e">
        <f t="shared" si="2"/>
        <v>#DIV/0!</v>
      </c>
      <c r="P10" s="297" t="e">
        <f t="shared" si="3"/>
        <v>#DIV/0!</v>
      </c>
      <c r="Q10" s="295">
        <f t="shared" si="4"/>
        <v>0</v>
      </c>
      <c r="R10" s="300"/>
      <c r="S10" s="300"/>
      <c r="T10" s="300"/>
      <c r="U10" s="300"/>
      <c r="V10" s="298" t="str">
        <f>PE!AP10</f>
        <v>UESS, Wolfenbuettel</v>
      </c>
    </row>
    <row r="11" spans="1:24">
      <c r="A11" s="350" t="s">
        <v>44</v>
      </c>
      <c r="B11" s="290"/>
      <c r="C11" s="374"/>
      <c r="D11" s="189"/>
      <c r="E11" s="290"/>
      <c r="F11" s="374"/>
      <c r="G11" s="120"/>
      <c r="H11" s="291"/>
      <c r="I11" s="291"/>
      <c r="J11" s="291"/>
      <c r="K11" s="374"/>
      <c r="L11" s="374">
        <f t="shared" si="0"/>
        <v>0.33</v>
      </c>
      <c r="M11" s="374"/>
      <c r="N11" s="297" t="e">
        <f t="shared" si="1"/>
        <v>#DIV/0!</v>
      </c>
      <c r="O11" s="297" t="e">
        <f t="shared" si="2"/>
        <v>#DIV/0!</v>
      </c>
      <c r="P11" s="297" t="e">
        <f t="shared" si="3"/>
        <v>#DIV/0!</v>
      </c>
      <c r="Q11" s="295">
        <f t="shared" si="4"/>
        <v>0</v>
      </c>
      <c r="R11" s="300"/>
      <c r="S11" s="300"/>
      <c r="T11" s="300"/>
      <c r="U11" s="300"/>
      <c r="V11" s="298" t="str">
        <f>PE!AP11</f>
        <v>UESS, Wolfenbuettel</v>
      </c>
    </row>
    <row r="12" spans="1:24">
      <c r="A12" s="350" t="s">
        <v>45</v>
      </c>
      <c r="B12" s="290"/>
      <c r="C12" s="374"/>
      <c r="D12" s="374"/>
      <c r="E12" s="290"/>
      <c r="F12" s="374"/>
      <c r="G12" s="291"/>
      <c r="H12" s="291"/>
      <c r="I12" s="291"/>
      <c r="J12" s="291"/>
      <c r="K12" s="374"/>
      <c r="L12" s="374">
        <f t="shared" si="0"/>
        <v>0.33</v>
      </c>
      <c r="M12" s="374"/>
      <c r="N12" s="297" t="e">
        <f t="shared" si="1"/>
        <v>#DIV/0!</v>
      </c>
      <c r="O12" s="297" t="e">
        <f t="shared" si="2"/>
        <v>#DIV/0!</v>
      </c>
      <c r="P12" s="297" t="e">
        <f t="shared" si="3"/>
        <v>#DIV/0!</v>
      </c>
      <c r="Q12" s="295">
        <f t="shared" si="4"/>
        <v>0</v>
      </c>
      <c r="R12" s="300"/>
      <c r="S12" s="300"/>
      <c r="T12" s="300"/>
      <c r="U12" s="300"/>
      <c r="V12" s="298" t="str">
        <f>PE!AP12</f>
        <v>UESS, Wolfenbuettel</v>
      </c>
    </row>
    <row r="13" spans="1:24">
      <c r="A13" s="350" t="s">
        <v>46</v>
      </c>
      <c r="B13" s="290"/>
      <c r="C13" s="374"/>
      <c r="D13" s="374"/>
      <c r="E13" s="290"/>
      <c r="F13" s="374"/>
      <c r="G13" s="291"/>
      <c r="H13" s="291"/>
      <c r="I13" s="291"/>
      <c r="J13" s="291">
        <v>12.202199999999999</v>
      </c>
      <c r="K13" s="374"/>
      <c r="L13" s="374">
        <f t="shared" si="0"/>
        <v>0.33</v>
      </c>
      <c r="M13" s="374"/>
      <c r="N13" s="297" t="e">
        <f t="shared" si="1"/>
        <v>#DIV/0!</v>
      </c>
      <c r="O13" s="297" t="e">
        <f t="shared" si="2"/>
        <v>#DIV/0!</v>
      </c>
      <c r="P13" s="297" t="e">
        <f t="shared" si="3"/>
        <v>#DIV/0!</v>
      </c>
      <c r="Q13" s="295">
        <f t="shared" si="4"/>
        <v>0</v>
      </c>
      <c r="R13" s="300"/>
      <c r="S13" s="300"/>
      <c r="T13" s="300"/>
      <c r="U13" s="300"/>
      <c r="V13" s="298" t="str">
        <f>PE!AP13</f>
        <v>UESS, Wolfenbuettel</v>
      </c>
    </row>
    <row r="14" spans="1:24">
      <c r="A14" s="350" t="s">
        <v>47</v>
      </c>
      <c r="B14" s="290">
        <v>8.9172046713007092</v>
      </c>
      <c r="C14" s="374">
        <v>1.7876573001395391</v>
      </c>
      <c r="D14" s="374">
        <v>1.3062355329492481</v>
      </c>
      <c r="E14" s="290">
        <v>8.9172046713007092</v>
      </c>
      <c r="F14" s="374">
        <v>1.7876573001395391</v>
      </c>
      <c r="G14" s="291">
        <v>1.3062355329492481</v>
      </c>
      <c r="H14" s="291"/>
      <c r="I14" s="291"/>
      <c r="J14" s="291">
        <v>10.3355</v>
      </c>
      <c r="K14" s="374"/>
      <c r="L14" s="374">
        <f t="shared" si="0"/>
        <v>1</v>
      </c>
      <c r="M14" s="374"/>
      <c r="N14" s="297">
        <f t="shared" si="1"/>
        <v>1.5469464165443936</v>
      </c>
      <c r="O14" s="297">
        <f t="shared" si="2"/>
        <v>1.5469464165443936</v>
      </c>
      <c r="P14" s="297">
        <f t="shared" si="3"/>
        <v>31.120778460168165</v>
      </c>
      <c r="Q14" s="295">
        <f t="shared" si="4"/>
        <v>0.14967310885244001</v>
      </c>
      <c r="R14" s="300"/>
      <c r="S14" s="300"/>
      <c r="T14" s="300"/>
      <c r="U14" s="300"/>
      <c r="V14" s="298" t="str">
        <f>PE!AP14</f>
        <v>Flussprobe</v>
      </c>
    </row>
    <row r="15" spans="1:24">
      <c r="A15" s="350" t="s">
        <v>50</v>
      </c>
      <c r="B15" s="290">
        <v>8.3158517884739425</v>
      </c>
      <c r="C15" s="374">
        <v>1.809789835353619</v>
      </c>
      <c r="D15" s="374">
        <v>1.4071076214677929</v>
      </c>
      <c r="E15" s="290">
        <v>8.3158517884739425</v>
      </c>
      <c r="F15" s="374">
        <v>1.809789835353619</v>
      </c>
      <c r="G15" s="291">
        <v>1.4071076214677929</v>
      </c>
      <c r="H15" s="291"/>
      <c r="I15" s="291"/>
      <c r="J15" s="291">
        <v>10.227</v>
      </c>
      <c r="K15" s="374"/>
      <c r="L15" s="374">
        <f t="shared" si="0"/>
        <v>1</v>
      </c>
      <c r="M15" s="374"/>
      <c r="N15" s="297">
        <f t="shared" si="1"/>
        <v>1.6084487284107061</v>
      </c>
      <c r="O15" s="297">
        <f t="shared" si="2"/>
        <v>1.6084487284107061</v>
      </c>
      <c r="P15" s="297">
        <f t="shared" si="3"/>
        <v>25.035439847915629</v>
      </c>
      <c r="Q15" s="295">
        <f t="shared" si="4"/>
        <v>0.15727473632645997</v>
      </c>
      <c r="R15" s="300"/>
      <c r="S15" s="300"/>
      <c r="T15" s="300"/>
      <c r="U15" s="300"/>
      <c r="V15" s="298" t="str">
        <f>PE!AP15</f>
        <v>Flussprobe</v>
      </c>
    </row>
    <row r="16" spans="1:24">
      <c r="A16" s="350" t="s">
        <v>51</v>
      </c>
      <c r="B16" s="290">
        <v>8.7972537684849588</v>
      </c>
      <c r="C16" s="374">
        <v>1.76456623936871</v>
      </c>
      <c r="D16" s="374">
        <v>1.2009948317131569</v>
      </c>
      <c r="E16" s="290">
        <v>8.7972537684849588</v>
      </c>
      <c r="F16" s="374">
        <v>1.76456623936871</v>
      </c>
      <c r="G16" s="291">
        <v>1.2009948317131569</v>
      </c>
      <c r="H16" s="291"/>
      <c r="I16" s="291"/>
      <c r="J16" s="291">
        <v>9.8079999999999998</v>
      </c>
      <c r="K16" s="374"/>
      <c r="L16" s="374">
        <f t="shared" si="0"/>
        <v>0.75</v>
      </c>
      <c r="M16" s="374"/>
      <c r="N16" s="297">
        <f t="shared" si="1"/>
        <v>1.4827805355409334</v>
      </c>
      <c r="O16" s="297">
        <f t="shared" si="2"/>
        <v>1.4827805355409334</v>
      </c>
      <c r="P16" s="297">
        <f t="shared" si="3"/>
        <v>38.007742491032673</v>
      </c>
      <c r="Q16" s="295">
        <f t="shared" si="4"/>
        <v>0.1511807234442224</v>
      </c>
      <c r="R16" s="300"/>
      <c r="S16" s="300"/>
      <c r="T16" s="300"/>
      <c r="U16" s="300"/>
      <c r="V16" s="298" t="str">
        <f>PE!AP16</f>
        <v>Flussprobe</v>
      </c>
    </row>
    <row r="17" spans="1:22">
      <c r="A17" s="350" t="s">
        <v>52</v>
      </c>
      <c r="B17" s="290">
        <v>8.7478514721758547</v>
      </c>
      <c r="C17" s="374">
        <v>1.9721364266486261</v>
      </c>
      <c r="D17" s="374">
        <v>2.147024651730828</v>
      </c>
      <c r="E17" s="290">
        <v>8.7478514721758547</v>
      </c>
      <c r="F17" s="374">
        <v>1.9721364266486261</v>
      </c>
      <c r="G17" s="291">
        <v>2.147024651730828</v>
      </c>
      <c r="H17" s="291"/>
      <c r="I17" s="291"/>
      <c r="J17" s="291">
        <v>10.169700000000001</v>
      </c>
      <c r="K17" s="374"/>
      <c r="L17" s="374">
        <f t="shared" si="0"/>
        <v>1</v>
      </c>
      <c r="M17" s="374"/>
      <c r="N17" s="297">
        <f t="shared" si="1"/>
        <v>2.0595805391897271</v>
      </c>
      <c r="O17" s="297">
        <f t="shared" si="2"/>
        <v>2.0595805391897271</v>
      </c>
      <c r="P17" s="297">
        <f t="shared" si="3"/>
        <v>8.4914487078522232</v>
      </c>
      <c r="Q17" s="295">
        <f t="shared" si="4"/>
        <v>0.20252126800099579</v>
      </c>
      <c r="R17" s="300"/>
      <c r="S17" s="300"/>
      <c r="T17" s="300"/>
      <c r="U17" s="300"/>
      <c r="V17" s="298" t="str">
        <f>PE!AP17</f>
        <v>Flussprobe</v>
      </c>
    </row>
    <row r="18" spans="1:22">
      <c r="A18" s="350" t="s">
        <v>53</v>
      </c>
      <c r="B18" s="290">
        <v>8.0189388683100766</v>
      </c>
      <c r="C18" s="374">
        <v>2.316740339581806</v>
      </c>
      <c r="D18" s="374">
        <v>3.717604617966205</v>
      </c>
      <c r="E18" s="290">
        <v>8.0189388683100766</v>
      </c>
      <c r="F18" s="374">
        <v>2.316740339581806</v>
      </c>
      <c r="G18" s="291">
        <v>3.717604617966205</v>
      </c>
      <c r="H18" s="291"/>
      <c r="I18" s="291"/>
      <c r="J18" s="291">
        <v>9.8901000000000003</v>
      </c>
      <c r="K18" s="374"/>
      <c r="L18" s="374">
        <f t="shared" si="0"/>
        <v>0.75</v>
      </c>
      <c r="M18" s="374"/>
      <c r="N18" s="297">
        <f t="shared" si="1"/>
        <v>3.0171724787740057</v>
      </c>
      <c r="O18" s="297">
        <f t="shared" si="2"/>
        <v>3.0171724787740057</v>
      </c>
      <c r="P18" s="297">
        <f t="shared" si="3"/>
        <v>46.429704905489011</v>
      </c>
      <c r="Q18" s="295">
        <f t="shared" si="4"/>
        <v>0.30506996681267184</v>
      </c>
      <c r="R18" s="300"/>
      <c r="S18" s="300"/>
      <c r="T18" s="300"/>
      <c r="U18" s="300"/>
      <c r="V18" s="298" t="str">
        <f>PE!AP18</f>
        <v>Flussprobe</v>
      </c>
    </row>
    <row r="19" spans="1:22">
      <c r="A19" s="350" t="s">
        <v>54</v>
      </c>
      <c r="B19" s="290">
        <v>7.7583516522850511</v>
      </c>
      <c r="C19" s="374">
        <v>2.2864276284966958</v>
      </c>
      <c r="D19" s="374">
        <v>3.57945024720668</v>
      </c>
      <c r="E19" s="290">
        <v>7.7583516522850511</v>
      </c>
      <c r="F19" s="374">
        <v>2.2864276284966958</v>
      </c>
      <c r="G19" s="291">
        <v>3.57945024720668</v>
      </c>
      <c r="H19" s="291"/>
      <c r="I19" s="291"/>
      <c r="J19" s="291">
        <v>10.0991</v>
      </c>
      <c r="K19" s="374"/>
      <c r="L19" s="374">
        <f t="shared" si="0"/>
        <v>0.75</v>
      </c>
      <c r="M19" s="374"/>
      <c r="N19" s="297">
        <f t="shared" si="1"/>
        <v>2.9329389378516879</v>
      </c>
      <c r="O19" s="297">
        <f t="shared" si="2"/>
        <v>2.9329389378516879</v>
      </c>
      <c r="P19" s="297">
        <f t="shared" si="3"/>
        <v>44.08624407493101</v>
      </c>
      <c r="Q19" s="295">
        <f t="shared" si="4"/>
        <v>0.29041587248880474</v>
      </c>
      <c r="R19" s="300"/>
      <c r="S19" s="300"/>
      <c r="T19" s="300"/>
      <c r="U19" s="300"/>
      <c r="V19" s="298" t="str">
        <f>PE!AP19</f>
        <v>Flussprobe</v>
      </c>
    </row>
    <row r="20" spans="1:22">
      <c r="A20" s="350" t="s">
        <v>55</v>
      </c>
      <c r="B20" s="290">
        <v>9.6356062158646623</v>
      </c>
      <c r="C20" s="374">
        <v>2.1596400434930181</v>
      </c>
      <c r="D20" s="374">
        <v>3.0015983032772029</v>
      </c>
      <c r="E20" s="290">
        <v>9.6356062158646623</v>
      </c>
      <c r="F20" s="374">
        <v>2.1596400434930181</v>
      </c>
      <c r="G20" s="291">
        <v>3.0015983032772029</v>
      </c>
      <c r="H20" s="291"/>
      <c r="I20" s="291"/>
      <c r="J20" s="291">
        <v>10.051500000000001</v>
      </c>
      <c r="K20" s="374"/>
      <c r="L20" s="374">
        <f t="shared" si="0"/>
        <v>1</v>
      </c>
      <c r="M20" s="374"/>
      <c r="N20" s="297">
        <f t="shared" si="1"/>
        <v>2.5806191733851103</v>
      </c>
      <c r="O20" s="297">
        <f t="shared" si="2"/>
        <v>2.5806191733851103</v>
      </c>
      <c r="P20" s="297">
        <f t="shared" si="3"/>
        <v>32.626211122803973</v>
      </c>
      <c r="Q20" s="295">
        <f t="shared" si="4"/>
        <v>0.25673970784311895</v>
      </c>
      <c r="R20" s="300"/>
      <c r="S20" s="300"/>
      <c r="T20" s="300"/>
      <c r="U20" s="300"/>
      <c r="V20" s="298" t="str">
        <f>PE!AP20</f>
        <v>Flussprobe</v>
      </c>
    </row>
    <row r="21" spans="1:22">
      <c r="A21" s="350" t="s">
        <v>56</v>
      </c>
      <c r="B21" s="290">
        <v>9.4645060597420265</v>
      </c>
      <c r="C21" s="374">
        <v>2.1893914143159932</v>
      </c>
      <c r="D21" s="374">
        <v>3.137194288200523</v>
      </c>
      <c r="E21" s="290">
        <v>9.4645060597420265</v>
      </c>
      <c r="F21" s="374">
        <v>2.1893914143159932</v>
      </c>
      <c r="G21" s="291">
        <v>3.137194288200523</v>
      </c>
      <c r="H21" s="291"/>
      <c r="I21" s="291"/>
      <c r="J21" s="291">
        <v>9.4450000000000003</v>
      </c>
      <c r="K21" s="374"/>
      <c r="L21" s="374">
        <f t="shared" si="0"/>
        <v>0.75</v>
      </c>
      <c r="M21" s="374"/>
      <c r="N21" s="297">
        <f t="shared" si="1"/>
        <v>2.6632928512582579</v>
      </c>
      <c r="O21" s="297">
        <f t="shared" si="2"/>
        <v>2.6632928512582579</v>
      </c>
      <c r="P21" s="297">
        <f t="shared" si="3"/>
        <v>35.587632559323914</v>
      </c>
      <c r="Q21" s="295">
        <f t="shared" si="4"/>
        <v>0.28197912665518876</v>
      </c>
      <c r="R21" s="300"/>
      <c r="S21" s="300"/>
      <c r="T21" s="300"/>
      <c r="U21" s="300"/>
      <c r="V21" s="298" t="str">
        <f>PE!AP21</f>
        <v>Flussprobe</v>
      </c>
    </row>
    <row r="22" spans="1:22">
      <c r="A22" s="350" t="s">
        <v>57</v>
      </c>
      <c r="B22" s="290">
        <v>5.7834175930166536</v>
      </c>
      <c r="C22" s="374">
        <v>2.0690798079513799</v>
      </c>
      <c r="D22" s="374">
        <v>2.5888575120638628</v>
      </c>
      <c r="E22" s="290">
        <v>5.7834175930166536</v>
      </c>
      <c r="F22" s="374">
        <v>2.0690798079513799</v>
      </c>
      <c r="G22" s="291">
        <v>2.5888575120638628</v>
      </c>
      <c r="H22" s="291"/>
      <c r="I22" s="291"/>
      <c r="J22" s="291">
        <v>10.64</v>
      </c>
      <c r="K22" s="374"/>
      <c r="L22" s="374">
        <f t="shared" si="0"/>
        <v>1</v>
      </c>
      <c r="M22" s="374"/>
      <c r="N22" s="297">
        <f t="shared" si="1"/>
        <v>2.3289686600076216</v>
      </c>
      <c r="O22" s="297">
        <f t="shared" si="2"/>
        <v>2.3289686600076216</v>
      </c>
      <c r="P22" s="297">
        <f t="shared" si="3"/>
        <v>22.317934673744467</v>
      </c>
      <c r="Q22" s="295">
        <f t="shared" si="4"/>
        <v>0.21888803195560352</v>
      </c>
      <c r="R22" s="300"/>
      <c r="S22" s="300"/>
      <c r="T22" s="300"/>
      <c r="U22" s="300"/>
      <c r="V22" s="298" t="str">
        <f>PE!AP22</f>
        <v>Flussprobe</v>
      </c>
    </row>
    <row r="23" spans="1:22">
      <c r="A23" s="350" t="s">
        <v>58</v>
      </c>
      <c r="B23" s="290">
        <v>5.7491240332255398</v>
      </c>
      <c r="C23" s="374">
        <v>1.9644674490271079</v>
      </c>
      <c r="D23" s="374">
        <v>2.1120722261726241</v>
      </c>
      <c r="E23" s="290">
        <v>5.7491240332255398</v>
      </c>
      <c r="F23" s="374">
        <v>1.9644674490271079</v>
      </c>
      <c r="G23" s="291">
        <v>2.1120722261726241</v>
      </c>
      <c r="H23" s="291"/>
      <c r="I23" s="291"/>
      <c r="J23" s="291">
        <v>11.4589</v>
      </c>
      <c r="K23" s="374"/>
      <c r="L23" s="374">
        <f t="shared" si="0"/>
        <v>1</v>
      </c>
      <c r="M23" s="374"/>
      <c r="N23" s="297">
        <f t="shared" si="1"/>
        <v>2.038269837599866</v>
      </c>
      <c r="O23" s="297">
        <f t="shared" si="2"/>
        <v>2.038269837599866</v>
      </c>
      <c r="P23" s="297">
        <f t="shared" si="3"/>
        <v>7.2416700881629108</v>
      </c>
      <c r="Q23" s="295">
        <f t="shared" si="4"/>
        <v>0.17787657084012132</v>
      </c>
      <c r="R23" s="300"/>
      <c r="S23" s="300"/>
      <c r="T23" s="300"/>
      <c r="U23" s="300"/>
      <c r="V23" s="298" t="str">
        <f>PE!AP23</f>
        <v>Flussprobe</v>
      </c>
    </row>
    <row r="24" spans="1:22">
      <c r="A24" s="350" t="s">
        <v>59</v>
      </c>
      <c r="B24" s="290">
        <v>6.784161928601228</v>
      </c>
      <c r="C24" s="374">
        <v>1.615988290493779</v>
      </c>
      <c r="D24" s="374">
        <v>0.52383029245687251</v>
      </c>
      <c r="E24" s="290">
        <v>6.784161928601228</v>
      </c>
      <c r="F24" s="374">
        <v>1.615988290493779</v>
      </c>
      <c r="G24" s="291">
        <v>0.52383029245687251</v>
      </c>
      <c r="H24" s="291"/>
      <c r="I24" s="291"/>
      <c r="J24" s="291">
        <v>9.8652999999999995</v>
      </c>
      <c r="K24" s="374"/>
      <c r="L24" s="374">
        <f t="shared" si="0"/>
        <v>0.5</v>
      </c>
      <c r="M24" s="374"/>
      <c r="N24" s="297">
        <f t="shared" si="1"/>
        <v>1.0699092914753257</v>
      </c>
      <c r="O24" s="297">
        <f t="shared" si="2"/>
        <v>1.0699092914753257</v>
      </c>
      <c r="P24" s="297">
        <f t="shared" si="3"/>
        <v>102.07949465799121</v>
      </c>
      <c r="Q24" s="295">
        <f t="shared" si="4"/>
        <v>0.10845177455073092</v>
      </c>
      <c r="R24" s="300"/>
      <c r="S24" s="300"/>
      <c r="T24" s="300"/>
      <c r="U24" s="300"/>
      <c r="V24" s="298" t="str">
        <f>PE!AP24</f>
        <v>Flussprobe</v>
      </c>
    </row>
    <row r="25" spans="1:22">
      <c r="A25" s="350" t="s">
        <v>60</v>
      </c>
      <c r="B25" s="290">
        <v>7.0572781203310573</v>
      </c>
      <c r="C25" s="374">
        <v>1.596249301745051</v>
      </c>
      <c r="D25" s="374">
        <v>0.43386712280328321</v>
      </c>
      <c r="E25" s="290">
        <v>7.0572781203310573</v>
      </c>
      <c r="F25" s="374">
        <v>1.596249301745051</v>
      </c>
      <c r="G25" s="291">
        <v>0.43386712280328321</v>
      </c>
      <c r="H25" s="291"/>
      <c r="I25" s="291"/>
      <c r="J25" s="291">
        <v>10.4619</v>
      </c>
      <c r="K25" s="374"/>
      <c r="L25" s="374">
        <f t="shared" si="0"/>
        <v>0.5</v>
      </c>
      <c r="M25" s="374"/>
      <c r="N25" s="297">
        <f t="shared" si="1"/>
        <v>1.0150582122741671</v>
      </c>
      <c r="O25" s="297">
        <f t="shared" si="2"/>
        <v>1.0150582122741671</v>
      </c>
      <c r="P25" s="297">
        <f t="shared" si="3"/>
        <v>114.51384412107079</v>
      </c>
      <c r="Q25" s="295">
        <f t="shared" si="4"/>
        <v>9.7024270187458031E-2</v>
      </c>
      <c r="R25" s="300"/>
      <c r="S25" s="300"/>
      <c r="T25" s="300"/>
      <c r="U25" s="300"/>
      <c r="V25" s="298" t="str">
        <f>PE!AP25</f>
        <v>Flussprobe</v>
      </c>
    </row>
    <row r="26" spans="1:22">
      <c r="A26" s="350" t="s">
        <v>61</v>
      </c>
      <c r="B26" s="290">
        <v>13.16950992715374</v>
      </c>
      <c r="C26" s="374">
        <v>1.842040085995404</v>
      </c>
      <c r="D26" s="374">
        <v>1.554092596574209</v>
      </c>
      <c r="E26" s="290">
        <v>13.16950992715374</v>
      </c>
      <c r="F26" s="374">
        <v>1.842040085995404</v>
      </c>
      <c r="G26" s="291">
        <v>1.554092596574209</v>
      </c>
      <c r="H26" s="291"/>
      <c r="I26" s="291"/>
      <c r="J26" s="291">
        <v>9.3047000000000004</v>
      </c>
      <c r="K26" s="374"/>
      <c r="L26" s="374">
        <f t="shared" si="0"/>
        <v>1</v>
      </c>
      <c r="M26" s="374"/>
      <c r="N26" s="297">
        <f t="shared" si="1"/>
        <v>1.6980663412848065</v>
      </c>
      <c r="O26" s="297">
        <f t="shared" si="2"/>
        <v>1.6980663412848065</v>
      </c>
      <c r="P26" s="297">
        <f t="shared" si="3"/>
        <v>16.957375717330667</v>
      </c>
      <c r="Q26" s="295">
        <f t="shared" si="4"/>
        <v>0.18249554969905601</v>
      </c>
      <c r="R26" s="300"/>
      <c r="S26" s="300"/>
      <c r="T26" s="300"/>
      <c r="U26" s="300"/>
      <c r="V26" s="298" t="str">
        <f>PE!AP26</f>
        <v>Flussprobe</v>
      </c>
    </row>
    <row r="27" spans="1:22">
      <c r="A27" s="350" t="s">
        <v>62</v>
      </c>
      <c r="B27" s="290">
        <v>14.080345267723921</v>
      </c>
      <c r="C27" s="374">
        <v>1.983421008266778</v>
      </c>
      <c r="D27" s="374">
        <v>2.1984556922723071</v>
      </c>
      <c r="E27" s="290">
        <v>14.080345267723921</v>
      </c>
      <c r="F27" s="374">
        <v>1.983421008266778</v>
      </c>
      <c r="G27" s="291">
        <v>2.1984556922723071</v>
      </c>
      <c r="H27" s="291"/>
      <c r="I27" s="291"/>
      <c r="J27" s="291">
        <v>10.1731</v>
      </c>
      <c r="K27" s="374"/>
      <c r="L27" s="374">
        <f t="shared" si="0"/>
        <v>1</v>
      </c>
      <c r="M27" s="374"/>
      <c r="N27" s="297">
        <f t="shared" si="1"/>
        <v>2.0909383502695427</v>
      </c>
      <c r="O27" s="297">
        <f t="shared" si="2"/>
        <v>2.0909383502695427</v>
      </c>
      <c r="P27" s="297">
        <f t="shared" si="3"/>
        <v>10.284123583931059</v>
      </c>
      <c r="Q27" s="295">
        <f t="shared" si="4"/>
        <v>0.20553600675010986</v>
      </c>
      <c r="R27" s="300"/>
      <c r="S27" s="300"/>
      <c r="T27" s="300"/>
      <c r="U27" s="300"/>
      <c r="V27" s="298" t="str">
        <f>PE!AP27</f>
        <v>Flussprobe</v>
      </c>
    </row>
    <row r="28" spans="1:22">
      <c r="A28" s="350" t="s">
        <v>63</v>
      </c>
      <c r="B28" s="290">
        <v>9.1995605311533737</v>
      </c>
      <c r="C28" s="374">
        <v>1.3679583171495939</v>
      </c>
      <c r="D28" s="374">
        <v>-0.60660059512219144</v>
      </c>
      <c r="E28" s="290">
        <v>9.1995605311533737</v>
      </c>
      <c r="F28" s="374"/>
      <c r="G28" s="291"/>
      <c r="H28" s="291"/>
      <c r="I28" s="291"/>
      <c r="J28" s="291">
        <v>10.0763</v>
      </c>
      <c r="K28" s="374"/>
      <c r="L28" s="374">
        <f t="shared" si="0"/>
        <v>0.33</v>
      </c>
      <c r="M28" s="374"/>
      <c r="N28" s="297">
        <f t="shared" si="1"/>
        <v>0.38067886101370124</v>
      </c>
      <c r="O28" s="297" t="e">
        <f t="shared" si="2"/>
        <v>#DIV/0!</v>
      </c>
      <c r="P28" s="297" t="e">
        <f t="shared" si="3"/>
        <v>#DIV/0!</v>
      </c>
      <c r="Q28" s="295">
        <f t="shared" si="4"/>
        <v>0</v>
      </c>
      <c r="R28" s="300"/>
      <c r="S28" s="300"/>
      <c r="T28" s="300"/>
      <c r="U28" s="300"/>
      <c r="V28" s="298" t="str">
        <f>PE!AP28</f>
        <v>Flussprobe</v>
      </c>
    </row>
    <row r="29" spans="1:22">
      <c r="A29" s="350" t="s">
        <v>64</v>
      </c>
      <c r="B29" s="290">
        <v>9.038033109349076</v>
      </c>
      <c r="C29" s="374">
        <v>1.3701497593066441</v>
      </c>
      <c r="D29" s="374"/>
      <c r="E29" s="290">
        <v>9.038033109349076</v>
      </c>
      <c r="F29" s="374">
        <v>1.3701497593066441</v>
      </c>
      <c r="G29" s="291"/>
      <c r="H29" s="291"/>
      <c r="I29" s="291"/>
      <c r="J29" s="291">
        <v>9.8840000000000003</v>
      </c>
      <c r="K29" s="374"/>
      <c r="L29" s="374">
        <f t="shared" si="0"/>
        <v>0.75</v>
      </c>
      <c r="M29" s="374"/>
      <c r="N29" s="297">
        <f t="shared" si="1"/>
        <v>1.3701497593066441</v>
      </c>
      <c r="O29" s="297">
        <f t="shared" si="2"/>
        <v>1.3701497593066441</v>
      </c>
      <c r="P29" s="297">
        <f t="shared" si="3"/>
        <v>0</v>
      </c>
      <c r="Q29" s="295">
        <f t="shared" si="4"/>
        <v>0.13862300276271186</v>
      </c>
      <c r="R29" s="300"/>
      <c r="S29" s="300"/>
      <c r="T29" s="300"/>
      <c r="U29" s="300"/>
      <c r="V29" s="298" t="str">
        <f>PE!AP29</f>
        <v>Flussprobe</v>
      </c>
    </row>
    <row r="30" spans="1:22">
      <c r="A30" s="350" t="s">
        <v>65</v>
      </c>
      <c r="B30" s="290">
        <v>7.7591867471502063</v>
      </c>
      <c r="C30" s="374">
        <v>1.3679583171495939</v>
      </c>
      <c r="D30" s="374"/>
      <c r="E30" s="290">
        <v>7.7591867471502063</v>
      </c>
      <c r="F30" s="374"/>
      <c r="G30" s="291"/>
      <c r="H30" s="291"/>
      <c r="I30" s="291"/>
      <c r="J30" s="291">
        <v>10</v>
      </c>
      <c r="K30" s="374"/>
      <c r="L30" s="374">
        <f t="shared" si="0"/>
        <v>0.33</v>
      </c>
      <c r="M30" s="374"/>
      <c r="N30" s="297">
        <f t="shared" si="1"/>
        <v>1.3679583171495939</v>
      </c>
      <c r="O30" s="297" t="e">
        <f t="shared" si="2"/>
        <v>#DIV/0!</v>
      </c>
      <c r="P30" s="297" t="e">
        <f t="shared" si="3"/>
        <v>#DIV/0!</v>
      </c>
      <c r="Q30" s="295">
        <f t="shared" si="4"/>
        <v>0</v>
      </c>
      <c r="R30" s="300"/>
      <c r="S30" s="300"/>
      <c r="T30" s="300"/>
      <c r="U30" s="300"/>
      <c r="V30" s="298" t="str">
        <f>PE!AP30</f>
        <v>Flussprobe</v>
      </c>
    </row>
    <row r="31" spans="1:22">
      <c r="A31" s="350" t="s">
        <v>66</v>
      </c>
      <c r="B31" s="290">
        <v>7.8809661689631261</v>
      </c>
      <c r="C31" s="374">
        <v>2.9666622790212558</v>
      </c>
      <c r="D31" s="374">
        <v>6.6797136927356826</v>
      </c>
      <c r="E31" s="290">
        <v>7.8809661689631261</v>
      </c>
      <c r="F31" s="374">
        <v>2.9666622790212558</v>
      </c>
      <c r="G31" s="291">
        <v>6.6797136927356826</v>
      </c>
      <c r="H31" s="291"/>
      <c r="I31" s="291"/>
      <c r="J31" s="291">
        <v>10.220700000000001</v>
      </c>
      <c r="K31" s="374"/>
      <c r="L31" s="374">
        <f t="shared" si="0"/>
        <v>0.5</v>
      </c>
      <c r="M31" s="374"/>
      <c r="N31" s="297">
        <f t="shared" si="1"/>
        <v>4.8231879858784694</v>
      </c>
      <c r="O31" s="297">
        <f t="shared" si="2"/>
        <v>4.8231879858784694</v>
      </c>
      <c r="P31" s="297">
        <f t="shared" si="3"/>
        <v>76.98334430641421</v>
      </c>
      <c r="Q31" s="295">
        <f t="shared" si="4"/>
        <v>0.47190387995719169</v>
      </c>
      <c r="R31" s="300"/>
      <c r="S31" s="300"/>
      <c r="T31" s="300"/>
      <c r="U31" s="300"/>
      <c r="V31" s="298" t="str">
        <f>PE!AP31</f>
        <v>Flussprobe</v>
      </c>
    </row>
    <row r="32" spans="1:22">
      <c r="A32" s="350" t="s">
        <v>67</v>
      </c>
      <c r="B32" s="290">
        <v>12.356665462375011</v>
      </c>
      <c r="C32" s="374">
        <v>7.3888540630038753</v>
      </c>
      <c r="D32" s="374">
        <v>26.83446400783302</v>
      </c>
      <c r="E32" s="290">
        <v>12.356665462375011</v>
      </c>
      <c r="F32" s="374">
        <v>7.3888540630038753</v>
      </c>
      <c r="G32" s="291">
        <v>26.83446400783302</v>
      </c>
      <c r="H32" s="291"/>
      <c r="I32" s="291"/>
      <c r="J32" s="291">
        <v>10.6455</v>
      </c>
      <c r="K32" s="374"/>
      <c r="L32" s="374">
        <f t="shared" si="0"/>
        <v>0.5</v>
      </c>
      <c r="M32" s="374"/>
      <c r="N32" s="297">
        <f t="shared" si="1"/>
        <v>17.111659035418448</v>
      </c>
      <c r="O32" s="297">
        <f t="shared" si="2"/>
        <v>17.111659035418448</v>
      </c>
      <c r="P32" s="297">
        <f t="shared" si="3"/>
        <v>113.63953608811271</v>
      </c>
      <c r="Q32" s="295">
        <f t="shared" si="4"/>
        <v>1.6074077342932176</v>
      </c>
      <c r="R32" s="300"/>
      <c r="S32" s="300"/>
      <c r="T32" s="300"/>
      <c r="U32" s="300"/>
      <c r="V32" s="298" t="str">
        <f>PE!AP32</f>
        <v>Flussprobe</v>
      </c>
    </row>
    <row r="33" spans="1:22">
      <c r="A33" s="350" t="s">
        <v>68</v>
      </c>
      <c r="B33" s="290">
        <v>12.24269399657546</v>
      </c>
      <c r="C33" s="374">
        <v>8.6258079158112633</v>
      </c>
      <c r="D33" s="374">
        <v>32.47205217054681</v>
      </c>
      <c r="E33" s="290">
        <v>12.24269399657546</v>
      </c>
      <c r="F33" s="374">
        <v>8.6258079158112633</v>
      </c>
      <c r="G33" s="291">
        <v>32.47205217054681</v>
      </c>
      <c r="H33" s="291"/>
      <c r="I33" s="291"/>
      <c r="J33" s="291">
        <v>10.5054</v>
      </c>
      <c r="K33" s="374"/>
      <c r="L33" s="374">
        <f t="shared" si="0"/>
        <v>0.5</v>
      </c>
      <c r="M33" s="374"/>
      <c r="N33" s="297">
        <f t="shared" si="1"/>
        <v>20.548930043179038</v>
      </c>
      <c r="O33" s="297">
        <f t="shared" si="2"/>
        <v>20.548930043179038</v>
      </c>
      <c r="P33" s="297">
        <f t="shared" si="3"/>
        <v>116.04616009022332</v>
      </c>
      <c r="Q33" s="295">
        <f t="shared" si="4"/>
        <v>1.956034995638342</v>
      </c>
      <c r="R33" s="300"/>
      <c r="S33" s="300"/>
      <c r="T33" s="300"/>
      <c r="U33" s="300"/>
      <c r="V33" s="298" t="str">
        <f>PE!AP33</f>
        <v>Flussprobe</v>
      </c>
    </row>
    <row r="34" spans="1:22">
      <c r="A34" s="350" t="s">
        <v>69</v>
      </c>
      <c r="B34" s="290">
        <v>10.615338900709411</v>
      </c>
      <c r="C34" s="374">
        <v>3.5257019927196391</v>
      </c>
      <c r="D34" s="374">
        <v>9.2276144614506688</v>
      </c>
      <c r="E34" s="290">
        <v>10.615338900709411</v>
      </c>
      <c r="F34" s="374">
        <v>3.5257019927196391</v>
      </c>
      <c r="G34" s="291">
        <v>9.2276144614506688</v>
      </c>
      <c r="H34" s="291"/>
      <c r="I34" s="291"/>
      <c r="J34" s="291">
        <v>10.3261</v>
      </c>
      <c r="K34" s="374"/>
      <c r="L34" s="374">
        <f t="shared" si="0"/>
        <v>0.5</v>
      </c>
      <c r="M34" s="374"/>
      <c r="N34" s="297">
        <f t="shared" si="1"/>
        <v>6.3766582270851542</v>
      </c>
      <c r="O34" s="297">
        <f t="shared" si="2"/>
        <v>6.3766582270851542</v>
      </c>
      <c r="P34" s="297">
        <f t="shared" si="3"/>
        <v>89.418505205624626</v>
      </c>
      <c r="Q34" s="295">
        <f t="shared" si="4"/>
        <v>0.61752822721890688</v>
      </c>
      <c r="R34" s="300"/>
      <c r="S34" s="300"/>
      <c r="T34" s="300"/>
      <c r="U34" s="300"/>
      <c r="V34" s="298" t="str">
        <f>PE!AP34</f>
        <v>Flussprobe</v>
      </c>
    </row>
    <row r="35" spans="1:22">
      <c r="A35" s="350" t="s">
        <v>70</v>
      </c>
      <c r="B35" s="290">
        <v>11.795475945387381</v>
      </c>
      <c r="C35" s="374">
        <v>2.6272868687207138</v>
      </c>
      <c r="D35" s="374">
        <v>5.1329633499608551</v>
      </c>
      <c r="E35" s="290">
        <v>11.795475945387381</v>
      </c>
      <c r="F35" s="374">
        <v>2.6272868687207138</v>
      </c>
      <c r="G35" s="291">
        <v>5.1329633499608551</v>
      </c>
      <c r="H35" s="291"/>
      <c r="I35" s="291"/>
      <c r="J35" s="291">
        <v>11.098699999999999</v>
      </c>
      <c r="K35" s="374"/>
      <c r="L35" s="374">
        <f t="shared" si="0"/>
        <v>0.75</v>
      </c>
      <c r="M35" s="374"/>
      <c r="N35" s="297">
        <f t="shared" si="1"/>
        <v>3.8801251093407845</v>
      </c>
      <c r="O35" s="297">
        <f t="shared" si="2"/>
        <v>3.8801251093407845</v>
      </c>
      <c r="P35" s="297">
        <f t="shared" si="3"/>
        <v>64.577208482482263</v>
      </c>
      <c r="Q35" s="295">
        <f t="shared" si="4"/>
        <v>0.34960176501218926</v>
      </c>
      <c r="R35" s="300"/>
      <c r="S35" s="300"/>
      <c r="T35" s="300"/>
      <c r="U35" s="300"/>
      <c r="V35" s="298" t="str">
        <f>PE!AP35</f>
        <v>Flussprobe</v>
      </c>
    </row>
    <row r="36" spans="1:22">
      <c r="A36" s="350" t="s">
        <v>71</v>
      </c>
      <c r="B36" s="290">
        <v>10.00119977408035</v>
      </c>
      <c r="C36" s="374">
        <v>2.1230330058835292</v>
      </c>
      <c r="D36" s="374">
        <v>2.8347566693464921</v>
      </c>
      <c r="E36" s="290">
        <v>10.00119977408035</v>
      </c>
      <c r="F36" s="374">
        <v>2.1230330058835292</v>
      </c>
      <c r="G36" s="291">
        <v>2.8347566693464921</v>
      </c>
      <c r="H36" s="291"/>
      <c r="I36" s="291"/>
      <c r="J36" s="291">
        <v>11.1198</v>
      </c>
      <c r="K36" s="374"/>
      <c r="L36" s="374">
        <f t="shared" si="0"/>
        <v>1</v>
      </c>
      <c r="M36" s="374"/>
      <c r="N36" s="297">
        <f t="shared" si="1"/>
        <v>2.4788948376150106</v>
      </c>
      <c r="O36" s="297">
        <f t="shared" si="2"/>
        <v>2.4788948376150106</v>
      </c>
      <c r="P36" s="297">
        <f t="shared" si="3"/>
        <v>28.711329446622475</v>
      </c>
      <c r="Q36" s="295">
        <f t="shared" si="4"/>
        <v>0.22292620709140548</v>
      </c>
      <c r="R36" s="300"/>
      <c r="S36" s="300"/>
      <c r="T36" s="300"/>
      <c r="U36" s="300"/>
      <c r="V36" s="298" t="str">
        <f>PE!AP36</f>
        <v>Muenchehofe</v>
      </c>
    </row>
    <row r="37" spans="1:22">
      <c r="A37" s="350" t="s">
        <v>73</v>
      </c>
      <c r="B37" s="290">
        <v>9.1851433690074611</v>
      </c>
      <c r="C37" s="374">
        <v>2.0652414596917201</v>
      </c>
      <c r="D37" s="374">
        <v>2.5713637093129189</v>
      </c>
      <c r="E37" s="290">
        <v>9.1851433690074611</v>
      </c>
      <c r="F37" s="374">
        <v>2.0652414596917201</v>
      </c>
      <c r="G37" s="291">
        <v>2.5713637093129189</v>
      </c>
      <c r="H37" s="291"/>
      <c r="I37" s="291"/>
      <c r="J37" s="291">
        <v>11.873799999999999</v>
      </c>
      <c r="K37" s="374"/>
      <c r="L37" s="374">
        <f t="shared" si="0"/>
        <v>1</v>
      </c>
      <c r="M37" s="374"/>
      <c r="N37" s="297">
        <f t="shared" si="1"/>
        <v>2.3183025845023195</v>
      </c>
      <c r="O37" s="297">
        <f t="shared" si="2"/>
        <v>2.3183025845023195</v>
      </c>
      <c r="P37" s="297">
        <f t="shared" si="3"/>
        <v>21.831587170914979</v>
      </c>
      <c r="Q37" s="295">
        <f t="shared" si="4"/>
        <v>0.19524521084255417</v>
      </c>
      <c r="R37" s="300"/>
      <c r="S37" s="300"/>
      <c r="T37" s="300"/>
      <c r="U37" s="300"/>
      <c r="V37" s="298" t="str">
        <f>PE!AP37</f>
        <v>Muenchehofe</v>
      </c>
    </row>
    <row r="38" spans="1:22">
      <c r="A38" s="350" t="s">
        <v>74</v>
      </c>
      <c r="B38" s="290">
        <v>7.4420576603106134</v>
      </c>
      <c r="C38" s="374">
        <v>1.616103099522415</v>
      </c>
      <c r="D38" s="374">
        <v>0.52435355047441368</v>
      </c>
      <c r="E38" s="290">
        <v>7.4420576603106134</v>
      </c>
      <c r="F38" s="374">
        <v>1.616103099522415</v>
      </c>
      <c r="G38" s="291">
        <v>0.52435355047441368</v>
      </c>
      <c r="H38" s="291"/>
      <c r="I38" s="291"/>
      <c r="J38" s="291">
        <v>9.9004999999999992</v>
      </c>
      <c r="K38" s="374"/>
      <c r="L38" s="374">
        <f t="shared" si="0"/>
        <v>0.5</v>
      </c>
      <c r="M38" s="374"/>
      <c r="N38" s="297">
        <f t="shared" si="1"/>
        <v>1.0702283249984144</v>
      </c>
      <c r="O38" s="297">
        <f t="shared" si="2"/>
        <v>1.0702283249984144</v>
      </c>
      <c r="P38" s="297">
        <f t="shared" si="3"/>
        <v>102.01090024875008</v>
      </c>
      <c r="Q38" s="295">
        <f t="shared" si="4"/>
        <v>0.10809841169621882</v>
      </c>
      <c r="R38" s="300"/>
      <c r="S38" s="300"/>
      <c r="T38" s="300"/>
      <c r="U38" s="300"/>
      <c r="V38" s="298" t="str">
        <f>PE!AP38</f>
        <v>Muenchehofe</v>
      </c>
    </row>
    <row r="39" spans="1:22">
      <c r="A39" s="350" t="s">
        <v>75</v>
      </c>
      <c r="B39" s="290">
        <v>7.7103179523799366</v>
      </c>
      <c r="C39" s="374">
        <v>2.3038338132268321</v>
      </c>
      <c r="D39" s="374">
        <v>3.6587813400925699</v>
      </c>
      <c r="E39" s="290">
        <v>7.7103179523799366</v>
      </c>
      <c r="F39" s="374">
        <v>2.3038338132268321</v>
      </c>
      <c r="G39" s="291">
        <v>3.6587813400925699</v>
      </c>
      <c r="H39" s="291"/>
      <c r="I39" s="291"/>
      <c r="J39" s="291">
        <v>9.8294999999999995</v>
      </c>
      <c r="K39" s="374"/>
      <c r="L39" s="374">
        <f t="shared" si="0"/>
        <v>0.75</v>
      </c>
      <c r="M39" s="374"/>
      <c r="N39" s="297">
        <f t="shared" si="1"/>
        <v>2.981307576659701</v>
      </c>
      <c r="O39" s="297">
        <f t="shared" si="2"/>
        <v>2.981307576659701</v>
      </c>
      <c r="P39" s="297">
        <f t="shared" si="3"/>
        <v>45.448095911789153</v>
      </c>
      <c r="Q39" s="295">
        <f t="shared" si="4"/>
        <v>0.30330205775061814</v>
      </c>
      <c r="R39" s="300"/>
      <c r="S39" s="300"/>
      <c r="T39" s="300"/>
      <c r="U39" s="300"/>
      <c r="V39" s="298" t="str">
        <f>PE!AP39</f>
        <v>Muenchehofe</v>
      </c>
    </row>
    <row r="40" spans="1:22">
      <c r="A40" s="350" t="s">
        <v>76</v>
      </c>
      <c r="B40" s="290">
        <v>13.289270689172151</v>
      </c>
      <c r="C40" s="374">
        <v>2.5162923995693678</v>
      </c>
      <c r="D40" s="374">
        <v>4.6270907145394524</v>
      </c>
      <c r="E40" s="290">
        <v>13.289270689172151</v>
      </c>
      <c r="F40" s="374">
        <v>2.5162923995693678</v>
      </c>
      <c r="G40" s="291">
        <v>4.6270907145394524</v>
      </c>
      <c r="H40" s="291"/>
      <c r="I40" s="291"/>
      <c r="J40" s="291">
        <v>10.4939</v>
      </c>
      <c r="K40" s="374"/>
      <c r="L40" s="374">
        <f t="shared" si="0"/>
        <v>0.75</v>
      </c>
      <c r="M40" s="374"/>
      <c r="N40" s="297">
        <f t="shared" si="1"/>
        <v>3.5716915570544101</v>
      </c>
      <c r="O40" s="297">
        <f t="shared" si="2"/>
        <v>3.5716915570544101</v>
      </c>
      <c r="P40" s="297">
        <f t="shared" si="3"/>
        <v>59.098001080218395</v>
      </c>
      <c r="Q40" s="295">
        <f t="shared" si="4"/>
        <v>0.34035883294622687</v>
      </c>
      <c r="R40" s="300"/>
      <c r="S40" s="300"/>
      <c r="T40" s="300"/>
      <c r="U40" s="300"/>
      <c r="V40" s="298" t="str">
        <f>PE!AP40</f>
        <v>Flussprobe</v>
      </c>
    </row>
    <row r="41" spans="1:22">
      <c r="A41" s="350" t="s">
        <v>77</v>
      </c>
      <c r="B41" s="290">
        <v>13.289270689172151</v>
      </c>
      <c r="C41" s="374">
        <v>2.5162923995693678</v>
      </c>
      <c r="D41" s="374">
        <v>4.6270907145394524</v>
      </c>
      <c r="E41" s="290">
        <v>13.289270689172151</v>
      </c>
      <c r="F41" s="374">
        <v>2.5162923995693678</v>
      </c>
      <c r="G41" s="291">
        <v>4.6270907145394524</v>
      </c>
      <c r="H41" s="291"/>
      <c r="I41" s="291"/>
      <c r="J41" s="291">
        <v>10.4939</v>
      </c>
      <c r="K41" s="374"/>
      <c r="L41" s="374">
        <f t="shared" si="0"/>
        <v>0.75</v>
      </c>
      <c r="M41" s="374"/>
      <c r="N41" s="297">
        <f t="shared" si="1"/>
        <v>3.5716915570544101</v>
      </c>
      <c r="O41" s="297">
        <f t="shared" si="2"/>
        <v>3.5716915570544101</v>
      </c>
      <c r="P41" s="297">
        <f t="shared" si="3"/>
        <v>59.098001080218395</v>
      </c>
      <c r="Q41" s="295">
        <f t="shared" si="4"/>
        <v>0.34035883294622687</v>
      </c>
      <c r="R41" s="300"/>
      <c r="S41" s="300"/>
      <c r="T41" s="300"/>
      <c r="U41" s="300"/>
      <c r="V41" s="298" t="str">
        <f>PE!AP41</f>
        <v>Flussprobe</v>
      </c>
    </row>
    <row r="42" spans="1:22">
      <c r="A42" s="350" t="s">
        <v>79</v>
      </c>
      <c r="B42" s="290">
        <v>13.02899546856495</v>
      </c>
      <c r="C42" s="374">
        <v>2.1016391742855358</v>
      </c>
      <c r="D42" s="374">
        <v>2.737251324665924</v>
      </c>
      <c r="E42" s="290">
        <v>13.02899546856495</v>
      </c>
      <c r="F42" s="374">
        <v>2.1016391742855358</v>
      </c>
      <c r="G42" s="291">
        <v>2.737251324665924</v>
      </c>
      <c r="H42" s="291"/>
      <c r="I42" s="291"/>
      <c r="J42" s="291">
        <v>10.5085</v>
      </c>
      <c r="K42" s="374"/>
      <c r="L42" s="374">
        <f t="shared" si="0"/>
        <v>1</v>
      </c>
      <c r="M42" s="374"/>
      <c r="N42" s="297">
        <f t="shared" si="1"/>
        <v>2.4194452494757299</v>
      </c>
      <c r="O42" s="297">
        <f t="shared" si="2"/>
        <v>2.4194452494757299</v>
      </c>
      <c r="P42" s="297">
        <f t="shared" si="3"/>
        <v>26.270987141292789</v>
      </c>
      <c r="Q42" s="295">
        <f t="shared" si="4"/>
        <v>0.23023697478000951</v>
      </c>
      <c r="R42" s="300"/>
      <c r="S42" s="300"/>
      <c r="T42" s="300"/>
      <c r="U42" s="300"/>
      <c r="V42" s="298" t="str">
        <f>PE!AP42</f>
        <v>Flussprobe</v>
      </c>
    </row>
    <row r="43" spans="1:22">
      <c r="A43" s="350" t="s">
        <v>80</v>
      </c>
      <c r="B43" s="290"/>
      <c r="C43" s="374"/>
      <c r="D43" s="374"/>
      <c r="E43" s="290"/>
      <c r="F43" s="374"/>
      <c r="G43" s="291"/>
      <c r="H43" s="291"/>
      <c r="I43" s="291"/>
      <c r="J43" s="291">
        <v>11.4</v>
      </c>
      <c r="K43" s="374"/>
      <c r="L43" s="374">
        <f t="shared" si="0"/>
        <v>0.33</v>
      </c>
      <c r="M43" s="374"/>
      <c r="N43" s="297" t="e">
        <f t="shared" si="1"/>
        <v>#DIV/0!</v>
      </c>
      <c r="O43" s="297" t="e">
        <f t="shared" si="2"/>
        <v>#DIV/0!</v>
      </c>
      <c r="P43" s="297" t="e">
        <f t="shared" si="3"/>
        <v>#DIV/0!</v>
      </c>
      <c r="Q43" s="295">
        <f t="shared" si="4"/>
        <v>0</v>
      </c>
      <c r="R43" s="300"/>
      <c r="S43" s="300"/>
      <c r="T43" s="300"/>
      <c r="U43" s="300"/>
      <c r="V43" s="298" t="str">
        <f>PE!AP43</f>
        <v>Methode</v>
      </c>
    </row>
    <row r="44" spans="1:22">
      <c r="A44" s="350" t="s">
        <v>82</v>
      </c>
      <c r="B44" s="290"/>
      <c r="C44" s="374"/>
      <c r="D44" s="374"/>
      <c r="E44" s="290"/>
      <c r="F44" s="374"/>
      <c r="G44" s="291"/>
      <c r="H44" s="291"/>
      <c r="I44" s="291"/>
      <c r="J44" s="291">
        <v>11</v>
      </c>
      <c r="K44" s="374"/>
      <c r="L44" s="374">
        <f t="shared" si="0"/>
        <v>0.33</v>
      </c>
      <c r="M44" s="374"/>
      <c r="N44" s="297" t="e">
        <f t="shared" si="1"/>
        <v>#DIV/0!</v>
      </c>
      <c r="O44" s="297" t="e">
        <f t="shared" si="2"/>
        <v>#DIV/0!</v>
      </c>
      <c r="P44" s="297" t="e">
        <f t="shared" si="3"/>
        <v>#DIV/0!</v>
      </c>
      <c r="Q44" s="295">
        <f t="shared" si="4"/>
        <v>0</v>
      </c>
      <c r="R44" s="300"/>
      <c r="S44" s="300"/>
      <c r="T44" s="300"/>
      <c r="U44" s="300"/>
      <c r="V44" s="298" t="str">
        <f>PE!AP44</f>
        <v>Methode</v>
      </c>
    </row>
    <row r="45" spans="1:22">
      <c r="A45" s="350" t="s">
        <v>83</v>
      </c>
      <c r="B45" s="290">
        <v>7.7439349029464726</v>
      </c>
      <c r="C45" s="374">
        <v>1.464161759991109</v>
      </c>
      <c r="D45" s="374"/>
      <c r="E45" s="290">
        <v>7.7439349029464726</v>
      </c>
      <c r="F45" s="374">
        <v>1.464161759991109</v>
      </c>
      <c r="G45" s="291"/>
      <c r="H45" s="291"/>
      <c r="I45" s="291"/>
      <c r="J45" s="291">
        <v>9.2992000000000008</v>
      </c>
      <c r="K45" s="374"/>
      <c r="L45" s="374">
        <f t="shared" si="0"/>
        <v>0.75</v>
      </c>
      <c r="M45" s="374"/>
      <c r="N45" s="297">
        <f t="shared" si="1"/>
        <v>1.464161759991109</v>
      </c>
      <c r="O45" s="297">
        <f t="shared" si="2"/>
        <v>1.464161759991109</v>
      </c>
      <c r="P45" s="297">
        <f t="shared" si="3"/>
        <v>0</v>
      </c>
      <c r="Q45" s="295">
        <f t="shared" si="4"/>
        <v>0.15745029249732331</v>
      </c>
      <c r="R45" s="300"/>
      <c r="S45" s="300"/>
      <c r="T45" s="300"/>
      <c r="U45" s="300"/>
      <c r="V45" s="298" t="str">
        <f>PE!AP45</f>
        <v>Muenchehofe</v>
      </c>
    </row>
    <row r="46" spans="1:22">
      <c r="A46" s="350" t="s">
        <v>84</v>
      </c>
      <c r="B46" s="290">
        <v>8.4361883710345076</v>
      </c>
      <c r="C46" s="374">
        <v>1.4888248345218791</v>
      </c>
      <c r="D46" s="374"/>
      <c r="E46" s="290">
        <v>8.4361883710345076</v>
      </c>
      <c r="F46" s="374">
        <v>1.4888248345218791</v>
      </c>
      <c r="G46" s="291"/>
      <c r="H46" s="291"/>
      <c r="I46" s="291"/>
      <c r="J46" s="291">
        <v>11.0101</v>
      </c>
      <c r="K46" s="374"/>
      <c r="L46" s="374">
        <f t="shared" si="0"/>
        <v>0.75</v>
      </c>
      <c r="M46" s="374"/>
      <c r="N46" s="297">
        <f t="shared" si="1"/>
        <v>1.4888248345218791</v>
      </c>
      <c r="O46" s="297">
        <f t="shared" si="2"/>
        <v>1.4888248345218791</v>
      </c>
      <c r="P46" s="297">
        <f t="shared" si="3"/>
        <v>0</v>
      </c>
      <c r="Q46" s="295">
        <f t="shared" si="4"/>
        <v>0.13522355242203787</v>
      </c>
      <c r="R46" s="300"/>
      <c r="S46" s="300"/>
      <c r="T46" s="300"/>
      <c r="U46" s="300"/>
      <c r="V46" s="298" t="str">
        <f>PE!AP46</f>
        <v>Muenchehofe</v>
      </c>
    </row>
    <row r="47" spans="1:22">
      <c r="A47" s="350" t="s">
        <v>85</v>
      </c>
      <c r="B47" s="290">
        <v>2.3472737233765688</v>
      </c>
      <c r="C47" s="374">
        <v>1.450237446897882</v>
      </c>
      <c r="D47" s="374"/>
      <c r="E47" s="290">
        <v>2.3472737233765688</v>
      </c>
      <c r="F47" s="374">
        <v>1.450237446897882</v>
      </c>
      <c r="G47" s="291"/>
      <c r="H47" s="291"/>
      <c r="I47" s="291"/>
      <c r="J47" s="291">
        <v>8.7697000000000003</v>
      </c>
      <c r="K47" s="374"/>
      <c r="L47" s="374">
        <f t="shared" si="0"/>
        <v>0.75</v>
      </c>
      <c r="M47" s="374"/>
      <c r="N47" s="297">
        <f t="shared" si="1"/>
        <v>1.450237446897882</v>
      </c>
      <c r="O47" s="297">
        <f t="shared" si="2"/>
        <v>1.450237446897882</v>
      </c>
      <c r="P47" s="297">
        <f t="shared" si="3"/>
        <v>0</v>
      </c>
      <c r="Q47" s="295">
        <f t="shared" si="4"/>
        <v>0.16536910577304606</v>
      </c>
      <c r="R47" s="300"/>
      <c r="S47" s="300"/>
      <c r="T47" s="300"/>
      <c r="U47" s="300"/>
      <c r="V47" s="298" t="str">
        <f>PE!AP47</f>
        <v>Muenchehofe</v>
      </c>
    </row>
    <row r="48" spans="1:22">
      <c r="A48" s="350" t="s">
        <v>86</v>
      </c>
      <c r="B48" s="290">
        <v>3.057999194355129</v>
      </c>
      <c r="C48" s="374">
        <v>1.445512507997851</v>
      </c>
      <c r="D48" s="374"/>
      <c r="E48" s="290">
        <v>3.057999194355129</v>
      </c>
      <c r="F48" s="374">
        <v>1.445512507997851</v>
      </c>
      <c r="G48" s="291"/>
      <c r="H48" s="291"/>
      <c r="I48" s="291"/>
      <c r="J48" s="291">
        <v>10.600899999999999</v>
      </c>
      <c r="K48" s="374"/>
      <c r="L48" s="374">
        <f t="shared" si="0"/>
        <v>0.75</v>
      </c>
      <c r="M48" s="374"/>
      <c r="N48" s="297">
        <f t="shared" si="1"/>
        <v>1.445512507997851</v>
      </c>
      <c r="O48" s="297">
        <f t="shared" si="2"/>
        <v>1.445512507997851</v>
      </c>
      <c r="P48" s="297">
        <f t="shared" si="3"/>
        <v>0</v>
      </c>
      <c r="Q48" s="295">
        <f t="shared" si="4"/>
        <v>0.13635752700222162</v>
      </c>
      <c r="R48" s="300"/>
      <c r="S48" s="300"/>
      <c r="T48" s="300"/>
      <c r="U48" s="300"/>
      <c r="V48" s="298" t="str">
        <f>PE!AP48</f>
        <v>Muenchehofe</v>
      </c>
    </row>
    <row r="49" spans="1:22">
      <c r="A49" s="350" t="s">
        <v>87</v>
      </c>
      <c r="B49" s="290">
        <v>9.4767846705126022</v>
      </c>
      <c r="C49" s="374">
        <v>1.411498242331098</v>
      </c>
      <c r="D49" s="374"/>
      <c r="E49" s="290">
        <v>9.4767846705126022</v>
      </c>
      <c r="F49" s="374">
        <v>1.411498242331098</v>
      </c>
      <c r="G49" s="291"/>
      <c r="H49" s="291"/>
      <c r="I49" s="291"/>
      <c r="J49" s="291">
        <v>9.8119999999999994</v>
      </c>
      <c r="K49" s="374"/>
      <c r="L49" s="374">
        <f t="shared" si="0"/>
        <v>0.75</v>
      </c>
      <c r="M49" s="374"/>
      <c r="N49" s="297">
        <f t="shared" si="1"/>
        <v>1.411498242331098</v>
      </c>
      <c r="O49" s="297">
        <f t="shared" si="2"/>
        <v>1.411498242331098</v>
      </c>
      <c r="P49" s="297">
        <f t="shared" si="3"/>
        <v>0</v>
      </c>
      <c r="Q49" s="295">
        <f t="shared" si="4"/>
        <v>0.14385428478710743</v>
      </c>
      <c r="R49" s="300"/>
      <c r="S49" s="300"/>
      <c r="T49" s="300"/>
      <c r="U49" s="300"/>
      <c r="V49" s="298" t="str">
        <f>PE!AP49</f>
        <v>Muenchehofe</v>
      </c>
    </row>
    <row r="50" spans="1:22">
      <c r="A50" s="350" t="s">
        <v>88</v>
      </c>
      <c r="B50" s="290">
        <v>9.312200678290754</v>
      </c>
      <c r="C50" s="374"/>
      <c r="D50" s="374"/>
      <c r="E50" s="290">
        <v>9.312200678290754</v>
      </c>
      <c r="F50" s="374"/>
      <c r="G50" s="291"/>
      <c r="H50" s="291"/>
      <c r="I50" s="291"/>
      <c r="J50" s="291">
        <v>9.5437999999999992</v>
      </c>
      <c r="K50" s="374"/>
      <c r="L50" s="374">
        <f t="shared" si="0"/>
        <v>0.33</v>
      </c>
      <c r="M50" s="374"/>
      <c r="N50" s="297" t="e">
        <f t="shared" si="1"/>
        <v>#DIV/0!</v>
      </c>
      <c r="O50" s="297" t="e">
        <f t="shared" si="2"/>
        <v>#DIV/0!</v>
      </c>
      <c r="P50" s="297" t="e">
        <f t="shared" si="3"/>
        <v>#DIV/0!</v>
      </c>
      <c r="Q50" s="295">
        <f t="shared" si="4"/>
        <v>0</v>
      </c>
      <c r="R50" s="300"/>
      <c r="S50" s="300"/>
      <c r="T50" s="300"/>
      <c r="U50" s="300"/>
      <c r="V50" s="298" t="str">
        <f>PE!AP50</f>
        <v>Muenchehofe</v>
      </c>
    </row>
    <row r="51" spans="1:22">
      <c r="A51" s="350" t="s">
        <v>89</v>
      </c>
      <c r="B51" s="290"/>
      <c r="C51" s="374">
        <v>1.3679583171495939</v>
      </c>
      <c r="D51" s="374"/>
      <c r="E51" s="290"/>
      <c r="F51" s="374">
        <v>1.3679583171495939</v>
      </c>
      <c r="G51" s="291"/>
      <c r="H51" s="291"/>
      <c r="I51" s="291"/>
      <c r="J51" s="291">
        <v>9.0572999999999997</v>
      </c>
      <c r="K51" s="374"/>
      <c r="L51" s="374">
        <f t="shared" si="0"/>
        <v>0.75</v>
      </c>
      <c r="M51" s="374"/>
      <c r="N51" s="297">
        <f t="shared" si="1"/>
        <v>1.3679583171495939</v>
      </c>
      <c r="O51" s="297">
        <f t="shared" si="2"/>
        <v>1.3679583171495939</v>
      </c>
      <c r="P51" s="297">
        <f t="shared" si="3"/>
        <v>0</v>
      </c>
      <c r="Q51" s="295">
        <f t="shared" si="4"/>
        <v>0.15103378679624105</v>
      </c>
      <c r="R51" s="300"/>
      <c r="S51" s="300"/>
      <c r="T51" s="300"/>
      <c r="U51" s="300"/>
      <c r="V51" s="298" t="str">
        <f>PE!AP51</f>
        <v>Muenchehofe</v>
      </c>
    </row>
    <row r="52" spans="1:22">
      <c r="A52" s="350" t="s">
        <v>90</v>
      </c>
      <c r="B52" s="290"/>
      <c r="C52" s="374"/>
      <c r="D52" s="374"/>
      <c r="E52" s="290"/>
      <c r="F52" s="374"/>
      <c r="G52" s="291"/>
      <c r="H52" s="291"/>
      <c r="I52" s="291"/>
      <c r="J52" s="291">
        <v>8.6795000000000009</v>
      </c>
      <c r="K52" s="374"/>
      <c r="L52" s="374">
        <f t="shared" si="0"/>
        <v>0.33</v>
      </c>
      <c r="M52" s="374"/>
      <c r="N52" s="297" t="e">
        <f t="shared" si="1"/>
        <v>#DIV/0!</v>
      </c>
      <c r="O52" s="297" t="e">
        <f t="shared" si="2"/>
        <v>#DIV/0!</v>
      </c>
      <c r="P52" s="297" t="e">
        <f t="shared" si="3"/>
        <v>#DIV/0!</v>
      </c>
      <c r="Q52" s="295">
        <f t="shared" si="4"/>
        <v>0</v>
      </c>
      <c r="R52" s="300"/>
      <c r="S52" s="300"/>
      <c r="T52" s="300"/>
      <c r="U52" s="300"/>
      <c r="V52" s="298" t="str">
        <f>PE!AP52</f>
        <v>Muenchehofe</v>
      </c>
    </row>
    <row r="53" spans="1:22">
      <c r="A53" s="350" t="s">
        <v>91</v>
      </c>
      <c r="B53" s="290">
        <v>7.9039159660330487</v>
      </c>
      <c r="C53" s="374">
        <v>1.376452433057455</v>
      </c>
      <c r="D53" s="374"/>
      <c r="E53" s="290">
        <v>7.9039159660330487</v>
      </c>
      <c r="F53" s="374">
        <v>1.376452433057455</v>
      </c>
      <c r="G53" s="291"/>
      <c r="H53" s="291"/>
      <c r="I53" s="291"/>
      <c r="J53" s="291">
        <v>10.8721</v>
      </c>
      <c r="K53" s="374"/>
      <c r="L53" s="374">
        <f t="shared" si="0"/>
        <v>0.75</v>
      </c>
      <c r="M53" s="374"/>
      <c r="N53" s="297">
        <f t="shared" si="1"/>
        <v>1.376452433057455</v>
      </c>
      <c r="O53" s="297">
        <f t="shared" si="2"/>
        <v>1.376452433057455</v>
      </c>
      <c r="P53" s="297">
        <f t="shared" si="3"/>
        <v>0</v>
      </c>
      <c r="Q53" s="295">
        <f t="shared" si="4"/>
        <v>0.12660409976522061</v>
      </c>
      <c r="R53" s="300"/>
      <c r="S53" s="300"/>
      <c r="T53" s="300"/>
      <c r="U53" s="300"/>
      <c r="V53" s="298" t="str">
        <f>PE!AP53</f>
        <v>Flussprobe</v>
      </c>
    </row>
    <row r="54" spans="1:22">
      <c r="A54" s="350" t="s">
        <v>92</v>
      </c>
      <c r="B54" s="290">
        <v>8.2321508586861363</v>
      </c>
      <c r="C54" s="374">
        <v>1.3679583171495939</v>
      </c>
      <c r="D54" s="374"/>
      <c r="E54" s="290">
        <v>8.2321508586861363</v>
      </c>
      <c r="F54" s="374"/>
      <c r="G54" s="291"/>
      <c r="H54" s="291"/>
      <c r="I54" s="291"/>
      <c r="J54" s="291">
        <v>10.3378</v>
      </c>
      <c r="K54" s="374"/>
      <c r="L54" s="374">
        <f t="shared" si="0"/>
        <v>0.33</v>
      </c>
      <c r="M54" s="374"/>
      <c r="N54" s="297">
        <f t="shared" si="1"/>
        <v>1.3679583171495939</v>
      </c>
      <c r="O54" s="297" t="e">
        <f t="shared" si="2"/>
        <v>#DIV/0!</v>
      </c>
      <c r="P54" s="297" t="e">
        <f t="shared" si="3"/>
        <v>#DIV/0!</v>
      </c>
      <c r="Q54" s="295">
        <f t="shared" si="4"/>
        <v>0</v>
      </c>
      <c r="R54" s="300"/>
      <c r="S54" s="300"/>
      <c r="T54" s="300"/>
      <c r="U54" s="300"/>
      <c r="V54" s="298" t="str">
        <f>PE!AP54</f>
        <v>Flussprobe</v>
      </c>
    </row>
    <row r="55" spans="1:22">
      <c r="A55" s="350" t="s">
        <v>93</v>
      </c>
      <c r="B55" s="290">
        <v>8.4898606949000026</v>
      </c>
      <c r="C55" s="374">
        <v>1.3679583171495939</v>
      </c>
      <c r="D55" s="374"/>
      <c r="E55" s="290">
        <v>8.4898606949000026</v>
      </c>
      <c r="F55" s="374"/>
      <c r="G55" s="291"/>
      <c r="H55" s="291"/>
      <c r="I55" s="291"/>
      <c r="J55" s="291">
        <v>10.241199999999999</v>
      </c>
      <c r="K55" s="374"/>
      <c r="L55" s="374">
        <f t="shared" si="0"/>
        <v>0.33</v>
      </c>
      <c r="M55" s="374"/>
      <c r="N55" s="297">
        <f t="shared" si="1"/>
        <v>1.3679583171495939</v>
      </c>
      <c r="O55" s="297" t="e">
        <f t="shared" si="2"/>
        <v>#DIV/0!</v>
      </c>
      <c r="P55" s="297" t="e">
        <f t="shared" si="3"/>
        <v>#DIV/0!</v>
      </c>
      <c r="Q55" s="295">
        <f t="shared" si="4"/>
        <v>0</v>
      </c>
      <c r="R55" s="300"/>
      <c r="S55" s="300"/>
      <c r="T55" s="300"/>
      <c r="U55" s="300"/>
      <c r="V55" s="298" t="str">
        <f>PE!AP55</f>
        <v>Flussprobe</v>
      </c>
    </row>
    <row r="56" spans="1:22">
      <c r="A56" s="350" t="s">
        <v>94</v>
      </c>
      <c r="B56" s="290">
        <v>8.1286373896162143</v>
      </c>
      <c r="C56" s="374">
        <v>1.3679583171495939</v>
      </c>
      <c r="D56" s="374"/>
      <c r="E56" s="290">
        <v>8.1286373896162143</v>
      </c>
      <c r="F56" s="374"/>
      <c r="G56" s="291"/>
      <c r="H56" s="291"/>
      <c r="I56" s="291"/>
      <c r="J56" s="291">
        <v>9.7591000000000001</v>
      </c>
      <c r="K56" s="374"/>
      <c r="L56" s="374">
        <f t="shared" si="0"/>
        <v>0.33</v>
      </c>
      <c r="M56" s="374"/>
      <c r="N56" s="297">
        <f t="shared" si="1"/>
        <v>1.3679583171495939</v>
      </c>
      <c r="O56" s="297" t="e">
        <f t="shared" si="2"/>
        <v>#DIV/0!</v>
      </c>
      <c r="P56" s="297" t="e">
        <f t="shared" si="3"/>
        <v>#DIV/0!</v>
      </c>
      <c r="Q56" s="295">
        <f t="shared" si="4"/>
        <v>0</v>
      </c>
      <c r="R56" s="300"/>
      <c r="S56" s="300"/>
      <c r="T56" s="300"/>
      <c r="U56" s="300"/>
      <c r="V56" s="298" t="str">
        <f>PE!AP56</f>
        <v>Flussprobe</v>
      </c>
    </row>
    <row r="57" spans="1:22">
      <c r="A57" s="350" t="s">
        <v>95</v>
      </c>
      <c r="B57" s="290">
        <v>8.7249894614449932</v>
      </c>
      <c r="C57" s="374">
        <v>1.3679583171495939</v>
      </c>
      <c r="D57" s="374"/>
      <c r="E57" s="290">
        <v>8.7249894614449932</v>
      </c>
      <c r="F57" s="374"/>
      <c r="G57" s="291"/>
      <c r="H57" s="291"/>
      <c r="I57" s="291"/>
      <c r="J57" s="291">
        <v>9.8644999999999996</v>
      </c>
      <c r="K57" s="374"/>
      <c r="L57" s="374">
        <f t="shared" si="0"/>
        <v>0.33</v>
      </c>
      <c r="M57" s="374"/>
      <c r="N57" s="297">
        <f t="shared" si="1"/>
        <v>1.3679583171495939</v>
      </c>
      <c r="O57" s="297" t="e">
        <f t="shared" si="2"/>
        <v>#DIV/0!</v>
      </c>
      <c r="P57" s="297" t="e">
        <f t="shared" si="3"/>
        <v>#DIV/0!</v>
      </c>
      <c r="Q57" s="295">
        <f t="shared" si="4"/>
        <v>0</v>
      </c>
      <c r="R57" s="300"/>
      <c r="S57" s="300"/>
      <c r="T57" s="300"/>
      <c r="U57" s="300"/>
      <c r="V57" s="298" t="str">
        <f>PE!AP57</f>
        <v>Flussprobe</v>
      </c>
    </row>
    <row r="58" spans="1:22">
      <c r="A58" s="350" t="s">
        <v>96</v>
      </c>
      <c r="B58" s="290">
        <v>8.6790853946393884</v>
      </c>
      <c r="C58" s="374">
        <v>1.3679583171495939</v>
      </c>
      <c r="D58" s="374"/>
      <c r="E58" s="290">
        <v>8.6790853946393884</v>
      </c>
      <c r="F58" s="374"/>
      <c r="G58" s="291"/>
      <c r="H58" s="291"/>
      <c r="I58" s="291"/>
      <c r="J58" s="291">
        <v>10.786300000000001</v>
      </c>
      <c r="K58" s="374"/>
      <c r="L58" s="374">
        <f t="shared" si="0"/>
        <v>0.33</v>
      </c>
      <c r="M58" s="374"/>
      <c r="N58" s="297">
        <f t="shared" si="1"/>
        <v>1.3679583171495939</v>
      </c>
      <c r="O58" s="297" t="e">
        <f t="shared" si="2"/>
        <v>#DIV/0!</v>
      </c>
      <c r="P58" s="297" t="e">
        <f t="shared" si="3"/>
        <v>#DIV/0!</v>
      </c>
      <c r="Q58" s="295">
        <f t="shared" si="4"/>
        <v>0</v>
      </c>
      <c r="R58" s="300"/>
      <c r="S58" s="300"/>
      <c r="T58" s="300"/>
      <c r="U58" s="300"/>
      <c r="V58" s="298" t="str">
        <f>PE!AP58</f>
        <v>Flussprobe</v>
      </c>
    </row>
    <row r="59" spans="1:22">
      <c r="A59" s="350" t="s">
        <v>97</v>
      </c>
      <c r="B59" s="290"/>
      <c r="C59" s="374"/>
      <c r="D59" s="374">
        <v>6.4895279436131076E-2</v>
      </c>
      <c r="E59" s="290"/>
      <c r="F59" s="374"/>
      <c r="G59" s="291">
        <v>6.4895279436131076E-2</v>
      </c>
      <c r="H59" s="291"/>
      <c r="I59" s="291"/>
      <c r="J59" s="291">
        <v>10.3813</v>
      </c>
      <c r="K59" s="374"/>
      <c r="L59" s="374">
        <f t="shared" si="0"/>
        <v>0.75</v>
      </c>
      <c r="M59" s="374"/>
      <c r="N59" s="297">
        <f t="shared" si="1"/>
        <v>6.4895279436131076E-2</v>
      </c>
      <c r="O59" s="297">
        <f t="shared" si="2"/>
        <v>6.4895279436131076E-2</v>
      </c>
      <c r="P59" s="297">
        <f t="shared" si="3"/>
        <v>0</v>
      </c>
      <c r="Q59" s="295">
        <f t="shared" si="4"/>
        <v>6.2511708009720442E-3</v>
      </c>
      <c r="R59" s="300"/>
      <c r="S59" s="300"/>
      <c r="T59" s="300"/>
      <c r="U59" s="300"/>
      <c r="V59" s="298" t="str">
        <f>PE!AP59</f>
        <v>Muenchehofe</v>
      </c>
    </row>
    <row r="60" spans="1:22">
      <c r="A60" s="350" t="s">
        <v>98</v>
      </c>
      <c r="B60" s="290"/>
      <c r="C60" s="374"/>
      <c r="D60" s="374">
        <v>1.062857429373238</v>
      </c>
      <c r="E60" s="290"/>
      <c r="F60" s="374"/>
      <c r="G60" s="291">
        <v>1.062857429373238</v>
      </c>
      <c r="H60" s="291"/>
      <c r="I60" s="291"/>
      <c r="J60" s="291">
        <v>9.5404999999999998</v>
      </c>
      <c r="K60" s="374"/>
      <c r="L60" s="374">
        <f t="shared" si="0"/>
        <v>0.75</v>
      </c>
      <c r="M60" s="374"/>
      <c r="N60" s="297">
        <f t="shared" si="1"/>
        <v>1.062857429373238</v>
      </c>
      <c r="O60" s="297">
        <f t="shared" si="2"/>
        <v>1.062857429373238</v>
      </c>
      <c r="P60" s="297">
        <f t="shared" si="3"/>
        <v>0</v>
      </c>
      <c r="Q60" s="295">
        <f t="shared" si="4"/>
        <v>0.11140479318413479</v>
      </c>
      <c r="R60" s="300"/>
      <c r="S60" s="300"/>
      <c r="T60" s="300"/>
      <c r="U60" s="300"/>
      <c r="V60" s="298" t="str">
        <f>PE!AP60</f>
        <v>Muenchehofe</v>
      </c>
    </row>
    <row r="61" spans="1:22">
      <c r="A61" s="350" t="s">
        <v>99</v>
      </c>
      <c r="B61" s="290"/>
      <c r="C61" s="374"/>
      <c r="D61" s="374"/>
      <c r="E61" s="290"/>
      <c r="F61" s="374"/>
      <c r="G61" s="291"/>
      <c r="H61" s="291"/>
      <c r="I61" s="291"/>
      <c r="J61" s="291">
        <v>9.5395000000000003</v>
      </c>
      <c r="K61" s="374"/>
      <c r="L61" s="374">
        <f t="shared" si="0"/>
        <v>0.33</v>
      </c>
      <c r="M61" s="374"/>
      <c r="N61" s="297" t="e">
        <f t="shared" si="1"/>
        <v>#DIV/0!</v>
      </c>
      <c r="O61" s="297" t="e">
        <f t="shared" si="2"/>
        <v>#DIV/0!</v>
      </c>
      <c r="P61" s="297" t="e">
        <f t="shared" si="3"/>
        <v>#DIV/0!</v>
      </c>
      <c r="Q61" s="295">
        <f t="shared" si="4"/>
        <v>0</v>
      </c>
      <c r="R61" s="300"/>
      <c r="S61" s="300"/>
      <c r="T61" s="300"/>
      <c r="U61" s="300"/>
      <c r="V61" s="298" t="str">
        <f>PE!AP61</f>
        <v>Muenchehofe</v>
      </c>
    </row>
    <row r="62" spans="1:22">
      <c r="A62" s="350" t="s">
        <v>100</v>
      </c>
      <c r="B62" s="290"/>
      <c r="C62" s="374"/>
      <c r="D62" s="374"/>
      <c r="E62" s="290"/>
      <c r="F62" s="374"/>
      <c r="G62" s="291"/>
      <c r="H62" s="291"/>
      <c r="I62" s="291"/>
      <c r="J62" s="291">
        <v>9.1361000000000008</v>
      </c>
      <c r="K62" s="374"/>
      <c r="L62" s="374">
        <f t="shared" si="0"/>
        <v>0.33</v>
      </c>
      <c r="M62" s="374"/>
      <c r="N62" s="297" t="e">
        <f t="shared" si="1"/>
        <v>#DIV/0!</v>
      </c>
      <c r="O62" s="297" t="e">
        <f t="shared" si="2"/>
        <v>#DIV/0!</v>
      </c>
      <c r="P62" s="297" t="e">
        <f t="shared" si="3"/>
        <v>#DIV/0!</v>
      </c>
      <c r="Q62" s="295">
        <f t="shared" si="4"/>
        <v>0</v>
      </c>
      <c r="R62" s="300"/>
      <c r="S62" s="300"/>
      <c r="T62" s="300"/>
      <c r="U62" s="300"/>
      <c r="V62" s="298" t="str">
        <f>PE!AP62</f>
        <v>Muenchehofe</v>
      </c>
    </row>
    <row r="63" spans="1:22">
      <c r="A63" s="350" t="s">
        <v>101</v>
      </c>
      <c r="B63" s="290"/>
      <c r="C63" s="374"/>
      <c r="D63" s="374"/>
      <c r="E63" s="290"/>
      <c r="F63" s="374"/>
      <c r="G63" s="291"/>
      <c r="H63" s="291"/>
      <c r="I63" s="291"/>
      <c r="J63" s="291">
        <v>10.1065</v>
      </c>
      <c r="K63" s="374"/>
      <c r="L63" s="374">
        <f t="shared" si="0"/>
        <v>0.33</v>
      </c>
      <c r="M63" s="374"/>
      <c r="N63" s="297" t="e">
        <f t="shared" si="1"/>
        <v>#DIV/0!</v>
      </c>
      <c r="O63" s="297" t="e">
        <f t="shared" si="2"/>
        <v>#DIV/0!</v>
      </c>
      <c r="P63" s="297" t="e">
        <f t="shared" si="3"/>
        <v>#DIV/0!</v>
      </c>
      <c r="Q63" s="295">
        <f t="shared" si="4"/>
        <v>0</v>
      </c>
      <c r="R63" s="300"/>
      <c r="S63" s="300"/>
      <c r="T63" s="300"/>
      <c r="U63" s="300"/>
      <c r="V63" s="298" t="str">
        <f>PE!AP63</f>
        <v>Muenchehofe</v>
      </c>
    </row>
    <row r="64" spans="1:22">
      <c r="A64" s="350" t="s">
        <v>102</v>
      </c>
      <c r="B64" s="290"/>
      <c r="C64" s="374"/>
      <c r="D64" s="374"/>
      <c r="E64" s="290"/>
      <c r="F64" s="374"/>
      <c r="G64" s="291"/>
      <c r="H64" s="291"/>
      <c r="I64" s="291"/>
      <c r="J64" s="291">
        <v>10.827199999999999</v>
      </c>
      <c r="K64" s="374"/>
      <c r="L64" s="374">
        <f t="shared" si="0"/>
        <v>0.33</v>
      </c>
      <c r="M64" s="374"/>
      <c r="N64" s="297" t="e">
        <f t="shared" si="1"/>
        <v>#DIV/0!</v>
      </c>
      <c r="O64" s="297" t="e">
        <f t="shared" si="2"/>
        <v>#DIV/0!</v>
      </c>
      <c r="P64" s="297" t="e">
        <f t="shared" si="3"/>
        <v>#DIV/0!</v>
      </c>
      <c r="Q64" s="295">
        <f t="shared" si="4"/>
        <v>0</v>
      </c>
      <c r="R64" s="300"/>
      <c r="S64" s="300"/>
      <c r="T64" s="300"/>
      <c r="U64" s="300"/>
      <c r="V64" s="298" t="str">
        <f>PE!AP64</f>
        <v>Muenchehofe</v>
      </c>
    </row>
    <row r="65" spans="1:22">
      <c r="A65" s="350" t="s">
        <v>103</v>
      </c>
      <c r="B65" s="290"/>
      <c r="C65" s="374"/>
      <c r="D65" s="374"/>
      <c r="E65" s="290"/>
      <c r="F65" s="374"/>
      <c r="G65" s="291"/>
      <c r="H65" s="291"/>
      <c r="I65" s="291"/>
      <c r="J65" s="291">
        <v>9.4387000000000008</v>
      </c>
      <c r="K65" s="374"/>
      <c r="L65" s="374">
        <f t="shared" si="0"/>
        <v>0.33</v>
      </c>
      <c r="M65" s="374"/>
      <c r="N65" s="297" t="e">
        <f t="shared" si="1"/>
        <v>#DIV/0!</v>
      </c>
      <c r="O65" s="297" t="e">
        <f t="shared" si="2"/>
        <v>#DIV/0!</v>
      </c>
      <c r="P65" s="297" t="e">
        <f t="shared" si="3"/>
        <v>#DIV/0!</v>
      </c>
      <c r="Q65" s="295">
        <f t="shared" si="4"/>
        <v>0</v>
      </c>
      <c r="R65" s="300"/>
      <c r="S65" s="300"/>
      <c r="T65" s="300"/>
      <c r="U65" s="300"/>
      <c r="V65" s="298" t="str">
        <f>PE!AP65</f>
        <v>Muenchehofe</v>
      </c>
    </row>
    <row r="66" spans="1:22">
      <c r="A66" s="350" t="s">
        <v>104</v>
      </c>
      <c r="B66" s="290"/>
      <c r="C66" s="374"/>
      <c r="D66" s="374"/>
      <c r="E66" s="290"/>
      <c r="F66" s="374"/>
      <c r="G66" s="291"/>
      <c r="H66" s="291"/>
      <c r="I66" s="291"/>
      <c r="J66" s="291">
        <v>10.819699999999999</v>
      </c>
      <c r="K66" s="374"/>
      <c r="L66" s="374">
        <f t="shared" ref="L66:L129" si="5">IF(COUNT(F66:G66)&lt;1,0.33,((COUNT(F66:G66)*(1/(COUNT(F66:G66)+COUNTBLANK(F66:G66)))+(IF(P66&lt;35,1,IF(P66&lt;70,0.5,IF(P66&gt;70,0)))))/2))</f>
        <v>0.33</v>
      </c>
      <c r="M66" s="374"/>
      <c r="N66" s="297" t="e">
        <f t="shared" ref="N66:N129" si="6">AVERAGE(C66:D66)</f>
        <v>#DIV/0!</v>
      </c>
      <c r="O66" s="297" t="e">
        <f t="shared" ref="O66:O129" si="7">AVERAGE(F66:G66)</f>
        <v>#DIV/0!</v>
      </c>
      <c r="P66" s="297" t="e">
        <f t="shared" ref="P66:P129" si="8">(MAX(F66:G66)-MIN(F66:G66))/O66*100</f>
        <v>#DIV/0!</v>
      </c>
      <c r="Q66" s="295">
        <f t="shared" ref="Q66:Q129" si="9">IFERROR(O66/J66,0)</f>
        <v>0</v>
      </c>
      <c r="R66" s="300"/>
      <c r="S66" s="300"/>
      <c r="T66" s="300"/>
      <c r="U66" s="300"/>
      <c r="V66" s="298" t="str">
        <f>PE!AP66</f>
        <v>Muenchehofe</v>
      </c>
    </row>
    <row r="67" spans="1:22">
      <c r="A67" s="350" t="s">
        <v>105</v>
      </c>
      <c r="B67" s="290"/>
      <c r="C67" s="374"/>
      <c r="D67" s="374">
        <v>3.8999748657540988E-2</v>
      </c>
      <c r="E67" s="290"/>
      <c r="F67" s="374"/>
      <c r="G67" s="291">
        <v>3.8999748657540988E-2</v>
      </c>
      <c r="H67" s="291"/>
      <c r="I67" s="291"/>
      <c r="J67" s="291">
        <v>9.0966000000000005</v>
      </c>
      <c r="K67" s="374"/>
      <c r="L67" s="374">
        <f t="shared" si="5"/>
        <v>0.75</v>
      </c>
      <c r="M67" s="374"/>
      <c r="N67" s="297">
        <f t="shared" si="6"/>
        <v>3.8999748657540988E-2</v>
      </c>
      <c r="O67" s="297">
        <f t="shared" si="7"/>
        <v>3.8999748657540988E-2</v>
      </c>
      <c r="P67" s="297">
        <f t="shared" si="8"/>
        <v>0</v>
      </c>
      <c r="Q67" s="295">
        <f t="shared" si="9"/>
        <v>4.2872885097224225E-3</v>
      </c>
      <c r="R67" s="300"/>
      <c r="S67" s="300"/>
      <c r="T67" s="300"/>
      <c r="U67" s="300"/>
      <c r="V67" s="298" t="str">
        <f>PE!AP67</f>
        <v>Muenchehofe</v>
      </c>
    </row>
    <row r="68" spans="1:22">
      <c r="A68" s="350" t="s">
        <v>106</v>
      </c>
      <c r="B68" s="290"/>
      <c r="C68" s="374"/>
      <c r="D68" s="374">
        <v>0.30463070092650302</v>
      </c>
      <c r="E68" s="290"/>
      <c r="F68" s="374"/>
      <c r="G68" s="291">
        <v>0.30463070092650302</v>
      </c>
      <c r="H68" s="291"/>
      <c r="I68" s="291"/>
      <c r="J68" s="291">
        <v>10.378</v>
      </c>
      <c r="K68" s="374"/>
      <c r="L68" s="374">
        <f t="shared" si="5"/>
        <v>0.75</v>
      </c>
      <c r="M68" s="374"/>
      <c r="N68" s="297">
        <f t="shared" si="6"/>
        <v>0.30463070092650302</v>
      </c>
      <c r="O68" s="297">
        <f t="shared" si="7"/>
        <v>0.30463070092650302</v>
      </c>
      <c r="P68" s="297">
        <f t="shared" si="8"/>
        <v>0</v>
      </c>
      <c r="Q68" s="295">
        <f t="shared" si="9"/>
        <v>2.9353507508817017E-2</v>
      </c>
      <c r="R68" s="300"/>
      <c r="S68" s="300"/>
      <c r="T68" s="300"/>
      <c r="U68" s="300"/>
      <c r="V68" s="298" t="str">
        <f>PE!AP68</f>
        <v>Muenchehofe</v>
      </c>
    </row>
    <row r="69" spans="1:22">
      <c r="A69" s="350" t="s">
        <v>107</v>
      </c>
      <c r="B69" s="290"/>
      <c r="C69" s="374"/>
      <c r="D69" s="374"/>
      <c r="E69" s="290"/>
      <c r="F69" s="374"/>
      <c r="G69" s="291"/>
      <c r="H69" s="291"/>
      <c r="I69" s="291"/>
      <c r="J69" s="291">
        <v>9.5425000000000004</v>
      </c>
      <c r="K69" s="374"/>
      <c r="L69" s="374">
        <f t="shared" si="5"/>
        <v>0.33</v>
      </c>
      <c r="M69" s="374"/>
      <c r="N69" s="297" t="e">
        <f t="shared" si="6"/>
        <v>#DIV/0!</v>
      </c>
      <c r="O69" s="297" t="e">
        <f t="shared" si="7"/>
        <v>#DIV/0!</v>
      </c>
      <c r="P69" s="297" t="e">
        <f t="shared" si="8"/>
        <v>#DIV/0!</v>
      </c>
      <c r="Q69" s="295">
        <f t="shared" si="9"/>
        <v>0</v>
      </c>
      <c r="R69" s="300"/>
      <c r="S69" s="300"/>
      <c r="T69" s="300"/>
      <c r="U69" s="300"/>
      <c r="V69" s="298" t="str">
        <f>PE!AP69</f>
        <v>Muenchehofe</v>
      </c>
    </row>
    <row r="70" spans="1:22">
      <c r="A70" s="350" t="s">
        <v>108</v>
      </c>
      <c r="B70" s="290"/>
      <c r="C70" s="374"/>
      <c r="D70" s="374"/>
      <c r="E70" s="290"/>
      <c r="F70" s="374"/>
      <c r="G70" s="291"/>
      <c r="H70" s="291"/>
      <c r="I70" s="291"/>
      <c r="J70" s="291">
        <v>13.8698</v>
      </c>
      <c r="K70" s="374"/>
      <c r="L70" s="374">
        <f t="shared" si="5"/>
        <v>0.33</v>
      </c>
      <c r="M70" s="374"/>
      <c r="N70" s="297" t="e">
        <f t="shared" si="6"/>
        <v>#DIV/0!</v>
      </c>
      <c r="O70" s="297" t="e">
        <f t="shared" si="7"/>
        <v>#DIV/0!</v>
      </c>
      <c r="P70" s="297" t="e">
        <f t="shared" si="8"/>
        <v>#DIV/0!</v>
      </c>
      <c r="Q70" s="295">
        <f t="shared" si="9"/>
        <v>0</v>
      </c>
      <c r="R70" s="300"/>
      <c r="S70" s="300"/>
      <c r="T70" s="300"/>
      <c r="U70" s="300"/>
      <c r="V70" s="298" t="str">
        <f>PE!AP70</f>
        <v>Muenchehofe</v>
      </c>
    </row>
    <row r="71" spans="1:22">
      <c r="A71" s="350" t="s">
        <v>109</v>
      </c>
      <c r="B71" s="290">
        <v>10.808891785172371</v>
      </c>
      <c r="C71" s="374">
        <v>1.3679583171495939</v>
      </c>
      <c r="D71" s="374"/>
      <c r="E71" s="290">
        <v>10.808891785172371</v>
      </c>
      <c r="F71" s="374"/>
      <c r="G71" s="291"/>
      <c r="H71" s="291"/>
      <c r="I71" s="291"/>
      <c r="J71" s="291">
        <v>9.8795000000000002</v>
      </c>
      <c r="K71" s="374"/>
      <c r="L71" s="374">
        <f t="shared" si="5"/>
        <v>0.33</v>
      </c>
      <c r="M71" s="374"/>
      <c r="N71" s="297">
        <f t="shared" si="6"/>
        <v>1.3679583171495939</v>
      </c>
      <c r="O71" s="297" t="e">
        <f t="shared" si="7"/>
        <v>#DIV/0!</v>
      </c>
      <c r="P71" s="297" t="e">
        <f t="shared" si="8"/>
        <v>#DIV/0!</v>
      </c>
      <c r="Q71" s="295">
        <f t="shared" si="9"/>
        <v>0</v>
      </c>
      <c r="R71" s="300"/>
      <c r="S71" s="300"/>
      <c r="T71" s="300"/>
      <c r="U71" s="300"/>
      <c r="V71" s="298" t="str">
        <f>PE!AP71</f>
        <v>Flussprobe</v>
      </c>
    </row>
    <row r="72" spans="1:22">
      <c r="A72" s="350" t="s">
        <v>110</v>
      </c>
      <c r="B72" s="290">
        <v>10.0635535843962</v>
      </c>
      <c r="C72" s="374">
        <v>1.440843833737663</v>
      </c>
      <c r="D72" s="374"/>
      <c r="E72" s="290">
        <v>10.0635535843962</v>
      </c>
      <c r="F72" s="374">
        <v>1.440843833737663</v>
      </c>
      <c r="G72" s="291"/>
      <c r="H72" s="291"/>
      <c r="I72" s="291"/>
      <c r="J72" s="291">
        <v>10.2845</v>
      </c>
      <c r="K72" s="374"/>
      <c r="L72" s="374">
        <f t="shared" si="5"/>
        <v>0.75</v>
      </c>
      <c r="M72" s="374"/>
      <c r="N72" s="297">
        <f t="shared" si="6"/>
        <v>1.440843833737663</v>
      </c>
      <c r="O72" s="297">
        <f t="shared" si="7"/>
        <v>1.440843833737663</v>
      </c>
      <c r="P72" s="297">
        <f t="shared" si="8"/>
        <v>0</v>
      </c>
      <c r="Q72" s="295">
        <f t="shared" si="9"/>
        <v>0.14009857880671525</v>
      </c>
      <c r="R72" s="300"/>
      <c r="S72" s="300"/>
      <c r="T72" s="300"/>
      <c r="U72" s="300"/>
      <c r="V72" s="298" t="str">
        <f>PE!AP72</f>
        <v>Flussprobe</v>
      </c>
    </row>
    <row r="73" spans="1:22">
      <c r="A73" s="350" t="s">
        <v>111</v>
      </c>
      <c r="B73" s="290">
        <v>9.4342662215775128</v>
      </c>
      <c r="C73" s="374">
        <v>1.433160945316573</v>
      </c>
      <c r="D73" s="374"/>
      <c r="E73" s="290">
        <v>9.4342662215775128</v>
      </c>
      <c r="F73" s="374">
        <v>1.433160945316573</v>
      </c>
      <c r="G73" s="291"/>
      <c r="H73" s="291"/>
      <c r="I73" s="291"/>
      <c r="J73" s="291">
        <v>9.9425000000000008</v>
      </c>
      <c r="K73" s="374"/>
      <c r="L73" s="374">
        <f t="shared" si="5"/>
        <v>0.75</v>
      </c>
      <c r="M73" s="374"/>
      <c r="N73" s="297">
        <f t="shared" si="6"/>
        <v>1.433160945316573</v>
      </c>
      <c r="O73" s="297">
        <f t="shared" si="7"/>
        <v>1.433160945316573</v>
      </c>
      <c r="P73" s="297">
        <f t="shared" si="8"/>
        <v>0</v>
      </c>
      <c r="Q73" s="295">
        <f t="shared" si="9"/>
        <v>0.14414492786689193</v>
      </c>
      <c r="R73" s="300"/>
      <c r="S73" s="300"/>
      <c r="T73" s="300"/>
      <c r="U73" s="300"/>
      <c r="V73" s="298" t="str">
        <f>PE!AP73</f>
        <v>Flussprobe</v>
      </c>
    </row>
    <row r="74" spans="1:22">
      <c r="A74" s="350" t="s">
        <v>112</v>
      </c>
      <c r="B74" s="290">
        <v>6.8620778781863372</v>
      </c>
      <c r="C74" s="374">
        <v>1.4916729208577311</v>
      </c>
      <c r="D74" s="374"/>
      <c r="E74" s="290">
        <v>6.8620778781863372</v>
      </c>
      <c r="F74" s="374">
        <v>1.4916729208577311</v>
      </c>
      <c r="G74" s="291"/>
      <c r="H74" s="291"/>
      <c r="I74" s="291"/>
      <c r="J74" s="291">
        <v>8.7827999999999999</v>
      </c>
      <c r="K74" s="374"/>
      <c r="L74" s="374">
        <f t="shared" si="5"/>
        <v>0.75</v>
      </c>
      <c r="M74" s="374"/>
      <c r="N74" s="297">
        <f t="shared" si="6"/>
        <v>1.4916729208577311</v>
      </c>
      <c r="O74" s="297">
        <f t="shared" si="7"/>
        <v>1.4916729208577311</v>
      </c>
      <c r="P74" s="297">
        <f t="shared" si="8"/>
        <v>0</v>
      </c>
      <c r="Q74" s="295">
        <f t="shared" si="9"/>
        <v>0.16984024694376862</v>
      </c>
      <c r="R74" s="300"/>
      <c r="S74" s="300"/>
      <c r="T74" s="300"/>
      <c r="U74" s="300"/>
      <c r="V74" s="298" t="str">
        <f>PE!AP74</f>
        <v>Flussprobe</v>
      </c>
    </row>
    <row r="75" spans="1:22">
      <c r="A75" s="350" t="s">
        <v>113</v>
      </c>
      <c r="B75" s="290">
        <v>7.9188157264264776</v>
      </c>
      <c r="C75" s="374">
        <v>1.498466446069542</v>
      </c>
      <c r="D75" s="374"/>
      <c r="E75" s="290">
        <v>7.9188157264264776</v>
      </c>
      <c r="F75" s="374">
        <v>1.498466446069542</v>
      </c>
      <c r="G75" s="291"/>
      <c r="H75" s="291"/>
      <c r="I75" s="291"/>
      <c r="J75" s="291">
        <v>9.6599000000000004</v>
      </c>
      <c r="K75" s="374"/>
      <c r="L75" s="374">
        <f t="shared" si="5"/>
        <v>0.75</v>
      </c>
      <c r="M75" s="374"/>
      <c r="N75" s="297">
        <f t="shared" si="6"/>
        <v>1.498466446069542</v>
      </c>
      <c r="O75" s="297">
        <f t="shared" si="7"/>
        <v>1.498466446069542</v>
      </c>
      <c r="P75" s="297">
        <f t="shared" si="8"/>
        <v>0</v>
      </c>
      <c r="Q75" s="295">
        <f t="shared" si="9"/>
        <v>0.15512235593220861</v>
      </c>
      <c r="R75" s="300"/>
      <c r="S75" s="300"/>
      <c r="T75" s="300"/>
      <c r="U75" s="300"/>
      <c r="V75" s="298" t="str">
        <f>PE!AP75</f>
        <v>Flussprobe</v>
      </c>
    </row>
    <row r="76" spans="1:22">
      <c r="A76" s="350" t="s">
        <v>114</v>
      </c>
      <c r="B76" s="290">
        <v>8.4278818531737265</v>
      </c>
      <c r="C76" s="374">
        <v>1.5186589704886859</v>
      </c>
      <c r="D76" s="374">
        <v>8.0238463141363917E-2</v>
      </c>
      <c r="E76" s="290">
        <v>8.4278818531737265</v>
      </c>
      <c r="F76" s="374">
        <v>1.5186589704886859</v>
      </c>
      <c r="G76" s="291">
        <v>8.0238463141363917E-2</v>
      </c>
      <c r="H76" s="291"/>
      <c r="I76" s="291"/>
      <c r="J76" s="291">
        <v>10.923999999999999</v>
      </c>
      <c r="K76" s="374"/>
      <c r="L76" s="374">
        <f t="shared" si="5"/>
        <v>0.5</v>
      </c>
      <c r="M76" s="374"/>
      <c r="N76" s="297">
        <f t="shared" si="6"/>
        <v>0.79944871681502494</v>
      </c>
      <c r="O76" s="297">
        <f t="shared" si="7"/>
        <v>0.79944871681502494</v>
      </c>
      <c r="P76" s="297">
        <f t="shared" si="8"/>
        <v>179.9265515213956</v>
      </c>
      <c r="Q76" s="295">
        <f t="shared" si="9"/>
        <v>7.3182782571862406E-2</v>
      </c>
      <c r="R76" s="300"/>
      <c r="S76" s="300"/>
      <c r="T76" s="300"/>
      <c r="U76" s="300"/>
      <c r="V76" s="298" t="str">
        <f>PE!AP76</f>
        <v>Flussprobe</v>
      </c>
    </row>
    <row r="77" spans="1:22">
      <c r="A77" s="350" t="s">
        <v>115</v>
      </c>
      <c r="B77" s="290">
        <v>9.4501024425070277</v>
      </c>
      <c r="C77" s="374">
        <v>1.460139979741184</v>
      </c>
      <c r="D77" s="374"/>
      <c r="E77" s="290">
        <v>9.4501024425070277</v>
      </c>
      <c r="F77" s="374">
        <v>1.460139979741184</v>
      </c>
      <c r="G77" s="291"/>
      <c r="H77" s="291"/>
      <c r="I77" s="291"/>
      <c r="J77" s="291">
        <v>9.0447000000000006</v>
      </c>
      <c r="K77" s="374"/>
      <c r="L77" s="374">
        <f t="shared" si="5"/>
        <v>0.75</v>
      </c>
      <c r="M77" s="374"/>
      <c r="N77" s="297">
        <f t="shared" si="6"/>
        <v>1.460139979741184</v>
      </c>
      <c r="O77" s="297">
        <f t="shared" si="7"/>
        <v>1.460139979741184</v>
      </c>
      <c r="P77" s="297">
        <f t="shared" si="8"/>
        <v>0</v>
      </c>
      <c r="Q77" s="295">
        <f t="shared" si="9"/>
        <v>0.16143597684181718</v>
      </c>
      <c r="R77" s="300"/>
      <c r="S77" s="300"/>
      <c r="T77" s="300"/>
      <c r="U77" s="300"/>
      <c r="V77" s="298" t="str">
        <f>PE!AP77</f>
        <v>Flussprobe</v>
      </c>
    </row>
    <row r="78" spans="1:22">
      <c r="A78" s="350" t="s">
        <v>116</v>
      </c>
      <c r="B78" s="290">
        <v>9.4026025977170438</v>
      </c>
      <c r="C78" s="374">
        <v>1.434110043982036</v>
      </c>
      <c r="D78" s="374"/>
      <c r="E78" s="290">
        <v>9.4026025977170438</v>
      </c>
      <c r="F78" s="374">
        <v>1.434110043982036</v>
      </c>
      <c r="G78" s="291"/>
      <c r="H78" s="291"/>
      <c r="I78" s="291"/>
      <c r="J78" s="291">
        <v>9.4763000000000002</v>
      </c>
      <c r="K78" s="374"/>
      <c r="L78" s="374">
        <f t="shared" si="5"/>
        <v>0.75</v>
      </c>
      <c r="M78" s="374"/>
      <c r="N78" s="297">
        <f t="shared" si="6"/>
        <v>1.434110043982036</v>
      </c>
      <c r="O78" s="297">
        <f t="shared" si="7"/>
        <v>1.434110043982036</v>
      </c>
      <c r="P78" s="297">
        <f t="shared" si="8"/>
        <v>0</v>
      </c>
      <c r="Q78" s="295">
        <f t="shared" si="9"/>
        <v>0.15133649673206168</v>
      </c>
      <c r="R78" s="300"/>
      <c r="S78" s="300"/>
      <c r="T78" s="300"/>
      <c r="U78" s="300"/>
      <c r="V78" s="298" t="str">
        <f>PE!AP78</f>
        <v>Flussprobe</v>
      </c>
    </row>
    <row r="79" spans="1:22">
      <c r="A79" s="350" t="s">
        <v>117</v>
      </c>
      <c r="B79" s="290"/>
      <c r="C79" s="374"/>
      <c r="D79" s="374"/>
      <c r="E79" s="290"/>
      <c r="F79" s="374"/>
      <c r="G79" s="291"/>
      <c r="H79" s="291"/>
      <c r="I79" s="291"/>
      <c r="J79" s="291">
        <v>9.375</v>
      </c>
      <c r="K79" s="374"/>
      <c r="L79" s="374">
        <f t="shared" si="5"/>
        <v>0.33</v>
      </c>
      <c r="M79" s="374"/>
      <c r="N79" s="297" t="e">
        <f t="shared" si="6"/>
        <v>#DIV/0!</v>
      </c>
      <c r="O79" s="297" t="e">
        <f t="shared" si="7"/>
        <v>#DIV/0!</v>
      </c>
      <c r="P79" s="297" t="e">
        <f t="shared" si="8"/>
        <v>#DIV/0!</v>
      </c>
      <c r="Q79" s="295">
        <f t="shared" si="9"/>
        <v>0</v>
      </c>
      <c r="R79" s="300"/>
      <c r="S79" s="300"/>
      <c r="T79" s="300"/>
      <c r="U79" s="300"/>
      <c r="V79" s="298" t="str">
        <f>PE!AP79</f>
        <v>Muenchehofe</v>
      </c>
    </row>
    <row r="80" spans="1:22">
      <c r="A80" s="350" t="s">
        <v>118</v>
      </c>
      <c r="B80" s="290"/>
      <c r="C80" s="374"/>
      <c r="D80" s="374"/>
      <c r="E80" s="290"/>
      <c r="F80" s="374"/>
      <c r="G80" s="291"/>
      <c r="H80" s="291"/>
      <c r="I80" s="291"/>
      <c r="J80" s="291">
        <v>10.771699999999999</v>
      </c>
      <c r="K80" s="374"/>
      <c r="L80" s="374">
        <f t="shared" si="5"/>
        <v>0.33</v>
      </c>
      <c r="M80" s="374"/>
      <c r="N80" s="297" t="e">
        <f t="shared" si="6"/>
        <v>#DIV/0!</v>
      </c>
      <c r="O80" s="297" t="e">
        <f t="shared" si="7"/>
        <v>#DIV/0!</v>
      </c>
      <c r="P80" s="297" t="e">
        <f t="shared" si="8"/>
        <v>#DIV/0!</v>
      </c>
      <c r="Q80" s="295">
        <f t="shared" si="9"/>
        <v>0</v>
      </c>
      <c r="R80" s="300"/>
      <c r="S80" s="300"/>
      <c r="T80" s="300"/>
      <c r="U80" s="300"/>
      <c r="V80" s="298" t="str">
        <f>PE!AP80</f>
        <v>Muenchehofe</v>
      </c>
    </row>
    <row r="81" spans="1:22">
      <c r="A81" s="350" t="s">
        <v>119</v>
      </c>
      <c r="B81" s="290"/>
      <c r="C81" s="374"/>
      <c r="D81" s="374"/>
      <c r="E81" s="290"/>
      <c r="F81" s="374"/>
      <c r="G81" s="291"/>
      <c r="H81" s="291"/>
      <c r="I81" s="291"/>
      <c r="J81" s="291">
        <v>13.0914</v>
      </c>
      <c r="K81" s="374"/>
      <c r="L81" s="374">
        <f t="shared" si="5"/>
        <v>0.33</v>
      </c>
      <c r="M81" s="374"/>
      <c r="N81" s="297" t="e">
        <f t="shared" si="6"/>
        <v>#DIV/0!</v>
      </c>
      <c r="O81" s="297" t="e">
        <f t="shared" si="7"/>
        <v>#DIV/0!</v>
      </c>
      <c r="P81" s="297" t="e">
        <f t="shared" si="8"/>
        <v>#DIV/0!</v>
      </c>
      <c r="Q81" s="295">
        <f t="shared" si="9"/>
        <v>0</v>
      </c>
      <c r="R81" s="300"/>
      <c r="S81" s="300"/>
      <c r="T81" s="300"/>
      <c r="U81" s="300"/>
      <c r="V81" s="298" t="str">
        <f>PE!AP81</f>
        <v>Muenchehofe</v>
      </c>
    </row>
    <row r="82" spans="1:22">
      <c r="A82" s="350" t="s">
        <v>120</v>
      </c>
      <c r="B82" s="290"/>
      <c r="C82" s="374"/>
      <c r="D82" s="374"/>
      <c r="E82" s="290"/>
      <c r="F82" s="374"/>
      <c r="G82" s="291"/>
      <c r="H82" s="291"/>
      <c r="I82" s="291"/>
      <c r="J82" s="291">
        <v>10.767799999999999</v>
      </c>
      <c r="K82" s="374"/>
      <c r="L82" s="374">
        <f t="shared" si="5"/>
        <v>0.33</v>
      </c>
      <c r="M82" s="374"/>
      <c r="N82" s="297" t="e">
        <f t="shared" si="6"/>
        <v>#DIV/0!</v>
      </c>
      <c r="O82" s="297" t="e">
        <f t="shared" si="7"/>
        <v>#DIV/0!</v>
      </c>
      <c r="P82" s="297" t="e">
        <f t="shared" si="8"/>
        <v>#DIV/0!</v>
      </c>
      <c r="Q82" s="295">
        <f t="shared" si="9"/>
        <v>0</v>
      </c>
      <c r="R82" s="300"/>
      <c r="S82" s="300"/>
      <c r="T82" s="300"/>
      <c r="U82" s="300"/>
      <c r="V82" s="298" t="str">
        <f>PE!AP82</f>
        <v>Muenchehofe</v>
      </c>
    </row>
    <row r="83" spans="1:22">
      <c r="A83" s="350" t="s">
        <v>121</v>
      </c>
      <c r="B83" s="290"/>
      <c r="C83" s="374"/>
      <c r="D83" s="374"/>
      <c r="E83" s="290"/>
      <c r="F83" s="374"/>
      <c r="G83" s="291"/>
      <c r="H83" s="291"/>
      <c r="I83" s="291"/>
      <c r="J83" s="291">
        <v>10.1122</v>
      </c>
      <c r="K83" s="374"/>
      <c r="L83" s="374">
        <f t="shared" si="5"/>
        <v>0.33</v>
      </c>
      <c r="M83" s="374"/>
      <c r="N83" s="297" t="e">
        <f t="shared" si="6"/>
        <v>#DIV/0!</v>
      </c>
      <c r="O83" s="297" t="e">
        <f t="shared" si="7"/>
        <v>#DIV/0!</v>
      </c>
      <c r="P83" s="297" t="e">
        <f t="shared" si="8"/>
        <v>#DIV/0!</v>
      </c>
      <c r="Q83" s="295">
        <f t="shared" si="9"/>
        <v>0</v>
      </c>
      <c r="R83" s="300"/>
      <c r="S83" s="300"/>
      <c r="T83" s="300"/>
      <c r="U83" s="300"/>
      <c r="V83" s="298" t="str">
        <f>PE!AP83</f>
        <v>Muenchehofe</v>
      </c>
    </row>
    <row r="84" spans="1:22">
      <c r="A84" s="350" t="s">
        <v>122</v>
      </c>
      <c r="B84" s="290"/>
      <c r="C84" s="374"/>
      <c r="D84" s="374"/>
      <c r="E84" s="290"/>
      <c r="F84" s="374"/>
      <c r="G84" s="291"/>
      <c r="H84" s="291"/>
      <c r="I84" s="291"/>
      <c r="J84" s="291">
        <v>8.9504000000000001</v>
      </c>
      <c r="K84" s="374"/>
      <c r="L84" s="374">
        <f t="shared" si="5"/>
        <v>0.33</v>
      </c>
      <c r="M84" s="374"/>
      <c r="N84" s="297" t="e">
        <f t="shared" si="6"/>
        <v>#DIV/0!</v>
      </c>
      <c r="O84" s="297" t="e">
        <f t="shared" si="7"/>
        <v>#DIV/0!</v>
      </c>
      <c r="P84" s="297" t="e">
        <f t="shared" si="8"/>
        <v>#DIV/0!</v>
      </c>
      <c r="Q84" s="295">
        <f t="shared" si="9"/>
        <v>0</v>
      </c>
      <c r="R84" s="300"/>
      <c r="S84" s="300"/>
      <c r="T84" s="300"/>
      <c r="U84" s="300"/>
      <c r="V84" s="298" t="str">
        <f>PE!AP84</f>
        <v>Muenchehofe</v>
      </c>
    </row>
    <row r="85" spans="1:22">
      <c r="A85" s="350" t="s">
        <v>123</v>
      </c>
      <c r="B85" s="290"/>
      <c r="C85" s="374"/>
      <c r="D85" s="374">
        <v>2.9120459921968869</v>
      </c>
      <c r="E85" s="290"/>
      <c r="F85" s="374"/>
      <c r="G85" s="291">
        <v>2.9120459921968869</v>
      </c>
      <c r="H85" s="291"/>
      <c r="I85" s="291"/>
      <c r="J85" s="291">
        <v>9.6163000000000007</v>
      </c>
      <c r="K85" s="374"/>
      <c r="L85" s="374">
        <f t="shared" si="5"/>
        <v>0.75</v>
      </c>
      <c r="M85" s="374"/>
      <c r="N85" s="297">
        <f t="shared" si="6"/>
        <v>2.9120459921968869</v>
      </c>
      <c r="O85" s="297">
        <f t="shared" si="7"/>
        <v>2.9120459921968869</v>
      </c>
      <c r="P85" s="297">
        <f t="shared" si="8"/>
        <v>0</v>
      </c>
      <c r="Q85" s="295">
        <f t="shared" si="9"/>
        <v>0.30282395434802228</v>
      </c>
      <c r="R85" s="300"/>
      <c r="S85" s="300"/>
      <c r="T85" s="300"/>
      <c r="U85" s="300"/>
      <c r="V85" s="298" t="str">
        <f>PE!AP85</f>
        <v>Muenchehofe</v>
      </c>
    </row>
    <row r="86" spans="1:22">
      <c r="A86" s="350" t="s">
        <v>124</v>
      </c>
      <c r="B86" s="290"/>
      <c r="C86" s="374"/>
      <c r="D86" s="374">
        <v>0.7319290561442211</v>
      </c>
      <c r="E86" s="290"/>
      <c r="F86" s="374"/>
      <c r="G86" s="291">
        <v>0.7319290561442211</v>
      </c>
      <c r="H86" s="291"/>
      <c r="I86" s="291"/>
      <c r="J86" s="291">
        <v>9.4591999999999992</v>
      </c>
      <c r="K86" s="374"/>
      <c r="L86" s="374">
        <f t="shared" si="5"/>
        <v>0.75</v>
      </c>
      <c r="M86" s="374"/>
      <c r="N86" s="297">
        <f t="shared" si="6"/>
        <v>0.7319290561442211</v>
      </c>
      <c r="O86" s="297">
        <f t="shared" si="7"/>
        <v>0.7319290561442211</v>
      </c>
      <c r="P86" s="297">
        <f t="shared" si="8"/>
        <v>0</v>
      </c>
      <c r="Q86" s="295">
        <f t="shared" si="9"/>
        <v>7.7377479717547062E-2</v>
      </c>
      <c r="R86" s="300"/>
      <c r="S86" s="300"/>
      <c r="T86" s="300"/>
      <c r="U86" s="300"/>
      <c r="V86" s="298" t="str">
        <f>PE!AP86</f>
        <v>Muenchehofe</v>
      </c>
    </row>
    <row r="87" spans="1:22" s="373" customFormat="1">
      <c r="A87" s="350" t="s">
        <v>125</v>
      </c>
      <c r="B87" s="290"/>
      <c r="C87" s="374"/>
      <c r="D87" s="374">
        <v>0.1997289893521752</v>
      </c>
      <c r="E87" s="290"/>
      <c r="F87" s="374"/>
      <c r="G87" s="291">
        <v>0.1997289893521752</v>
      </c>
      <c r="H87" s="291"/>
      <c r="I87" s="291"/>
      <c r="J87" s="291">
        <v>10.9016</v>
      </c>
      <c r="K87" s="374"/>
      <c r="L87" s="374">
        <f t="shared" si="5"/>
        <v>0.75</v>
      </c>
      <c r="M87" s="374"/>
      <c r="N87" s="297">
        <f t="shared" si="6"/>
        <v>0.1997289893521752</v>
      </c>
      <c r="O87" s="297">
        <f t="shared" si="7"/>
        <v>0.1997289893521752</v>
      </c>
      <c r="P87" s="297">
        <f t="shared" si="8"/>
        <v>0</v>
      </c>
      <c r="Q87" s="295">
        <f t="shared" si="9"/>
        <v>1.8321071159478904E-2</v>
      </c>
      <c r="R87" s="300"/>
      <c r="S87" s="300"/>
      <c r="T87" s="300"/>
      <c r="U87" s="300"/>
      <c r="V87" s="298" t="str">
        <f>PE!AP87</f>
        <v>Muenchehofe</v>
      </c>
    </row>
    <row r="88" spans="1:22">
      <c r="A88" s="350" t="s">
        <v>126</v>
      </c>
      <c r="B88" s="290"/>
      <c r="C88" s="374"/>
      <c r="D88" s="374">
        <v>1.161331045267409</v>
      </c>
      <c r="E88" s="290"/>
      <c r="F88" s="374"/>
      <c r="G88" s="291">
        <v>1.161331045267409</v>
      </c>
      <c r="H88" s="291"/>
      <c r="I88" s="291"/>
      <c r="J88" s="291">
        <v>10.6858</v>
      </c>
      <c r="K88" s="374"/>
      <c r="L88" s="374">
        <f t="shared" si="5"/>
        <v>0.75</v>
      </c>
      <c r="M88" s="374"/>
      <c r="N88" s="297">
        <f t="shared" si="6"/>
        <v>1.161331045267409</v>
      </c>
      <c r="O88" s="297">
        <f t="shared" si="7"/>
        <v>1.161331045267409</v>
      </c>
      <c r="P88" s="297">
        <f t="shared" si="8"/>
        <v>0</v>
      </c>
      <c r="Q88" s="295">
        <f t="shared" si="9"/>
        <v>0.10867984102897388</v>
      </c>
      <c r="R88" s="300"/>
      <c r="S88" s="300"/>
      <c r="T88" s="300"/>
      <c r="U88" s="300"/>
      <c r="V88" s="298" t="str">
        <f>PE!AP88</f>
        <v>Muenchehofe</v>
      </c>
    </row>
    <row r="89" spans="1:22">
      <c r="A89" s="350" t="s">
        <v>127</v>
      </c>
      <c r="B89" s="290">
        <v>22.25511806984159</v>
      </c>
      <c r="C89" s="374">
        <v>5.3242108540452548</v>
      </c>
      <c r="D89" s="374">
        <v>1.1552323466440051</v>
      </c>
      <c r="E89" s="290">
        <v>22.25511806984159</v>
      </c>
      <c r="F89" s="374">
        <v>5.3242108540452548</v>
      </c>
      <c r="G89" s="291">
        <v>1.1552323466440051</v>
      </c>
      <c r="H89" s="291"/>
      <c r="I89" s="291"/>
      <c r="J89" s="291">
        <v>9.9901</v>
      </c>
      <c r="K89" s="374"/>
      <c r="L89" s="374">
        <f t="shared" si="5"/>
        <v>0.5</v>
      </c>
      <c r="M89" s="374"/>
      <c r="N89" s="297">
        <f t="shared" si="6"/>
        <v>3.2397216003446299</v>
      </c>
      <c r="O89" s="297">
        <f t="shared" si="7"/>
        <v>3.2397216003446299</v>
      </c>
      <c r="P89" s="297">
        <f t="shared" si="8"/>
        <v>128.68323336665006</v>
      </c>
      <c r="Q89" s="295">
        <f t="shared" si="9"/>
        <v>0.32429321031267255</v>
      </c>
      <c r="R89" s="300"/>
      <c r="S89" s="300"/>
      <c r="T89" s="300"/>
      <c r="U89" s="300"/>
      <c r="V89" s="298" t="str">
        <f>PE!AP89</f>
        <v>Probenaufbereitung</v>
      </c>
    </row>
    <row r="90" spans="1:22">
      <c r="A90" s="350" t="s">
        <v>129</v>
      </c>
      <c r="B90" s="290">
        <v>32.399127396270679</v>
      </c>
      <c r="C90" s="374">
        <v>5.9516205144529177</v>
      </c>
      <c r="D90" s="374">
        <v>0.34244580869990471</v>
      </c>
      <c r="E90" s="290">
        <v>32.399127396270679</v>
      </c>
      <c r="F90" s="374">
        <v>5.9516205144529177</v>
      </c>
      <c r="G90" s="291">
        <v>0.34244580869990471</v>
      </c>
      <c r="H90" s="291"/>
      <c r="I90" s="291"/>
      <c r="J90" s="291">
        <v>10.840999999999999</v>
      </c>
      <c r="K90" s="374"/>
      <c r="L90" s="374">
        <f t="shared" si="5"/>
        <v>0.5</v>
      </c>
      <c r="M90" s="374"/>
      <c r="N90" s="297">
        <f t="shared" si="6"/>
        <v>3.1470331615764113</v>
      </c>
      <c r="O90" s="297">
        <f t="shared" si="7"/>
        <v>3.1470331615764113</v>
      </c>
      <c r="P90" s="297">
        <f t="shared" si="8"/>
        <v>178.23691133090145</v>
      </c>
      <c r="Q90" s="295">
        <f t="shared" si="9"/>
        <v>0.29028993280845045</v>
      </c>
      <c r="R90" s="300"/>
      <c r="S90" s="300"/>
      <c r="T90" s="300"/>
      <c r="U90" s="300"/>
      <c r="V90" s="298" t="str">
        <f>PE!AP90</f>
        <v>Probenaufbereitung</v>
      </c>
    </row>
    <row r="91" spans="1:22">
      <c r="A91" s="350" t="s">
        <v>130</v>
      </c>
      <c r="B91" s="290">
        <v>1.6205074632703009</v>
      </c>
      <c r="C91" s="374">
        <v>2.9647718713943969</v>
      </c>
      <c r="D91" s="374"/>
      <c r="E91" s="290">
        <v>1.6205074632703009</v>
      </c>
      <c r="F91" s="374">
        <v>2.9647718713943969</v>
      </c>
      <c r="G91" s="291"/>
      <c r="H91" s="291"/>
      <c r="I91" s="291"/>
      <c r="J91" s="291">
        <v>1.3666</v>
      </c>
      <c r="K91" s="374"/>
      <c r="L91" s="374">
        <f t="shared" si="5"/>
        <v>0.75</v>
      </c>
      <c r="M91" s="374"/>
      <c r="N91" s="297">
        <f t="shared" si="6"/>
        <v>2.9647718713943969</v>
      </c>
      <c r="O91" s="297">
        <f t="shared" si="7"/>
        <v>2.9647718713943969</v>
      </c>
      <c r="P91" s="297">
        <f t="shared" si="8"/>
        <v>0</v>
      </c>
      <c r="Q91" s="295">
        <f t="shared" si="9"/>
        <v>2.1694510986348581</v>
      </c>
      <c r="R91" s="300"/>
      <c r="S91" s="300"/>
      <c r="T91" s="300"/>
      <c r="U91" s="300"/>
      <c r="V91" s="298" t="str">
        <f>PE!AP91</f>
        <v>Probenaufbereitung</v>
      </c>
    </row>
    <row r="92" spans="1:22">
      <c r="A92" s="350" t="s">
        <v>131</v>
      </c>
      <c r="B92" s="290">
        <v>34.870163895521671</v>
      </c>
      <c r="C92" s="374">
        <v>15.061022012646459</v>
      </c>
      <c r="D92" s="190"/>
      <c r="E92" s="290">
        <v>34.870163895521671</v>
      </c>
      <c r="F92" s="374">
        <v>15.061022012646459</v>
      </c>
      <c r="G92" s="121"/>
      <c r="H92" s="291"/>
      <c r="I92" s="291"/>
      <c r="J92" s="291">
        <v>9.7088000000000001</v>
      </c>
      <c r="K92" s="190"/>
      <c r="L92" s="374">
        <f t="shared" si="5"/>
        <v>0.75</v>
      </c>
      <c r="M92" s="190"/>
      <c r="N92" s="297">
        <f t="shared" si="6"/>
        <v>15.061022012646459</v>
      </c>
      <c r="O92" s="297">
        <f t="shared" si="7"/>
        <v>15.061022012646459</v>
      </c>
      <c r="P92" s="297">
        <f t="shared" si="8"/>
        <v>0</v>
      </c>
      <c r="Q92" s="295">
        <f t="shared" si="9"/>
        <v>1.5512753391404148</v>
      </c>
      <c r="R92" s="201"/>
      <c r="S92" s="201"/>
      <c r="T92" s="201"/>
      <c r="U92" s="201"/>
      <c r="V92" s="298" t="str">
        <f>PE!AP92</f>
        <v>Methode</v>
      </c>
    </row>
    <row r="93" spans="1:22">
      <c r="A93" s="350" t="s">
        <v>132</v>
      </c>
      <c r="B93" s="290">
        <v>37.261493280621963</v>
      </c>
      <c r="C93" s="374">
        <v>12.95977423389774</v>
      </c>
      <c r="D93" s="190"/>
      <c r="E93" s="290">
        <v>37.261493280621963</v>
      </c>
      <c r="F93" s="374">
        <v>12.95977423389774</v>
      </c>
      <c r="G93" s="121"/>
      <c r="H93" s="291"/>
      <c r="I93" s="291"/>
      <c r="J93" s="291">
        <v>10.2204</v>
      </c>
      <c r="K93" s="190"/>
      <c r="L93" s="374">
        <f t="shared" si="5"/>
        <v>0.75</v>
      </c>
      <c r="M93" s="190"/>
      <c r="N93" s="297">
        <f t="shared" si="6"/>
        <v>12.95977423389774</v>
      </c>
      <c r="O93" s="297">
        <f t="shared" si="7"/>
        <v>12.95977423389774</v>
      </c>
      <c r="P93" s="297">
        <f t="shared" si="8"/>
        <v>0</v>
      </c>
      <c r="Q93" s="295">
        <f t="shared" si="9"/>
        <v>1.2680300412799637</v>
      </c>
      <c r="R93" s="201"/>
      <c r="S93" s="201"/>
      <c r="T93" s="201"/>
      <c r="U93" s="201"/>
      <c r="V93" s="298" t="str">
        <f>PE!AP93</f>
        <v>Methode</v>
      </c>
    </row>
    <row r="94" spans="1:22">
      <c r="A94" s="350" t="s">
        <v>133</v>
      </c>
      <c r="B94" s="290">
        <v>29.62879461063746</v>
      </c>
      <c r="C94" s="374">
        <v>7.27528194980958</v>
      </c>
      <c r="D94" s="190"/>
      <c r="E94" s="290">
        <v>29.62879461063746</v>
      </c>
      <c r="F94" s="374">
        <v>7.27528194980958</v>
      </c>
      <c r="G94" s="121"/>
      <c r="H94" s="291"/>
      <c r="I94" s="291"/>
      <c r="J94" s="291">
        <v>9.0239999999999991</v>
      </c>
      <c r="K94" s="190"/>
      <c r="L94" s="374">
        <f t="shared" si="5"/>
        <v>0.75</v>
      </c>
      <c r="M94" s="190"/>
      <c r="N94" s="297">
        <f t="shared" si="6"/>
        <v>7.27528194980958</v>
      </c>
      <c r="O94" s="297">
        <f t="shared" si="7"/>
        <v>7.27528194980958</v>
      </c>
      <c r="P94" s="297">
        <f t="shared" si="8"/>
        <v>0</v>
      </c>
      <c r="Q94" s="295">
        <f t="shared" si="9"/>
        <v>0.80621475507641627</v>
      </c>
      <c r="R94" s="201"/>
      <c r="S94" s="201"/>
      <c r="T94" s="201"/>
      <c r="U94" s="201"/>
      <c r="V94" s="298" t="str">
        <f>PE!AP94</f>
        <v>Methode</v>
      </c>
    </row>
    <row r="95" spans="1:22">
      <c r="A95" s="350" t="s">
        <v>134</v>
      </c>
      <c r="B95" s="290">
        <v>31.142446990602789</v>
      </c>
      <c r="C95" s="374">
        <v>6.8511963446960724</v>
      </c>
      <c r="D95" s="190"/>
      <c r="E95" s="290">
        <v>31.142446990602789</v>
      </c>
      <c r="F95" s="374">
        <v>6.8511963446960724</v>
      </c>
      <c r="G95" s="121"/>
      <c r="H95" s="291"/>
      <c r="I95" s="291"/>
      <c r="J95" s="291">
        <v>9.3187999999999995</v>
      </c>
      <c r="K95" s="190"/>
      <c r="L95" s="374">
        <f t="shared" si="5"/>
        <v>0.75</v>
      </c>
      <c r="M95" s="190"/>
      <c r="N95" s="297">
        <f t="shared" si="6"/>
        <v>6.8511963446960724</v>
      </c>
      <c r="O95" s="297">
        <f t="shared" si="7"/>
        <v>6.8511963446960724</v>
      </c>
      <c r="P95" s="297">
        <f t="shared" si="8"/>
        <v>0</v>
      </c>
      <c r="Q95" s="295">
        <f t="shared" si="9"/>
        <v>0.73520156508306567</v>
      </c>
      <c r="R95" s="201"/>
      <c r="S95" s="201"/>
      <c r="T95" s="201"/>
      <c r="U95" s="201"/>
      <c r="V95" s="298" t="str">
        <f>PE!AP95</f>
        <v>Methode</v>
      </c>
    </row>
    <row r="96" spans="1:22">
      <c r="A96" s="350" t="s">
        <v>135</v>
      </c>
      <c r="B96" s="290"/>
      <c r="C96" s="374"/>
      <c r="D96" s="374"/>
      <c r="E96" s="290"/>
      <c r="F96" s="374"/>
      <c r="G96" s="291"/>
      <c r="H96" s="291"/>
      <c r="I96" s="291"/>
      <c r="J96" s="291">
        <v>11.4223</v>
      </c>
      <c r="K96" s="374"/>
      <c r="L96" s="374">
        <f t="shared" si="5"/>
        <v>0.33</v>
      </c>
      <c r="M96" s="374"/>
      <c r="N96" s="297" t="e">
        <f t="shared" si="6"/>
        <v>#DIV/0!</v>
      </c>
      <c r="O96" s="297" t="e">
        <f t="shared" si="7"/>
        <v>#DIV/0!</v>
      </c>
      <c r="P96" s="297" t="e">
        <f t="shared" si="8"/>
        <v>#DIV/0!</v>
      </c>
      <c r="Q96" s="295">
        <f t="shared" si="9"/>
        <v>0</v>
      </c>
      <c r="R96" s="300"/>
      <c r="S96" s="300"/>
      <c r="T96" s="300"/>
      <c r="U96" s="300"/>
      <c r="V96" s="298" t="str">
        <f>PE!AP96</f>
        <v>Muenchehofe</v>
      </c>
    </row>
    <row r="97" spans="1:22">
      <c r="A97" s="350" t="s">
        <v>136</v>
      </c>
      <c r="B97" s="290"/>
      <c r="C97" s="374"/>
      <c r="D97" s="374"/>
      <c r="E97" s="290"/>
      <c r="F97" s="374"/>
      <c r="G97" s="291"/>
      <c r="H97" s="291"/>
      <c r="I97" s="291"/>
      <c r="J97" s="291">
        <v>9.4604999999999997</v>
      </c>
      <c r="K97" s="374"/>
      <c r="L97" s="374">
        <f t="shared" si="5"/>
        <v>0.33</v>
      </c>
      <c r="M97" s="374"/>
      <c r="N97" s="297" t="e">
        <f t="shared" si="6"/>
        <v>#DIV/0!</v>
      </c>
      <c r="O97" s="297" t="e">
        <f t="shared" si="7"/>
        <v>#DIV/0!</v>
      </c>
      <c r="P97" s="297" t="e">
        <f t="shared" si="8"/>
        <v>#DIV/0!</v>
      </c>
      <c r="Q97" s="295">
        <f t="shared" si="9"/>
        <v>0</v>
      </c>
      <c r="R97" s="300"/>
      <c r="S97" s="300"/>
      <c r="T97" s="300"/>
      <c r="U97" s="300"/>
      <c r="V97" s="298" t="str">
        <f>PE!AP97</f>
        <v>Muenchehofe</v>
      </c>
    </row>
    <row r="98" spans="1:22">
      <c r="A98" s="350" t="s">
        <v>137</v>
      </c>
      <c r="B98" s="290"/>
      <c r="C98" s="374"/>
      <c r="D98" s="374"/>
      <c r="E98" s="290"/>
      <c r="F98" s="374"/>
      <c r="G98" s="291"/>
      <c r="H98" s="291"/>
      <c r="I98" s="291"/>
      <c r="J98" s="291">
        <v>10.585800000000001</v>
      </c>
      <c r="K98" s="374"/>
      <c r="L98" s="374">
        <f t="shared" si="5"/>
        <v>0.33</v>
      </c>
      <c r="M98" s="374"/>
      <c r="N98" s="297" t="e">
        <f t="shared" si="6"/>
        <v>#DIV/0!</v>
      </c>
      <c r="O98" s="297" t="e">
        <f t="shared" si="7"/>
        <v>#DIV/0!</v>
      </c>
      <c r="P98" s="297" t="e">
        <f t="shared" si="8"/>
        <v>#DIV/0!</v>
      </c>
      <c r="Q98" s="295">
        <f t="shared" si="9"/>
        <v>0</v>
      </c>
      <c r="R98" s="300"/>
      <c r="S98" s="300"/>
      <c r="T98" s="300"/>
      <c r="U98" s="300"/>
      <c r="V98" s="298" t="str">
        <f>PE!AP98</f>
        <v>Muenchehofe</v>
      </c>
    </row>
    <row r="99" spans="1:22">
      <c r="A99" s="350" t="s">
        <v>138</v>
      </c>
      <c r="B99" s="290"/>
      <c r="C99" s="374"/>
      <c r="D99" s="374"/>
      <c r="E99" s="290"/>
      <c r="F99" s="374"/>
      <c r="G99" s="291"/>
      <c r="H99" s="291"/>
      <c r="I99" s="291"/>
      <c r="J99" s="291">
        <v>9.8713999999999995</v>
      </c>
      <c r="K99" s="374"/>
      <c r="L99" s="374">
        <f t="shared" si="5"/>
        <v>0.33</v>
      </c>
      <c r="M99" s="374"/>
      <c r="N99" s="297" t="e">
        <f t="shared" si="6"/>
        <v>#DIV/0!</v>
      </c>
      <c r="O99" s="297" t="e">
        <f t="shared" si="7"/>
        <v>#DIV/0!</v>
      </c>
      <c r="P99" s="297" t="e">
        <f t="shared" si="8"/>
        <v>#DIV/0!</v>
      </c>
      <c r="Q99" s="295">
        <f t="shared" si="9"/>
        <v>0</v>
      </c>
      <c r="R99" s="300"/>
      <c r="S99" s="300"/>
      <c r="T99" s="300"/>
      <c r="U99" s="300"/>
      <c r="V99" s="298" t="str">
        <f>PE!AP99</f>
        <v>Muenchehofe</v>
      </c>
    </row>
    <row r="100" spans="1:22">
      <c r="A100" s="350" t="s">
        <v>139</v>
      </c>
      <c r="B100" s="290"/>
      <c r="C100" s="374"/>
      <c r="D100" s="374"/>
      <c r="E100" s="290"/>
      <c r="F100" s="374"/>
      <c r="G100" s="291"/>
      <c r="H100" s="291"/>
      <c r="I100" s="291"/>
      <c r="J100" s="291">
        <v>9.9997000000000007</v>
      </c>
      <c r="K100" s="374"/>
      <c r="L100" s="374">
        <f t="shared" si="5"/>
        <v>0.33</v>
      </c>
      <c r="M100" s="374"/>
      <c r="N100" s="297" t="e">
        <f t="shared" si="6"/>
        <v>#DIV/0!</v>
      </c>
      <c r="O100" s="297" t="e">
        <f t="shared" si="7"/>
        <v>#DIV/0!</v>
      </c>
      <c r="P100" s="297" t="e">
        <f t="shared" si="8"/>
        <v>#DIV/0!</v>
      </c>
      <c r="Q100" s="295">
        <f t="shared" si="9"/>
        <v>0</v>
      </c>
      <c r="R100" s="300"/>
      <c r="S100" s="300"/>
      <c r="T100" s="300"/>
      <c r="U100" s="300"/>
      <c r="V100" s="298" t="str">
        <f>PE!AP100</f>
        <v>Muenchehofe</v>
      </c>
    </row>
    <row r="101" spans="1:22">
      <c r="A101" s="350" t="s">
        <v>140</v>
      </c>
      <c r="B101" s="290"/>
      <c r="C101" s="374"/>
      <c r="D101" s="374"/>
      <c r="E101" s="290"/>
      <c r="F101" s="374"/>
      <c r="G101" s="291"/>
      <c r="H101" s="291"/>
      <c r="I101" s="291"/>
      <c r="J101" s="291">
        <v>9.0388000000000002</v>
      </c>
      <c r="K101" s="374"/>
      <c r="L101" s="374">
        <f t="shared" si="5"/>
        <v>0.33</v>
      </c>
      <c r="M101" s="374"/>
      <c r="N101" s="297" t="e">
        <f t="shared" si="6"/>
        <v>#DIV/0!</v>
      </c>
      <c r="O101" s="297" t="e">
        <f t="shared" si="7"/>
        <v>#DIV/0!</v>
      </c>
      <c r="P101" s="297" t="e">
        <f t="shared" si="8"/>
        <v>#DIV/0!</v>
      </c>
      <c r="Q101" s="295">
        <f t="shared" si="9"/>
        <v>0</v>
      </c>
      <c r="R101" s="300"/>
      <c r="S101" s="300"/>
      <c r="T101" s="300"/>
      <c r="U101" s="300"/>
      <c r="V101" s="298" t="str">
        <f>PE!AP101</f>
        <v>Muenchehofe</v>
      </c>
    </row>
    <row r="102" spans="1:22">
      <c r="A102" s="350" t="s">
        <v>141</v>
      </c>
      <c r="B102" s="290"/>
      <c r="C102" s="374"/>
      <c r="D102" s="374"/>
      <c r="E102" s="290"/>
      <c r="F102" s="374"/>
      <c r="G102" s="291"/>
      <c r="H102" s="291"/>
      <c r="I102" s="291"/>
      <c r="J102" s="291">
        <v>9.6049000000000007</v>
      </c>
      <c r="K102" s="374"/>
      <c r="L102" s="374">
        <f t="shared" si="5"/>
        <v>0.33</v>
      </c>
      <c r="M102" s="374"/>
      <c r="N102" s="297" t="e">
        <f t="shared" si="6"/>
        <v>#DIV/0!</v>
      </c>
      <c r="O102" s="297" t="e">
        <f t="shared" si="7"/>
        <v>#DIV/0!</v>
      </c>
      <c r="P102" s="297" t="e">
        <f t="shared" si="8"/>
        <v>#DIV/0!</v>
      </c>
      <c r="Q102" s="295">
        <f t="shared" si="9"/>
        <v>0</v>
      </c>
      <c r="R102" s="300"/>
      <c r="S102" s="300"/>
      <c r="T102" s="300"/>
      <c r="U102" s="300"/>
      <c r="V102" s="298" t="str">
        <f>PE!AP102</f>
        <v>Muenchehofe</v>
      </c>
    </row>
    <row r="103" spans="1:22">
      <c r="A103" s="350" t="s">
        <v>142</v>
      </c>
      <c r="B103" s="290"/>
      <c r="C103" s="374"/>
      <c r="D103" s="374"/>
      <c r="E103" s="290"/>
      <c r="F103" s="374"/>
      <c r="G103" s="291"/>
      <c r="H103" s="291"/>
      <c r="I103" s="291"/>
      <c r="J103" s="291">
        <v>10.009399999999999</v>
      </c>
      <c r="K103" s="374"/>
      <c r="L103" s="374">
        <f t="shared" si="5"/>
        <v>0.33</v>
      </c>
      <c r="M103" s="374"/>
      <c r="N103" s="297" t="e">
        <f t="shared" si="6"/>
        <v>#DIV/0!</v>
      </c>
      <c r="O103" s="297" t="e">
        <f t="shared" si="7"/>
        <v>#DIV/0!</v>
      </c>
      <c r="P103" s="297" t="e">
        <f t="shared" si="8"/>
        <v>#DIV/0!</v>
      </c>
      <c r="Q103" s="295">
        <f t="shared" si="9"/>
        <v>0</v>
      </c>
      <c r="R103" s="300"/>
      <c r="S103" s="300"/>
      <c r="T103" s="300"/>
      <c r="U103" s="300"/>
      <c r="V103" s="298" t="str">
        <f>PE!AP103</f>
        <v>Muenchehofe</v>
      </c>
    </row>
    <row r="104" spans="1:22">
      <c r="A104" s="350" t="s">
        <v>143</v>
      </c>
      <c r="B104" s="290"/>
      <c r="C104" s="374"/>
      <c r="D104" s="374"/>
      <c r="E104" s="290"/>
      <c r="F104" s="374"/>
      <c r="G104" s="291"/>
      <c r="H104" s="291"/>
      <c r="I104" s="291"/>
      <c r="J104" s="291">
        <v>11.0337</v>
      </c>
      <c r="K104" s="374"/>
      <c r="L104" s="374">
        <f t="shared" si="5"/>
        <v>0.33</v>
      </c>
      <c r="M104" s="374"/>
      <c r="N104" s="297" t="e">
        <f t="shared" si="6"/>
        <v>#DIV/0!</v>
      </c>
      <c r="O104" s="297" t="e">
        <f t="shared" si="7"/>
        <v>#DIV/0!</v>
      </c>
      <c r="P104" s="297" t="e">
        <f t="shared" si="8"/>
        <v>#DIV/0!</v>
      </c>
      <c r="Q104" s="295">
        <f t="shared" si="9"/>
        <v>0</v>
      </c>
      <c r="R104" s="300"/>
      <c r="S104" s="300"/>
      <c r="T104" s="300"/>
      <c r="U104" s="300"/>
      <c r="V104" s="298" t="str">
        <f>PE!AP104</f>
        <v>Muenchehofe</v>
      </c>
    </row>
    <row r="105" spans="1:22">
      <c r="A105" s="350" t="s">
        <v>144</v>
      </c>
      <c r="B105" s="290"/>
      <c r="C105" s="374"/>
      <c r="D105" s="374"/>
      <c r="E105" s="290"/>
      <c r="F105" s="374"/>
      <c r="G105" s="291"/>
      <c r="H105" s="291"/>
      <c r="I105" s="291"/>
      <c r="J105" s="291">
        <v>9.4873999999999992</v>
      </c>
      <c r="K105" s="374"/>
      <c r="L105" s="374">
        <f t="shared" si="5"/>
        <v>0.33</v>
      </c>
      <c r="M105" s="374"/>
      <c r="N105" s="297" t="e">
        <f t="shared" si="6"/>
        <v>#DIV/0!</v>
      </c>
      <c r="O105" s="297" t="e">
        <f t="shared" si="7"/>
        <v>#DIV/0!</v>
      </c>
      <c r="P105" s="297" t="e">
        <f t="shared" si="8"/>
        <v>#DIV/0!</v>
      </c>
      <c r="Q105" s="295">
        <f t="shared" si="9"/>
        <v>0</v>
      </c>
      <c r="R105" s="300"/>
      <c r="S105" s="300"/>
      <c r="T105" s="300"/>
      <c r="U105" s="300"/>
      <c r="V105" s="298" t="str">
        <f>PE!AP105</f>
        <v>Muenchehofe</v>
      </c>
    </row>
    <row r="106" spans="1:22">
      <c r="A106" s="350" t="s">
        <v>145</v>
      </c>
      <c r="B106" s="290"/>
      <c r="C106" s="374"/>
      <c r="D106" s="374"/>
      <c r="E106" s="290"/>
      <c r="F106" s="374"/>
      <c r="G106" s="291"/>
      <c r="H106" s="291"/>
      <c r="I106" s="291"/>
      <c r="J106" s="291">
        <v>9.8911999999999995</v>
      </c>
      <c r="K106" s="374"/>
      <c r="L106" s="374">
        <f t="shared" si="5"/>
        <v>0.33</v>
      </c>
      <c r="M106" s="374"/>
      <c r="N106" s="297" t="e">
        <f t="shared" si="6"/>
        <v>#DIV/0!</v>
      </c>
      <c r="O106" s="297" t="e">
        <f t="shared" si="7"/>
        <v>#DIV/0!</v>
      </c>
      <c r="P106" s="297" t="e">
        <f t="shared" si="8"/>
        <v>#DIV/0!</v>
      </c>
      <c r="Q106" s="295">
        <f t="shared" si="9"/>
        <v>0</v>
      </c>
      <c r="R106" s="201"/>
      <c r="S106" s="201"/>
      <c r="T106" s="201"/>
      <c r="U106" s="201"/>
      <c r="V106" s="298" t="str">
        <f>PE!AP106</f>
        <v>Methode</v>
      </c>
    </row>
    <row r="107" spans="1:22">
      <c r="A107" s="350" t="s">
        <v>146</v>
      </c>
      <c r="B107" s="290"/>
      <c r="C107" s="374"/>
      <c r="D107" s="374"/>
      <c r="E107" s="290"/>
      <c r="F107" s="374"/>
      <c r="G107" s="291"/>
      <c r="H107" s="291"/>
      <c r="I107" s="291"/>
      <c r="J107" s="291">
        <v>9.2530000000000001</v>
      </c>
      <c r="K107" s="374"/>
      <c r="L107" s="374">
        <f t="shared" si="5"/>
        <v>0.33</v>
      </c>
      <c r="M107" s="374"/>
      <c r="N107" s="297" t="e">
        <f t="shared" si="6"/>
        <v>#DIV/0!</v>
      </c>
      <c r="O107" s="297" t="e">
        <f t="shared" si="7"/>
        <v>#DIV/0!</v>
      </c>
      <c r="P107" s="297" t="e">
        <f t="shared" si="8"/>
        <v>#DIV/0!</v>
      </c>
      <c r="Q107" s="295">
        <f t="shared" si="9"/>
        <v>0</v>
      </c>
      <c r="R107" s="201"/>
      <c r="S107" s="201"/>
      <c r="T107" s="201"/>
      <c r="U107" s="201"/>
      <c r="V107" s="298" t="str">
        <f>PE!AP107</f>
        <v>Methode</v>
      </c>
    </row>
    <row r="108" spans="1:22">
      <c r="A108" s="350" t="s">
        <v>147</v>
      </c>
      <c r="B108" s="290"/>
      <c r="C108" s="374"/>
      <c r="D108" s="374"/>
      <c r="E108" s="290"/>
      <c r="F108" s="374"/>
      <c r="G108" s="291"/>
      <c r="H108" s="291"/>
      <c r="I108" s="291"/>
      <c r="J108" s="291">
        <v>11.8766</v>
      </c>
      <c r="K108" s="374"/>
      <c r="L108" s="374">
        <f t="shared" si="5"/>
        <v>0.33</v>
      </c>
      <c r="M108" s="374"/>
      <c r="N108" s="297" t="e">
        <f t="shared" si="6"/>
        <v>#DIV/0!</v>
      </c>
      <c r="O108" s="297" t="e">
        <f t="shared" si="7"/>
        <v>#DIV/0!</v>
      </c>
      <c r="P108" s="297" t="e">
        <f t="shared" si="8"/>
        <v>#DIV/0!</v>
      </c>
      <c r="Q108" s="295">
        <f t="shared" si="9"/>
        <v>0</v>
      </c>
      <c r="R108" s="201"/>
      <c r="S108" s="201"/>
      <c r="T108" s="201"/>
      <c r="U108" s="300"/>
      <c r="V108" s="298" t="str">
        <f>PE!AP108</f>
        <v>Methode</v>
      </c>
    </row>
    <row r="109" spans="1:22">
      <c r="A109" s="350" t="s">
        <v>148</v>
      </c>
      <c r="B109" s="290"/>
      <c r="C109" s="374"/>
      <c r="D109" s="374"/>
      <c r="E109" s="290"/>
      <c r="F109" s="374"/>
      <c r="G109" s="291"/>
      <c r="H109" s="291"/>
      <c r="I109" s="291"/>
      <c r="J109" s="291">
        <v>49.300199999999997</v>
      </c>
      <c r="K109" s="374"/>
      <c r="L109" s="374">
        <f t="shared" si="5"/>
        <v>0.33</v>
      </c>
      <c r="M109" s="374"/>
      <c r="N109" s="297" t="e">
        <f t="shared" si="6"/>
        <v>#DIV/0!</v>
      </c>
      <c r="O109" s="297" t="e">
        <f t="shared" si="7"/>
        <v>#DIV/0!</v>
      </c>
      <c r="P109" s="297" t="e">
        <f t="shared" si="8"/>
        <v>#DIV/0!</v>
      </c>
      <c r="Q109" s="295">
        <f t="shared" si="9"/>
        <v>0</v>
      </c>
      <c r="R109" s="201"/>
      <c r="S109" s="201"/>
      <c r="T109" s="201"/>
      <c r="U109" s="300"/>
      <c r="V109" s="298" t="str">
        <f>PE!AP109</f>
        <v>Methode</v>
      </c>
    </row>
    <row r="110" spans="1:22">
      <c r="A110" s="350" t="s">
        <v>149</v>
      </c>
      <c r="B110" s="290"/>
      <c r="C110" s="374"/>
      <c r="D110" s="376">
        <v>3.9716591252909499</v>
      </c>
      <c r="E110" s="290"/>
      <c r="F110" s="374"/>
      <c r="G110" s="70">
        <v>3.9716591252909499</v>
      </c>
      <c r="H110" s="291"/>
      <c r="I110" s="291"/>
      <c r="J110" s="291">
        <v>49.300199999999997</v>
      </c>
      <c r="K110" s="376"/>
      <c r="L110" s="374">
        <f t="shared" si="5"/>
        <v>0.75</v>
      </c>
      <c r="M110" s="376"/>
      <c r="N110" s="297">
        <f t="shared" si="6"/>
        <v>3.9716591252909499</v>
      </c>
      <c r="O110" s="297">
        <f t="shared" si="7"/>
        <v>3.9716591252909499</v>
      </c>
      <c r="P110" s="297">
        <f t="shared" si="8"/>
        <v>0</v>
      </c>
      <c r="Q110" s="295">
        <f t="shared" si="9"/>
        <v>8.0560710205860225E-2</v>
      </c>
      <c r="R110" s="201"/>
      <c r="S110" s="201"/>
      <c r="T110" s="201"/>
      <c r="U110" s="300"/>
      <c r="V110" s="298" t="str">
        <f>PE!AP110</f>
        <v>Methode</v>
      </c>
    </row>
    <row r="111" spans="1:22">
      <c r="A111" s="350" t="s">
        <v>151</v>
      </c>
      <c r="B111" s="290"/>
      <c r="C111" s="374"/>
      <c r="D111" s="374"/>
      <c r="E111" s="290"/>
      <c r="F111" s="374"/>
      <c r="G111" s="291"/>
      <c r="H111" s="291"/>
      <c r="I111" s="291"/>
      <c r="J111" s="291">
        <v>19</v>
      </c>
      <c r="K111" s="374"/>
      <c r="L111" s="374">
        <f t="shared" si="5"/>
        <v>0.33</v>
      </c>
      <c r="M111" s="374"/>
      <c r="N111" s="297" t="e">
        <f t="shared" si="6"/>
        <v>#DIV/0!</v>
      </c>
      <c r="O111" s="297" t="e">
        <f t="shared" si="7"/>
        <v>#DIV/0!</v>
      </c>
      <c r="P111" s="297" t="e">
        <f t="shared" si="8"/>
        <v>#DIV/0!</v>
      </c>
      <c r="Q111" s="295">
        <f t="shared" si="9"/>
        <v>0</v>
      </c>
      <c r="R111" s="201"/>
      <c r="S111" s="201"/>
      <c r="T111" s="201"/>
      <c r="U111" s="300"/>
      <c r="V111" s="298" t="str">
        <f>PE!AP111</f>
        <v>Methode</v>
      </c>
    </row>
    <row r="112" spans="1:22">
      <c r="A112" s="350" t="s">
        <v>152</v>
      </c>
      <c r="B112" s="290"/>
      <c r="C112" s="374"/>
      <c r="D112" s="190"/>
      <c r="E112" s="290"/>
      <c r="F112" s="374"/>
      <c r="G112" s="121"/>
      <c r="H112" s="291"/>
      <c r="I112" s="291"/>
      <c r="J112" s="291">
        <v>9.9105000000000008</v>
      </c>
      <c r="K112" s="190"/>
      <c r="L112" s="374">
        <f t="shared" si="5"/>
        <v>0.33</v>
      </c>
      <c r="M112" s="190"/>
      <c r="N112" s="297" t="e">
        <f t="shared" si="6"/>
        <v>#DIV/0!</v>
      </c>
      <c r="O112" s="297" t="e">
        <f t="shared" si="7"/>
        <v>#DIV/0!</v>
      </c>
      <c r="P112" s="297" t="e">
        <f t="shared" si="8"/>
        <v>#DIV/0!</v>
      </c>
      <c r="Q112" s="295">
        <f t="shared" si="9"/>
        <v>0</v>
      </c>
      <c r="R112" s="201"/>
      <c r="S112" s="201"/>
      <c r="T112" s="201"/>
      <c r="U112" s="201"/>
      <c r="V112" s="298" t="str">
        <f>PE!AP112</f>
        <v>KWS</v>
      </c>
    </row>
    <row r="113" spans="1:22">
      <c r="A113" s="350" t="s">
        <v>154</v>
      </c>
      <c r="B113" s="290"/>
      <c r="C113" s="374"/>
      <c r="D113" s="190"/>
      <c r="E113" s="290"/>
      <c r="F113" s="374"/>
      <c r="G113" s="121"/>
      <c r="H113" s="77"/>
      <c r="I113" s="77"/>
      <c r="J113" s="77">
        <v>9.8462999999999994</v>
      </c>
      <c r="K113" s="190"/>
      <c r="L113" s="374">
        <f t="shared" si="5"/>
        <v>0.33</v>
      </c>
      <c r="M113" s="190"/>
      <c r="N113" s="297" t="e">
        <f t="shared" si="6"/>
        <v>#DIV/0!</v>
      </c>
      <c r="O113" s="297" t="e">
        <f t="shared" si="7"/>
        <v>#DIV/0!</v>
      </c>
      <c r="P113" s="297" t="e">
        <f t="shared" si="8"/>
        <v>#DIV/0!</v>
      </c>
      <c r="Q113" s="295">
        <f t="shared" si="9"/>
        <v>0</v>
      </c>
      <c r="R113" s="201"/>
      <c r="S113" s="201"/>
      <c r="T113" s="201"/>
      <c r="U113" s="201"/>
      <c r="V113" s="298" t="str">
        <f>PE!AP113</f>
        <v>KWS</v>
      </c>
    </row>
    <row r="114" spans="1:22">
      <c r="A114" s="350" t="s">
        <v>155</v>
      </c>
      <c r="B114" s="290"/>
      <c r="C114" s="374"/>
      <c r="D114" s="190"/>
      <c r="E114" s="290"/>
      <c r="F114" s="374"/>
      <c r="G114" s="121"/>
      <c r="H114" s="291"/>
      <c r="I114" s="291"/>
      <c r="J114" s="291"/>
      <c r="K114" s="190"/>
      <c r="L114" s="374">
        <f t="shared" si="5"/>
        <v>0.33</v>
      </c>
      <c r="M114" s="190"/>
      <c r="N114" s="297" t="e">
        <f t="shared" si="6"/>
        <v>#DIV/0!</v>
      </c>
      <c r="O114" s="297" t="e">
        <f t="shared" si="7"/>
        <v>#DIV/0!</v>
      </c>
      <c r="P114" s="297" t="e">
        <f t="shared" si="8"/>
        <v>#DIV/0!</v>
      </c>
      <c r="Q114" s="295">
        <f t="shared" si="9"/>
        <v>0</v>
      </c>
      <c r="R114" s="201"/>
      <c r="S114" s="201"/>
      <c r="T114" s="201"/>
      <c r="U114" s="201"/>
      <c r="V114" s="298" t="str">
        <f>PE!AP114</f>
        <v>KWS, Schlamm</v>
      </c>
    </row>
    <row r="115" spans="1:22">
      <c r="A115" s="350" t="s">
        <v>157</v>
      </c>
      <c r="B115" s="290"/>
      <c r="C115" s="374"/>
      <c r="D115" s="190"/>
      <c r="E115" s="290"/>
      <c r="F115" s="374"/>
      <c r="G115" s="121"/>
      <c r="H115" s="291"/>
      <c r="I115" s="291"/>
      <c r="J115" s="291"/>
      <c r="K115" s="190"/>
      <c r="L115" s="374">
        <f t="shared" si="5"/>
        <v>0.33</v>
      </c>
      <c r="M115" s="190"/>
      <c r="N115" s="297" t="e">
        <f t="shared" si="6"/>
        <v>#DIV/0!</v>
      </c>
      <c r="O115" s="297" t="e">
        <f t="shared" si="7"/>
        <v>#DIV/0!</v>
      </c>
      <c r="P115" s="297" t="e">
        <f t="shared" si="8"/>
        <v>#DIV/0!</v>
      </c>
      <c r="Q115" s="295">
        <f t="shared" si="9"/>
        <v>0</v>
      </c>
      <c r="R115" s="201"/>
      <c r="S115" s="201"/>
      <c r="T115" s="201"/>
      <c r="U115" s="201"/>
      <c r="V115" s="298" t="str">
        <f>PE!AP115</f>
        <v>KWS, Schlamm</v>
      </c>
    </row>
    <row r="116" spans="1:22">
      <c r="A116" s="350" t="s">
        <v>158</v>
      </c>
      <c r="B116" s="290"/>
      <c r="C116" s="374"/>
      <c r="D116" s="190"/>
      <c r="E116" s="290"/>
      <c r="F116" s="374"/>
      <c r="G116" s="121"/>
      <c r="H116" s="291"/>
      <c r="I116" s="291"/>
      <c r="J116" s="291">
        <v>9.7872000000000003</v>
      </c>
      <c r="K116" s="190"/>
      <c r="L116" s="374">
        <f t="shared" si="5"/>
        <v>0.33</v>
      </c>
      <c r="M116" s="190"/>
      <c r="N116" s="297" t="e">
        <f t="shared" si="6"/>
        <v>#DIV/0!</v>
      </c>
      <c r="O116" s="297" t="e">
        <f t="shared" si="7"/>
        <v>#DIV/0!</v>
      </c>
      <c r="P116" s="297" t="e">
        <f t="shared" si="8"/>
        <v>#DIV/0!</v>
      </c>
      <c r="Q116" s="295">
        <f t="shared" si="9"/>
        <v>0</v>
      </c>
      <c r="R116" s="201"/>
      <c r="S116" s="201"/>
      <c r="T116" s="201"/>
      <c r="U116" s="201"/>
      <c r="V116" s="298" t="str">
        <f>PE!AP116</f>
        <v>Methode</v>
      </c>
    </row>
    <row r="117" spans="1:22">
      <c r="A117" s="350" t="s">
        <v>159</v>
      </c>
      <c r="B117" s="290"/>
      <c r="C117" s="374"/>
      <c r="D117" s="374"/>
      <c r="E117" s="290"/>
      <c r="F117" s="374"/>
      <c r="G117" s="291"/>
      <c r="H117" s="291"/>
      <c r="I117" s="291"/>
      <c r="J117" s="291">
        <v>15.3596</v>
      </c>
      <c r="K117" s="374"/>
      <c r="L117" s="374">
        <f t="shared" si="5"/>
        <v>0.33</v>
      </c>
      <c r="M117" s="374"/>
      <c r="N117" s="297" t="e">
        <f t="shared" si="6"/>
        <v>#DIV/0!</v>
      </c>
      <c r="O117" s="297" t="e">
        <f t="shared" si="7"/>
        <v>#DIV/0!</v>
      </c>
      <c r="P117" s="297" t="e">
        <f t="shared" si="8"/>
        <v>#DIV/0!</v>
      </c>
      <c r="Q117" s="295">
        <f t="shared" si="9"/>
        <v>0</v>
      </c>
      <c r="R117" s="201"/>
      <c r="S117" s="201"/>
      <c r="T117" s="201"/>
      <c r="U117" s="201"/>
      <c r="V117" s="298" t="str">
        <f>PE!AP117</f>
        <v>Methode</v>
      </c>
    </row>
    <row r="118" spans="1:22">
      <c r="A118" s="350" t="s">
        <v>160</v>
      </c>
      <c r="B118" s="290"/>
      <c r="C118" s="374"/>
      <c r="D118" s="374"/>
      <c r="E118" s="290"/>
      <c r="F118" s="374"/>
      <c r="G118" s="291"/>
      <c r="H118" s="291"/>
      <c r="I118" s="291"/>
      <c r="J118" s="291">
        <v>34.5</v>
      </c>
      <c r="K118" s="374"/>
      <c r="L118" s="374">
        <f t="shared" si="5"/>
        <v>0.33</v>
      </c>
      <c r="M118" s="374"/>
      <c r="N118" s="297" t="e">
        <f t="shared" si="6"/>
        <v>#DIV/0!</v>
      </c>
      <c r="O118" s="297" t="e">
        <f t="shared" si="7"/>
        <v>#DIV/0!</v>
      </c>
      <c r="P118" s="297" t="e">
        <f t="shared" si="8"/>
        <v>#DIV/0!</v>
      </c>
      <c r="Q118" s="295">
        <f t="shared" si="9"/>
        <v>0</v>
      </c>
      <c r="R118" s="201"/>
      <c r="S118" s="201"/>
      <c r="T118" s="201"/>
      <c r="U118" s="201"/>
      <c r="V118" s="298" t="str">
        <f>PE!AP118</f>
        <v>Methode</v>
      </c>
    </row>
    <row r="119" spans="1:22">
      <c r="A119" s="350" t="s">
        <v>161</v>
      </c>
      <c r="B119" s="290"/>
      <c r="C119" s="374"/>
      <c r="D119" s="374"/>
      <c r="E119" s="290"/>
      <c r="F119" s="374"/>
      <c r="G119" s="291"/>
      <c r="H119" s="291"/>
      <c r="I119" s="291"/>
      <c r="J119" s="291">
        <v>19.825099999999999</v>
      </c>
      <c r="K119" s="374"/>
      <c r="L119" s="374">
        <f t="shared" si="5"/>
        <v>0.33</v>
      </c>
      <c r="M119" s="374"/>
      <c r="N119" s="297" t="e">
        <f t="shared" si="6"/>
        <v>#DIV/0!</v>
      </c>
      <c r="O119" s="297" t="e">
        <f t="shared" si="7"/>
        <v>#DIV/0!</v>
      </c>
      <c r="P119" s="297" t="e">
        <f t="shared" si="8"/>
        <v>#DIV/0!</v>
      </c>
      <c r="Q119" s="295">
        <f t="shared" si="9"/>
        <v>0</v>
      </c>
      <c r="R119" s="201"/>
      <c r="S119" s="201"/>
      <c r="T119" s="201"/>
      <c r="U119" s="201"/>
      <c r="V119" s="298" t="str">
        <f>PE!AP119</f>
        <v>KWS, Schlamm</v>
      </c>
    </row>
    <row r="120" spans="1:22">
      <c r="A120" s="350" t="s">
        <v>162</v>
      </c>
      <c r="B120" s="290"/>
      <c r="C120" s="374"/>
      <c r="D120" s="374"/>
      <c r="E120" s="290"/>
      <c r="F120" s="374"/>
      <c r="G120" s="291"/>
      <c r="H120" s="291"/>
      <c r="I120" s="291"/>
      <c r="J120" s="291">
        <v>8.7995000000000001</v>
      </c>
      <c r="K120" s="374"/>
      <c r="L120" s="374">
        <f t="shared" si="5"/>
        <v>0.33</v>
      </c>
      <c r="M120" s="374"/>
      <c r="N120" s="297" t="e">
        <f t="shared" si="6"/>
        <v>#DIV/0!</v>
      </c>
      <c r="O120" s="297" t="e">
        <f t="shared" si="7"/>
        <v>#DIV/0!</v>
      </c>
      <c r="P120" s="297" t="e">
        <f t="shared" si="8"/>
        <v>#DIV/0!</v>
      </c>
      <c r="Q120" s="295">
        <f t="shared" si="9"/>
        <v>0</v>
      </c>
      <c r="R120" s="201"/>
      <c r="S120" s="201"/>
      <c r="T120" s="201"/>
      <c r="U120" s="201"/>
      <c r="V120" s="298" t="str">
        <f>PE!AP120</f>
        <v>KWS, Schlamm</v>
      </c>
    </row>
    <row r="121" spans="1:22">
      <c r="A121" s="350" t="s">
        <v>163</v>
      </c>
      <c r="B121" s="290"/>
      <c r="C121" s="374"/>
      <c r="D121" s="374"/>
      <c r="E121" s="290"/>
      <c r="F121" s="374"/>
      <c r="G121" s="291"/>
      <c r="H121" s="291"/>
      <c r="I121" s="291"/>
      <c r="J121" s="291">
        <v>10.1617</v>
      </c>
      <c r="K121" s="374"/>
      <c r="L121" s="374">
        <f t="shared" si="5"/>
        <v>0.33</v>
      </c>
      <c r="M121" s="374"/>
      <c r="N121" s="297" t="e">
        <f t="shared" si="6"/>
        <v>#DIV/0!</v>
      </c>
      <c r="O121" s="297" t="e">
        <f t="shared" si="7"/>
        <v>#DIV/0!</v>
      </c>
      <c r="P121" s="297" t="e">
        <f t="shared" si="8"/>
        <v>#DIV/0!</v>
      </c>
      <c r="Q121" s="295">
        <f t="shared" si="9"/>
        <v>0</v>
      </c>
      <c r="R121" s="201"/>
      <c r="S121" s="201"/>
      <c r="T121" s="201"/>
      <c r="U121" s="300"/>
      <c r="V121" s="298" t="str">
        <f>PE!AP121</f>
        <v>Methode</v>
      </c>
    </row>
    <row r="122" spans="1:22">
      <c r="A122" s="350" t="s">
        <v>164</v>
      </c>
      <c r="B122" s="290"/>
      <c r="C122" s="374"/>
      <c r="D122" s="374"/>
      <c r="E122" s="290"/>
      <c r="F122" s="374"/>
      <c r="G122" s="291"/>
      <c r="H122" s="291"/>
      <c r="I122" s="291"/>
      <c r="J122" s="291">
        <v>10.157500000000001</v>
      </c>
      <c r="K122" s="374"/>
      <c r="L122" s="374">
        <f t="shared" si="5"/>
        <v>0.33</v>
      </c>
      <c r="M122" s="374"/>
      <c r="N122" s="297" t="e">
        <f t="shared" si="6"/>
        <v>#DIV/0!</v>
      </c>
      <c r="O122" s="297" t="e">
        <f t="shared" si="7"/>
        <v>#DIV/0!</v>
      </c>
      <c r="P122" s="297" t="e">
        <f t="shared" si="8"/>
        <v>#DIV/0!</v>
      </c>
      <c r="Q122" s="295">
        <f t="shared" si="9"/>
        <v>0</v>
      </c>
      <c r="R122" s="201"/>
      <c r="S122" s="201"/>
      <c r="T122" s="201"/>
      <c r="U122" s="300"/>
      <c r="V122" s="298" t="str">
        <f>PE!AP122</f>
        <v>Methode</v>
      </c>
    </row>
    <row r="123" spans="1:22">
      <c r="A123" s="350" t="s">
        <v>165</v>
      </c>
      <c r="B123" s="290"/>
      <c r="C123" s="374"/>
      <c r="D123" s="374"/>
      <c r="E123" s="290"/>
      <c r="F123" s="374"/>
      <c r="G123" s="291"/>
      <c r="H123" s="291"/>
      <c r="I123" s="291"/>
      <c r="J123" s="374">
        <v>11.4819</v>
      </c>
      <c r="K123" s="374"/>
      <c r="L123" s="374">
        <f t="shared" si="5"/>
        <v>0.33</v>
      </c>
      <c r="M123" s="374"/>
      <c r="N123" s="297" t="e">
        <f t="shared" si="6"/>
        <v>#DIV/0!</v>
      </c>
      <c r="O123" s="297" t="e">
        <f t="shared" si="7"/>
        <v>#DIV/0!</v>
      </c>
      <c r="P123" s="297" t="e">
        <f t="shared" si="8"/>
        <v>#DIV/0!</v>
      </c>
      <c r="Q123" s="295">
        <f t="shared" si="9"/>
        <v>0</v>
      </c>
      <c r="R123" s="201"/>
      <c r="S123" s="201"/>
      <c r="T123" s="201"/>
      <c r="U123" s="300"/>
      <c r="V123" s="298" t="str">
        <f>PE!AP123</f>
        <v>Probenaufbereitung</v>
      </c>
    </row>
    <row r="124" spans="1:22">
      <c r="A124" s="350" t="s">
        <v>166</v>
      </c>
      <c r="B124" s="290"/>
      <c r="C124" s="374"/>
      <c r="D124" s="374"/>
      <c r="E124" s="290"/>
      <c r="F124" s="374"/>
      <c r="G124" s="291"/>
      <c r="H124" s="291"/>
      <c r="I124" s="291"/>
      <c r="J124" s="374">
        <v>11.266</v>
      </c>
      <c r="K124" s="374"/>
      <c r="L124" s="374">
        <f t="shared" si="5"/>
        <v>0.33</v>
      </c>
      <c r="M124" s="374"/>
      <c r="N124" s="297" t="e">
        <f t="shared" si="6"/>
        <v>#DIV/0!</v>
      </c>
      <c r="O124" s="297" t="e">
        <f t="shared" si="7"/>
        <v>#DIV/0!</v>
      </c>
      <c r="P124" s="297" t="e">
        <f t="shared" si="8"/>
        <v>#DIV/0!</v>
      </c>
      <c r="Q124" s="295">
        <f t="shared" si="9"/>
        <v>0</v>
      </c>
      <c r="R124" s="201"/>
      <c r="S124" s="201"/>
      <c r="T124" s="201"/>
      <c r="U124" s="300"/>
      <c r="V124" s="298" t="str">
        <f>PE!AP124</f>
        <v>Probenaufbereitung</v>
      </c>
    </row>
    <row r="125" spans="1:22">
      <c r="A125" s="350" t="s">
        <v>167</v>
      </c>
      <c r="B125" s="290"/>
      <c r="C125" s="374"/>
      <c r="D125" s="374"/>
      <c r="E125" s="290"/>
      <c r="F125" s="374"/>
      <c r="G125" s="291"/>
      <c r="H125" s="291"/>
      <c r="I125" s="291"/>
      <c r="J125" s="374">
        <v>9.6637000000000004</v>
      </c>
      <c r="K125" s="374"/>
      <c r="L125" s="374">
        <f t="shared" si="5"/>
        <v>0.33</v>
      </c>
      <c r="M125" s="374"/>
      <c r="N125" s="297" t="e">
        <f t="shared" si="6"/>
        <v>#DIV/0!</v>
      </c>
      <c r="O125" s="297" t="e">
        <f t="shared" si="7"/>
        <v>#DIV/0!</v>
      </c>
      <c r="P125" s="297" t="e">
        <f t="shared" si="8"/>
        <v>#DIV/0!</v>
      </c>
      <c r="Q125" s="295">
        <f t="shared" si="9"/>
        <v>0</v>
      </c>
      <c r="R125" s="201"/>
      <c r="S125" s="201"/>
      <c r="T125" s="201"/>
      <c r="U125" s="300"/>
      <c r="V125" s="298" t="str">
        <f>PE!AP125</f>
        <v>Probenaufbereitung</v>
      </c>
    </row>
    <row r="126" spans="1:22">
      <c r="A126" s="350" t="s">
        <v>168</v>
      </c>
      <c r="B126" s="290"/>
      <c r="C126" s="374"/>
      <c r="D126" s="374"/>
      <c r="E126" s="290"/>
      <c r="F126" s="374"/>
      <c r="G126" s="291"/>
      <c r="H126" s="291"/>
      <c r="I126" s="291"/>
      <c r="J126" s="374">
        <v>9.7279999999999998</v>
      </c>
      <c r="K126" s="374"/>
      <c r="L126" s="374">
        <f t="shared" si="5"/>
        <v>0.33</v>
      </c>
      <c r="M126" s="374"/>
      <c r="N126" s="297" t="e">
        <f t="shared" si="6"/>
        <v>#DIV/0!</v>
      </c>
      <c r="O126" s="297" t="e">
        <f t="shared" si="7"/>
        <v>#DIV/0!</v>
      </c>
      <c r="P126" s="297" t="e">
        <f t="shared" si="8"/>
        <v>#DIV/0!</v>
      </c>
      <c r="Q126" s="295">
        <f t="shared" si="9"/>
        <v>0</v>
      </c>
      <c r="R126" s="201"/>
      <c r="S126" s="201"/>
      <c r="T126" s="201"/>
      <c r="U126" s="300"/>
      <c r="V126" s="298" t="str">
        <f>PE!AP126</f>
        <v>Probenaufbereitung</v>
      </c>
    </row>
    <row r="127" spans="1:22">
      <c r="A127" s="350" t="s">
        <v>169</v>
      </c>
      <c r="B127" s="290"/>
      <c r="C127" s="374"/>
      <c r="D127" s="374"/>
      <c r="E127" s="290"/>
      <c r="F127" s="374"/>
      <c r="G127" s="291"/>
      <c r="H127" s="291"/>
      <c r="I127" s="291"/>
      <c r="J127" s="374">
        <v>9.1953999999999994</v>
      </c>
      <c r="K127" s="374"/>
      <c r="L127" s="374">
        <f t="shared" si="5"/>
        <v>0.33</v>
      </c>
      <c r="M127" s="374"/>
      <c r="N127" s="297" t="e">
        <f t="shared" si="6"/>
        <v>#DIV/0!</v>
      </c>
      <c r="O127" s="297" t="e">
        <f t="shared" si="7"/>
        <v>#DIV/0!</v>
      </c>
      <c r="P127" s="297" t="e">
        <f t="shared" si="8"/>
        <v>#DIV/0!</v>
      </c>
      <c r="Q127" s="295">
        <f t="shared" si="9"/>
        <v>0</v>
      </c>
      <c r="R127" s="201"/>
      <c r="S127" s="201"/>
      <c r="T127" s="201"/>
      <c r="U127" s="300"/>
      <c r="V127" s="298" t="str">
        <f>PE!AP127</f>
        <v>Probenaufbereitung</v>
      </c>
    </row>
    <row r="128" spans="1:22">
      <c r="A128" s="350" t="s">
        <v>170</v>
      </c>
      <c r="B128" s="290"/>
      <c r="C128" s="374"/>
      <c r="D128" s="374"/>
      <c r="E128" s="290"/>
      <c r="F128" s="374"/>
      <c r="G128" s="291"/>
      <c r="H128" s="291"/>
      <c r="I128" s="291"/>
      <c r="J128" s="374">
        <v>9.5759000000000007</v>
      </c>
      <c r="K128" s="374"/>
      <c r="L128" s="374">
        <f t="shared" si="5"/>
        <v>0.33</v>
      </c>
      <c r="M128" s="374"/>
      <c r="N128" s="297" t="e">
        <f t="shared" si="6"/>
        <v>#DIV/0!</v>
      </c>
      <c r="O128" s="297" t="e">
        <f t="shared" si="7"/>
        <v>#DIV/0!</v>
      </c>
      <c r="P128" s="297" t="e">
        <f t="shared" si="8"/>
        <v>#DIV/0!</v>
      </c>
      <c r="Q128" s="295">
        <f t="shared" si="9"/>
        <v>0</v>
      </c>
      <c r="R128" s="201"/>
      <c r="S128" s="201"/>
      <c r="T128" s="201"/>
      <c r="U128" s="300"/>
      <c r="V128" s="298" t="str">
        <f>PE!AP128</f>
        <v>Probenaufbereitung</v>
      </c>
    </row>
    <row r="129" spans="1:22">
      <c r="A129" s="350" t="s">
        <v>171</v>
      </c>
      <c r="B129" s="290"/>
      <c r="C129" s="374"/>
      <c r="D129" s="374"/>
      <c r="E129" s="290"/>
      <c r="F129" s="374"/>
      <c r="G129" s="291"/>
      <c r="H129" s="291"/>
      <c r="I129" s="291"/>
      <c r="J129" s="374">
        <v>10.9373</v>
      </c>
      <c r="K129" s="374"/>
      <c r="L129" s="374">
        <f t="shared" si="5"/>
        <v>0.33</v>
      </c>
      <c r="M129" s="374"/>
      <c r="N129" s="297" t="e">
        <f t="shared" si="6"/>
        <v>#DIV/0!</v>
      </c>
      <c r="O129" s="297" t="e">
        <f t="shared" si="7"/>
        <v>#DIV/0!</v>
      </c>
      <c r="P129" s="297" t="e">
        <f t="shared" si="8"/>
        <v>#DIV/0!</v>
      </c>
      <c r="Q129" s="295">
        <f t="shared" si="9"/>
        <v>0</v>
      </c>
      <c r="R129" s="201"/>
      <c r="S129" s="201"/>
      <c r="T129" s="201"/>
      <c r="U129" s="300"/>
      <c r="V129" s="298" t="str">
        <f>PE!AP129</f>
        <v>Referenzmessung BS</v>
      </c>
    </row>
    <row r="130" spans="1:22">
      <c r="A130" s="350" t="s">
        <v>173</v>
      </c>
      <c r="B130" s="290"/>
      <c r="C130" s="374"/>
      <c r="D130" s="374"/>
      <c r="E130" s="290"/>
      <c r="F130" s="374"/>
      <c r="G130" s="291"/>
      <c r="H130" s="291"/>
      <c r="I130" s="291"/>
      <c r="J130" s="374">
        <v>13.5815</v>
      </c>
      <c r="K130" s="374"/>
      <c r="L130" s="374">
        <f t="shared" ref="L130:L193" si="10">IF(COUNT(F130:G130)&lt;1,0.33,((COUNT(F130:G130)*(1/(COUNT(F130:G130)+COUNTBLANK(F130:G130)))+(IF(P130&lt;35,1,IF(P130&lt;70,0.5,IF(P130&gt;70,0)))))/2))</f>
        <v>0.33</v>
      </c>
      <c r="M130" s="374"/>
      <c r="N130" s="297" t="e">
        <f t="shared" ref="N130:N193" si="11">AVERAGE(C130:D130)</f>
        <v>#DIV/0!</v>
      </c>
      <c r="O130" s="297" t="e">
        <f t="shared" ref="O130:O193" si="12">AVERAGE(F130:G130)</f>
        <v>#DIV/0!</v>
      </c>
      <c r="P130" s="297" t="e">
        <f t="shared" ref="P130:P193" si="13">(MAX(F130:G130)-MIN(F130:G130))/O130*100</f>
        <v>#DIV/0!</v>
      </c>
      <c r="Q130" s="295">
        <f t="shared" ref="Q130:Q193" si="14">IFERROR(O130/J130,0)</f>
        <v>0</v>
      </c>
      <c r="R130" s="201"/>
      <c r="S130" s="201"/>
      <c r="T130" s="201"/>
      <c r="U130" s="300"/>
      <c r="V130" s="298" t="str">
        <f>PE!AP130</f>
        <v>Referenzmessung BS</v>
      </c>
    </row>
    <row r="131" spans="1:22">
      <c r="A131" s="350" t="s">
        <v>174</v>
      </c>
      <c r="B131" s="290"/>
      <c r="C131" s="374"/>
      <c r="D131" s="374"/>
      <c r="E131" s="290"/>
      <c r="F131" s="374"/>
      <c r="G131" s="291"/>
      <c r="H131" s="291"/>
      <c r="I131" s="291"/>
      <c r="J131" s="374">
        <v>9.1336999999999993</v>
      </c>
      <c r="K131" s="374"/>
      <c r="L131" s="374">
        <f t="shared" si="10"/>
        <v>0.33</v>
      </c>
      <c r="M131" s="374"/>
      <c r="N131" s="297" t="e">
        <f t="shared" si="11"/>
        <v>#DIV/0!</v>
      </c>
      <c r="O131" s="297" t="e">
        <f t="shared" si="12"/>
        <v>#DIV/0!</v>
      </c>
      <c r="P131" s="297" t="e">
        <f t="shared" si="13"/>
        <v>#DIV/0!</v>
      </c>
      <c r="Q131" s="295">
        <f t="shared" si="14"/>
        <v>0</v>
      </c>
      <c r="R131" s="201"/>
      <c r="S131" s="201"/>
      <c r="T131" s="201"/>
      <c r="U131" s="300"/>
      <c r="V131" s="298" t="str">
        <f>PE!AP131</f>
        <v>KWS, Schlamm</v>
      </c>
    </row>
    <row r="132" spans="1:22">
      <c r="A132" s="350" t="s">
        <v>175</v>
      </c>
      <c r="B132" s="290"/>
      <c r="C132" s="374"/>
      <c r="D132" s="374"/>
      <c r="E132" s="290"/>
      <c r="F132" s="374"/>
      <c r="G132" s="291"/>
      <c r="H132" s="291"/>
      <c r="I132" s="291"/>
      <c r="J132" s="374">
        <v>9.9872999999999994</v>
      </c>
      <c r="K132" s="374"/>
      <c r="L132" s="374">
        <f t="shared" si="10"/>
        <v>0.33</v>
      </c>
      <c r="M132" s="374"/>
      <c r="N132" s="297" t="e">
        <f t="shared" si="11"/>
        <v>#DIV/0!</v>
      </c>
      <c r="O132" s="297" t="e">
        <f t="shared" si="12"/>
        <v>#DIV/0!</v>
      </c>
      <c r="P132" s="297" t="e">
        <f t="shared" si="13"/>
        <v>#DIV/0!</v>
      </c>
      <c r="Q132" s="295">
        <f t="shared" si="14"/>
        <v>0</v>
      </c>
      <c r="R132" s="201"/>
      <c r="S132" s="201"/>
      <c r="T132" s="201"/>
      <c r="U132" s="300"/>
      <c r="V132" s="298" t="str">
        <f>PE!AP132</f>
        <v>KWS, Schlamm</v>
      </c>
    </row>
    <row r="133" spans="1:22">
      <c r="A133" s="350" t="s">
        <v>176</v>
      </c>
      <c r="B133" s="290"/>
      <c r="C133" s="374"/>
      <c r="D133" s="374"/>
      <c r="E133" s="290"/>
      <c r="F133" s="374"/>
      <c r="G133" s="291"/>
      <c r="H133" s="291"/>
      <c r="I133" s="291"/>
      <c r="J133" s="374">
        <v>11.7118</v>
      </c>
      <c r="K133" s="374"/>
      <c r="L133" s="374">
        <f t="shared" si="10"/>
        <v>0.33</v>
      </c>
      <c r="M133" s="374"/>
      <c r="N133" s="297" t="e">
        <f t="shared" si="11"/>
        <v>#DIV/0!</v>
      </c>
      <c r="O133" s="297" t="e">
        <f t="shared" si="12"/>
        <v>#DIV/0!</v>
      </c>
      <c r="P133" s="297" t="e">
        <f t="shared" si="13"/>
        <v>#DIV/0!</v>
      </c>
      <c r="Q133" s="295">
        <f t="shared" si="14"/>
        <v>0</v>
      </c>
      <c r="R133" s="201"/>
      <c r="S133" s="201"/>
      <c r="T133" s="201"/>
      <c r="U133" s="300"/>
      <c r="V133" s="298" t="str">
        <f>PE!AP133</f>
        <v>KWS, Schlamm</v>
      </c>
    </row>
    <row r="134" spans="1:22">
      <c r="A134" s="350" t="s">
        <v>177</v>
      </c>
      <c r="B134" s="290"/>
      <c r="C134" s="374"/>
      <c r="D134" s="374"/>
      <c r="E134" s="290"/>
      <c r="F134" s="374"/>
      <c r="G134" s="291"/>
      <c r="H134" s="291"/>
      <c r="I134" s="291"/>
      <c r="J134" s="374">
        <v>9.4047000000000001</v>
      </c>
      <c r="K134" s="374"/>
      <c r="L134" s="374">
        <f t="shared" si="10"/>
        <v>0.33</v>
      </c>
      <c r="M134" s="374"/>
      <c r="N134" s="297" t="e">
        <f t="shared" si="11"/>
        <v>#DIV/0!</v>
      </c>
      <c r="O134" s="297" t="e">
        <f t="shared" si="12"/>
        <v>#DIV/0!</v>
      </c>
      <c r="P134" s="297" t="e">
        <f t="shared" si="13"/>
        <v>#DIV/0!</v>
      </c>
      <c r="Q134" s="295">
        <f t="shared" si="14"/>
        <v>0</v>
      </c>
      <c r="R134" s="201"/>
      <c r="S134" s="201"/>
      <c r="T134" s="201"/>
      <c r="U134" s="300"/>
      <c r="V134" s="298" t="str">
        <f>PE!AP134</f>
        <v>KWS, Schlamm</v>
      </c>
    </row>
    <row r="135" spans="1:22">
      <c r="A135" s="350" t="s">
        <v>178</v>
      </c>
      <c r="B135" s="290"/>
      <c r="C135" s="374"/>
      <c r="D135" s="374"/>
      <c r="E135" s="290"/>
      <c r="F135" s="374"/>
      <c r="G135" s="291"/>
      <c r="H135" s="291"/>
      <c r="I135" s="291"/>
      <c r="J135" s="374">
        <v>10.228400000000001</v>
      </c>
      <c r="K135" s="374"/>
      <c r="L135" s="374">
        <f t="shared" si="10"/>
        <v>0.33</v>
      </c>
      <c r="M135" s="374"/>
      <c r="N135" s="297" t="e">
        <f t="shared" si="11"/>
        <v>#DIV/0!</v>
      </c>
      <c r="O135" s="297" t="e">
        <f t="shared" si="12"/>
        <v>#DIV/0!</v>
      </c>
      <c r="P135" s="297" t="e">
        <f t="shared" si="13"/>
        <v>#DIV/0!</v>
      </c>
      <c r="Q135" s="295">
        <f t="shared" si="14"/>
        <v>0</v>
      </c>
      <c r="R135" s="201"/>
      <c r="S135" s="201"/>
      <c r="T135" s="201"/>
      <c r="U135" s="300"/>
      <c r="V135" s="298" t="str">
        <f>PE!AP135</f>
        <v>Probenaufbereitung</v>
      </c>
    </row>
    <row r="136" spans="1:22">
      <c r="A136" s="350" t="s">
        <v>179</v>
      </c>
      <c r="B136" s="290"/>
      <c r="C136" s="374"/>
      <c r="D136" s="374"/>
      <c r="E136" s="290"/>
      <c r="F136" s="374"/>
      <c r="G136" s="291"/>
      <c r="H136" s="291"/>
      <c r="I136" s="291"/>
      <c r="J136" s="374">
        <v>11.300700000000001</v>
      </c>
      <c r="K136" s="374"/>
      <c r="L136" s="374">
        <f t="shared" si="10"/>
        <v>0.33</v>
      </c>
      <c r="M136" s="374"/>
      <c r="N136" s="297" t="e">
        <f t="shared" si="11"/>
        <v>#DIV/0!</v>
      </c>
      <c r="O136" s="297" t="e">
        <f t="shared" si="12"/>
        <v>#DIV/0!</v>
      </c>
      <c r="P136" s="297" t="e">
        <f t="shared" si="13"/>
        <v>#DIV/0!</v>
      </c>
      <c r="Q136" s="295">
        <f t="shared" si="14"/>
        <v>0</v>
      </c>
      <c r="R136" s="201"/>
      <c r="S136" s="201"/>
      <c r="T136" s="201"/>
      <c r="U136" s="300"/>
      <c r="V136" s="298" t="str">
        <f>PE!AP136</f>
        <v>Probenaufbereitung</v>
      </c>
    </row>
    <row r="137" spans="1:22">
      <c r="A137" s="350" t="s">
        <v>180</v>
      </c>
      <c r="B137" s="290"/>
      <c r="C137" s="374"/>
      <c r="D137" s="374"/>
      <c r="E137" s="290"/>
      <c r="F137" s="374"/>
      <c r="G137" s="291"/>
      <c r="H137" s="291"/>
      <c r="I137" s="291"/>
      <c r="J137" s="374">
        <v>10.9412</v>
      </c>
      <c r="K137" s="374"/>
      <c r="L137" s="374">
        <f t="shared" si="10"/>
        <v>0.33</v>
      </c>
      <c r="M137" s="374"/>
      <c r="N137" s="297" t="e">
        <f t="shared" si="11"/>
        <v>#DIV/0!</v>
      </c>
      <c r="O137" s="297" t="e">
        <f t="shared" si="12"/>
        <v>#DIV/0!</v>
      </c>
      <c r="P137" s="297" t="e">
        <f t="shared" si="13"/>
        <v>#DIV/0!</v>
      </c>
      <c r="Q137" s="295">
        <f t="shared" si="14"/>
        <v>0</v>
      </c>
      <c r="R137" s="201"/>
      <c r="S137" s="201"/>
      <c r="T137" s="201"/>
      <c r="U137" s="300"/>
      <c r="V137" s="298" t="str">
        <f>PE!AP137</f>
        <v>Probenaufbereitung</v>
      </c>
    </row>
    <row r="138" spans="1:22">
      <c r="A138" s="350" t="s">
        <v>181</v>
      </c>
      <c r="B138" s="290"/>
      <c r="C138" s="374"/>
      <c r="D138" s="374"/>
      <c r="E138" s="290"/>
      <c r="F138" s="374"/>
      <c r="G138" s="291"/>
      <c r="H138" s="291"/>
      <c r="I138" s="291"/>
      <c r="J138" s="374">
        <v>10.9412</v>
      </c>
      <c r="K138" s="374"/>
      <c r="L138" s="374">
        <f t="shared" si="10"/>
        <v>0.33</v>
      </c>
      <c r="M138" s="374"/>
      <c r="N138" s="297" t="e">
        <f t="shared" si="11"/>
        <v>#DIV/0!</v>
      </c>
      <c r="O138" s="297" t="e">
        <f t="shared" si="12"/>
        <v>#DIV/0!</v>
      </c>
      <c r="P138" s="297" t="e">
        <f t="shared" si="13"/>
        <v>#DIV/0!</v>
      </c>
      <c r="Q138" s="295">
        <f t="shared" si="14"/>
        <v>0</v>
      </c>
      <c r="R138" s="201"/>
      <c r="S138" s="201"/>
      <c r="T138" s="201"/>
      <c r="U138" s="300"/>
      <c r="V138" s="298" t="str">
        <f>PE!AP138</f>
        <v>Probenaufbereitung</v>
      </c>
    </row>
    <row r="139" spans="1:22">
      <c r="A139" s="350" t="s">
        <v>182</v>
      </c>
      <c r="B139" s="290"/>
      <c r="C139" s="374"/>
      <c r="D139" s="374"/>
      <c r="E139" s="290"/>
      <c r="F139" s="374"/>
      <c r="G139" s="291"/>
      <c r="H139" s="291"/>
      <c r="I139" s="291"/>
      <c r="J139" s="374">
        <v>10.570399999999999</v>
      </c>
      <c r="K139" s="374"/>
      <c r="L139" s="374">
        <f t="shared" si="10"/>
        <v>0.33</v>
      </c>
      <c r="M139" s="374"/>
      <c r="N139" s="297" t="e">
        <f t="shared" si="11"/>
        <v>#DIV/0!</v>
      </c>
      <c r="O139" s="297" t="e">
        <f t="shared" si="12"/>
        <v>#DIV/0!</v>
      </c>
      <c r="P139" s="297" t="e">
        <f t="shared" si="13"/>
        <v>#DIV/0!</v>
      </c>
      <c r="Q139" s="295">
        <f t="shared" si="14"/>
        <v>0</v>
      </c>
      <c r="R139" s="201"/>
      <c r="S139" s="201"/>
      <c r="T139" s="201"/>
      <c r="U139" s="300"/>
      <c r="V139" s="298" t="str">
        <f>PE!AP139</f>
        <v>Probenaufbereitung</v>
      </c>
    </row>
    <row r="140" spans="1:22">
      <c r="A140" s="350" t="s">
        <v>183</v>
      </c>
      <c r="B140" s="71">
        <v>401.36833882315437</v>
      </c>
      <c r="C140" s="376">
        <v>140.15073917519129</v>
      </c>
      <c r="D140" s="376"/>
      <c r="E140" s="71">
        <v>401.36833882315437</v>
      </c>
      <c r="F140" s="376">
        <v>140.15073917519129</v>
      </c>
      <c r="G140" s="70"/>
      <c r="H140" s="70"/>
      <c r="I140" s="70"/>
      <c r="J140" s="70">
        <v>6.3498000000000001</v>
      </c>
      <c r="K140" s="376"/>
      <c r="L140" s="374">
        <f t="shared" si="10"/>
        <v>0.75</v>
      </c>
      <c r="M140" s="376"/>
      <c r="N140" s="297">
        <f t="shared" si="11"/>
        <v>140.15073917519129</v>
      </c>
      <c r="O140" s="297">
        <f t="shared" si="12"/>
        <v>140.15073917519129</v>
      </c>
      <c r="P140" s="297">
        <f t="shared" si="13"/>
        <v>0</v>
      </c>
      <c r="Q140" s="295">
        <f t="shared" si="14"/>
        <v>22.071677718225974</v>
      </c>
      <c r="R140" s="201"/>
      <c r="S140" s="201"/>
      <c r="T140" s="201"/>
      <c r="U140" s="300"/>
      <c r="V140" s="298" t="str">
        <f>PE!AP140</f>
        <v>Methode</v>
      </c>
    </row>
    <row r="141" spans="1:22">
      <c r="A141" s="350" t="s">
        <v>183</v>
      </c>
      <c r="B141" s="71"/>
      <c r="C141" s="376"/>
      <c r="D141" s="376"/>
      <c r="E141" s="71"/>
      <c r="F141" s="376"/>
      <c r="G141" s="70"/>
      <c r="H141" s="291"/>
      <c r="I141" s="291"/>
      <c r="J141" s="291">
        <v>6.3498000000000001</v>
      </c>
      <c r="K141" s="376"/>
      <c r="L141" s="374">
        <f t="shared" si="10"/>
        <v>0.33</v>
      </c>
      <c r="M141" s="376"/>
      <c r="N141" s="297" t="e">
        <f t="shared" si="11"/>
        <v>#DIV/0!</v>
      </c>
      <c r="O141" s="297" t="e">
        <f t="shared" si="12"/>
        <v>#DIV/0!</v>
      </c>
      <c r="P141" s="297" t="e">
        <f t="shared" si="13"/>
        <v>#DIV/0!</v>
      </c>
      <c r="Q141" s="295">
        <f t="shared" si="14"/>
        <v>0</v>
      </c>
      <c r="R141" s="201"/>
      <c r="S141" s="201"/>
      <c r="T141" s="201"/>
      <c r="U141" s="300"/>
      <c r="V141" s="298" t="str">
        <f>PE!AP141</f>
        <v>Methode</v>
      </c>
    </row>
    <row r="142" spans="1:22">
      <c r="A142" s="350" t="s">
        <v>184</v>
      </c>
      <c r="B142" s="71">
        <v>2607.4624423095102</v>
      </c>
      <c r="C142" s="376">
        <v>438.70009967033701</v>
      </c>
      <c r="D142" s="376">
        <v>98.620219131438091</v>
      </c>
      <c r="E142" s="71">
        <v>2607.4624423095102</v>
      </c>
      <c r="F142" s="376">
        <v>438.70009967033701</v>
      </c>
      <c r="G142" s="70">
        <v>98.620219131438091</v>
      </c>
      <c r="H142" s="70"/>
      <c r="I142" s="70"/>
      <c r="J142" s="70">
        <v>6.3498000000000001</v>
      </c>
      <c r="K142" s="376"/>
      <c r="L142" s="374">
        <f t="shared" si="10"/>
        <v>0.5</v>
      </c>
      <c r="M142" s="376"/>
      <c r="N142" s="297">
        <f t="shared" si="11"/>
        <v>268.66015940088755</v>
      </c>
      <c r="O142" s="297">
        <f t="shared" si="12"/>
        <v>268.66015940088755</v>
      </c>
      <c r="P142" s="297">
        <f t="shared" si="13"/>
        <v>126.58366662823302</v>
      </c>
      <c r="Q142" s="295">
        <f t="shared" si="14"/>
        <v>42.310019118852175</v>
      </c>
      <c r="R142" s="201"/>
      <c r="S142" s="201"/>
      <c r="T142" s="201"/>
      <c r="U142" s="300"/>
      <c r="V142" s="298" t="str">
        <f>PE!AP142</f>
        <v>Methode</v>
      </c>
    </row>
    <row r="143" spans="1:22">
      <c r="A143" s="350" t="s">
        <v>184</v>
      </c>
      <c r="B143" s="71">
        <v>52.756915373227621</v>
      </c>
      <c r="C143" s="376">
        <v>10.043905777156271</v>
      </c>
      <c r="D143" s="376">
        <v>1.5327394785803909</v>
      </c>
      <c r="E143" s="71">
        <v>52.756915373227621</v>
      </c>
      <c r="F143" s="376">
        <v>10.043905777156271</v>
      </c>
      <c r="G143" s="70">
        <v>1.5327394785803909</v>
      </c>
      <c r="H143" s="291"/>
      <c r="I143" s="291"/>
      <c r="J143" s="291">
        <v>6.3498000000000001</v>
      </c>
      <c r="K143" s="376"/>
      <c r="L143" s="374">
        <f t="shared" si="10"/>
        <v>0.5</v>
      </c>
      <c r="M143" s="376"/>
      <c r="N143" s="297">
        <f t="shared" si="11"/>
        <v>5.7883226278683306</v>
      </c>
      <c r="O143" s="297">
        <f t="shared" si="12"/>
        <v>5.7883226278683306</v>
      </c>
      <c r="P143" s="297">
        <f t="shared" si="13"/>
        <v>147.04028862520909</v>
      </c>
      <c r="Q143" s="295">
        <f t="shared" si="14"/>
        <v>0.91157558157238505</v>
      </c>
      <c r="R143" s="201"/>
      <c r="S143" s="201"/>
      <c r="T143" s="201"/>
      <c r="U143" s="300"/>
      <c r="V143" s="298" t="str">
        <f>PE!AP143</f>
        <v>Methode</v>
      </c>
    </row>
    <row r="144" spans="1:22">
      <c r="A144" s="350" t="s">
        <v>185</v>
      </c>
      <c r="B144" s="71">
        <v>204.28623044441821</v>
      </c>
      <c r="C144" s="376">
        <v>355.4805085443806</v>
      </c>
      <c r="D144" s="376">
        <v>6.2286295589377199</v>
      </c>
      <c r="E144" s="71">
        <v>204.28623044441821</v>
      </c>
      <c r="F144" s="376">
        <v>355.4805085443806</v>
      </c>
      <c r="G144" s="70">
        <v>6.2286295589377199</v>
      </c>
      <c r="H144" s="70"/>
      <c r="I144" s="70"/>
      <c r="J144" s="70">
        <v>6.3498000000000001</v>
      </c>
      <c r="K144" s="376"/>
      <c r="L144" s="374">
        <f t="shared" si="10"/>
        <v>0.5</v>
      </c>
      <c r="M144" s="376"/>
      <c r="N144" s="297">
        <f t="shared" si="11"/>
        <v>180.85456905165915</v>
      </c>
      <c r="O144" s="297">
        <f t="shared" si="12"/>
        <v>180.85456905165915</v>
      </c>
      <c r="P144" s="297">
        <f t="shared" si="13"/>
        <v>193.11200198966654</v>
      </c>
      <c r="Q144" s="295">
        <f t="shared" si="14"/>
        <v>28.481931565034987</v>
      </c>
      <c r="R144" s="201"/>
      <c r="S144" s="201"/>
      <c r="T144" s="201"/>
      <c r="U144" s="300"/>
      <c r="V144" s="298" t="str">
        <f>PE!AP144</f>
        <v>Methode</v>
      </c>
    </row>
    <row r="145" spans="1:22">
      <c r="A145" s="350" t="s">
        <v>185</v>
      </c>
      <c r="B145" s="71">
        <v>204.28623044441821</v>
      </c>
      <c r="C145" s="376">
        <v>355.4805085443806</v>
      </c>
      <c r="D145" s="376">
        <v>6.2286295589377199</v>
      </c>
      <c r="E145" s="71">
        <v>204.28623044441821</v>
      </c>
      <c r="F145" s="376">
        <v>355.4805085443806</v>
      </c>
      <c r="G145" s="70"/>
      <c r="H145" s="70"/>
      <c r="I145" s="70"/>
      <c r="J145" s="70">
        <v>6.3498000000000001</v>
      </c>
      <c r="K145" s="376"/>
      <c r="L145" s="374">
        <f t="shared" si="10"/>
        <v>0.75</v>
      </c>
      <c r="M145" s="376"/>
      <c r="N145" s="297">
        <f t="shared" si="11"/>
        <v>180.85456905165915</v>
      </c>
      <c r="O145" s="297">
        <f t="shared" si="12"/>
        <v>355.4805085443806</v>
      </c>
      <c r="P145" s="297">
        <f t="shared" si="13"/>
        <v>0</v>
      </c>
      <c r="Q145" s="295">
        <f t="shared" si="14"/>
        <v>55.982945690317898</v>
      </c>
      <c r="R145" s="201"/>
      <c r="S145" s="201"/>
      <c r="T145" s="201"/>
      <c r="U145" s="300"/>
      <c r="V145" s="298" t="str">
        <f>PE!AP145</f>
        <v>Methode</v>
      </c>
    </row>
    <row r="146" spans="1:22">
      <c r="A146" s="350" t="s">
        <v>186</v>
      </c>
      <c r="B146" s="71">
        <v>1316.71010690756</v>
      </c>
      <c r="C146" s="376">
        <v>35.241612622205857</v>
      </c>
      <c r="D146" s="376">
        <v>278.17417619308202</v>
      </c>
      <c r="E146" s="71">
        <v>1316.71010690756</v>
      </c>
      <c r="F146" s="376">
        <v>35.241612622205857</v>
      </c>
      <c r="G146" s="70">
        <v>278.17417619308202</v>
      </c>
      <c r="H146" s="70"/>
      <c r="I146" s="70"/>
      <c r="J146" s="70">
        <v>5.2558999999999996</v>
      </c>
      <c r="K146" s="376"/>
      <c r="L146" s="374">
        <f t="shared" si="10"/>
        <v>0.5</v>
      </c>
      <c r="M146" s="376"/>
      <c r="N146" s="297">
        <f t="shared" si="11"/>
        <v>156.70789440764395</v>
      </c>
      <c r="O146" s="297">
        <f t="shared" si="12"/>
        <v>156.70789440764395</v>
      </c>
      <c r="P146" s="297">
        <f t="shared" si="13"/>
        <v>155.02254336908911</v>
      </c>
      <c r="Q146" s="295">
        <f t="shared" si="14"/>
        <v>29.815615671463302</v>
      </c>
      <c r="R146" s="201"/>
      <c r="S146" s="201"/>
      <c r="T146" s="201"/>
      <c r="U146" s="300"/>
      <c r="V146" s="298" t="str">
        <f>PE!AP146</f>
        <v>Methode</v>
      </c>
    </row>
    <row r="147" spans="1:22">
      <c r="A147" s="350" t="s">
        <v>186</v>
      </c>
      <c r="B147" s="71">
        <v>3.6795206736417212</v>
      </c>
      <c r="C147" s="376"/>
      <c r="D147" s="376">
        <v>0.91711655405676906</v>
      </c>
      <c r="E147" s="71">
        <v>3.6795206736417212</v>
      </c>
      <c r="F147" s="376"/>
      <c r="G147" s="70">
        <v>0.91711655405676906</v>
      </c>
      <c r="H147" s="291"/>
      <c r="I147" s="291"/>
      <c r="J147" s="291">
        <v>5.2558999999999996</v>
      </c>
      <c r="K147" s="376"/>
      <c r="L147" s="374">
        <f t="shared" si="10"/>
        <v>0.75</v>
      </c>
      <c r="M147" s="376"/>
      <c r="N147" s="297">
        <f t="shared" si="11"/>
        <v>0.91711655405676906</v>
      </c>
      <c r="O147" s="297">
        <f t="shared" si="12"/>
        <v>0.91711655405676906</v>
      </c>
      <c r="P147" s="297">
        <f t="shared" si="13"/>
        <v>0</v>
      </c>
      <c r="Q147" s="295">
        <f t="shared" si="14"/>
        <v>0.17449277080172171</v>
      </c>
      <c r="R147" s="201"/>
      <c r="S147" s="201"/>
      <c r="T147" s="201"/>
      <c r="U147" s="300"/>
      <c r="V147" s="298" t="str">
        <f>PE!AP147</f>
        <v>Methode</v>
      </c>
    </row>
    <row r="148" spans="1:22">
      <c r="A148" s="350" t="s">
        <v>187</v>
      </c>
      <c r="B148" s="71">
        <v>392.67731432140869</v>
      </c>
      <c r="C148" s="376">
        <v>93.366253238941198</v>
      </c>
      <c r="D148" s="376">
        <v>3283.413792167029</v>
      </c>
      <c r="E148" s="71">
        <v>392.67731432140869</v>
      </c>
      <c r="F148" s="376">
        <v>93.366253238941198</v>
      </c>
      <c r="G148" s="70">
        <v>3283.413792167029</v>
      </c>
      <c r="H148" s="70"/>
      <c r="I148" s="70"/>
      <c r="J148" s="70">
        <v>5.2558999999999996</v>
      </c>
      <c r="K148" s="376"/>
      <c r="L148" s="374">
        <f t="shared" si="10"/>
        <v>0.5</v>
      </c>
      <c r="M148" s="376"/>
      <c r="N148" s="297">
        <f t="shared" si="11"/>
        <v>1688.3900227029851</v>
      </c>
      <c r="O148" s="297">
        <f t="shared" si="12"/>
        <v>1688.3900227029851</v>
      </c>
      <c r="P148" s="297">
        <f t="shared" si="13"/>
        <v>188.94020315407113</v>
      </c>
      <c r="Q148" s="295">
        <f t="shared" si="14"/>
        <v>321.23709026103717</v>
      </c>
      <c r="R148" s="201"/>
      <c r="S148" s="201"/>
      <c r="T148" s="201"/>
      <c r="U148" s="300"/>
      <c r="V148" s="298" t="str">
        <f>PE!AP148</f>
        <v>Methode</v>
      </c>
    </row>
    <row r="149" spans="1:22">
      <c r="A149" s="350" t="s">
        <v>187</v>
      </c>
      <c r="B149" s="71"/>
      <c r="C149" s="376"/>
      <c r="D149" s="376">
        <v>4.2875706342042639</v>
      </c>
      <c r="E149" s="71"/>
      <c r="F149" s="376"/>
      <c r="G149" s="70">
        <v>4.2875706342042639</v>
      </c>
      <c r="H149" s="291"/>
      <c r="I149" s="291"/>
      <c r="J149" s="291">
        <v>5.2558999999999996</v>
      </c>
      <c r="K149" s="376"/>
      <c r="L149" s="374">
        <f t="shared" si="10"/>
        <v>0.75</v>
      </c>
      <c r="M149" s="376"/>
      <c r="N149" s="297">
        <f t="shared" si="11"/>
        <v>4.2875706342042639</v>
      </c>
      <c r="O149" s="297">
        <f t="shared" si="12"/>
        <v>4.2875706342042639</v>
      </c>
      <c r="P149" s="297">
        <f t="shared" si="13"/>
        <v>0</v>
      </c>
      <c r="Q149" s="295">
        <f t="shared" si="14"/>
        <v>0.81576335816972623</v>
      </c>
      <c r="R149" s="201"/>
      <c r="S149" s="201"/>
      <c r="T149" s="201"/>
      <c r="U149" s="300"/>
      <c r="V149" s="298" t="str">
        <f>PE!AP149</f>
        <v>Methode</v>
      </c>
    </row>
    <row r="150" spans="1:22">
      <c r="A150" s="350" t="s">
        <v>188</v>
      </c>
      <c r="B150" s="71">
        <v>165.02329993278551</v>
      </c>
      <c r="C150" s="376">
        <v>126.4462356477253</v>
      </c>
      <c r="D150" s="376">
        <v>9.3006364111870372</v>
      </c>
      <c r="E150" s="71">
        <v>165.02329993278551</v>
      </c>
      <c r="F150" s="376">
        <v>126.4462356477253</v>
      </c>
      <c r="G150" s="70">
        <v>9.3006364111870372</v>
      </c>
      <c r="H150" s="70"/>
      <c r="I150" s="70"/>
      <c r="J150" s="70">
        <v>5.2558999999999996</v>
      </c>
      <c r="K150" s="376"/>
      <c r="L150" s="374">
        <f t="shared" si="10"/>
        <v>0.5</v>
      </c>
      <c r="M150" s="376"/>
      <c r="N150" s="297">
        <f t="shared" si="11"/>
        <v>67.873436029456172</v>
      </c>
      <c r="O150" s="297">
        <f t="shared" si="12"/>
        <v>67.873436029456172</v>
      </c>
      <c r="P150" s="297">
        <f t="shared" si="13"/>
        <v>172.59417835528265</v>
      </c>
      <c r="Q150" s="295">
        <f t="shared" si="14"/>
        <v>12.913760921907985</v>
      </c>
      <c r="R150" s="201"/>
      <c r="S150" s="201"/>
      <c r="T150" s="201"/>
      <c r="U150" s="300"/>
      <c r="V150" s="298" t="str">
        <f>PE!AP150</f>
        <v>Methode</v>
      </c>
    </row>
    <row r="151" spans="1:22">
      <c r="A151" s="350" t="s">
        <v>188</v>
      </c>
      <c r="B151" s="71">
        <v>165.02329993278551</v>
      </c>
      <c r="C151" s="376">
        <v>126.4462356477253</v>
      </c>
      <c r="D151" s="376">
        <v>9.3006364111870372</v>
      </c>
      <c r="E151" s="71">
        <v>165.02329993278551</v>
      </c>
      <c r="F151" s="376">
        <v>126.4462356477253</v>
      </c>
      <c r="G151" s="70"/>
      <c r="H151" s="70"/>
      <c r="I151" s="70"/>
      <c r="J151" s="70">
        <v>5.2558999999999996</v>
      </c>
      <c r="K151" s="376"/>
      <c r="L151" s="374">
        <f t="shared" si="10"/>
        <v>0.75</v>
      </c>
      <c r="M151" s="376"/>
      <c r="N151" s="297">
        <f t="shared" si="11"/>
        <v>67.873436029456172</v>
      </c>
      <c r="O151" s="297">
        <f t="shared" si="12"/>
        <v>126.4462356477253</v>
      </c>
      <c r="P151" s="297">
        <f t="shared" si="13"/>
        <v>0</v>
      </c>
      <c r="Q151" s="295">
        <f t="shared" si="14"/>
        <v>24.057960700874315</v>
      </c>
      <c r="R151" s="201"/>
      <c r="S151" s="201"/>
      <c r="T151" s="201"/>
      <c r="U151" s="300"/>
      <c r="V151" s="298" t="str">
        <f>PE!AP151</f>
        <v>Methode</v>
      </c>
    </row>
    <row r="152" spans="1:22">
      <c r="A152" s="350" t="s">
        <v>189</v>
      </c>
      <c r="B152" s="71">
        <v>296.82120319626199</v>
      </c>
      <c r="C152" s="376">
        <v>16.049386476410501</v>
      </c>
      <c r="D152" s="376">
        <v>55.462589651240478</v>
      </c>
      <c r="E152" s="71"/>
      <c r="F152" s="376">
        <v>16.049386476410501</v>
      </c>
      <c r="G152" s="70">
        <v>55.462589651240478</v>
      </c>
      <c r="H152" s="70"/>
      <c r="I152" s="70"/>
      <c r="J152" s="70">
        <v>9.6095000000000006</v>
      </c>
      <c r="K152" s="376"/>
      <c r="L152" s="374">
        <f t="shared" si="10"/>
        <v>0.5</v>
      </c>
      <c r="M152" s="376"/>
      <c r="N152" s="297">
        <f t="shared" si="11"/>
        <v>35.755988063825491</v>
      </c>
      <c r="O152" s="297">
        <f t="shared" si="12"/>
        <v>35.755988063825491</v>
      </c>
      <c r="P152" s="297">
        <f t="shared" si="13"/>
        <v>110.22825912257339</v>
      </c>
      <c r="Q152" s="295">
        <f t="shared" si="14"/>
        <v>3.720899949406888</v>
      </c>
      <c r="R152" s="201"/>
      <c r="S152" s="201"/>
      <c r="T152" s="201"/>
      <c r="U152" s="300"/>
      <c r="V152" s="298" t="str">
        <f>PE!AP152</f>
        <v>Methode</v>
      </c>
    </row>
    <row r="153" spans="1:22">
      <c r="A153" s="350" t="s">
        <v>189</v>
      </c>
      <c r="B153" s="71"/>
      <c r="C153" s="376"/>
      <c r="D153" s="376">
        <v>1.127100479917164</v>
      </c>
      <c r="E153" s="71"/>
      <c r="F153" s="376"/>
      <c r="G153" s="70">
        <v>1.127100479917164</v>
      </c>
      <c r="H153" s="291"/>
      <c r="I153" s="291"/>
      <c r="J153" s="291">
        <v>9.6095000000000006</v>
      </c>
      <c r="K153" s="376"/>
      <c r="L153" s="374">
        <f t="shared" si="10"/>
        <v>0.75</v>
      </c>
      <c r="M153" s="376"/>
      <c r="N153" s="297">
        <f t="shared" si="11"/>
        <v>1.127100479917164</v>
      </c>
      <c r="O153" s="297">
        <f t="shared" si="12"/>
        <v>1.127100479917164</v>
      </c>
      <c r="P153" s="297">
        <f t="shared" si="13"/>
        <v>0</v>
      </c>
      <c r="Q153" s="295">
        <f t="shared" si="14"/>
        <v>0.11729023153308329</v>
      </c>
      <c r="R153" s="201"/>
      <c r="S153" s="201"/>
      <c r="T153" s="201"/>
      <c r="U153" s="300"/>
      <c r="V153" s="298" t="str">
        <f>PE!AP153</f>
        <v>Methode</v>
      </c>
    </row>
    <row r="154" spans="1:22">
      <c r="A154" s="350" t="s">
        <v>190</v>
      </c>
      <c r="B154" s="71">
        <v>290.99325240125432</v>
      </c>
      <c r="C154" s="376">
        <v>45.407273026886749</v>
      </c>
      <c r="D154" s="376">
        <v>594.13925975944198</v>
      </c>
      <c r="E154" s="71">
        <v>290.99325240125432</v>
      </c>
      <c r="F154" s="376">
        <v>45.407273026886749</v>
      </c>
      <c r="G154" s="70">
        <v>594.13925975944198</v>
      </c>
      <c r="H154" s="70"/>
      <c r="I154" s="70"/>
      <c r="J154" s="70">
        <v>9.6095000000000006</v>
      </c>
      <c r="K154" s="376"/>
      <c r="L154" s="374">
        <f t="shared" si="10"/>
        <v>0.5</v>
      </c>
      <c r="M154" s="376"/>
      <c r="N154" s="297">
        <f t="shared" si="11"/>
        <v>319.77326639316436</v>
      </c>
      <c r="O154" s="297">
        <f t="shared" si="12"/>
        <v>319.77326639316436</v>
      </c>
      <c r="P154" s="297">
        <f t="shared" si="13"/>
        <v>171.60033198581519</v>
      </c>
      <c r="Q154" s="295">
        <f t="shared" si="14"/>
        <v>33.276785097368681</v>
      </c>
      <c r="R154" s="201"/>
      <c r="S154" s="201"/>
      <c r="T154" s="201"/>
      <c r="U154" s="300"/>
      <c r="V154" s="298" t="str">
        <f>PE!AP154</f>
        <v>Methode</v>
      </c>
    </row>
    <row r="155" spans="1:22">
      <c r="A155" s="350" t="s">
        <v>190</v>
      </c>
      <c r="B155" s="71"/>
      <c r="C155" s="376"/>
      <c r="D155" s="376"/>
      <c r="E155" s="71"/>
      <c r="F155" s="376"/>
      <c r="G155" s="70"/>
      <c r="H155" s="291"/>
      <c r="I155" s="291"/>
      <c r="J155" s="291">
        <v>9.6095000000000006</v>
      </c>
      <c r="K155" s="376"/>
      <c r="L155" s="374">
        <f t="shared" si="10"/>
        <v>0.33</v>
      </c>
      <c r="M155" s="376"/>
      <c r="N155" s="297" t="e">
        <f t="shared" si="11"/>
        <v>#DIV/0!</v>
      </c>
      <c r="O155" s="297" t="e">
        <f t="shared" si="12"/>
        <v>#DIV/0!</v>
      </c>
      <c r="P155" s="297" t="e">
        <f t="shared" si="13"/>
        <v>#DIV/0!</v>
      </c>
      <c r="Q155" s="295">
        <f t="shared" si="14"/>
        <v>0</v>
      </c>
      <c r="R155" s="201"/>
      <c r="S155" s="201"/>
      <c r="T155" s="201"/>
      <c r="U155" s="300"/>
      <c r="V155" s="298" t="str">
        <f>PE!AP155</f>
        <v>Methode</v>
      </c>
    </row>
    <row r="156" spans="1:22">
      <c r="A156" s="350" t="s">
        <v>191</v>
      </c>
      <c r="B156" s="71">
        <v>183.30704527168561</v>
      </c>
      <c r="C156" s="376">
        <v>71.646907246727778</v>
      </c>
      <c r="D156" s="376">
        <v>1402.027860933018</v>
      </c>
      <c r="E156" s="71">
        <v>183.30704527168561</v>
      </c>
      <c r="F156" s="376">
        <v>71.646907246727778</v>
      </c>
      <c r="G156" s="70"/>
      <c r="H156" s="70"/>
      <c r="I156" s="70"/>
      <c r="J156" s="70">
        <v>9.1814999999999998</v>
      </c>
      <c r="K156" s="376"/>
      <c r="L156" s="374">
        <f t="shared" si="10"/>
        <v>0.75</v>
      </c>
      <c r="M156" s="376"/>
      <c r="N156" s="297">
        <f t="shared" si="11"/>
        <v>736.8373840898729</v>
      </c>
      <c r="O156" s="297">
        <f t="shared" si="12"/>
        <v>71.646907246727778</v>
      </c>
      <c r="P156" s="297">
        <f t="shared" si="13"/>
        <v>0</v>
      </c>
      <c r="Q156" s="295">
        <f t="shared" si="14"/>
        <v>7.803398926834153</v>
      </c>
      <c r="R156" s="201"/>
      <c r="S156" s="201"/>
      <c r="T156" s="201"/>
      <c r="U156" s="300"/>
      <c r="V156" s="298" t="str">
        <f>PE!AP156</f>
        <v>Methode</v>
      </c>
    </row>
    <row r="157" spans="1:22">
      <c r="A157" s="350" t="s">
        <v>191</v>
      </c>
      <c r="B157" s="71"/>
      <c r="C157" s="376"/>
      <c r="D157" s="376"/>
      <c r="E157" s="71"/>
      <c r="F157" s="376"/>
      <c r="G157" s="70"/>
      <c r="H157" s="291"/>
      <c r="I157" s="291"/>
      <c r="J157" s="291">
        <v>9.1814999999999998</v>
      </c>
      <c r="K157" s="376"/>
      <c r="L157" s="374">
        <f t="shared" si="10"/>
        <v>0.33</v>
      </c>
      <c r="M157" s="376"/>
      <c r="N157" s="297" t="e">
        <f t="shared" si="11"/>
        <v>#DIV/0!</v>
      </c>
      <c r="O157" s="297" t="e">
        <f t="shared" si="12"/>
        <v>#DIV/0!</v>
      </c>
      <c r="P157" s="297" t="e">
        <f t="shared" si="13"/>
        <v>#DIV/0!</v>
      </c>
      <c r="Q157" s="295">
        <f t="shared" si="14"/>
        <v>0</v>
      </c>
      <c r="R157" s="201"/>
      <c r="S157" s="201"/>
      <c r="T157" s="201"/>
      <c r="U157" s="300"/>
      <c r="V157" s="298" t="str">
        <f>PE!AP157</f>
        <v>Methode</v>
      </c>
    </row>
    <row r="158" spans="1:22" s="334" customFormat="1">
      <c r="A158" s="351" t="s">
        <v>192</v>
      </c>
      <c r="B158" s="101">
        <v>7.7406911456079186</v>
      </c>
      <c r="C158" s="335"/>
      <c r="D158" s="335"/>
      <c r="E158" s="101">
        <v>7.7406911456079186</v>
      </c>
      <c r="F158" s="335"/>
      <c r="G158" s="102"/>
      <c r="H158" s="70"/>
      <c r="I158" s="70"/>
      <c r="J158" s="70">
        <v>9.6095000000000006</v>
      </c>
      <c r="K158" s="335"/>
      <c r="L158" s="374">
        <f t="shared" si="10"/>
        <v>0.33</v>
      </c>
      <c r="M158" s="335"/>
      <c r="N158" s="141" t="e">
        <f t="shared" si="11"/>
        <v>#DIV/0!</v>
      </c>
      <c r="O158" s="141" t="e">
        <f t="shared" si="12"/>
        <v>#DIV/0!</v>
      </c>
      <c r="P158" s="141" t="e">
        <f t="shared" si="13"/>
        <v>#DIV/0!</v>
      </c>
      <c r="Q158" s="295">
        <f t="shared" si="14"/>
        <v>0</v>
      </c>
      <c r="R158" s="142"/>
      <c r="S158" s="142"/>
      <c r="T158" s="142"/>
      <c r="U158" s="103"/>
      <c r="V158" s="298" t="str">
        <f>PE!AP158</f>
        <v>Methode</v>
      </c>
    </row>
    <row r="159" spans="1:22">
      <c r="A159" s="350" t="s">
        <v>192</v>
      </c>
      <c r="B159" s="71">
        <v>7.7406911456079186</v>
      </c>
      <c r="C159" s="376"/>
      <c r="D159" s="376"/>
      <c r="E159" s="71">
        <v>7.7406911456079186</v>
      </c>
      <c r="F159" s="376"/>
      <c r="G159" s="70"/>
      <c r="H159" s="70"/>
      <c r="I159" s="70"/>
      <c r="J159" s="70">
        <v>9.6095000000000006</v>
      </c>
      <c r="K159" s="376"/>
      <c r="L159" s="374">
        <f t="shared" si="10"/>
        <v>0.33</v>
      </c>
      <c r="M159" s="376"/>
      <c r="N159" s="297" t="e">
        <f t="shared" si="11"/>
        <v>#DIV/0!</v>
      </c>
      <c r="O159" s="297" t="e">
        <f t="shared" si="12"/>
        <v>#DIV/0!</v>
      </c>
      <c r="P159" s="297" t="e">
        <f t="shared" si="13"/>
        <v>#DIV/0!</v>
      </c>
      <c r="Q159" s="295">
        <f t="shared" si="14"/>
        <v>0</v>
      </c>
      <c r="R159" s="201"/>
      <c r="S159" s="201"/>
      <c r="T159" s="201"/>
      <c r="U159" s="300"/>
      <c r="V159" s="298" t="str">
        <f>PE!AP159</f>
        <v>Methode</v>
      </c>
    </row>
    <row r="160" spans="1:22">
      <c r="A160" s="350" t="s">
        <v>193</v>
      </c>
      <c r="B160" s="71">
        <v>234.8108715297669</v>
      </c>
      <c r="C160" s="376">
        <v>5.5642708186507299</v>
      </c>
      <c r="D160" s="376">
        <v>20.99704536401347</v>
      </c>
      <c r="E160" s="71"/>
      <c r="F160" s="376">
        <v>5.5642708186507299</v>
      </c>
      <c r="G160" s="70">
        <v>20.99704536401347</v>
      </c>
      <c r="H160" s="70"/>
      <c r="I160" s="70"/>
      <c r="J160" s="70">
        <v>9.1814999999999998</v>
      </c>
      <c r="K160" s="376"/>
      <c r="L160" s="374">
        <f t="shared" si="10"/>
        <v>0.5</v>
      </c>
      <c r="M160" s="376"/>
      <c r="N160" s="297">
        <f t="shared" si="11"/>
        <v>13.2806580913321</v>
      </c>
      <c r="O160" s="297">
        <f t="shared" si="12"/>
        <v>13.2806580913321</v>
      </c>
      <c r="P160" s="297">
        <f t="shared" si="13"/>
        <v>116.20489315537206</v>
      </c>
      <c r="Q160" s="295">
        <f t="shared" si="14"/>
        <v>1.446458431773904</v>
      </c>
      <c r="R160" s="201"/>
      <c r="S160" s="201"/>
      <c r="T160" s="201"/>
      <c r="U160" s="300"/>
      <c r="V160" s="298" t="str">
        <f>PE!AP160</f>
        <v>Methode</v>
      </c>
    </row>
    <row r="161" spans="1:22">
      <c r="A161" s="350" t="s">
        <v>193</v>
      </c>
      <c r="B161" s="71"/>
      <c r="C161" s="376"/>
      <c r="D161" s="376"/>
      <c r="E161" s="71"/>
      <c r="F161" s="376"/>
      <c r="G161" s="70"/>
      <c r="H161" s="291"/>
      <c r="I161" s="291"/>
      <c r="J161" s="291">
        <v>9.1814999999999998</v>
      </c>
      <c r="K161" s="376"/>
      <c r="L161" s="374">
        <f t="shared" si="10"/>
        <v>0.33</v>
      </c>
      <c r="M161" s="376"/>
      <c r="N161" s="297" t="e">
        <f t="shared" si="11"/>
        <v>#DIV/0!</v>
      </c>
      <c r="O161" s="297" t="e">
        <f t="shared" si="12"/>
        <v>#DIV/0!</v>
      </c>
      <c r="P161" s="297" t="e">
        <f t="shared" si="13"/>
        <v>#DIV/0!</v>
      </c>
      <c r="Q161" s="295">
        <f t="shared" si="14"/>
        <v>0</v>
      </c>
      <c r="R161" s="201"/>
      <c r="S161" s="201"/>
      <c r="T161" s="201"/>
      <c r="U161" s="300"/>
      <c r="V161" s="298" t="str">
        <f>PE!AP161</f>
        <v>Methode</v>
      </c>
    </row>
    <row r="162" spans="1:22">
      <c r="A162" s="350" t="s">
        <v>194</v>
      </c>
      <c r="B162" s="71">
        <v>6.4285783699712873</v>
      </c>
      <c r="C162" s="376"/>
      <c r="D162" s="376"/>
      <c r="E162" s="71">
        <v>6.4285783699712873</v>
      </c>
      <c r="F162" s="376"/>
      <c r="G162" s="70"/>
      <c r="H162" s="70"/>
      <c r="I162" s="70"/>
      <c r="J162" s="70">
        <v>9.1814999999999998</v>
      </c>
      <c r="K162" s="376"/>
      <c r="L162" s="374">
        <f t="shared" si="10"/>
        <v>0.33</v>
      </c>
      <c r="M162" s="376"/>
      <c r="N162" s="297" t="e">
        <f t="shared" si="11"/>
        <v>#DIV/0!</v>
      </c>
      <c r="O162" s="297" t="e">
        <f t="shared" si="12"/>
        <v>#DIV/0!</v>
      </c>
      <c r="P162" s="297" t="e">
        <f t="shared" si="13"/>
        <v>#DIV/0!</v>
      </c>
      <c r="Q162" s="295">
        <f t="shared" si="14"/>
        <v>0</v>
      </c>
      <c r="R162" s="201"/>
      <c r="S162" s="201"/>
      <c r="T162" s="201"/>
      <c r="U162" s="300"/>
      <c r="V162" s="298" t="str">
        <f>PE!AP162</f>
        <v>Methode</v>
      </c>
    </row>
    <row r="163" spans="1:22">
      <c r="A163" s="350" t="s">
        <v>194</v>
      </c>
      <c r="B163" s="71">
        <v>6.4285783699712873</v>
      </c>
      <c r="C163" s="376"/>
      <c r="D163" s="376"/>
      <c r="E163" s="71">
        <v>6.4285783699712873</v>
      </c>
      <c r="F163" s="376"/>
      <c r="G163" s="70"/>
      <c r="H163" s="70"/>
      <c r="I163" s="70"/>
      <c r="J163" s="70">
        <v>9.1814999999999998</v>
      </c>
      <c r="K163" s="376"/>
      <c r="L163" s="374">
        <f t="shared" si="10"/>
        <v>0.33</v>
      </c>
      <c r="M163" s="376"/>
      <c r="N163" s="297" t="e">
        <f t="shared" si="11"/>
        <v>#DIV/0!</v>
      </c>
      <c r="O163" s="297" t="e">
        <f t="shared" si="12"/>
        <v>#DIV/0!</v>
      </c>
      <c r="P163" s="297" t="e">
        <f t="shared" si="13"/>
        <v>#DIV/0!</v>
      </c>
      <c r="Q163" s="295">
        <f t="shared" si="14"/>
        <v>0</v>
      </c>
      <c r="R163" s="201"/>
      <c r="S163" s="201"/>
      <c r="T163" s="201"/>
      <c r="U163" s="300"/>
      <c r="V163" s="298" t="str">
        <f>PE!AP163</f>
        <v>Methode</v>
      </c>
    </row>
    <row r="164" spans="1:22">
      <c r="A164" s="350" t="s">
        <v>195</v>
      </c>
      <c r="B164" s="71">
        <v>126.2853506500132</v>
      </c>
      <c r="C164" s="376">
        <v>190.89285318904811</v>
      </c>
      <c r="D164" s="376">
        <v>9.1783989800913588</v>
      </c>
      <c r="E164" s="71">
        <v>126.2853506500132</v>
      </c>
      <c r="F164" s="376">
        <v>190.89285318904811</v>
      </c>
      <c r="G164" s="70"/>
      <c r="H164" s="70"/>
      <c r="I164" s="70"/>
      <c r="J164" s="70">
        <v>3.4258000000000002</v>
      </c>
      <c r="K164" s="376"/>
      <c r="L164" s="374">
        <f t="shared" si="10"/>
        <v>0.75</v>
      </c>
      <c r="M164" s="376"/>
      <c r="N164" s="297">
        <f t="shared" si="11"/>
        <v>100.03562608456974</v>
      </c>
      <c r="O164" s="297">
        <f t="shared" si="12"/>
        <v>190.89285318904811</v>
      </c>
      <c r="P164" s="297">
        <f t="shared" si="13"/>
        <v>0</v>
      </c>
      <c r="Q164" s="295">
        <f t="shared" si="14"/>
        <v>55.722124230558734</v>
      </c>
      <c r="R164" s="201"/>
      <c r="S164" s="201"/>
      <c r="T164" s="201"/>
      <c r="U164" s="300"/>
      <c r="V164" s="298" t="str">
        <f>PE!AP164</f>
        <v>Methode</v>
      </c>
    </row>
    <row r="165" spans="1:22">
      <c r="A165" s="350" t="s">
        <v>196</v>
      </c>
      <c r="B165" s="71">
        <v>7.3869320894155459</v>
      </c>
      <c r="C165" s="376">
        <v>2.2537815856356742</v>
      </c>
      <c r="D165" s="376"/>
      <c r="E165" s="71">
        <v>7.3869320894155459</v>
      </c>
      <c r="F165" s="376">
        <v>2.2537815856356742</v>
      </c>
      <c r="G165" s="70"/>
      <c r="H165" s="70"/>
      <c r="I165" s="70"/>
      <c r="J165" s="70">
        <v>9.8731000000000009</v>
      </c>
      <c r="K165" s="376"/>
      <c r="L165" s="374">
        <f t="shared" si="10"/>
        <v>0.75</v>
      </c>
      <c r="M165" s="376"/>
      <c r="N165" s="297">
        <f t="shared" si="11"/>
        <v>2.2537815856356742</v>
      </c>
      <c r="O165" s="297">
        <f t="shared" si="12"/>
        <v>2.2537815856356742</v>
      </c>
      <c r="P165" s="297">
        <f t="shared" si="13"/>
        <v>0</v>
      </c>
      <c r="Q165" s="295">
        <f t="shared" si="14"/>
        <v>0.22827496790629834</v>
      </c>
      <c r="R165" s="201"/>
      <c r="S165" s="201"/>
      <c r="T165" s="201"/>
      <c r="U165" s="300"/>
      <c r="V165" s="298" t="str">
        <f>PE!AP165</f>
        <v>Referenzmessung BS</v>
      </c>
    </row>
    <row r="166" spans="1:22">
      <c r="A166" s="350" t="s">
        <v>197</v>
      </c>
      <c r="B166" s="71">
        <v>7.527713772205729</v>
      </c>
      <c r="C166" s="376">
        <v>1.513698874237716</v>
      </c>
      <c r="D166" s="376"/>
      <c r="E166" s="71">
        <v>7.527713772205729</v>
      </c>
      <c r="F166" s="376">
        <v>1.513698874237716</v>
      </c>
      <c r="G166" s="70"/>
      <c r="H166" s="70"/>
      <c r="I166" s="70"/>
      <c r="J166" s="70">
        <v>9.9444999999999997</v>
      </c>
      <c r="K166" s="376"/>
      <c r="L166" s="374">
        <f t="shared" si="10"/>
        <v>0.75</v>
      </c>
      <c r="M166" s="376"/>
      <c r="N166" s="297">
        <f t="shared" si="11"/>
        <v>1.513698874237716</v>
      </c>
      <c r="O166" s="297">
        <f t="shared" si="12"/>
        <v>1.513698874237716</v>
      </c>
      <c r="P166" s="297">
        <f t="shared" si="13"/>
        <v>0</v>
      </c>
      <c r="Q166" s="295">
        <f t="shared" si="14"/>
        <v>0.1522146788916201</v>
      </c>
      <c r="R166" s="201"/>
      <c r="S166" s="201"/>
      <c r="T166" s="201"/>
      <c r="U166" s="300"/>
      <c r="V166" s="298" t="str">
        <f>PE!AP166</f>
        <v>Referenzmessung BS</v>
      </c>
    </row>
    <row r="167" spans="1:22">
      <c r="A167" s="350" t="s">
        <v>198</v>
      </c>
      <c r="B167" s="71">
        <v>54.813164487343784</v>
      </c>
      <c r="C167" s="376">
        <v>4.9348122715856562</v>
      </c>
      <c r="D167" s="376"/>
      <c r="E167" s="71">
        <v>54.813164487343784</v>
      </c>
      <c r="F167" s="376">
        <v>4.9348122715856562</v>
      </c>
      <c r="G167" s="70"/>
      <c r="H167" s="70"/>
      <c r="I167" s="70"/>
      <c r="J167" s="70">
        <v>9.8682999999999996</v>
      </c>
      <c r="K167" s="376"/>
      <c r="L167" s="374">
        <f t="shared" si="10"/>
        <v>0.75</v>
      </c>
      <c r="M167" s="376"/>
      <c r="N167" s="297">
        <f t="shared" si="11"/>
        <v>4.9348122715856562</v>
      </c>
      <c r="O167" s="297">
        <f t="shared" si="12"/>
        <v>4.9348122715856562</v>
      </c>
      <c r="P167" s="297">
        <f t="shared" si="13"/>
        <v>0</v>
      </c>
      <c r="Q167" s="295">
        <f t="shared" si="14"/>
        <v>0.50006711101057488</v>
      </c>
      <c r="R167" s="201"/>
      <c r="S167" s="201"/>
      <c r="T167" s="201"/>
      <c r="U167" s="300"/>
      <c r="V167" s="298" t="str">
        <f>PE!AP167</f>
        <v>Referenzmessung BS</v>
      </c>
    </row>
    <row r="168" spans="1:22">
      <c r="A168" s="350" t="s">
        <v>199</v>
      </c>
      <c r="B168" s="71">
        <v>10.022884264521229</v>
      </c>
      <c r="C168" s="376">
        <v>2.1971080375660659</v>
      </c>
      <c r="D168" s="376"/>
      <c r="E168" s="71">
        <v>10.022884264521229</v>
      </c>
      <c r="F168" s="376">
        <v>2.1971080375660659</v>
      </c>
      <c r="G168" s="70"/>
      <c r="H168" s="70"/>
      <c r="I168" s="70"/>
      <c r="J168" s="70">
        <v>12.044</v>
      </c>
      <c r="K168" s="376"/>
      <c r="L168" s="374">
        <f t="shared" si="10"/>
        <v>0.75</v>
      </c>
      <c r="M168" s="376"/>
      <c r="N168" s="297">
        <f t="shared" si="11"/>
        <v>2.1971080375660659</v>
      </c>
      <c r="O168" s="297">
        <f t="shared" si="12"/>
        <v>2.1971080375660659</v>
      </c>
      <c r="P168" s="297">
        <f t="shared" si="13"/>
        <v>0</v>
      </c>
      <c r="Q168" s="295">
        <f t="shared" si="14"/>
        <v>0.18242345047875005</v>
      </c>
      <c r="R168" s="201"/>
      <c r="S168" s="201"/>
      <c r="T168" s="201"/>
      <c r="U168" s="300"/>
      <c r="V168" s="298" t="str">
        <f>PE!AP168</f>
        <v>Referenzmessung BS</v>
      </c>
    </row>
    <row r="169" spans="1:22">
      <c r="A169" s="350" t="s">
        <v>200</v>
      </c>
      <c r="B169" s="71">
        <v>8.0809336431140455</v>
      </c>
      <c r="C169" s="376">
        <v>1.7264610291454929</v>
      </c>
      <c r="D169" s="376"/>
      <c r="E169" s="71">
        <v>8.0809336431140455</v>
      </c>
      <c r="F169" s="376">
        <v>1.7264610291454929</v>
      </c>
      <c r="G169" s="70"/>
      <c r="H169" s="70"/>
      <c r="I169" s="70"/>
      <c r="J169" s="70">
        <v>9.6135000000000002</v>
      </c>
      <c r="K169" s="376"/>
      <c r="L169" s="374">
        <f t="shared" si="10"/>
        <v>0.75</v>
      </c>
      <c r="M169" s="376"/>
      <c r="N169" s="297">
        <f t="shared" si="11"/>
        <v>1.7264610291454929</v>
      </c>
      <c r="O169" s="297">
        <f t="shared" si="12"/>
        <v>1.7264610291454929</v>
      </c>
      <c r="P169" s="297">
        <f t="shared" si="13"/>
        <v>0</v>
      </c>
      <c r="Q169" s="295">
        <f t="shared" si="14"/>
        <v>0.17958714611176918</v>
      </c>
      <c r="R169" s="201"/>
      <c r="S169" s="201"/>
      <c r="T169" s="201"/>
      <c r="U169" s="300"/>
      <c r="V169" s="298" t="str">
        <f>PE!AP169</f>
        <v>Referenzmessung BS</v>
      </c>
    </row>
    <row r="170" spans="1:22">
      <c r="A170" s="350" t="s">
        <v>201</v>
      </c>
      <c r="B170" s="71">
        <v>51.618663754607191</v>
      </c>
      <c r="C170" s="376">
        <v>6.0684694105068147</v>
      </c>
      <c r="D170" s="376"/>
      <c r="E170" s="71">
        <v>51.618663754607191</v>
      </c>
      <c r="F170" s="376">
        <v>6.0684694105068147</v>
      </c>
      <c r="G170" s="70"/>
      <c r="H170" s="70"/>
      <c r="I170" s="70"/>
      <c r="J170" s="70">
        <v>8.8141999999999996</v>
      </c>
      <c r="K170" s="376"/>
      <c r="L170" s="374">
        <f t="shared" si="10"/>
        <v>0.75</v>
      </c>
      <c r="M170" s="376"/>
      <c r="N170" s="297">
        <f t="shared" si="11"/>
        <v>6.0684694105068147</v>
      </c>
      <c r="O170" s="297">
        <f t="shared" si="12"/>
        <v>6.0684694105068147</v>
      </c>
      <c r="P170" s="297">
        <f t="shared" si="13"/>
        <v>0</v>
      </c>
      <c r="Q170" s="295">
        <f t="shared" si="14"/>
        <v>0.68848782765387839</v>
      </c>
      <c r="R170" s="201"/>
      <c r="S170" s="201"/>
      <c r="T170" s="201"/>
      <c r="U170" s="300"/>
      <c r="V170" s="298" t="str">
        <f>PE!AP170</f>
        <v>Referenzmessung BS</v>
      </c>
    </row>
    <row r="171" spans="1:22">
      <c r="A171" s="350" t="s">
        <v>202</v>
      </c>
      <c r="B171" s="71">
        <v>6.3690004647983134</v>
      </c>
      <c r="C171" s="376">
        <v>1.441648185635324</v>
      </c>
      <c r="D171" s="376"/>
      <c r="E171" s="71">
        <v>6.3690004647983134</v>
      </c>
      <c r="F171" s="376">
        <v>1.441648185635324</v>
      </c>
      <c r="G171" s="70"/>
      <c r="H171" s="70"/>
      <c r="I171" s="70"/>
      <c r="J171" s="70">
        <v>9.0692000000000004</v>
      </c>
      <c r="K171" s="376"/>
      <c r="L171" s="374">
        <f t="shared" si="10"/>
        <v>0.75</v>
      </c>
      <c r="M171" s="376"/>
      <c r="N171" s="297">
        <f t="shared" si="11"/>
        <v>1.441648185635324</v>
      </c>
      <c r="O171" s="297">
        <f t="shared" si="12"/>
        <v>1.441648185635324</v>
      </c>
      <c r="P171" s="297">
        <f t="shared" si="13"/>
        <v>0</v>
      </c>
      <c r="Q171" s="295">
        <f t="shared" si="14"/>
        <v>0.15896089904680941</v>
      </c>
      <c r="R171" s="201"/>
      <c r="S171" s="201"/>
      <c r="T171" s="201"/>
      <c r="U171" s="300"/>
      <c r="V171" s="298" t="str">
        <f>PE!AP171</f>
        <v>Referenzmessung BS</v>
      </c>
    </row>
    <row r="172" spans="1:22">
      <c r="A172" s="350" t="s">
        <v>203</v>
      </c>
      <c r="B172" s="71">
        <v>6.7762060167598319</v>
      </c>
      <c r="C172" s="376">
        <v>1.5640045802743221</v>
      </c>
      <c r="D172" s="376"/>
      <c r="E172" s="71">
        <v>6.7762060167598319</v>
      </c>
      <c r="F172" s="376">
        <v>1.5640045802743221</v>
      </c>
      <c r="G172" s="70"/>
      <c r="H172" s="70"/>
      <c r="I172" s="70"/>
      <c r="J172" s="70">
        <v>9.8972999999999995</v>
      </c>
      <c r="K172" s="376"/>
      <c r="L172" s="374">
        <f t="shared" si="10"/>
        <v>0.75</v>
      </c>
      <c r="M172" s="376"/>
      <c r="N172" s="297">
        <f t="shared" si="11"/>
        <v>1.5640045802743221</v>
      </c>
      <c r="O172" s="297">
        <f t="shared" si="12"/>
        <v>1.5640045802743221</v>
      </c>
      <c r="P172" s="297">
        <f t="shared" si="13"/>
        <v>0</v>
      </c>
      <c r="Q172" s="295">
        <f t="shared" si="14"/>
        <v>0.1580233579132008</v>
      </c>
      <c r="R172" s="201"/>
      <c r="S172" s="201"/>
      <c r="T172" s="201"/>
      <c r="U172" s="300"/>
      <c r="V172" s="298" t="str">
        <f>PE!AP172</f>
        <v>Referenzmessung BS</v>
      </c>
    </row>
    <row r="173" spans="1:22">
      <c r="A173" s="350" t="s">
        <v>204</v>
      </c>
      <c r="B173" s="290"/>
      <c r="C173" s="374"/>
      <c r="D173" s="374"/>
      <c r="E173" s="290"/>
      <c r="F173" s="374"/>
      <c r="G173" s="291"/>
      <c r="H173" s="70"/>
      <c r="I173" s="70"/>
      <c r="J173" s="70">
        <v>10.742800000000001</v>
      </c>
      <c r="K173" s="374"/>
      <c r="L173" s="374">
        <f t="shared" si="10"/>
        <v>0.33</v>
      </c>
      <c r="M173" s="374"/>
      <c r="N173" s="297" t="e">
        <f t="shared" si="11"/>
        <v>#DIV/0!</v>
      </c>
      <c r="O173" s="297" t="e">
        <f t="shared" si="12"/>
        <v>#DIV/0!</v>
      </c>
      <c r="P173" s="297" t="e">
        <f t="shared" si="13"/>
        <v>#DIV/0!</v>
      </c>
      <c r="Q173" s="295">
        <f t="shared" si="14"/>
        <v>0</v>
      </c>
      <c r="R173" s="201"/>
      <c r="S173" s="201"/>
      <c r="T173" s="201"/>
      <c r="U173" s="300"/>
      <c r="V173" s="298" t="str">
        <f>PE!AP173</f>
        <v>Referenzmessung BS</v>
      </c>
    </row>
    <row r="174" spans="1:22">
      <c r="A174" s="350" t="s">
        <v>205</v>
      </c>
      <c r="B174" s="290"/>
      <c r="C174" s="374"/>
      <c r="D174" s="374"/>
      <c r="E174" s="290"/>
      <c r="F174" s="374"/>
      <c r="G174" s="291"/>
      <c r="H174" s="70"/>
      <c r="I174" s="70"/>
      <c r="J174" s="70">
        <v>9.9667999999999992</v>
      </c>
      <c r="K174" s="374"/>
      <c r="L174" s="374">
        <f t="shared" si="10"/>
        <v>0.33</v>
      </c>
      <c r="M174" s="374"/>
      <c r="N174" s="297" t="e">
        <f t="shared" si="11"/>
        <v>#DIV/0!</v>
      </c>
      <c r="O174" s="297" t="e">
        <f t="shared" si="12"/>
        <v>#DIV/0!</v>
      </c>
      <c r="P174" s="297" t="e">
        <f t="shared" si="13"/>
        <v>#DIV/0!</v>
      </c>
      <c r="Q174" s="295">
        <f t="shared" si="14"/>
        <v>0</v>
      </c>
      <c r="R174" s="201"/>
      <c r="S174" s="201"/>
      <c r="T174" s="201"/>
      <c r="U174" s="300"/>
      <c r="V174" s="298" t="str">
        <f>PE!AP174</f>
        <v>Referenzmessung BS</v>
      </c>
    </row>
    <row r="175" spans="1:22">
      <c r="A175" s="350" t="s">
        <v>206</v>
      </c>
      <c r="B175" s="290"/>
      <c r="C175" s="374"/>
      <c r="D175" s="374"/>
      <c r="E175" s="290"/>
      <c r="F175" s="374"/>
      <c r="G175" s="291"/>
      <c r="H175" s="70"/>
      <c r="I175" s="70"/>
      <c r="J175" s="70">
        <v>1.0959000000000001</v>
      </c>
      <c r="K175" s="374"/>
      <c r="L175" s="374">
        <f t="shared" si="10"/>
        <v>0.33</v>
      </c>
      <c r="M175" s="374"/>
      <c r="N175" s="297" t="e">
        <f t="shared" si="11"/>
        <v>#DIV/0!</v>
      </c>
      <c r="O175" s="297" t="e">
        <f t="shared" si="12"/>
        <v>#DIV/0!</v>
      </c>
      <c r="P175" s="297" t="e">
        <f t="shared" si="13"/>
        <v>#DIV/0!</v>
      </c>
      <c r="Q175" s="295">
        <f t="shared" si="14"/>
        <v>0</v>
      </c>
      <c r="R175" s="201"/>
      <c r="S175" s="201"/>
      <c r="T175" s="201"/>
      <c r="U175" s="300"/>
      <c r="V175" s="298" t="str">
        <f>PE!AP175</f>
        <v>Referenzmessung BS</v>
      </c>
    </row>
    <row r="176" spans="1:22">
      <c r="A176" s="350" t="s">
        <v>207</v>
      </c>
      <c r="B176" s="290"/>
      <c r="C176" s="374"/>
      <c r="D176" s="374"/>
      <c r="E176" s="290"/>
      <c r="F176" s="374"/>
      <c r="G176" s="291"/>
      <c r="H176" s="70"/>
      <c r="I176" s="70"/>
      <c r="J176" s="70">
        <v>1.2735000000000001</v>
      </c>
      <c r="K176" s="374"/>
      <c r="L176" s="374">
        <f t="shared" si="10"/>
        <v>0.33</v>
      </c>
      <c r="M176" s="374"/>
      <c r="N176" s="297" t="e">
        <f t="shared" si="11"/>
        <v>#DIV/0!</v>
      </c>
      <c r="O176" s="297" t="e">
        <f t="shared" si="12"/>
        <v>#DIV/0!</v>
      </c>
      <c r="P176" s="297" t="e">
        <f t="shared" si="13"/>
        <v>#DIV/0!</v>
      </c>
      <c r="Q176" s="295">
        <f t="shared" si="14"/>
        <v>0</v>
      </c>
      <c r="R176" s="201"/>
      <c r="S176" s="201"/>
      <c r="T176" s="201"/>
      <c r="U176" s="300"/>
      <c r="V176" s="298" t="str">
        <f>PE!AP176</f>
        <v>Referenzmessung BS</v>
      </c>
    </row>
    <row r="177" spans="1:22">
      <c r="A177" s="350" t="s">
        <v>208</v>
      </c>
      <c r="B177" s="290"/>
      <c r="C177" s="374"/>
      <c r="D177" s="374"/>
      <c r="E177" s="290"/>
      <c r="F177" s="374"/>
      <c r="G177" s="291"/>
      <c r="H177" s="70"/>
      <c r="I177" s="70"/>
      <c r="J177" s="70">
        <v>9.5608000000000004</v>
      </c>
      <c r="K177" s="374"/>
      <c r="L177" s="374">
        <f t="shared" si="10"/>
        <v>0.33</v>
      </c>
      <c r="M177" s="374"/>
      <c r="N177" s="297" t="e">
        <f t="shared" si="11"/>
        <v>#DIV/0!</v>
      </c>
      <c r="O177" s="297" t="e">
        <f t="shared" si="12"/>
        <v>#DIV/0!</v>
      </c>
      <c r="P177" s="297" t="e">
        <f t="shared" si="13"/>
        <v>#DIV/0!</v>
      </c>
      <c r="Q177" s="295">
        <f t="shared" si="14"/>
        <v>0</v>
      </c>
      <c r="R177" s="201"/>
      <c r="S177" s="201"/>
      <c r="T177" s="201"/>
      <c r="U177" s="300"/>
      <c r="V177" s="298" t="str">
        <f>PE!AP177</f>
        <v>Referenzmessung BS</v>
      </c>
    </row>
    <row r="178" spans="1:22">
      <c r="A178" s="350" t="s">
        <v>209</v>
      </c>
      <c r="B178" s="290"/>
      <c r="C178" s="374"/>
      <c r="D178" s="374"/>
      <c r="E178" s="290"/>
      <c r="F178" s="374"/>
      <c r="G178" s="291"/>
      <c r="H178" s="70"/>
      <c r="I178" s="70"/>
      <c r="J178" s="70">
        <v>9.9436999999999998</v>
      </c>
      <c r="K178" s="374"/>
      <c r="L178" s="374">
        <f t="shared" si="10"/>
        <v>0.33</v>
      </c>
      <c r="M178" s="374"/>
      <c r="N178" s="297" t="e">
        <f t="shared" si="11"/>
        <v>#DIV/0!</v>
      </c>
      <c r="O178" s="297" t="e">
        <f t="shared" si="12"/>
        <v>#DIV/0!</v>
      </c>
      <c r="P178" s="297" t="e">
        <f t="shared" si="13"/>
        <v>#DIV/0!</v>
      </c>
      <c r="Q178" s="295">
        <f t="shared" si="14"/>
        <v>0</v>
      </c>
      <c r="R178" s="201"/>
      <c r="S178" s="201"/>
      <c r="T178" s="201"/>
      <c r="U178" s="300"/>
      <c r="V178" s="298" t="str">
        <f>PE!AP178</f>
        <v>Referenzmessung BS</v>
      </c>
    </row>
    <row r="179" spans="1:22">
      <c r="A179" s="350" t="s">
        <v>210</v>
      </c>
      <c r="B179" s="290"/>
      <c r="C179" s="374"/>
      <c r="D179" s="374"/>
      <c r="E179" s="290"/>
      <c r="F179" s="374"/>
      <c r="G179" s="291"/>
      <c r="H179" s="70"/>
      <c r="I179" s="70"/>
      <c r="J179" s="70">
        <v>0.92449999999999999</v>
      </c>
      <c r="K179" s="374"/>
      <c r="L179" s="374">
        <f t="shared" si="10"/>
        <v>0.33</v>
      </c>
      <c r="M179" s="374"/>
      <c r="N179" s="297" t="e">
        <f t="shared" si="11"/>
        <v>#DIV/0!</v>
      </c>
      <c r="O179" s="297" t="e">
        <f t="shared" si="12"/>
        <v>#DIV/0!</v>
      </c>
      <c r="P179" s="297" t="e">
        <f t="shared" si="13"/>
        <v>#DIV/0!</v>
      </c>
      <c r="Q179" s="295">
        <f t="shared" si="14"/>
        <v>0</v>
      </c>
      <c r="R179" s="201"/>
      <c r="S179" s="201"/>
      <c r="T179" s="201"/>
      <c r="U179" s="300"/>
      <c r="V179" s="298" t="str">
        <f>PE!AP179</f>
        <v>Referenzmessung BS</v>
      </c>
    </row>
    <row r="180" spans="1:22">
      <c r="A180" s="350" t="s">
        <v>211</v>
      </c>
      <c r="B180" s="290"/>
      <c r="C180" s="374"/>
      <c r="D180" s="374"/>
      <c r="E180" s="290"/>
      <c r="F180" s="374"/>
      <c r="G180" s="291"/>
      <c r="H180" s="70"/>
      <c r="I180" s="70"/>
      <c r="J180" s="70">
        <v>1.1713</v>
      </c>
      <c r="K180" s="374"/>
      <c r="L180" s="374">
        <f t="shared" si="10"/>
        <v>0.33</v>
      </c>
      <c r="M180" s="374"/>
      <c r="N180" s="297" t="e">
        <f t="shared" si="11"/>
        <v>#DIV/0!</v>
      </c>
      <c r="O180" s="297" t="e">
        <f t="shared" si="12"/>
        <v>#DIV/0!</v>
      </c>
      <c r="P180" s="297" t="e">
        <f t="shared" si="13"/>
        <v>#DIV/0!</v>
      </c>
      <c r="Q180" s="295">
        <f t="shared" si="14"/>
        <v>0</v>
      </c>
      <c r="R180" s="201"/>
      <c r="S180" s="201"/>
      <c r="T180" s="201"/>
      <c r="U180" s="300"/>
      <c r="V180" s="298" t="str">
        <f>PE!AP180</f>
        <v>Referenzmessung BS</v>
      </c>
    </row>
    <row r="181" spans="1:22">
      <c r="A181" s="350" t="s">
        <v>212</v>
      </c>
      <c r="B181" s="374"/>
      <c r="C181" s="374"/>
      <c r="D181" s="374"/>
      <c r="E181" s="290"/>
      <c r="F181" s="374"/>
      <c r="G181" s="291"/>
      <c r="H181" s="70"/>
      <c r="I181" s="70"/>
      <c r="J181" s="70">
        <v>1.6455</v>
      </c>
      <c r="K181" s="374"/>
      <c r="L181" s="374">
        <f t="shared" si="10"/>
        <v>0.33</v>
      </c>
      <c r="M181" s="374"/>
      <c r="N181" s="297" t="e">
        <f t="shared" si="11"/>
        <v>#DIV/0!</v>
      </c>
      <c r="O181" s="297" t="e">
        <f t="shared" si="12"/>
        <v>#DIV/0!</v>
      </c>
      <c r="P181" s="297" t="e">
        <f t="shared" si="13"/>
        <v>#DIV/0!</v>
      </c>
      <c r="Q181" s="295">
        <f t="shared" si="14"/>
        <v>0</v>
      </c>
      <c r="R181" s="201"/>
      <c r="S181" s="201"/>
      <c r="T181" s="201"/>
      <c r="U181" s="300"/>
      <c r="V181" s="298" t="str">
        <f>PE!AP181</f>
        <v>Referenzmessung BS</v>
      </c>
    </row>
    <row r="182" spans="1:22">
      <c r="A182" s="350" t="s">
        <v>213</v>
      </c>
      <c r="B182" s="374"/>
      <c r="C182" s="374"/>
      <c r="D182" s="374"/>
      <c r="E182" s="290"/>
      <c r="F182" s="374"/>
      <c r="G182" s="291"/>
      <c r="H182" s="70"/>
      <c r="I182" s="70"/>
      <c r="J182" s="70">
        <v>1.7070000000000001</v>
      </c>
      <c r="K182" s="374"/>
      <c r="L182" s="374">
        <f t="shared" si="10"/>
        <v>0.33</v>
      </c>
      <c r="M182" s="374"/>
      <c r="N182" s="297" t="e">
        <f t="shared" si="11"/>
        <v>#DIV/0!</v>
      </c>
      <c r="O182" s="297" t="e">
        <f t="shared" si="12"/>
        <v>#DIV/0!</v>
      </c>
      <c r="P182" s="297" t="e">
        <f t="shared" si="13"/>
        <v>#DIV/0!</v>
      </c>
      <c r="Q182" s="295">
        <f t="shared" si="14"/>
        <v>0</v>
      </c>
      <c r="R182" s="201"/>
      <c r="S182" s="201"/>
      <c r="T182" s="201"/>
      <c r="U182" s="300"/>
      <c r="V182" s="298" t="str">
        <f>PE!AP182</f>
        <v>Referenzmessung BS</v>
      </c>
    </row>
    <row r="183" spans="1:22">
      <c r="A183" s="350" t="s">
        <v>214</v>
      </c>
      <c r="B183" s="374"/>
      <c r="C183" s="374"/>
      <c r="D183" s="374"/>
      <c r="E183" s="290"/>
      <c r="F183" s="374"/>
      <c r="G183" s="291"/>
      <c r="H183" s="70"/>
      <c r="I183" s="70"/>
      <c r="J183" s="70">
        <v>10.821999999999999</v>
      </c>
      <c r="K183" s="374"/>
      <c r="L183" s="374">
        <f t="shared" si="10"/>
        <v>0.33</v>
      </c>
      <c r="M183" s="374"/>
      <c r="N183" s="297" t="e">
        <f t="shared" si="11"/>
        <v>#DIV/0!</v>
      </c>
      <c r="O183" s="297" t="e">
        <f t="shared" si="12"/>
        <v>#DIV/0!</v>
      </c>
      <c r="P183" s="297" t="e">
        <f t="shared" si="13"/>
        <v>#DIV/0!</v>
      </c>
      <c r="Q183" s="295">
        <f t="shared" si="14"/>
        <v>0</v>
      </c>
      <c r="R183" s="201"/>
      <c r="S183" s="201"/>
      <c r="T183" s="201"/>
      <c r="U183" s="300"/>
      <c r="V183" s="298" t="str">
        <f>PE!AP183</f>
        <v>Methode</v>
      </c>
    </row>
    <row r="184" spans="1:22">
      <c r="A184" s="350" t="s">
        <v>215</v>
      </c>
      <c r="B184" s="374"/>
      <c r="C184" s="374"/>
      <c r="D184" s="374"/>
      <c r="E184" s="290"/>
      <c r="F184" s="374"/>
      <c r="G184" s="291"/>
      <c r="H184" s="70"/>
      <c r="I184" s="70"/>
      <c r="J184" s="70">
        <v>9.1649999999999991</v>
      </c>
      <c r="K184" s="374"/>
      <c r="L184" s="374">
        <f t="shared" si="10"/>
        <v>0.33</v>
      </c>
      <c r="M184" s="374"/>
      <c r="N184" s="297" t="e">
        <f t="shared" si="11"/>
        <v>#DIV/0!</v>
      </c>
      <c r="O184" s="297" t="e">
        <f t="shared" si="12"/>
        <v>#DIV/0!</v>
      </c>
      <c r="P184" s="297" t="e">
        <f t="shared" si="13"/>
        <v>#DIV/0!</v>
      </c>
      <c r="Q184" s="295">
        <f t="shared" si="14"/>
        <v>0</v>
      </c>
      <c r="R184" s="201"/>
      <c r="S184" s="201"/>
      <c r="T184" s="201"/>
      <c r="U184" s="300"/>
      <c r="V184" s="298" t="str">
        <f>PE!AP184</f>
        <v>Methode</v>
      </c>
    </row>
    <row r="185" spans="1:22">
      <c r="A185" s="350" t="s">
        <v>216</v>
      </c>
      <c r="B185" s="374"/>
      <c r="C185" s="374"/>
      <c r="D185" s="374"/>
      <c r="E185" s="290"/>
      <c r="F185" s="374"/>
      <c r="G185" s="291"/>
      <c r="H185" s="70"/>
      <c r="I185" s="70"/>
      <c r="J185" s="70">
        <v>37</v>
      </c>
      <c r="K185" s="374"/>
      <c r="L185" s="374">
        <f t="shared" si="10"/>
        <v>0.33</v>
      </c>
      <c r="M185" s="374"/>
      <c r="N185" s="297" t="e">
        <f t="shared" si="11"/>
        <v>#DIV/0!</v>
      </c>
      <c r="O185" s="297" t="e">
        <f t="shared" si="12"/>
        <v>#DIV/0!</v>
      </c>
      <c r="P185" s="297" t="e">
        <f t="shared" si="13"/>
        <v>#DIV/0!</v>
      </c>
      <c r="Q185" s="295">
        <f t="shared" si="14"/>
        <v>0</v>
      </c>
      <c r="R185" s="201"/>
      <c r="S185" s="201"/>
      <c r="T185" s="201"/>
      <c r="U185" s="300"/>
      <c r="V185" s="298" t="str">
        <f>PE!AP185</f>
        <v>Methode</v>
      </c>
    </row>
    <row r="186" spans="1:22">
      <c r="A186" s="350" t="s">
        <v>217</v>
      </c>
      <c r="B186" s="376">
        <v>9.2273212363036947</v>
      </c>
      <c r="C186" s="376">
        <v>2.2332671070493482</v>
      </c>
      <c r="D186" s="376"/>
      <c r="E186" s="71">
        <v>9.2273212363036947</v>
      </c>
      <c r="F186" s="376">
        <v>2.2332671070493482</v>
      </c>
      <c r="G186" s="70"/>
      <c r="H186" s="70"/>
      <c r="I186" s="70"/>
      <c r="J186" s="70">
        <v>8.6875</v>
      </c>
      <c r="K186" s="376"/>
      <c r="L186" s="374">
        <f t="shared" si="10"/>
        <v>0.75</v>
      </c>
      <c r="M186" s="376"/>
      <c r="N186" s="297">
        <f t="shared" si="11"/>
        <v>2.2332671070493482</v>
      </c>
      <c r="O186" s="297">
        <f t="shared" si="12"/>
        <v>2.2332671070493482</v>
      </c>
      <c r="P186" s="297">
        <f t="shared" si="13"/>
        <v>0</v>
      </c>
      <c r="Q186" s="295">
        <f t="shared" si="14"/>
        <v>0.25706671735819836</v>
      </c>
      <c r="R186" s="300"/>
      <c r="S186" s="300"/>
      <c r="T186" s="300"/>
      <c r="U186" s="300"/>
      <c r="V186" s="298" t="str">
        <f>PE!AP186</f>
        <v>Referenzmessung BS</v>
      </c>
    </row>
    <row r="187" spans="1:22">
      <c r="A187" s="350" t="s">
        <v>218</v>
      </c>
      <c r="B187" s="376">
        <v>6.2105466326273921</v>
      </c>
      <c r="C187" s="376">
        <v>4.1581829762669802</v>
      </c>
      <c r="D187" s="376">
        <v>1.455434601944028E-2</v>
      </c>
      <c r="E187" s="71">
        <v>6.2105466326273921</v>
      </c>
      <c r="F187" s="376">
        <v>4.1581829762669802</v>
      </c>
      <c r="G187" s="70"/>
      <c r="H187" s="70"/>
      <c r="I187" s="70"/>
      <c r="J187" s="70">
        <v>0.93320000000000003</v>
      </c>
      <c r="K187" s="376"/>
      <c r="L187" s="374">
        <f t="shared" si="10"/>
        <v>0.75</v>
      </c>
      <c r="M187" s="376"/>
      <c r="N187" s="297">
        <f t="shared" si="11"/>
        <v>2.0863686611432102</v>
      </c>
      <c r="O187" s="297">
        <f t="shared" si="12"/>
        <v>4.1581829762669802</v>
      </c>
      <c r="P187" s="297">
        <f t="shared" si="13"/>
        <v>0</v>
      </c>
      <c r="Q187" s="295">
        <f t="shared" si="14"/>
        <v>4.4558325935136951</v>
      </c>
      <c r="R187" s="201"/>
      <c r="S187" s="201"/>
      <c r="T187" s="201"/>
      <c r="U187" s="300"/>
      <c r="V187" s="298" t="str">
        <f>PE!AP187</f>
        <v>Referenzmessung BS</v>
      </c>
    </row>
    <row r="188" spans="1:22">
      <c r="A188" s="350" t="s">
        <v>219</v>
      </c>
      <c r="B188" s="376">
        <v>26.604895561983991</v>
      </c>
      <c r="C188" s="376">
        <v>6.7344536988715404</v>
      </c>
      <c r="D188" s="376"/>
      <c r="E188" s="71">
        <v>26.604895561983991</v>
      </c>
      <c r="F188" s="376">
        <v>6.7344536988715404</v>
      </c>
      <c r="G188" s="70"/>
      <c r="H188" s="70"/>
      <c r="I188" s="70"/>
      <c r="J188" s="70">
        <v>12.920999999999999</v>
      </c>
      <c r="K188" s="376"/>
      <c r="L188" s="374">
        <f t="shared" si="10"/>
        <v>0.75</v>
      </c>
      <c r="M188" s="376"/>
      <c r="N188" s="297">
        <f t="shared" si="11"/>
        <v>6.7344536988715404</v>
      </c>
      <c r="O188" s="297">
        <f t="shared" si="12"/>
        <v>6.7344536988715404</v>
      </c>
      <c r="P188" s="297">
        <f t="shared" si="13"/>
        <v>0</v>
      </c>
      <c r="Q188" s="295">
        <f t="shared" si="14"/>
        <v>0.52120220562429698</v>
      </c>
      <c r="R188" s="201"/>
      <c r="S188" s="201"/>
      <c r="T188" s="201"/>
      <c r="U188" s="300"/>
      <c r="V188" s="298" t="str">
        <f>PE!AP188</f>
        <v>Kläranlagen</v>
      </c>
    </row>
    <row r="189" spans="1:22">
      <c r="A189" s="350" t="s">
        <v>221</v>
      </c>
      <c r="B189" s="376">
        <v>13.743089092925681</v>
      </c>
      <c r="C189" s="376">
        <v>2.688935756278787</v>
      </c>
      <c r="D189" s="376"/>
      <c r="E189" s="71">
        <v>13.743089092925681</v>
      </c>
      <c r="F189" s="376">
        <v>2.688935756278787</v>
      </c>
      <c r="G189" s="70"/>
      <c r="H189" s="70"/>
      <c r="I189" s="70"/>
      <c r="J189" s="70">
        <v>7.4946000000000002</v>
      </c>
      <c r="K189" s="376"/>
      <c r="L189" s="374">
        <f t="shared" si="10"/>
        <v>0.75</v>
      </c>
      <c r="M189" s="376"/>
      <c r="N189" s="297">
        <f t="shared" si="11"/>
        <v>2.688935756278787</v>
      </c>
      <c r="O189" s="297">
        <f t="shared" si="12"/>
        <v>2.688935756278787</v>
      </c>
      <c r="P189" s="297">
        <f t="shared" si="13"/>
        <v>0</v>
      </c>
      <c r="Q189" s="295">
        <f t="shared" si="14"/>
        <v>0.35878309132959557</v>
      </c>
      <c r="R189" s="300"/>
      <c r="S189" s="300"/>
      <c r="T189" s="300"/>
      <c r="U189" s="300"/>
      <c r="V189" s="298" t="str">
        <f>PE!AP189</f>
        <v>Kläranlagen</v>
      </c>
    </row>
    <row r="190" spans="1:22">
      <c r="A190" s="350" t="s">
        <v>222</v>
      </c>
      <c r="B190" s="376">
        <v>23.959580909156749</v>
      </c>
      <c r="C190" s="376">
        <v>2.4322266963564898</v>
      </c>
      <c r="D190" s="376"/>
      <c r="E190" s="71">
        <v>23.959580909156749</v>
      </c>
      <c r="F190" s="376">
        <v>2.4322266963564898</v>
      </c>
      <c r="G190" s="70"/>
      <c r="H190" s="70"/>
      <c r="I190" s="70"/>
      <c r="J190" s="70">
        <v>12.298</v>
      </c>
      <c r="K190" s="376"/>
      <c r="L190" s="374">
        <f t="shared" si="10"/>
        <v>0.75</v>
      </c>
      <c r="M190" s="376"/>
      <c r="N190" s="297">
        <f t="shared" si="11"/>
        <v>2.4322266963564898</v>
      </c>
      <c r="O190" s="297">
        <f t="shared" si="12"/>
        <v>2.4322266963564898</v>
      </c>
      <c r="P190" s="297">
        <f t="shared" si="13"/>
        <v>0</v>
      </c>
      <c r="Q190" s="295">
        <f t="shared" si="14"/>
        <v>0.19777416623487476</v>
      </c>
      <c r="R190" s="300"/>
      <c r="S190" s="300"/>
      <c r="T190" s="300"/>
      <c r="U190" s="300"/>
      <c r="V190" s="298" t="str">
        <f>PE!AP190</f>
        <v>Kläranlagen</v>
      </c>
    </row>
    <row r="191" spans="1:22">
      <c r="A191" s="350" t="s">
        <v>223</v>
      </c>
      <c r="B191" s="376">
        <v>20.843494314738969</v>
      </c>
      <c r="C191" s="376">
        <v>2.477893982560996</v>
      </c>
      <c r="D191" s="376"/>
      <c r="E191" s="71">
        <v>20.843494314738969</v>
      </c>
      <c r="F191" s="376">
        <v>2.477893982560996</v>
      </c>
      <c r="G191" s="70"/>
      <c r="H191" s="70"/>
      <c r="I191" s="70"/>
      <c r="J191" s="70">
        <v>9.0753000000000004</v>
      </c>
      <c r="K191" s="376"/>
      <c r="L191" s="374">
        <f t="shared" si="10"/>
        <v>0.75</v>
      </c>
      <c r="M191" s="376"/>
      <c r="N191" s="297">
        <f t="shared" si="11"/>
        <v>2.477893982560996</v>
      </c>
      <c r="O191" s="297">
        <f t="shared" si="12"/>
        <v>2.477893982560996</v>
      </c>
      <c r="P191" s="297">
        <f t="shared" si="13"/>
        <v>0</v>
      </c>
      <c r="Q191" s="295">
        <f t="shared" si="14"/>
        <v>0.27303714285599329</v>
      </c>
      <c r="R191" s="300"/>
      <c r="S191" s="300"/>
      <c r="T191" s="300"/>
      <c r="U191" s="300"/>
      <c r="V191" s="298" t="str">
        <f>PE!AP191</f>
        <v>Kläranlagen</v>
      </c>
    </row>
    <row r="192" spans="1:22">
      <c r="A192" s="350" t="s">
        <v>224</v>
      </c>
      <c r="B192" s="376">
        <v>5.2336387463374434</v>
      </c>
      <c r="C192" s="376">
        <v>2.9437525401473561</v>
      </c>
      <c r="D192" s="376">
        <v>0.37137843028828388</v>
      </c>
      <c r="E192" s="71">
        <v>5.2336387463374434</v>
      </c>
      <c r="F192" s="376">
        <v>2.9437525401473561</v>
      </c>
      <c r="G192" s="70"/>
      <c r="H192" s="70"/>
      <c r="I192" s="70"/>
      <c r="J192" s="70">
        <v>7.202</v>
      </c>
      <c r="K192" s="376"/>
      <c r="L192" s="374">
        <f t="shared" si="10"/>
        <v>0.75</v>
      </c>
      <c r="M192" s="376"/>
      <c r="N192" s="297">
        <f t="shared" si="11"/>
        <v>1.6575654852178201</v>
      </c>
      <c r="O192" s="297">
        <f t="shared" si="12"/>
        <v>2.9437525401473561</v>
      </c>
      <c r="P192" s="297">
        <f t="shared" si="13"/>
        <v>0</v>
      </c>
      <c r="Q192" s="295">
        <f t="shared" si="14"/>
        <v>0.40874098030371508</v>
      </c>
      <c r="R192" s="300"/>
      <c r="S192" s="300"/>
      <c r="T192" s="300"/>
      <c r="U192" s="300"/>
      <c r="V192" s="298" t="str">
        <f>PE!AP192</f>
        <v>Referenzmessung BS</v>
      </c>
    </row>
    <row r="193" spans="1:22">
      <c r="A193" s="350" t="s">
        <v>225</v>
      </c>
      <c r="B193" s="376">
        <v>5.6318621262917414</v>
      </c>
      <c r="C193" s="376">
        <v>1.619133923769972</v>
      </c>
      <c r="D193" s="376"/>
      <c r="E193" s="71">
        <v>5.6318621262917414</v>
      </c>
      <c r="F193" s="376">
        <v>1.619133923769972</v>
      </c>
      <c r="G193" s="70"/>
      <c r="H193" s="70"/>
      <c r="I193" s="70"/>
      <c r="J193" s="70">
        <v>10.4803</v>
      </c>
      <c r="K193" s="376"/>
      <c r="L193" s="374">
        <f t="shared" si="10"/>
        <v>0.75</v>
      </c>
      <c r="M193" s="376"/>
      <c r="N193" s="297">
        <f t="shared" si="11"/>
        <v>1.619133923769972</v>
      </c>
      <c r="O193" s="297">
        <f t="shared" si="12"/>
        <v>1.619133923769972</v>
      </c>
      <c r="P193" s="297">
        <f t="shared" si="13"/>
        <v>0</v>
      </c>
      <c r="Q193" s="295">
        <f t="shared" si="14"/>
        <v>0.15449308929801361</v>
      </c>
      <c r="R193" s="300"/>
      <c r="S193" s="300"/>
      <c r="T193" s="300"/>
      <c r="U193" s="300"/>
      <c r="V193" s="298" t="str">
        <f>PE!AP193</f>
        <v>Probenaufbereitung</v>
      </c>
    </row>
    <row r="194" spans="1:22">
      <c r="A194" s="350" t="s">
        <v>226</v>
      </c>
      <c r="B194" s="376">
        <v>4.936104487741547</v>
      </c>
      <c r="C194" s="376">
        <v>1.736689764486814</v>
      </c>
      <c r="D194" s="376"/>
      <c r="E194" s="71">
        <v>4.936104487741547</v>
      </c>
      <c r="F194" s="376">
        <v>1.736689764486814</v>
      </c>
      <c r="G194" s="70"/>
      <c r="H194" s="70"/>
      <c r="I194" s="70"/>
      <c r="J194" s="70">
        <v>9.548</v>
      </c>
      <c r="K194" s="376"/>
      <c r="L194" s="374">
        <f t="shared" ref="L194:L257" si="15">IF(COUNT(F194:G194)&lt;1,0.33,((COUNT(F194:G194)*(1/(COUNT(F194:G194)+COUNTBLANK(F194:G194)))+(IF(P194&lt;35,1,IF(P194&lt;70,0.5,IF(P194&gt;70,0)))))/2))</f>
        <v>0.75</v>
      </c>
      <c r="M194" s="376"/>
      <c r="N194" s="297">
        <f t="shared" ref="N194:N257" si="16">AVERAGE(C194:D194)</f>
        <v>1.736689764486814</v>
      </c>
      <c r="O194" s="297">
        <f t="shared" ref="O194:O257" si="17">AVERAGE(F194:G194)</f>
        <v>1.736689764486814</v>
      </c>
      <c r="P194" s="297">
        <f t="shared" ref="P194:P257" si="18">(MAX(F194:G194)-MIN(F194:G194))/O194*100</f>
        <v>0</v>
      </c>
      <c r="Q194" s="295">
        <f t="shared" ref="Q194:Q257" si="19">IFERROR(O194/J194,0)</f>
        <v>0.1818904235951837</v>
      </c>
      <c r="R194" s="300"/>
      <c r="S194" s="300"/>
      <c r="T194" s="300"/>
      <c r="U194" s="300"/>
      <c r="V194" s="298" t="str">
        <f>PE!AP194</f>
        <v>Probenaufbereitung</v>
      </c>
    </row>
    <row r="195" spans="1:22">
      <c r="A195" s="350" t="s">
        <v>227</v>
      </c>
      <c r="B195" s="376">
        <v>5.3145921140014156</v>
      </c>
      <c r="C195" s="376">
        <v>1.795396355452187</v>
      </c>
      <c r="D195" s="376"/>
      <c r="E195" s="71">
        <v>5.3145921140014156</v>
      </c>
      <c r="F195" s="376">
        <v>1.795396355452187</v>
      </c>
      <c r="G195" s="70"/>
      <c r="H195" s="70"/>
      <c r="I195" s="70"/>
      <c r="J195" s="70">
        <v>9.1905999999999999</v>
      </c>
      <c r="K195" s="376"/>
      <c r="L195" s="374">
        <f t="shared" si="15"/>
        <v>0.75</v>
      </c>
      <c r="M195" s="376"/>
      <c r="N195" s="297">
        <f t="shared" si="16"/>
        <v>1.795396355452187</v>
      </c>
      <c r="O195" s="297">
        <f t="shared" si="17"/>
        <v>1.795396355452187</v>
      </c>
      <c r="P195" s="297">
        <f t="shared" si="18"/>
        <v>0</v>
      </c>
      <c r="Q195" s="295">
        <f t="shared" si="19"/>
        <v>0.19535137591149512</v>
      </c>
      <c r="R195" s="300"/>
      <c r="S195" s="300"/>
      <c r="T195" s="300"/>
      <c r="U195" s="300"/>
      <c r="V195" s="298" t="str">
        <f>PE!AP195</f>
        <v>KWS, Schlamm</v>
      </c>
    </row>
    <row r="196" spans="1:22">
      <c r="A196" s="350" t="s">
        <v>229</v>
      </c>
      <c r="B196" s="376">
        <v>7.4463097613845788</v>
      </c>
      <c r="C196" s="376">
        <v>1.7569928943580151</v>
      </c>
      <c r="D196" s="376"/>
      <c r="E196" s="71">
        <v>7.4463097613845788</v>
      </c>
      <c r="F196" s="376">
        <v>1.7569928943580151</v>
      </c>
      <c r="G196" s="70"/>
      <c r="H196" s="70"/>
      <c r="I196" s="70"/>
      <c r="J196" s="70">
        <v>11.665900000000001</v>
      </c>
      <c r="K196" s="376"/>
      <c r="L196" s="374">
        <f t="shared" si="15"/>
        <v>0.75</v>
      </c>
      <c r="M196" s="376"/>
      <c r="N196" s="297">
        <f t="shared" si="16"/>
        <v>1.7569928943580151</v>
      </c>
      <c r="O196" s="297">
        <f t="shared" si="17"/>
        <v>1.7569928943580151</v>
      </c>
      <c r="P196" s="297">
        <f t="shared" si="18"/>
        <v>0</v>
      </c>
      <c r="Q196" s="295">
        <f t="shared" si="19"/>
        <v>0.15060928812676391</v>
      </c>
      <c r="R196" s="300"/>
      <c r="S196" s="300"/>
      <c r="T196" s="300"/>
      <c r="U196" s="300"/>
      <c r="V196" s="298" t="str">
        <f>PE!AP196</f>
        <v>KWS, Schlamm</v>
      </c>
    </row>
    <row r="197" spans="1:22">
      <c r="A197" s="350" t="s">
        <v>230</v>
      </c>
      <c r="B197" s="376"/>
      <c r="C197" s="376">
        <v>1.493779387292121</v>
      </c>
      <c r="D197" s="376"/>
      <c r="E197" s="71"/>
      <c r="F197" s="376">
        <v>1.493779387292121</v>
      </c>
      <c r="G197" s="70"/>
      <c r="H197" s="70"/>
      <c r="I197" s="70"/>
      <c r="J197" s="70">
        <v>31.874600000000001</v>
      </c>
      <c r="K197" s="376"/>
      <c r="L197" s="374">
        <f t="shared" si="15"/>
        <v>0.75</v>
      </c>
      <c r="M197" s="376"/>
      <c r="N197" s="297">
        <f t="shared" si="16"/>
        <v>1.493779387292121</v>
      </c>
      <c r="O197" s="297">
        <f t="shared" si="17"/>
        <v>1.493779387292121</v>
      </c>
      <c r="P197" s="297">
        <f t="shared" si="18"/>
        <v>0</v>
      </c>
      <c r="Q197" s="295">
        <f t="shared" si="19"/>
        <v>4.6864255152758653E-2</v>
      </c>
      <c r="R197" s="300"/>
      <c r="S197" s="300"/>
      <c r="T197" s="300"/>
      <c r="U197" s="300"/>
      <c r="V197" s="298" t="str">
        <f>PE!AP197</f>
        <v>Methode</v>
      </c>
    </row>
    <row r="198" spans="1:22">
      <c r="A198" s="350" t="s">
        <v>231</v>
      </c>
      <c r="B198" s="376"/>
      <c r="C198" s="376">
        <v>2.1312095531042412</v>
      </c>
      <c r="D198" s="376"/>
      <c r="E198" s="71"/>
      <c r="F198" s="376">
        <v>2.1312095531042412</v>
      </c>
      <c r="G198" s="70"/>
      <c r="H198" s="70"/>
      <c r="I198" s="70"/>
      <c r="J198" s="70">
        <v>11.227</v>
      </c>
      <c r="K198" s="376"/>
      <c r="L198" s="374">
        <f t="shared" si="15"/>
        <v>0.75</v>
      </c>
      <c r="M198" s="376"/>
      <c r="N198" s="297">
        <f t="shared" si="16"/>
        <v>2.1312095531042412</v>
      </c>
      <c r="O198" s="297">
        <f t="shared" si="17"/>
        <v>2.1312095531042412</v>
      </c>
      <c r="P198" s="297">
        <f t="shared" si="18"/>
        <v>0</v>
      </c>
      <c r="Q198" s="295">
        <f t="shared" si="19"/>
        <v>0.18982894389456142</v>
      </c>
      <c r="R198" s="300"/>
      <c r="S198" s="300"/>
      <c r="T198" s="300"/>
      <c r="U198" s="300"/>
      <c r="V198" s="298" t="str">
        <f>PE!AP198</f>
        <v>Probenaufbereitung</v>
      </c>
    </row>
    <row r="199" spans="1:22">
      <c r="A199" s="350" t="s">
        <v>232</v>
      </c>
      <c r="B199" s="376"/>
      <c r="C199" s="376">
        <v>1.6121149084160931</v>
      </c>
      <c r="D199" s="376"/>
      <c r="E199" s="71"/>
      <c r="F199" s="376">
        <v>1.6121149084160931</v>
      </c>
      <c r="G199" s="70"/>
      <c r="H199" s="70"/>
      <c r="I199" s="70"/>
      <c r="J199" s="70">
        <v>11.0596</v>
      </c>
      <c r="K199" s="376"/>
      <c r="L199" s="374">
        <f t="shared" si="15"/>
        <v>0.75</v>
      </c>
      <c r="M199" s="376"/>
      <c r="N199" s="297">
        <f t="shared" si="16"/>
        <v>1.6121149084160931</v>
      </c>
      <c r="O199" s="297">
        <f t="shared" si="17"/>
        <v>1.6121149084160931</v>
      </c>
      <c r="P199" s="297">
        <f t="shared" si="18"/>
        <v>0</v>
      </c>
      <c r="Q199" s="295">
        <f t="shared" si="19"/>
        <v>0.14576611345944637</v>
      </c>
      <c r="R199" s="300"/>
      <c r="S199" s="300"/>
      <c r="T199" s="300"/>
      <c r="U199" s="300"/>
      <c r="V199" s="298" t="str">
        <f>PE!AP199</f>
        <v>Probenaufbereitung</v>
      </c>
    </row>
    <row r="200" spans="1:22">
      <c r="A200" s="350" t="s">
        <v>233</v>
      </c>
      <c r="B200" s="376">
        <v>0.53109516339993645</v>
      </c>
      <c r="C200" s="376">
        <v>1.4847118247111659</v>
      </c>
      <c r="D200" s="376"/>
      <c r="E200" s="71">
        <v>0.53109516339993645</v>
      </c>
      <c r="F200" s="376">
        <v>1.4847118247111659</v>
      </c>
      <c r="G200" s="70"/>
      <c r="H200" s="70"/>
      <c r="I200" s="70"/>
      <c r="J200" s="70">
        <v>9.9948999999999995</v>
      </c>
      <c r="K200" s="376"/>
      <c r="L200" s="374">
        <f t="shared" si="15"/>
        <v>0.75</v>
      </c>
      <c r="M200" s="376"/>
      <c r="N200" s="297">
        <f t="shared" si="16"/>
        <v>1.4847118247111659</v>
      </c>
      <c r="O200" s="297">
        <f t="shared" si="17"/>
        <v>1.4847118247111659</v>
      </c>
      <c r="P200" s="297">
        <f t="shared" si="18"/>
        <v>0</v>
      </c>
      <c r="Q200" s="295">
        <f t="shared" si="19"/>
        <v>0.14854694141123634</v>
      </c>
      <c r="R200" s="300"/>
      <c r="S200" s="300"/>
      <c r="T200" s="300"/>
      <c r="U200" s="300"/>
      <c r="V200" s="298" t="str">
        <f>PE!AP200</f>
        <v>Probenaufbereitung</v>
      </c>
    </row>
    <row r="201" spans="1:22">
      <c r="A201" s="350" t="s">
        <v>234</v>
      </c>
      <c r="B201" s="376">
        <v>0.97420895820051412</v>
      </c>
      <c r="C201" s="376">
        <v>1.440696288230658</v>
      </c>
      <c r="D201" s="376"/>
      <c r="E201" s="71">
        <v>0.97420895820051412</v>
      </c>
      <c r="F201" s="376">
        <v>1.440696288230658</v>
      </c>
      <c r="G201" s="70"/>
      <c r="H201" s="70"/>
      <c r="I201" s="70"/>
      <c r="J201" s="70">
        <v>12.9503</v>
      </c>
      <c r="K201" s="376"/>
      <c r="L201" s="374">
        <f t="shared" si="15"/>
        <v>0.75</v>
      </c>
      <c r="M201" s="376"/>
      <c r="N201" s="297">
        <f t="shared" si="16"/>
        <v>1.440696288230658</v>
      </c>
      <c r="O201" s="297">
        <f t="shared" si="17"/>
        <v>1.440696288230658</v>
      </c>
      <c r="P201" s="297">
        <f t="shared" si="18"/>
        <v>0</v>
      </c>
      <c r="Q201" s="295">
        <f t="shared" si="19"/>
        <v>0.11124810145175462</v>
      </c>
      <c r="R201" s="300"/>
      <c r="S201" s="300"/>
      <c r="T201" s="300"/>
      <c r="U201" s="300"/>
      <c r="V201" s="298" t="str">
        <f>PE!AP201</f>
        <v>Probenaufbereitung</v>
      </c>
    </row>
    <row r="202" spans="1:22">
      <c r="A202" s="350" t="s">
        <v>235</v>
      </c>
      <c r="B202" s="376">
        <v>0.28097859838504069</v>
      </c>
      <c r="C202" s="376">
        <v>1.428309664041987</v>
      </c>
      <c r="D202" s="376"/>
      <c r="E202" s="71">
        <v>0.28097859838504069</v>
      </c>
      <c r="F202" s="376">
        <v>1.428309664041987</v>
      </c>
      <c r="G202" s="70"/>
      <c r="H202" s="70"/>
      <c r="I202" s="70"/>
      <c r="J202" s="70">
        <v>14.8386</v>
      </c>
      <c r="K202" s="376"/>
      <c r="L202" s="374">
        <f t="shared" si="15"/>
        <v>0.75</v>
      </c>
      <c r="M202" s="376"/>
      <c r="N202" s="297">
        <f t="shared" si="16"/>
        <v>1.428309664041987</v>
      </c>
      <c r="O202" s="297">
        <f t="shared" si="17"/>
        <v>1.428309664041987</v>
      </c>
      <c r="P202" s="297">
        <f t="shared" si="18"/>
        <v>0</v>
      </c>
      <c r="Q202" s="295">
        <f t="shared" si="19"/>
        <v>9.6256362732467154E-2</v>
      </c>
      <c r="R202" s="300"/>
      <c r="S202" s="300"/>
      <c r="T202" s="300"/>
      <c r="U202" s="300"/>
      <c r="V202" s="298" t="str">
        <f>PE!AP202</f>
        <v>Probenaufbereitung</v>
      </c>
    </row>
    <row r="203" spans="1:22">
      <c r="A203" s="350" t="s">
        <v>236</v>
      </c>
      <c r="B203" s="376"/>
      <c r="C203" s="376">
        <v>1.4994546515732869</v>
      </c>
      <c r="D203" s="376"/>
      <c r="E203" s="71"/>
      <c r="F203" s="376">
        <v>1.4994546515732869</v>
      </c>
      <c r="G203" s="70"/>
      <c r="H203" s="70"/>
      <c r="I203" s="70"/>
      <c r="J203" s="70">
        <v>15.0426</v>
      </c>
      <c r="K203" s="376"/>
      <c r="L203" s="374">
        <f t="shared" si="15"/>
        <v>0.75</v>
      </c>
      <c r="M203" s="376"/>
      <c r="N203" s="297">
        <f t="shared" si="16"/>
        <v>1.4994546515732869</v>
      </c>
      <c r="O203" s="297">
        <f t="shared" si="17"/>
        <v>1.4994546515732869</v>
      </c>
      <c r="P203" s="297">
        <f t="shared" si="18"/>
        <v>0</v>
      </c>
      <c r="Q203" s="295">
        <f t="shared" si="19"/>
        <v>9.9680550674304105E-2</v>
      </c>
      <c r="R203" s="300"/>
      <c r="S203" s="300"/>
      <c r="T203" s="300"/>
      <c r="U203" s="300"/>
      <c r="V203" s="298" t="str">
        <f>PE!AP203</f>
        <v>Probenaufbereitung</v>
      </c>
    </row>
    <row r="204" spans="1:22">
      <c r="A204" s="350" t="s">
        <v>237</v>
      </c>
      <c r="B204" s="376">
        <v>7.8247663730237083</v>
      </c>
      <c r="C204" s="376">
        <v>1.6936843203097629</v>
      </c>
      <c r="D204" s="376"/>
      <c r="E204" s="71">
        <v>7.8247663730237083</v>
      </c>
      <c r="F204" s="376">
        <v>1.6936843203097629</v>
      </c>
      <c r="G204" s="70"/>
      <c r="H204" s="70"/>
      <c r="I204" s="70"/>
      <c r="J204" s="70">
        <v>10.0137</v>
      </c>
      <c r="K204" s="376"/>
      <c r="L204" s="374">
        <f t="shared" si="15"/>
        <v>0.75</v>
      </c>
      <c r="M204" s="376"/>
      <c r="N204" s="297">
        <f t="shared" si="16"/>
        <v>1.6936843203097629</v>
      </c>
      <c r="O204" s="297">
        <f t="shared" si="17"/>
        <v>1.6936843203097629</v>
      </c>
      <c r="P204" s="297">
        <f t="shared" si="18"/>
        <v>0</v>
      </c>
      <c r="Q204" s="295">
        <f t="shared" si="19"/>
        <v>0.16913671473179373</v>
      </c>
      <c r="R204" s="300"/>
      <c r="S204" s="300"/>
      <c r="T204" s="300"/>
      <c r="U204" s="300"/>
      <c r="V204" s="298" t="str">
        <f>PE!AP204</f>
        <v>Methode</v>
      </c>
    </row>
    <row r="205" spans="1:22">
      <c r="A205" s="350" t="s">
        <v>238</v>
      </c>
      <c r="B205" s="376">
        <v>6.300612739329269</v>
      </c>
      <c r="C205" s="376">
        <v>1.821727958076961</v>
      </c>
      <c r="D205" s="376"/>
      <c r="E205" s="71">
        <v>6.300612739329269</v>
      </c>
      <c r="F205" s="376">
        <v>1.821727958076961</v>
      </c>
      <c r="G205" s="70"/>
      <c r="H205" s="70"/>
      <c r="I205" s="70"/>
      <c r="J205" s="70">
        <v>9.4166000000000007</v>
      </c>
      <c r="K205" s="376"/>
      <c r="L205" s="374">
        <f t="shared" si="15"/>
        <v>0.75</v>
      </c>
      <c r="M205" s="376"/>
      <c r="N205" s="297">
        <f t="shared" si="16"/>
        <v>1.821727958076961</v>
      </c>
      <c r="O205" s="297">
        <f t="shared" si="17"/>
        <v>1.821727958076961</v>
      </c>
      <c r="P205" s="297">
        <f t="shared" si="18"/>
        <v>0</v>
      </c>
      <c r="Q205" s="295">
        <f t="shared" si="19"/>
        <v>0.19345920587865692</v>
      </c>
      <c r="R205" s="300"/>
      <c r="S205" s="300"/>
      <c r="T205" s="300"/>
      <c r="U205" s="300"/>
      <c r="V205" s="298" t="str">
        <f>PE!AP205</f>
        <v>Methode</v>
      </c>
    </row>
    <row r="206" spans="1:22">
      <c r="A206" s="350" t="s">
        <v>239</v>
      </c>
      <c r="B206" s="376">
        <v>6.5125528001928954</v>
      </c>
      <c r="C206" s="376">
        <v>1.7660916997662639</v>
      </c>
      <c r="D206" s="376"/>
      <c r="E206" s="71">
        <v>6.5125528001928954</v>
      </c>
      <c r="F206" s="376">
        <v>1.7660916997662639</v>
      </c>
      <c r="G206" s="70"/>
      <c r="H206" s="70"/>
      <c r="I206" s="70"/>
      <c r="J206" s="70">
        <v>9.4656000000000002</v>
      </c>
      <c r="K206" s="376"/>
      <c r="L206" s="374">
        <f t="shared" si="15"/>
        <v>0.75</v>
      </c>
      <c r="M206" s="376"/>
      <c r="N206" s="297">
        <f t="shared" si="16"/>
        <v>1.7660916997662639</v>
      </c>
      <c r="O206" s="297">
        <f t="shared" si="17"/>
        <v>1.7660916997662639</v>
      </c>
      <c r="P206" s="297">
        <f t="shared" si="18"/>
        <v>0</v>
      </c>
      <c r="Q206" s="295">
        <f t="shared" si="19"/>
        <v>0.18658000546888351</v>
      </c>
      <c r="R206" s="300"/>
      <c r="S206" s="300"/>
      <c r="T206" s="300"/>
      <c r="U206" s="300"/>
      <c r="V206" s="298" t="str">
        <f>PE!AP206</f>
        <v>Methode</v>
      </c>
    </row>
    <row r="207" spans="1:22">
      <c r="A207" s="350" t="s">
        <v>240</v>
      </c>
      <c r="B207" s="376">
        <v>11.17948338125046</v>
      </c>
      <c r="C207" s="376">
        <v>1.9022580691194519</v>
      </c>
      <c r="D207" s="376"/>
      <c r="E207" s="71">
        <v>11.17948338125046</v>
      </c>
      <c r="F207" s="376">
        <v>1.9022580691194519</v>
      </c>
      <c r="G207" s="70"/>
      <c r="H207" s="70"/>
      <c r="I207" s="70"/>
      <c r="J207" s="70">
        <v>11.2707</v>
      </c>
      <c r="K207" s="376"/>
      <c r="L207" s="374">
        <f t="shared" si="15"/>
        <v>0.75</v>
      </c>
      <c r="M207" s="376"/>
      <c r="N207" s="297">
        <f t="shared" si="16"/>
        <v>1.9022580691194519</v>
      </c>
      <c r="O207" s="297">
        <f t="shared" si="17"/>
        <v>1.9022580691194519</v>
      </c>
      <c r="P207" s="297">
        <f t="shared" si="18"/>
        <v>0</v>
      </c>
      <c r="Q207" s="295">
        <f t="shared" si="19"/>
        <v>0.16877905268700719</v>
      </c>
      <c r="R207" s="300"/>
      <c r="S207" s="300"/>
      <c r="T207" s="300"/>
      <c r="U207" s="300"/>
      <c r="V207" s="298" t="str">
        <f>PE!AP207</f>
        <v>Muenchehofe</v>
      </c>
    </row>
    <row r="208" spans="1:22">
      <c r="A208" s="350" t="s">
        <v>241</v>
      </c>
      <c r="B208" s="376">
        <v>10.16442754486059</v>
      </c>
      <c r="C208" s="376">
        <v>1.8452362264440949</v>
      </c>
      <c r="D208" s="376"/>
      <c r="E208" s="71">
        <v>10.16442754486059</v>
      </c>
      <c r="F208" s="376">
        <v>1.8452362264440949</v>
      </c>
      <c r="G208" s="70"/>
      <c r="H208" s="70"/>
      <c r="I208" s="70"/>
      <c r="J208" s="70">
        <v>9.9390999999999998</v>
      </c>
      <c r="K208" s="376"/>
      <c r="L208" s="374">
        <f t="shared" si="15"/>
        <v>0.75</v>
      </c>
      <c r="M208" s="376"/>
      <c r="N208" s="297">
        <f t="shared" si="16"/>
        <v>1.8452362264440949</v>
      </c>
      <c r="O208" s="297">
        <f t="shared" si="17"/>
        <v>1.8452362264440949</v>
      </c>
      <c r="P208" s="297">
        <f t="shared" si="18"/>
        <v>0</v>
      </c>
      <c r="Q208" s="295">
        <f t="shared" si="19"/>
        <v>0.18565425706996558</v>
      </c>
      <c r="R208" s="300"/>
      <c r="S208" s="300"/>
      <c r="T208" s="300"/>
      <c r="U208" s="300"/>
      <c r="V208" s="298" t="str">
        <f>PE!AP208</f>
        <v>Muenchehofe</v>
      </c>
    </row>
    <row r="209" spans="1:23">
      <c r="A209" s="350" t="s">
        <v>242</v>
      </c>
      <c r="B209" s="376">
        <v>10.99003753504585</v>
      </c>
      <c r="C209" s="376">
        <v>1.924460697864111</v>
      </c>
      <c r="D209" s="376"/>
      <c r="E209" s="71">
        <v>10.99003753504585</v>
      </c>
      <c r="F209" s="376">
        <v>1.924460697864111</v>
      </c>
      <c r="G209" s="70"/>
      <c r="H209" s="70"/>
      <c r="I209" s="70"/>
      <c r="J209" s="70">
        <v>10.7599</v>
      </c>
      <c r="K209" s="376"/>
      <c r="L209" s="374">
        <f t="shared" si="15"/>
        <v>0.75</v>
      </c>
      <c r="M209" s="376"/>
      <c r="N209" s="297">
        <f t="shared" si="16"/>
        <v>1.924460697864111</v>
      </c>
      <c r="O209" s="297">
        <f t="shared" si="17"/>
        <v>1.924460697864111</v>
      </c>
      <c r="P209" s="297">
        <f t="shared" si="18"/>
        <v>0</v>
      </c>
      <c r="Q209" s="295">
        <f t="shared" si="19"/>
        <v>0.17885488692869925</v>
      </c>
      <c r="R209" s="300"/>
      <c r="S209" s="300"/>
      <c r="T209" s="300"/>
      <c r="U209" s="300"/>
      <c r="V209" s="298" t="str">
        <f>PE!AP209</f>
        <v>Muenchehofe</v>
      </c>
    </row>
    <row r="210" spans="1:23">
      <c r="A210" s="350" t="s">
        <v>243</v>
      </c>
      <c r="B210" s="376">
        <v>10.42598079980246</v>
      </c>
      <c r="C210" s="376">
        <v>1.9505154308388899</v>
      </c>
      <c r="D210" s="376"/>
      <c r="E210" s="71">
        <v>10.42598079980246</v>
      </c>
      <c r="F210" s="376">
        <v>1.9505154308388899</v>
      </c>
      <c r="G210" s="70"/>
      <c r="H210" s="70"/>
      <c r="I210" s="70"/>
      <c r="J210" s="70">
        <v>9.5889000000000006</v>
      </c>
      <c r="K210" s="376"/>
      <c r="L210" s="374">
        <f t="shared" si="15"/>
        <v>0.75</v>
      </c>
      <c r="M210" s="376"/>
      <c r="N210" s="297">
        <f t="shared" si="16"/>
        <v>1.9505154308388899</v>
      </c>
      <c r="O210" s="297">
        <f t="shared" si="17"/>
        <v>1.9505154308388899</v>
      </c>
      <c r="P210" s="297">
        <f t="shared" si="18"/>
        <v>0</v>
      </c>
      <c r="Q210" s="295">
        <f t="shared" si="19"/>
        <v>0.20341388802040794</v>
      </c>
      <c r="R210" s="300"/>
      <c r="S210" s="300"/>
      <c r="T210" s="300"/>
      <c r="U210" s="300"/>
      <c r="V210" s="298" t="str">
        <f>PE!AP210</f>
        <v>Muenchehofe</v>
      </c>
    </row>
    <row r="211" spans="1:23">
      <c r="A211" s="350" t="s">
        <v>244</v>
      </c>
      <c r="B211" s="376"/>
      <c r="C211" s="376">
        <v>1.6191302891999051</v>
      </c>
      <c r="D211" s="376"/>
      <c r="E211" s="71"/>
      <c r="F211" s="376">
        <v>1.6191302891999051</v>
      </c>
      <c r="G211" s="70"/>
      <c r="H211" s="70"/>
      <c r="I211" s="70"/>
      <c r="J211" s="70">
        <v>4.8041999999999998</v>
      </c>
      <c r="K211" s="376"/>
      <c r="L211" s="374">
        <f t="shared" si="15"/>
        <v>0.75</v>
      </c>
      <c r="M211" s="376"/>
      <c r="N211" s="297">
        <f t="shared" si="16"/>
        <v>1.6191302891999051</v>
      </c>
      <c r="O211" s="297">
        <f t="shared" si="17"/>
        <v>1.6191302891999051</v>
      </c>
      <c r="P211" s="297">
        <f t="shared" si="18"/>
        <v>0</v>
      </c>
      <c r="Q211" s="295">
        <f t="shared" si="19"/>
        <v>0.33702391432494594</v>
      </c>
      <c r="R211" s="300"/>
      <c r="S211" s="300"/>
      <c r="T211" s="300"/>
      <c r="U211" s="300"/>
      <c r="V211" s="298" t="str">
        <f>PE!AP211</f>
        <v>Methode</v>
      </c>
    </row>
    <row r="212" spans="1:23">
      <c r="A212" s="350" t="s">
        <v>245</v>
      </c>
      <c r="B212" s="376">
        <v>17.320835941675991</v>
      </c>
      <c r="C212" s="376">
        <v>6.6030480533543869</v>
      </c>
      <c r="D212" s="376">
        <v>3.8358797830304008</v>
      </c>
      <c r="E212" s="71">
        <v>17.320835941675991</v>
      </c>
      <c r="F212" s="376">
        <v>6.6030480533543869</v>
      </c>
      <c r="G212" s="70">
        <v>3.8358797830304008</v>
      </c>
      <c r="H212" s="70"/>
      <c r="I212" s="70"/>
      <c r="J212" s="70">
        <v>15</v>
      </c>
      <c r="K212" s="376"/>
      <c r="L212" s="374">
        <f t="shared" si="15"/>
        <v>0.75</v>
      </c>
      <c r="M212" s="376"/>
      <c r="N212" s="135">
        <f t="shared" si="16"/>
        <v>5.2194639181923943</v>
      </c>
      <c r="O212" s="135">
        <f t="shared" si="17"/>
        <v>5.2194639181923943</v>
      </c>
      <c r="P212" s="135">
        <f t="shared" si="18"/>
        <v>53.016331058043079</v>
      </c>
      <c r="Q212" s="295">
        <f t="shared" si="19"/>
        <v>0.34796426121282631</v>
      </c>
      <c r="R212" s="303"/>
      <c r="S212" s="303"/>
      <c r="T212" s="303"/>
      <c r="U212" s="303"/>
      <c r="V212" s="298" t="str">
        <f>PE!AP212</f>
        <v>Methode</v>
      </c>
      <c r="W212" s="373"/>
    </row>
    <row r="213" spans="1:23">
      <c r="A213" s="350" t="s">
        <v>246</v>
      </c>
      <c r="B213" s="376">
        <v>3.024933578541869</v>
      </c>
      <c r="C213" s="376">
        <v>1.79256441268691</v>
      </c>
      <c r="D213" s="376"/>
      <c r="E213" s="71">
        <v>3.024933578541869</v>
      </c>
      <c r="F213" s="376">
        <v>1.79256441268691</v>
      </c>
      <c r="G213" s="70"/>
      <c r="H213" s="70"/>
      <c r="I213" s="70"/>
      <c r="J213" s="70">
        <v>10.2943</v>
      </c>
      <c r="K213" s="376"/>
      <c r="L213" s="374">
        <f t="shared" si="15"/>
        <v>0.75</v>
      </c>
      <c r="M213" s="376"/>
      <c r="N213" s="297">
        <f t="shared" si="16"/>
        <v>1.79256441268691</v>
      </c>
      <c r="O213" s="297">
        <f t="shared" si="17"/>
        <v>1.79256441268691</v>
      </c>
      <c r="P213" s="297">
        <f t="shared" si="18"/>
        <v>0</v>
      </c>
      <c r="Q213" s="295">
        <f t="shared" si="19"/>
        <v>0.17413174404154824</v>
      </c>
      <c r="R213" s="300"/>
      <c r="S213" s="300"/>
      <c r="T213" s="300"/>
      <c r="U213" s="300"/>
      <c r="V213" s="298" t="str">
        <f>PE!AP213</f>
        <v>Referenzmessung BS</v>
      </c>
    </row>
    <row r="214" spans="1:23">
      <c r="A214" s="350" t="s">
        <v>247</v>
      </c>
      <c r="B214" s="376">
        <v>4.5702822126718656</v>
      </c>
      <c r="C214" s="376">
        <v>1.788386318893102</v>
      </c>
      <c r="D214" s="376"/>
      <c r="E214" s="71">
        <v>4.5702822126718656</v>
      </c>
      <c r="F214" s="376">
        <v>1.788386318893102</v>
      </c>
      <c r="G214" s="70"/>
      <c r="H214" s="70"/>
      <c r="I214" s="70"/>
      <c r="J214" s="70">
        <v>9.4794</v>
      </c>
      <c r="K214" s="376"/>
      <c r="L214" s="374">
        <f t="shared" si="15"/>
        <v>0.75</v>
      </c>
      <c r="M214" s="376"/>
      <c r="N214" s="297">
        <f t="shared" si="16"/>
        <v>1.788386318893102</v>
      </c>
      <c r="O214" s="297">
        <f t="shared" si="17"/>
        <v>1.788386318893102</v>
      </c>
      <c r="P214" s="297">
        <f t="shared" si="18"/>
        <v>0</v>
      </c>
      <c r="Q214" s="295">
        <f t="shared" si="19"/>
        <v>0.18866028639925544</v>
      </c>
      <c r="R214" s="300"/>
      <c r="S214" s="300"/>
      <c r="T214" s="300"/>
      <c r="U214" s="300"/>
      <c r="V214" s="298" t="str">
        <f>PE!AP214</f>
        <v>Referenzmessung BS</v>
      </c>
    </row>
    <row r="215" spans="1:23">
      <c r="A215" s="350" t="s">
        <v>248</v>
      </c>
      <c r="B215" s="376">
        <v>4.6900618852515148</v>
      </c>
      <c r="C215" s="376">
        <v>1.804232229696636</v>
      </c>
      <c r="D215" s="376"/>
      <c r="E215" s="71">
        <v>4.6900618852515148</v>
      </c>
      <c r="F215" s="376">
        <v>1.804232229696636</v>
      </c>
      <c r="G215" s="70"/>
      <c r="H215" s="70"/>
      <c r="I215" s="70"/>
      <c r="J215" s="70">
        <v>9.1150000000000002</v>
      </c>
      <c r="K215" s="376"/>
      <c r="L215" s="374">
        <f t="shared" si="15"/>
        <v>0.75</v>
      </c>
      <c r="M215" s="376"/>
      <c r="N215" s="297">
        <f t="shared" si="16"/>
        <v>1.804232229696636</v>
      </c>
      <c r="O215" s="297">
        <f t="shared" si="17"/>
        <v>1.804232229696636</v>
      </c>
      <c r="P215" s="297">
        <f t="shared" si="18"/>
        <v>0</v>
      </c>
      <c r="Q215" s="295">
        <f t="shared" si="19"/>
        <v>0.1979410016123572</v>
      </c>
      <c r="R215" s="300"/>
      <c r="S215" s="300"/>
      <c r="T215" s="300"/>
      <c r="U215" s="300"/>
      <c r="V215" s="298" t="str">
        <f>PE!AP215</f>
        <v>Referenzmessung BS</v>
      </c>
    </row>
    <row r="216" spans="1:23">
      <c r="A216" s="350" t="s">
        <v>249</v>
      </c>
      <c r="B216" s="71">
        <v>5.7668789922943642</v>
      </c>
      <c r="C216" s="376">
        <v>2.0207060035453019</v>
      </c>
      <c r="D216" s="376"/>
      <c r="E216" s="71">
        <v>5.7668789922943642</v>
      </c>
      <c r="F216" s="376">
        <v>2.0207060035453019</v>
      </c>
      <c r="G216" s="70"/>
      <c r="H216" s="70"/>
      <c r="I216" s="70"/>
      <c r="J216" s="70">
        <v>10.502000000000001</v>
      </c>
      <c r="K216" s="376"/>
      <c r="L216" s="374">
        <f t="shared" si="15"/>
        <v>0.75</v>
      </c>
      <c r="M216" s="376"/>
      <c r="N216" s="297">
        <f t="shared" si="16"/>
        <v>2.0207060035453019</v>
      </c>
      <c r="O216" s="297">
        <f t="shared" si="17"/>
        <v>2.0207060035453019</v>
      </c>
      <c r="P216" s="297">
        <f t="shared" si="18"/>
        <v>0</v>
      </c>
      <c r="Q216" s="295">
        <f t="shared" si="19"/>
        <v>0.19241154099650559</v>
      </c>
      <c r="R216" s="300"/>
      <c r="S216" s="300"/>
      <c r="T216" s="300"/>
      <c r="U216" s="300"/>
      <c r="V216" s="298" t="str">
        <f>PE!AP216</f>
        <v>Referenzmessung BS</v>
      </c>
    </row>
    <row r="217" spans="1:23">
      <c r="A217" s="350" t="s">
        <v>251</v>
      </c>
      <c r="B217" s="71">
        <v>5.165721594194026</v>
      </c>
      <c r="C217" s="376">
        <v>1.9372047556900931</v>
      </c>
      <c r="D217" s="376"/>
      <c r="E217" s="71">
        <v>5.165721594194026</v>
      </c>
      <c r="F217" s="376">
        <v>1.9372047556900931</v>
      </c>
      <c r="G217" s="70"/>
      <c r="H217" s="70"/>
      <c r="I217" s="70"/>
      <c r="J217" s="70">
        <v>9.6837999999999997</v>
      </c>
      <c r="K217" s="376"/>
      <c r="L217" s="374">
        <f t="shared" si="15"/>
        <v>0.75</v>
      </c>
      <c r="M217" s="376"/>
      <c r="N217" s="297">
        <f t="shared" si="16"/>
        <v>1.9372047556900931</v>
      </c>
      <c r="O217" s="297">
        <f t="shared" si="17"/>
        <v>1.9372047556900931</v>
      </c>
      <c r="P217" s="297">
        <f t="shared" si="18"/>
        <v>0</v>
      </c>
      <c r="Q217" s="295">
        <f t="shared" si="19"/>
        <v>0.2000459278062427</v>
      </c>
      <c r="R217" s="300"/>
      <c r="S217" s="300"/>
      <c r="T217" s="300"/>
      <c r="U217" s="300"/>
      <c r="V217" s="298" t="str">
        <f>PE!AP217</f>
        <v>Referenzmessung BS</v>
      </c>
    </row>
    <row r="218" spans="1:23">
      <c r="A218" s="350" t="s">
        <v>252</v>
      </c>
      <c r="B218" s="290">
        <v>2.537152470450224</v>
      </c>
      <c r="C218" s="374">
        <v>1.9025661751747189</v>
      </c>
      <c r="D218" s="374">
        <v>1.1638939526766729</v>
      </c>
      <c r="E218" s="290">
        <v>2.537152470450224</v>
      </c>
      <c r="F218" s="374">
        <v>1.9025661751747189</v>
      </c>
      <c r="G218" s="291">
        <v>1.1638939526766729</v>
      </c>
      <c r="H218" s="291"/>
      <c r="I218" s="291"/>
      <c r="J218" s="291">
        <v>9.0770999999999997</v>
      </c>
      <c r="K218" s="374"/>
      <c r="L218" s="374">
        <f t="shared" si="15"/>
        <v>0.75</v>
      </c>
      <c r="M218" s="374"/>
      <c r="N218" s="297">
        <f t="shared" si="16"/>
        <v>1.5332300639256959</v>
      </c>
      <c r="O218" s="297">
        <f t="shared" si="17"/>
        <v>1.5332300639256959</v>
      </c>
      <c r="P218" s="297">
        <f t="shared" si="18"/>
        <v>48.177520117675165</v>
      </c>
      <c r="Q218" s="295">
        <f t="shared" si="19"/>
        <v>0.16891188418390191</v>
      </c>
      <c r="R218" s="300"/>
      <c r="S218" s="300"/>
      <c r="T218" s="300"/>
      <c r="U218" s="300"/>
      <c r="V218" s="298" t="str">
        <f>PE!AP218</f>
        <v>Referenzmessung BS</v>
      </c>
    </row>
    <row r="219" spans="1:23">
      <c r="A219" s="350" t="s">
        <v>253</v>
      </c>
      <c r="B219" s="374">
        <v>2.738570691946014</v>
      </c>
      <c r="C219" s="374">
        <v>1.9544597326392279</v>
      </c>
      <c r="D219" s="374">
        <v>0.50850654295681408</v>
      </c>
      <c r="E219" s="290">
        <v>2.738570691946014</v>
      </c>
      <c r="F219" s="374">
        <v>1.9544597326392279</v>
      </c>
      <c r="G219" s="291">
        <v>0.50850654295681408</v>
      </c>
      <c r="H219" s="291"/>
      <c r="I219" s="291"/>
      <c r="J219" s="291">
        <v>9.5310000000000006</v>
      </c>
      <c r="K219" s="374"/>
      <c r="L219" s="374">
        <f t="shared" si="15"/>
        <v>0.5</v>
      </c>
      <c r="M219" s="374"/>
      <c r="N219" s="297">
        <f t="shared" si="16"/>
        <v>1.2314831377980209</v>
      </c>
      <c r="O219" s="297">
        <f t="shared" si="17"/>
        <v>1.2314831377980209</v>
      </c>
      <c r="P219" s="297">
        <f t="shared" si="18"/>
        <v>117.4155898121253</v>
      </c>
      <c r="Q219" s="295">
        <f t="shared" si="19"/>
        <v>0.1292081772949345</v>
      </c>
      <c r="R219" s="300"/>
      <c r="S219" s="300"/>
      <c r="T219" s="300"/>
      <c r="U219" s="300"/>
      <c r="V219" s="298" t="str">
        <f>PE!AP219</f>
        <v>Referenzmessung BS</v>
      </c>
    </row>
    <row r="220" spans="1:23">
      <c r="A220" s="350" t="s">
        <v>254</v>
      </c>
      <c r="B220" s="374">
        <v>23.432386011840869</v>
      </c>
      <c r="C220" s="374">
        <v>30.506628006474301</v>
      </c>
      <c r="D220" s="374">
        <v>0.86028696036171992</v>
      </c>
      <c r="E220" s="290">
        <v>23.432386011840869</v>
      </c>
      <c r="F220" s="374">
        <v>30.506628006474301</v>
      </c>
      <c r="G220" s="291">
        <v>0.86028696036171992</v>
      </c>
      <c r="H220" s="291"/>
      <c r="I220" s="291"/>
      <c r="J220" s="291">
        <v>30.1</v>
      </c>
      <c r="K220" s="374"/>
      <c r="L220" s="374">
        <f t="shared" si="15"/>
        <v>0.5</v>
      </c>
      <c r="M220" s="374"/>
      <c r="N220" s="297">
        <f t="shared" si="16"/>
        <v>15.68345748341801</v>
      </c>
      <c r="O220" s="297">
        <f t="shared" si="17"/>
        <v>15.68345748341801</v>
      </c>
      <c r="P220" s="297">
        <f t="shared" si="18"/>
        <v>189.02937109025487</v>
      </c>
      <c r="Q220" s="295">
        <f t="shared" si="19"/>
        <v>0.52104509911687735</v>
      </c>
      <c r="R220" s="300"/>
      <c r="S220" s="300"/>
      <c r="T220" s="300"/>
      <c r="U220" s="300"/>
      <c r="V220" s="298" t="str">
        <f>PE!AP220</f>
        <v>Methode</v>
      </c>
    </row>
    <row r="221" spans="1:23">
      <c r="A221" s="350" t="s">
        <v>255</v>
      </c>
      <c r="B221" s="374">
        <v>22.05338257634271</v>
      </c>
      <c r="C221" s="374">
        <v>17.88075410926896</v>
      </c>
      <c r="D221" s="374">
        <v>5.6416488867708336</v>
      </c>
      <c r="E221" s="290">
        <v>22.05338257634271</v>
      </c>
      <c r="F221" s="374">
        <v>17.88075410926896</v>
      </c>
      <c r="G221" s="291">
        <v>5.6416488867708336</v>
      </c>
      <c r="H221" s="291"/>
      <c r="I221" s="291"/>
      <c r="J221" s="291">
        <v>70.5</v>
      </c>
      <c r="K221" s="374"/>
      <c r="L221" s="374">
        <f t="shared" si="15"/>
        <v>0.5</v>
      </c>
      <c r="M221" s="374"/>
      <c r="N221" s="297">
        <f t="shared" si="16"/>
        <v>11.761201498019897</v>
      </c>
      <c r="O221" s="297">
        <f t="shared" si="17"/>
        <v>11.761201498019897</v>
      </c>
      <c r="P221" s="297">
        <f t="shared" si="18"/>
        <v>104.06339203149176</v>
      </c>
      <c r="Q221" s="295">
        <f t="shared" si="19"/>
        <v>0.16682555316340281</v>
      </c>
      <c r="R221" s="300"/>
      <c r="S221" s="300"/>
      <c r="T221" s="300"/>
      <c r="U221" s="300"/>
      <c r="V221" s="298" t="str">
        <f>PE!AP221</f>
        <v>Methode</v>
      </c>
    </row>
    <row r="222" spans="1:23">
      <c r="A222" s="350" t="s">
        <v>256</v>
      </c>
      <c r="B222" s="374">
        <v>19.70072297887781</v>
      </c>
      <c r="C222" s="374">
        <v>20.58111960676052</v>
      </c>
      <c r="D222" s="374">
        <v>6.3825448895063319</v>
      </c>
      <c r="E222" s="290">
        <v>19.70072297887781</v>
      </c>
      <c r="F222" s="374">
        <v>20.58111960676052</v>
      </c>
      <c r="G222" s="291">
        <v>6.3825448895063319</v>
      </c>
      <c r="H222" s="291"/>
      <c r="I222" s="291"/>
      <c r="J222" s="291">
        <v>15.2</v>
      </c>
      <c r="K222" s="374"/>
      <c r="L222" s="374">
        <f t="shared" si="15"/>
        <v>0.5</v>
      </c>
      <c r="M222" s="374"/>
      <c r="N222" s="297">
        <f t="shared" si="16"/>
        <v>13.481832248133426</v>
      </c>
      <c r="O222" s="297">
        <f t="shared" si="17"/>
        <v>13.481832248133426</v>
      </c>
      <c r="P222" s="297">
        <f t="shared" si="18"/>
        <v>105.31635801372619</v>
      </c>
      <c r="Q222" s="295">
        <f t="shared" si="19"/>
        <v>0.88696264790351487</v>
      </c>
      <c r="R222" s="300"/>
      <c r="S222" s="300"/>
      <c r="T222" s="300"/>
      <c r="U222" s="300"/>
      <c r="V222" s="298" t="str">
        <f>PE!AP222</f>
        <v>Methode</v>
      </c>
    </row>
    <row r="223" spans="1:23">
      <c r="A223" s="350" t="s">
        <v>257</v>
      </c>
      <c r="B223" s="374">
        <v>18.294840742564961</v>
      </c>
      <c r="C223" s="374">
        <v>31.42127936397468</v>
      </c>
      <c r="D223" s="374">
        <v>3.7329106017540572</v>
      </c>
      <c r="E223" s="290">
        <v>18.294840742564961</v>
      </c>
      <c r="F223" s="374">
        <v>31.42127936397468</v>
      </c>
      <c r="G223" s="291">
        <v>3.7329106017540572</v>
      </c>
      <c r="H223" s="291"/>
      <c r="I223" s="291"/>
      <c r="J223" s="291">
        <v>21.3</v>
      </c>
      <c r="K223" s="374"/>
      <c r="L223" s="374">
        <f t="shared" si="15"/>
        <v>0.5</v>
      </c>
      <c r="M223" s="374"/>
      <c r="N223" s="297">
        <f t="shared" si="16"/>
        <v>17.57709498286437</v>
      </c>
      <c r="O223" s="297">
        <f t="shared" si="17"/>
        <v>17.57709498286437</v>
      </c>
      <c r="P223" s="297">
        <f t="shared" si="18"/>
        <v>157.52528383793552</v>
      </c>
      <c r="Q223" s="295">
        <f t="shared" si="19"/>
        <v>0.82521572689504086</v>
      </c>
      <c r="R223" s="300"/>
      <c r="S223" s="300"/>
      <c r="T223" s="300"/>
      <c r="U223" s="300"/>
      <c r="V223" s="298" t="str">
        <f>PE!AP223</f>
        <v>Methode</v>
      </c>
    </row>
    <row r="224" spans="1:23">
      <c r="A224" s="350" t="s">
        <v>258</v>
      </c>
      <c r="B224" s="374">
        <v>17.736632255407439</v>
      </c>
      <c r="C224" s="374">
        <v>14.89646109547674</v>
      </c>
      <c r="D224" s="374">
        <v>4.1216000231396093</v>
      </c>
      <c r="E224" s="290">
        <v>17.736632255407439</v>
      </c>
      <c r="F224" s="374">
        <v>14.89646109547674</v>
      </c>
      <c r="G224" s="291">
        <v>4.1216000231396093</v>
      </c>
      <c r="H224" s="291"/>
      <c r="I224" s="291"/>
      <c r="J224" s="291">
        <v>26.6</v>
      </c>
      <c r="K224" s="374"/>
      <c r="L224" s="374">
        <f t="shared" si="15"/>
        <v>0.5</v>
      </c>
      <c r="M224" s="374"/>
      <c r="N224" s="297">
        <f t="shared" si="16"/>
        <v>9.5090305593081741</v>
      </c>
      <c r="O224" s="297">
        <f t="shared" si="17"/>
        <v>9.5090305593081741</v>
      </c>
      <c r="P224" s="297">
        <f t="shared" si="18"/>
        <v>113.31187764235193</v>
      </c>
      <c r="Q224" s="295">
        <f t="shared" si="19"/>
        <v>0.35748235185369076</v>
      </c>
      <c r="R224" s="300"/>
      <c r="S224" s="300"/>
      <c r="T224" s="300"/>
      <c r="U224" s="300"/>
      <c r="V224" s="298" t="str">
        <f>PE!AP224</f>
        <v>Methode</v>
      </c>
    </row>
    <row r="225" spans="1:22">
      <c r="A225" s="350" t="s">
        <v>259</v>
      </c>
      <c r="B225" s="290">
        <v>20.522005578090731</v>
      </c>
      <c r="C225" s="374">
        <v>14.30525501290359</v>
      </c>
      <c r="D225" s="374">
        <v>3.888783061386718</v>
      </c>
      <c r="E225" s="290">
        <v>20.522005578090731</v>
      </c>
      <c r="F225" s="374">
        <v>14.30525501290359</v>
      </c>
      <c r="G225" s="291">
        <v>3.888783061386718</v>
      </c>
      <c r="H225" s="291"/>
      <c r="I225" s="291"/>
      <c r="J225" s="291">
        <v>25.4</v>
      </c>
      <c r="K225" s="374"/>
      <c r="L225" s="374">
        <f t="shared" si="15"/>
        <v>0.5</v>
      </c>
      <c r="M225" s="374"/>
      <c r="N225" s="297">
        <f t="shared" si="16"/>
        <v>9.097019037145154</v>
      </c>
      <c r="O225" s="297">
        <f t="shared" si="17"/>
        <v>9.097019037145154</v>
      </c>
      <c r="P225" s="297">
        <f t="shared" si="18"/>
        <v>114.50423384829797</v>
      </c>
      <c r="Q225" s="295">
        <f t="shared" si="19"/>
        <v>0.35815035579311633</v>
      </c>
      <c r="R225" s="300"/>
      <c r="S225" s="300"/>
      <c r="T225" s="300"/>
      <c r="U225" s="300"/>
      <c r="V225" s="298" t="str">
        <f>PE!AP225</f>
        <v>Methode</v>
      </c>
    </row>
    <row r="226" spans="1:22">
      <c r="A226" s="350" t="s">
        <v>260</v>
      </c>
      <c r="B226" s="290">
        <v>19.148555239585178</v>
      </c>
      <c r="C226" s="374">
        <v>22.72992362099982</v>
      </c>
      <c r="D226" s="374">
        <v>5.7790532762372617</v>
      </c>
      <c r="E226" s="290">
        <v>19.148555239585178</v>
      </c>
      <c r="F226" s="374">
        <v>22.72992362099982</v>
      </c>
      <c r="G226" s="291">
        <v>5.7790532762372617</v>
      </c>
      <c r="H226" s="291"/>
      <c r="I226" s="291"/>
      <c r="J226" s="291">
        <v>31.9</v>
      </c>
      <c r="K226" s="374"/>
      <c r="L226" s="374">
        <f t="shared" si="15"/>
        <v>0.5</v>
      </c>
      <c r="M226" s="374"/>
      <c r="N226" s="297">
        <f t="shared" si="16"/>
        <v>14.254488448618542</v>
      </c>
      <c r="O226" s="297">
        <f t="shared" si="17"/>
        <v>14.254488448618542</v>
      </c>
      <c r="P226" s="297">
        <f t="shared" si="18"/>
        <v>118.91602007229751</v>
      </c>
      <c r="Q226" s="295">
        <f t="shared" si="19"/>
        <v>0.44684916766829286</v>
      </c>
      <c r="R226" s="300"/>
      <c r="S226" s="300"/>
      <c r="T226" s="300"/>
      <c r="U226" s="300"/>
      <c r="V226" s="298" t="str">
        <f>PE!AP226</f>
        <v>Methode</v>
      </c>
    </row>
    <row r="227" spans="1:22">
      <c r="A227" s="350" t="s">
        <v>261</v>
      </c>
      <c r="B227" s="290">
        <v>18.983443280677541</v>
      </c>
      <c r="C227" s="374">
        <v>35.081882889048501</v>
      </c>
      <c r="D227" s="374">
        <v>5.4748968726464042</v>
      </c>
      <c r="E227" s="290">
        <v>18.983443280677541</v>
      </c>
      <c r="F227" s="374">
        <v>35.081882889048501</v>
      </c>
      <c r="G227" s="291">
        <v>5.4748968726464042</v>
      </c>
      <c r="H227" s="291"/>
      <c r="I227" s="291"/>
      <c r="J227" s="291">
        <v>22.1</v>
      </c>
      <c r="K227" s="374"/>
      <c r="L227" s="374">
        <f t="shared" si="15"/>
        <v>0.5</v>
      </c>
      <c r="M227" s="374"/>
      <c r="N227" s="297">
        <f t="shared" si="16"/>
        <v>20.278389880847453</v>
      </c>
      <c r="O227" s="297">
        <f t="shared" si="17"/>
        <v>20.278389880847453</v>
      </c>
      <c r="P227" s="297">
        <f t="shared" si="18"/>
        <v>146.00264710545545</v>
      </c>
      <c r="Q227" s="295">
        <f t="shared" si="19"/>
        <v>0.91757420275327839</v>
      </c>
      <c r="R227" s="300"/>
      <c r="S227" s="300"/>
      <c r="T227" s="300"/>
      <c r="U227" s="300"/>
      <c r="V227" s="298" t="str">
        <f>PE!AP227</f>
        <v>Methode</v>
      </c>
    </row>
    <row r="228" spans="1:22">
      <c r="A228" s="350" t="s">
        <v>262</v>
      </c>
      <c r="B228" s="290">
        <v>20.129727510970749</v>
      </c>
      <c r="C228" s="374">
        <v>18.38588709765078</v>
      </c>
      <c r="D228" s="374">
        <v>7.1005761530280394</v>
      </c>
      <c r="E228" s="290">
        <v>20.129727510970749</v>
      </c>
      <c r="F228" s="374">
        <v>18.38588709765078</v>
      </c>
      <c r="G228" s="291">
        <v>7.1005761530280394</v>
      </c>
      <c r="H228" s="291"/>
      <c r="I228" s="291"/>
      <c r="J228" s="291">
        <v>18.7</v>
      </c>
      <c r="K228" s="374"/>
      <c r="L228" s="374">
        <f t="shared" si="15"/>
        <v>0.5</v>
      </c>
      <c r="M228" s="374"/>
      <c r="N228" s="297">
        <f t="shared" si="16"/>
        <v>12.74323162533941</v>
      </c>
      <c r="O228" s="297">
        <f t="shared" si="17"/>
        <v>12.74323162533941</v>
      </c>
      <c r="P228" s="297">
        <f t="shared" si="18"/>
        <v>88.559254641360724</v>
      </c>
      <c r="Q228" s="295">
        <f t="shared" si="19"/>
        <v>0.68145623664916632</v>
      </c>
      <c r="R228" s="300"/>
      <c r="S228" s="300"/>
      <c r="T228" s="300"/>
      <c r="U228" s="300"/>
      <c r="V228" s="298" t="str">
        <f>PE!AP228</f>
        <v>Methode</v>
      </c>
    </row>
    <row r="229" spans="1:22">
      <c r="A229" s="350" t="s">
        <v>263</v>
      </c>
      <c r="B229" s="290">
        <v>19.049689866812049</v>
      </c>
      <c r="C229" s="374">
        <v>44.479813815304212</v>
      </c>
      <c r="D229" s="374">
        <v>7.3256356297484109</v>
      </c>
      <c r="E229" s="290">
        <v>19.049689866812049</v>
      </c>
      <c r="F229" s="374">
        <v>44.479813815304212</v>
      </c>
      <c r="G229" s="291">
        <v>7.3256356297484109</v>
      </c>
      <c r="H229" s="291"/>
      <c r="I229" s="291"/>
      <c r="J229" s="291">
        <v>30.9</v>
      </c>
      <c r="K229" s="374"/>
      <c r="L229" s="374">
        <f t="shared" si="15"/>
        <v>0.5</v>
      </c>
      <c r="M229" s="374"/>
      <c r="N229" s="297">
        <f t="shared" si="16"/>
        <v>25.902724722526312</v>
      </c>
      <c r="O229" s="297">
        <f t="shared" si="17"/>
        <v>25.902724722526312</v>
      </c>
      <c r="P229" s="297">
        <f t="shared" si="18"/>
        <v>143.43733558363712</v>
      </c>
      <c r="Q229" s="295">
        <f t="shared" si="19"/>
        <v>0.83827588098790662</v>
      </c>
      <c r="R229" s="300"/>
      <c r="S229" s="300"/>
      <c r="T229" s="300"/>
      <c r="U229" s="300"/>
      <c r="V229" s="298" t="str">
        <f>PE!AP229</f>
        <v>Methode</v>
      </c>
    </row>
    <row r="230" spans="1:22">
      <c r="A230" s="350" t="s">
        <v>264</v>
      </c>
      <c r="B230" s="290"/>
      <c r="C230" s="374">
        <v>1.414029433469268</v>
      </c>
      <c r="D230" s="374">
        <v>1.3098716189862549</v>
      </c>
      <c r="E230" s="290"/>
      <c r="F230" s="374">
        <v>1.414029433469268</v>
      </c>
      <c r="G230" s="291">
        <v>1.3098716189862549</v>
      </c>
      <c r="H230" s="291"/>
      <c r="I230" s="291"/>
      <c r="J230" s="291">
        <v>1.7999999999999999E-2</v>
      </c>
      <c r="K230" s="374"/>
      <c r="L230" s="374">
        <f t="shared" si="15"/>
        <v>1</v>
      </c>
      <c r="M230" s="374"/>
      <c r="N230" s="297">
        <f t="shared" si="16"/>
        <v>1.3619505262277616</v>
      </c>
      <c r="O230" s="297">
        <f t="shared" si="17"/>
        <v>1.3619505262277616</v>
      </c>
      <c r="P230" s="297">
        <f t="shared" si="18"/>
        <v>7.647694426280105</v>
      </c>
      <c r="Q230" s="295">
        <f t="shared" si="19"/>
        <v>75.663918123764532</v>
      </c>
      <c r="R230" s="300"/>
      <c r="S230" s="300"/>
      <c r="T230" s="300"/>
      <c r="U230" s="300"/>
      <c r="V230" s="298" t="str">
        <f>PE!AP230</f>
        <v>Methode</v>
      </c>
    </row>
    <row r="231" spans="1:22">
      <c r="A231" s="350" t="s">
        <v>265</v>
      </c>
      <c r="B231" s="290">
        <v>1.1559651071983441</v>
      </c>
      <c r="C231" s="374">
        <v>1.855203606017096</v>
      </c>
      <c r="D231" s="374">
        <v>4.9949829872903667E-2</v>
      </c>
      <c r="E231" s="290">
        <v>1.1559651071983441</v>
      </c>
      <c r="F231" s="374">
        <v>1.855203606017096</v>
      </c>
      <c r="G231" s="291">
        <v>4.9949829872903667E-2</v>
      </c>
      <c r="H231" s="291"/>
      <c r="I231" s="291"/>
      <c r="J231" s="291">
        <v>10.336399999999999</v>
      </c>
      <c r="K231" s="374"/>
      <c r="L231" s="374">
        <f t="shared" si="15"/>
        <v>0.5</v>
      </c>
      <c r="M231" s="374"/>
      <c r="N231" s="297">
        <f t="shared" si="16"/>
        <v>0.95257671794499987</v>
      </c>
      <c r="O231" s="297">
        <f t="shared" si="17"/>
        <v>0.95257671794499987</v>
      </c>
      <c r="P231" s="297">
        <f t="shared" si="18"/>
        <v>189.51269143326098</v>
      </c>
      <c r="Q231" s="295">
        <f t="shared" si="19"/>
        <v>9.2157493706222657E-2</v>
      </c>
      <c r="R231" s="300"/>
      <c r="S231" s="300"/>
      <c r="T231" s="300"/>
      <c r="U231" s="300"/>
      <c r="V231" s="298" t="str">
        <f>PE!AP231</f>
        <v>Referenzmessung BS</v>
      </c>
    </row>
    <row r="232" spans="1:22">
      <c r="A232" s="350" t="s">
        <v>266</v>
      </c>
      <c r="B232" s="290">
        <v>1.497033043692154</v>
      </c>
      <c r="C232" s="374">
        <v>1.856657828385466</v>
      </c>
      <c r="D232" s="376">
        <v>1.0747798506361019</v>
      </c>
      <c r="E232" s="71">
        <v>1.497033043692154</v>
      </c>
      <c r="F232" s="376">
        <v>1.856657828385466</v>
      </c>
      <c r="G232" s="70">
        <v>1.0747798506361019</v>
      </c>
      <c r="H232" s="70"/>
      <c r="I232" s="70"/>
      <c r="J232" s="70">
        <v>10.932600000000001</v>
      </c>
      <c r="K232" s="376"/>
      <c r="L232" s="374">
        <f t="shared" si="15"/>
        <v>0.75</v>
      </c>
      <c r="M232" s="376"/>
      <c r="N232" s="297">
        <f t="shared" si="16"/>
        <v>1.4657188395107839</v>
      </c>
      <c r="O232" s="297">
        <f t="shared" si="17"/>
        <v>1.4657188395107839</v>
      </c>
      <c r="P232" s="297">
        <f t="shared" si="18"/>
        <v>53.344335671521634</v>
      </c>
      <c r="Q232" s="295">
        <f t="shared" si="19"/>
        <v>0.13406864236419366</v>
      </c>
      <c r="R232" s="300"/>
      <c r="S232" s="300"/>
      <c r="T232" s="300"/>
      <c r="U232" s="300"/>
      <c r="V232" s="298" t="str">
        <f>PE!AP232</f>
        <v>Referenzmessung BS</v>
      </c>
    </row>
    <row r="233" spans="1:22">
      <c r="A233" s="350" t="s">
        <v>267</v>
      </c>
      <c r="B233" s="374">
        <v>23.645015707418349</v>
      </c>
      <c r="C233" s="374">
        <v>4.5131888409477963</v>
      </c>
      <c r="D233" s="374">
        <v>0.36016003060632462</v>
      </c>
      <c r="E233" s="290">
        <v>23.645015707418349</v>
      </c>
      <c r="F233" s="374">
        <v>4.5131888409477963</v>
      </c>
      <c r="G233" s="291">
        <v>0.36016003060632462</v>
      </c>
      <c r="H233" s="291"/>
      <c r="I233" s="291"/>
      <c r="J233" s="291">
        <v>9.6919000000000004</v>
      </c>
      <c r="K233" s="291"/>
      <c r="L233" s="374">
        <f t="shared" si="15"/>
        <v>0.5</v>
      </c>
      <c r="M233" s="291"/>
      <c r="N233" s="297">
        <f t="shared" si="16"/>
        <v>2.4366744357770607</v>
      </c>
      <c r="O233" s="297">
        <f t="shared" si="17"/>
        <v>2.4366744357770607</v>
      </c>
      <c r="P233" s="297">
        <f t="shared" si="18"/>
        <v>170.43839543615772</v>
      </c>
      <c r="Q233" s="295">
        <f t="shared" si="19"/>
        <v>0.25141349330647866</v>
      </c>
      <c r="R233" s="300"/>
      <c r="S233" s="300"/>
      <c r="T233" s="300"/>
      <c r="U233" s="300"/>
      <c r="V233" s="298" t="str">
        <f>PE!AP233</f>
        <v>Referenzmessung BS</v>
      </c>
    </row>
    <row r="234" spans="1:22">
      <c r="A234" s="350" t="s">
        <v>268</v>
      </c>
      <c r="B234" s="374">
        <v>24.419952010406419</v>
      </c>
      <c r="C234" s="374">
        <v>4.5388305550840036</v>
      </c>
      <c r="D234" s="374">
        <v>1.0896383334984621</v>
      </c>
      <c r="E234" s="290">
        <v>24.419952010406419</v>
      </c>
      <c r="F234" s="374">
        <v>4.5388305550840036</v>
      </c>
      <c r="G234" s="291">
        <v>1.0896383334984621</v>
      </c>
      <c r="H234" s="291"/>
      <c r="I234" s="291"/>
      <c r="J234" s="291">
        <v>10.032999999999999</v>
      </c>
      <c r="K234" s="291"/>
      <c r="L234" s="374">
        <f t="shared" si="15"/>
        <v>0.5</v>
      </c>
      <c r="M234" s="291"/>
      <c r="N234" s="297">
        <f t="shared" si="16"/>
        <v>2.814234444291233</v>
      </c>
      <c r="O234" s="297">
        <f t="shared" si="17"/>
        <v>2.814234444291233</v>
      </c>
      <c r="P234" s="297">
        <f t="shared" si="18"/>
        <v>122.5623625132704</v>
      </c>
      <c r="Q234" s="295">
        <f t="shared" si="19"/>
        <v>0.28049780168356753</v>
      </c>
      <c r="R234" s="300"/>
      <c r="S234" s="300"/>
      <c r="T234" s="300"/>
      <c r="U234" s="300"/>
      <c r="V234" s="298" t="str">
        <f>PE!AP234</f>
        <v>Referenzmessung BS</v>
      </c>
    </row>
    <row r="235" spans="1:22">
      <c r="A235" s="350" t="s">
        <v>269</v>
      </c>
      <c r="B235" s="374">
        <v>12.398168091797301</v>
      </c>
      <c r="C235" s="374">
        <v>2.774217048324612</v>
      </c>
      <c r="D235" s="374">
        <v>0.55150809673204559</v>
      </c>
      <c r="E235" s="290">
        <v>12.398168091797301</v>
      </c>
      <c r="F235" s="374">
        <v>2.774217048324612</v>
      </c>
      <c r="G235" s="291">
        <v>0.55150809673204559</v>
      </c>
      <c r="H235" s="291"/>
      <c r="I235" s="291"/>
      <c r="J235" s="291">
        <v>10.264699999999999</v>
      </c>
      <c r="K235" s="291"/>
      <c r="L235" s="374">
        <f t="shared" si="15"/>
        <v>0.5</v>
      </c>
      <c r="M235" s="291"/>
      <c r="N235" s="297">
        <f t="shared" si="16"/>
        <v>1.6628625725283288</v>
      </c>
      <c r="O235" s="297">
        <f t="shared" si="17"/>
        <v>1.6628625725283288</v>
      </c>
      <c r="P235" s="297">
        <f t="shared" si="18"/>
        <v>133.66762763882582</v>
      </c>
      <c r="Q235" s="295">
        <f t="shared" si="19"/>
        <v>0.16199816580400098</v>
      </c>
      <c r="R235" s="300"/>
      <c r="S235" s="300"/>
      <c r="T235" s="300"/>
      <c r="U235" s="300"/>
      <c r="V235" s="298" t="str">
        <f>PE!AP235</f>
        <v>Referenzmessung BS</v>
      </c>
    </row>
    <row r="236" spans="1:22">
      <c r="A236" s="350" t="s">
        <v>270</v>
      </c>
      <c r="B236" s="374">
        <v>12.09507878228256</v>
      </c>
      <c r="C236" s="374">
        <v>2.2908686422253681</v>
      </c>
      <c r="D236" s="374">
        <v>0.90095297132948804</v>
      </c>
      <c r="E236" s="290">
        <v>12.09507878228256</v>
      </c>
      <c r="F236" s="374">
        <v>2.2908686422253681</v>
      </c>
      <c r="G236" s="291">
        <v>0.90095297132948804</v>
      </c>
      <c r="H236" s="291"/>
      <c r="I236" s="291"/>
      <c r="J236" s="291">
        <v>10.3575</v>
      </c>
      <c r="K236" s="291"/>
      <c r="L236" s="374">
        <f t="shared" si="15"/>
        <v>0.5</v>
      </c>
      <c r="M236" s="291"/>
      <c r="N236" s="297">
        <f t="shared" si="16"/>
        <v>1.5959108067774281</v>
      </c>
      <c r="O236" s="297">
        <f t="shared" si="17"/>
        <v>1.5959108067774281</v>
      </c>
      <c r="P236" s="297">
        <f t="shared" si="18"/>
        <v>87.092315246770738</v>
      </c>
      <c r="Q236" s="295">
        <f t="shared" si="19"/>
        <v>0.15408262677069062</v>
      </c>
      <c r="R236" s="300"/>
      <c r="S236" s="300"/>
      <c r="T236" s="300"/>
      <c r="U236" s="300"/>
      <c r="V236" s="298" t="str">
        <f>PE!AP236</f>
        <v>Referenzmessung BS</v>
      </c>
    </row>
    <row r="237" spans="1:22">
      <c r="A237" s="350" t="s">
        <v>271</v>
      </c>
      <c r="B237" s="374">
        <v>8.5272200933551083</v>
      </c>
      <c r="C237" s="374">
        <v>1.7576142241612061</v>
      </c>
      <c r="D237" s="374"/>
      <c r="E237" s="290">
        <v>8.5272200933551083</v>
      </c>
      <c r="F237" s="374">
        <v>1.7576142241612061</v>
      </c>
      <c r="G237" s="291"/>
      <c r="H237" s="291"/>
      <c r="I237" s="291"/>
      <c r="J237" s="291">
        <v>10.856400000000001</v>
      </c>
      <c r="K237" s="291"/>
      <c r="L237" s="374">
        <f t="shared" si="15"/>
        <v>0.75</v>
      </c>
      <c r="M237" s="291"/>
      <c r="N237" s="297">
        <f t="shared" si="16"/>
        <v>1.7576142241612061</v>
      </c>
      <c r="O237" s="297">
        <f t="shared" si="17"/>
        <v>1.7576142241612061</v>
      </c>
      <c r="P237" s="297">
        <f t="shared" si="18"/>
        <v>0</v>
      </c>
      <c r="Q237" s="295">
        <f t="shared" si="19"/>
        <v>0.16189659778206458</v>
      </c>
      <c r="R237" s="300"/>
      <c r="S237" s="300"/>
      <c r="T237" s="300"/>
      <c r="U237" s="300"/>
      <c r="V237" s="298" t="str">
        <f>PE!AP237</f>
        <v>Referenzmessung BS</v>
      </c>
    </row>
    <row r="238" spans="1:22">
      <c r="A238" s="350" t="s">
        <v>272</v>
      </c>
      <c r="B238" s="374">
        <v>9.1059924651332249</v>
      </c>
      <c r="C238" s="374">
        <v>1.7262197112688069</v>
      </c>
      <c r="D238" s="374"/>
      <c r="E238" s="290">
        <v>9.1059924651332249</v>
      </c>
      <c r="F238" s="374">
        <v>1.7262197112688069</v>
      </c>
      <c r="G238" s="291"/>
      <c r="H238" s="291"/>
      <c r="I238" s="291"/>
      <c r="J238" s="291">
        <v>11.726900000000001</v>
      </c>
      <c r="K238" s="291"/>
      <c r="L238" s="374">
        <f t="shared" si="15"/>
        <v>0.75</v>
      </c>
      <c r="M238" s="291"/>
      <c r="N238" s="297">
        <f t="shared" si="16"/>
        <v>1.7262197112688069</v>
      </c>
      <c r="O238" s="297">
        <f t="shared" si="17"/>
        <v>1.7262197112688069</v>
      </c>
      <c r="P238" s="297">
        <f t="shared" si="18"/>
        <v>0</v>
      </c>
      <c r="Q238" s="295">
        <f t="shared" si="19"/>
        <v>0.14720170814697889</v>
      </c>
      <c r="R238" s="300"/>
      <c r="S238" s="300"/>
      <c r="T238" s="300"/>
      <c r="U238" s="300"/>
      <c r="V238" s="298" t="str">
        <f>PE!AP238</f>
        <v>Referenzmessung BS</v>
      </c>
    </row>
    <row r="239" spans="1:22">
      <c r="A239" s="350" t="s">
        <v>273</v>
      </c>
      <c r="B239" s="374">
        <v>3.8776583041657431</v>
      </c>
      <c r="C239" s="374">
        <v>1.6164617222173621</v>
      </c>
      <c r="D239" s="374"/>
      <c r="E239" s="290">
        <v>3.8776583041657431</v>
      </c>
      <c r="F239" s="374">
        <v>1.6164617222173621</v>
      </c>
      <c r="G239" s="291"/>
      <c r="H239" s="291"/>
      <c r="I239" s="291"/>
      <c r="J239" s="291">
        <v>9.1752000000000002</v>
      </c>
      <c r="K239" s="291"/>
      <c r="L239" s="374">
        <f t="shared" si="15"/>
        <v>0.75</v>
      </c>
      <c r="M239" s="291"/>
      <c r="N239" s="297">
        <f t="shared" si="16"/>
        <v>1.6164617222173621</v>
      </c>
      <c r="O239" s="297">
        <f t="shared" si="17"/>
        <v>1.6164617222173621</v>
      </c>
      <c r="P239" s="297">
        <f t="shared" si="18"/>
        <v>0</v>
      </c>
      <c r="Q239" s="295">
        <f t="shared" si="19"/>
        <v>0.17617727376159234</v>
      </c>
      <c r="R239" s="300"/>
      <c r="S239" s="300"/>
      <c r="T239" s="300"/>
      <c r="U239" s="300"/>
      <c r="V239" s="298" t="str">
        <f>PE!AP239</f>
        <v>Referenzmessung BS</v>
      </c>
    </row>
    <row r="240" spans="1:22">
      <c r="A240" s="350" t="s">
        <v>274</v>
      </c>
      <c r="B240" s="374">
        <v>3.7571787088678539</v>
      </c>
      <c r="C240" s="374">
        <v>1.578102855136954</v>
      </c>
      <c r="D240" s="374"/>
      <c r="E240" s="290">
        <v>3.7571787088678539</v>
      </c>
      <c r="F240" s="374">
        <v>1.578102855136954</v>
      </c>
      <c r="G240" s="291"/>
      <c r="H240" s="291"/>
      <c r="I240" s="291"/>
      <c r="J240" s="291">
        <v>9.8381000000000007</v>
      </c>
      <c r="K240" s="291"/>
      <c r="L240" s="374">
        <f t="shared" si="15"/>
        <v>0.75</v>
      </c>
      <c r="M240" s="291"/>
      <c r="N240" s="297">
        <f t="shared" si="16"/>
        <v>1.578102855136954</v>
      </c>
      <c r="O240" s="297">
        <f t="shared" si="17"/>
        <v>1.578102855136954</v>
      </c>
      <c r="P240" s="297">
        <f t="shared" si="18"/>
        <v>0</v>
      </c>
      <c r="Q240" s="295">
        <f t="shared" si="19"/>
        <v>0.16040727936664131</v>
      </c>
      <c r="R240" s="300"/>
      <c r="S240" s="300"/>
      <c r="T240" s="300"/>
      <c r="U240" s="300"/>
      <c r="V240" s="298" t="str">
        <f>PE!AP240</f>
        <v>Referenzmessung BS</v>
      </c>
    </row>
    <row r="241" spans="1:22">
      <c r="A241" s="350" t="s">
        <v>275</v>
      </c>
      <c r="B241" s="374"/>
      <c r="C241" s="374">
        <v>1.82790697613557</v>
      </c>
      <c r="D241" s="374">
        <v>0.53679672542351575</v>
      </c>
      <c r="E241" s="290"/>
      <c r="F241" s="374">
        <v>1.82790697613557</v>
      </c>
      <c r="G241" s="291">
        <v>0.53679672542351575</v>
      </c>
      <c r="H241" s="291"/>
      <c r="I241" s="291"/>
      <c r="J241" s="291">
        <v>1.1213</v>
      </c>
      <c r="K241" s="291"/>
      <c r="L241" s="374">
        <f t="shared" si="15"/>
        <v>0.5</v>
      </c>
      <c r="M241" s="291"/>
      <c r="N241" s="297">
        <f t="shared" si="16"/>
        <v>1.182351850779543</v>
      </c>
      <c r="O241" s="297">
        <f t="shared" si="17"/>
        <v>1.182351850779543</v>
      </c>
      <c r="P241" s="297">
        <f t="shared" si="18"/>
        <v>109.19848011916294</v>
      </c>
      <c r="Q241" s="295">
        <f t="shared" si="19"/>
        <v>1.0544473831976662</v>
      </c>
      <c r="R241" s="300"/>
      <c r="S241" s="300"/>
      <c r="T241" s="300"/>
      <c r="U241" s="300"/>
      <c r="V241" s="298" t="str">
        <f>PE!AP241</f>
        <v>Referenzmessung BS</v>
      </c>
    </row>
    <row r="242" spans="1:22">
      <c r="A242" s="350" t="s">
        <v>276</v>
      </c>
      <c r="B242" s="374"/>
      <c r="C242" s="374">
        <v>1.4941093399916341</v>
      </c>
      <c r="D242" s="374">
        <v>0</v>
      </c>
      <c r="E242" s="290"/>
      <c r="F242" s="374">
        <v>1.4941093399916341</v>
      </c>
      <c r="G242" s="291">
        <v>0</v>
      </c>
      <c r="H242" s="291"/>
      <c r="I242" s="291"/>
      <c r="J242" s="291">
        <v>1.5095000000000001</v>
      </c>
      <c r="K242" s="291"/>
      <c r="L242" s="374">
        <f t="shared" si="15"/>
        <v>0.5</v>
      </c>
      <c r="M242" s="291"/>
      <c r="N242" s="297">
        <f t="shared" si="16"/>
        <v>0.74705466999581704</v>
      </c>
      <c r="O242" s="297">
        <f t="shared" si="17"/>
        <v>0.74705466999581704</v>
      </c>
      <c r="P242" s="297">
        <f t="shared" si="18"/>
        <v>200</v>
      </c>
      <c r="Q242" s="295">
        <f t="shared" si="19"/>
        <v>0.49490206690680161</v>
      </c>
      <c r="R242" s="300"/>
      <c r="S242" s="300"/>
      <c r="T242" s="300"/>
      <c r="U242" s="300"/>
      <c r="V242" s="298" t="str">
        <f>PE!AP242</f>
        <v>Referenzmessung BS</v>
      </c>
    </row>
    <row r="243" spans="1:22">
      <c r="A243" s="350" t="s">
        <v>277</v>
      </c>
      <c r="B243" s="374"/>
      <c r="C243" s="374">
        <v>1.63894504250895</v>
      </c>
      <c r="D243" s="374"/>
      <c r="E243" s="290"/>
      <c r="F243" s="374">
        <v>1.63894504250895</v>
      </c>
      <c r="G243" s="291"/>
      <c r="H243" s="291"/>
      <c r="I243" s="291"/>
      <c r="J243" s="291">
        <v>300.8</v>
      </c>
      <c r="K243" s="291"/>
      <c r="L243" s="374">
        <f t="shared" si="15"/>
        <v>0.75</v>
      </c>
      <c r="M243" s="291"/>
      <c r="N243" s="297">
        <f t="shared" si="16"/>
        <v>1.63894504250895</v>
      </c>
      <c r="O243" s="297">
        <f t="shared" si="17"/>
        <v>1.63894504250895</v>
      </c>
      <c r="P243" s="297">
        <f t="shared" si="18"/>
        <v>0</v>
      </c>
      <c r="Q243" s="295">
        <f t="shared" si="19"/>
        <v>5.4486204870643285E-3</v>
      </c>
      <c r="R243" s="300"/>
      <c r="S243" s="300"/>
      <c r="T243" s="300"/>
      <c r="U243" s="300"/>
      <c r="V243" s="298" t="str">
        <f>PE!AP243</f>
        <v>Methode</v>
      </c>
    </row>
    <row r="244" spans="1:22">
      <c r="A244" s="350" t="s">
        <v>278</v>
      </c>
      <c r="B244" s="374">
        <v>1.824646198263979</v>
      </c>
      <c r="C244" s="374">
        <v>2.2914724188432269</v>
      </c>
      <c r="D244" s="374">
        <v>3.852536793318535</v>
      </c>
      <c r="E244" s="290">
        <v>1.824646198263979</v>
      </c>
      <c r="F244" s="374">
        <v>2.2914724188432269</v>
      </c>
      <c r="G244" s="291">
        <v>3.852536793318535</v>
      </c>
      <c r="H244" s="291"/>
      <c r="I244" s="291"/>
      <c r="J244" s="291">
        <v>10.648300000000001</v>
      </c>
      <c r="K244" s="291"/>
      <c r="L244" s="374">
        <f t="shared" si="15"/>
        <v>0.75</v>
      </c>
      <c r="M244" s="291"/>
      <c r="N244" s="297">
        <f t="shared" si="16"/>
        <v>3.0720046060808812</v>
      </c>
      <c r="O244" s="297">
        <f t="shared" si="17"/>
        <v>3.0720046060808812</v>
      </c>
      <c r="P244" s="297">
        <f t="shared" si="18"/>
        <v>50.815821414631287</v>
      </c>
      <c r="Q244" s="295">
        <f t="shared" si="19"/>
        <v>0.28849718791552464</v>
      </c>
      <c r="R244" s="300"/>
      <c r="S244" s="300"/>
      <c r="T244" s="300"/>
      <c r="U244" s="300"/>
      <c r="V244" s="298" t="str">
        <f>PE!AP244</f>
        <v>Referenzmessung BS</v>
      </c>
    </row>
    <row r="245" spans="1:22">
      <c r="A245" s="350" t="s">
        <v>279</v>
      </c>
      <c r="B245" s="374">
        <v>3.662581797734195</v>
      </c>
      <c r="C245" s="374">
        <v>3.0257046180036999</v>
      </c>
      <c r="D245" s="374">
        <v>2.7040007645577822</v>
      </c>
      <c r="E245" s="290">
        <v>3.662581797734195</v>
      </c>
      <c r="F245" s="374">
        <v>3.0257046180036999</v>
      </c>
      <c r="G245" s="291">
        <v>2.7040007645577822</v>
      </c>
      <c r="H245" s="291"/>
      <c r="I245" s="291"/>
      <c r="J245" s="291">
        <v>9.4909999999999997</v>
      </c>
      <c r="K245" s="291"/>
      <c r="L245" s="374">
        <f t="shared" si="15"/>
        <v>1</v>
      </c>
      <c r="M245" s="291"/>
      <c r="N245" s="297">
        <f t="shared" si="16"/>
        <v>2.864852691280741</v>
      </c>
      <c r="O245" s="297">
        <f t="shared" si="17"/>
        <v>2.864852691280741</v>
      </c>
      <c r="P245" s="297">
        <f t="shared" si="18"/>
        <v>11.229333166938476</v>
      </c>
      <c r="Q245" s="295">
        <f t="shared" si="19"/>
        <v>0.30184940378050162</v>
      </c>
      <c r="R245" s="300"/>
      <c r="S245" s="300"/>
      <c r="T245" s="300"/>
      <c r="U245" s="300"/>
      <c r="V245" s="298" t="str">
        <f>PE!AP245</f>
        <v>Referenzmessung BS</v>
      </c>
    </row>
    <row r="246" spans="1:22">
      <c r="A246" s="350" t="s">
        <v>280</v>
      </c>
      <c r="B246" s="374">
        <v>4.2630341196618504</v>
      </c>
      <c r="C246" s="374">
        <v>2.2487854277204309</v>
      </c>
      <c r="D246" s="374"/>
      <c r="E246" s="290">
        <v>4.2630341196618504</v>
      </c>
      <c r="F246" s="374">
        <v>2.2487854277204309</v>
      </c>
      <c r="G246" s="291"/>
      <c r="H246" s="291"/>
      <c r="I246" s="291"/>
      <c r="J246" s="291">
        <v>17.139900000000001</v>
      </c>
      <c r="K246" s="291"/>
      <c r="L246" s="374">
        <f t="shared" si="15"/>
        <v>0.75</v>
      </c>
      <c r="M246" s="291"/>
      <c r="N246" s="297">
        <f t="shared" si="16"/>
        <v>2.2487854277204309</v>
      </c>
      <c r="O246" s="297">
        <f t="shared" si="17"/>
        <v>2.2487854277204309</v>
      </c>
      <c r="P246" s="297">
        <f t="shared" si="18"/>
        <v>0</v>
      </c>
      <c r="Q246" s="295">
        <f t="shared" si="19"/>
        <v>0.13120178225779794</v>
      </c>
      <c r="R246" s="300"/>
      <c r="S246" s="300"/>
      <c r="T246" s="300"/>
      <c r="U246" s="300"/>
      <c r="V246" s="298" t="str">
        <f>PE!AP246</f>
        <v>Referenzmessung BS</v>
      </c>
    </row>
    <row r="247" spans="1:22">
      <c r="A247" s="350" t="s">
        <v>281</v>
      </c>
      <c r="B247" s="374">
        <v>1.4911631726526211</v>
      </c>
      <c r="C247" s="374">
        <v>1.9732035157129959</v>
      </c>
      <c r="D247" s="374">
        <v>0.79984473561516389</v>
      </c>
      <c r="E247" s="290">
        <v>1.4911631726526211</v>
      </c>
      <c r="F247" s="374">
        <v>1.9732035157129959</v>
      </c>
      <c r="G247" s="291">
        <v>0.79984473561516389</v>
      </c>
      <c r="H247" s="291"/>
      <c r="I247" s="291"/>
      <c r="J247" s="291">
        <v>9.3287999999999993</v>
      </c>
      <c r="K247" s="291"/>
      <c r="L247" s="374">
        <f t="shared" si="15"/>
        <v>0.5</v>
      </c>
      <c r="M247" s="291"/>
      <c r="N247" s="297">
        <f t="shared" si="16"/>
        <v>1.3865241256640799</v>
      </c>
      <c r="O247" s="297">
        <f t="shared" si="17"/>
        <v>1.3865241256640799</v>
      </c>
      <c r="P247" s="297">
        <f t="shared" si="18"/>
        <v>84.625918754630263</v>
      </c>
      <c r="Q247" s="295">
        <f t="shared" si="19"/>
        <v>0.14862834723266444</v>
      </c>
      <c r="R247" s="300"/>
      <c r="S247" s="300"/>
      <c r="T247" s="300"/>
      <c r="U247" s="300"/>
      <c r="V247" s="298" t="str">
        <f>PE!AP247</f>
        <v>Referenzmessung BS</v>
      </c>
    </row>
    <row r="248" spans="1:22">
      <c r="A248" s="350" t="s">
        <v>282</v>
      </c>
      <c r="B248" s="374">
        <v>4.1995327548924726</v>
      </c>
      <c r="C248" s="374">
        <v>1.553556270869292</v>
      </c>
      <c r="D248" s="374"/>
      <c r="E248" s="290">
        <v>4.1995327548924726</v>
      </c>
      <c r="F248" s="374">
        <v>1.553556270869292</v>
      </c>
      <c r="G248" s="291"/>
      <c r="H248" s="291"/>
      <c r="I248" s="291"/>
      <c r="J248" s="291">
        <v>10.7943</v>
      </c>
      <c r="K248" s="291"/>
      <c r="L248" s="374">
        <f t="shared" si="15"/>
        <v>0.75</v>
      </c>
      <c r="M248" s="291"/>
      <c r="N248" s="297">
        <f t="shared" si="16"/>
        <v>1.553556270869292</v>
      </c>
      <c r="O248" s="297">
        <f t="shared" si="17"/>
        <v>1.553556270869292</v>
      </c>
      <c r="P248" s="297">
        <f t="shared" si="18"/>
        <v>0</v>
      </c>
      <c r="Q248" s="295">
        <f t="shared" si="19"/>
        <v>0.14392376262187379</v>
      </c>
      <c r="R248" s="300"/>
      <c r="S248" s="300"/>
      <c r="T248" s="300"/>
      <c r="U248" s="300"/>
      <c r="V248" s="298" t="str">
        <f>PE!AP248</f>
        <v>Probenaufbereitung</v>
      </c>
    </row>
    <row r="249" spans="1:22">
      <c r="A249" s="350" t="s">
        <v>283</v>
      </c>
      <c r="B249" s="374">
        <v>3.3495674402862861</v>
      </c>
      <c r="C249" s="374">
        <v>1.5303234710681961</v>
      </c>
      <c r="D249" s="374"/>
      <c r="E249" s="290">
        <v>3.3495674402862861</v>
      </c>
      <c r="F249" s="374">
        <v>1.5303234710681961</v>
      </c>
      <c r="G249" s="291"/>
      <c r="H249" s="291"/>
      <c r="I249" s="291"/>
      <c r="J249" s="291">
        <v>9.766</v>
      </c>
      <c r="K249" s="291"/>
      <c r="L249" s="374">
        <f t="shared" si="15"/>
        <v>0.75</v>
      </c>
      <c r="M249" s="291"/>
      <c r="N249" s="297">
        <f t="shared" si="16"/>
        <v>1.5303234710681961</v>
      </c>
      <c r="O249" s="297">
        <f t="shared" si="17"/>
        <v>1.5303234710681961</v>
      </c>
      <c r="P249" s="297">
        <f t="shared" si="18"/>
        <v>0</v>
      </c>
      <c r="Q249" s="295">
        <f t="shared" si="19"/>
        <v>0.15669910619170552</v>
      </c>
      <c r="R249" s="300"/>
      <c r="S249" s="300"/>
      <c r="T249" s="300"/>
      <c r="U249" s="300"/>
      <c r="V249" s="298" t="str">
        <f>PE!AP249</f>
        <v>Probenaufbereitung</v>
      </c>
    </row>
    <row r="250" spans="1:22">
      <c r="A250" s="350" t="s">
        <v>284</v>
      </c>
      <c r="B250" s="374">
        <v>3.8489150673896471</v>
      </c>
      <c r="C250" s="374">
        <v>1.656603561998286</v>
      </c>
      <c r="D250" s="374">
        <v>0.61507968124008328</v>
      </c>
      <c r="E250" s="290">
        <v>3.8489150673896471</v>
      </c>
      <c r="F250" s="374">
        <v>1.656603561998286</v>
      </c>
      <c r="G250" s="291">
        <v>0.61507968124008328</v>
      </c>
      <c r="H250" s="291"/>
      <c r="I250" s="291"/>
      <c r="J250" s="291">
        <v>9.8036999999999992</v>
      </c>
      <c r="K250" s="291"/>
      <c r="L250" s="374">
        <f t="shared" si="15"/>
        <v>0.5</v>
      </c>
      <c r="M250" s="291"/>
      <c r="N250" s="297">
        <f t="shared" si="16"/>
        <v>1.1358416216191847</v>
      </c>
      <c r="O250" s="297">
        <f t="shared" si="17"/>
        <v>1.1358416216191847</v>
      </c>
      <c r="P250" s="297">
        <f t="shared" si="18"/>
        <v>91.696224274073643</v>
      </c>
      <c r="Q250" s="295">
        <f t="shared" si="19"/>
        <v>0.11585846380643887</v>
      </c>
      <c r="R250" s="300"/>
      <c r="S250" s="300"/>
      <c r="T250" s="300"/>
      <c r="U250" s="300"/>
      <c r="V250" s="298" t="str">
        <f>PE!AP250</f>
        <v>Probenaufbereitung</v>
      </c>
    </row>
    <row r="251" spans="1:22">
      <c r="A251" s="350" t="s">
        <v>285</v>
      </c>
      <c r="B251" s="374">
        <v>3.1314136875234699</v>
      </c>
      <c r="C251" s="374">
        <v>1.6875013346307239</v>
      </c>
      <c r="D251" s="374">
        <v>0.27260204175149982</v>
      </c>
      <c r="E251" s="290">
        <v>3.1314136875234699</v>
      </c>
      <c r="F251" s="374">
        <v>1.6875013346307239</v>
      </c>
      <c r="G251" s="291">
        <v>0.27260204175149982</v>
      </c>
      <c r="H251" s="291"/>
      <c r="I251" s="291"/>
      <c r="J251" s="291">
        <v>9.4532000000000007</v>
      </c>
      <c r="K251" s="291"/>
      <c r="L251" s="374">
        <f t="shared" si="15"/>
        <v>0.5</v>
      </c>
      <c r="M251" s="291"/>
      <c r="N251" s="297">
        <f t="shared" si="16"/>
        <v>0.98005168819111188</v>
      </c>
      <c r="O251" s="297">
        <f t="shared" si="17"/>
        <v>0.98005168819111188</v>
      </c>
      <c r="P251" s="297">
        <f t="shared" si="18"/>
        <v>144.36986435794151</v>
      </c>
      <c r="Q251" s="295">
        <f t="shared" si="19"/>
        <v>0.10367406679125712</v>
      </c>
      <c r="R251" s="300"/>
      <c r="S251" s="300"/>
      <c r="T251" s="300"/>
      <c r="U251" s="300"/>
      <c r="V251" s="298" t="str">
        <f>PE!AP251</f>
        <v>Probenaufbereitung</v>
      </c>
    </row>
    <row r="252" spans="1:22">
      <c r="A252" s="350" t="s">
        <v>286</v>
      </c>
      <c r="B252" s="374">
        <v>14.031828308879991</v>
      </c>
      <c r="C252" s="374">
        <v>5.48445800180885</v>
      </c>
      <c r="D252" s="374">
        <v>8.346091923169368</v>
      </c>
      <c r="E252" s="290">
        <v>14.031828308879991</v>
      </c>
      <c r="F252" s="374">
        <v>5.48445800180885</v>
      </c>
      <c r="G252" s="291">
        <v>8.346091923169368</v>
      </c>
      <c r="H252" s="291"/>
      <c r="I252" s="291"/>
      <c r="J252" s="291">
        <v>1.4999999999999999E-2</v>
      </c>
      <c r="K252" s="291"/>
      <c r="L252" s="374">
        <f t="shared" si="15"/>
        <v>0.75</v>
      </c>
      <c r="M252" s="291"/>
      <c r="N252" s="297">
        <f t="shared" si="16"/>
        <v>6.915274962489109</v>
      </c>
      <c r="O252" s="297">
        <f t="shared" si="17"/>
        <v>6.915274962489109</v>
      </c>
      <c r="P252" s="297">
        <f t="shared" si="18"/>
        <v>41.38134690063707</v>
      </c>
      <c r="Q252" s="295">
        <f t="shared" si="19"/>
        <v>461.01833083260726</v>
      </c>
      <c r="R252" s="300"/>
      <c r="S252" s="300"/>
      <c r="T252" s="300"/>
      <c r="U252" s="300"/>
      <c r="V252" s="298" t="str">
        <f>PE!AP252</f>
        <v>Methode</v>
      </c>
    </row>
    <row r="253" spans="1:22">
      <c r="A253" s="339" t="s">
        <v>287</v>
      </c>
      <c r="B253" s="71"/>
      <c r="C253" s="376">
        <v>33.182324043398623</v>
      </c>
      <c r="D253" s="376">
        <v>55.135944482973741</v>
      </c>
      <c r="E253" s="71"/>
      <c r="F253" s="376">
        <v>33.182324043398623</v>
      </c>
      <c r="G253" s="70">
        <v>55.135944482973741</v>
      </c>
      <c r="H253" s="70"/>
      <c r="I253" s="70"/>
      <c r="J253" s="70">
        <v>9.5784000000000002</v>
      </c>
      <c r="K253" s="376"/>
      <c r="L253" s="374">
        <f t="shared" si="15"/>
        <v>0.75</v>
      </c>
      <c r="M253" s="376"/>
      <c r="N253" s="297">
        <f t="shared" si="16"/>
        <v>44.159134263186182</v>
      </c>
      <c r="O253" s="297">
        <f t="shared" si="17"/>
        <v>44.159134263186182</v>
      </c>
      <c r="P253" s="297">
        <f t="shared" si="18"/>
        <v>49.714789037150645</v>
      </c>
      <c r="Q253" s="295">
        <f t="shared" si="19"/>
        <v>4.6102829557322913</v>
      </c>
      <c r="R253" s="300"/>
      <c r="S253" s="300"/>
      <c r="T253" s="300"/>
      <c r="U253" s="298"/>
      <c r="V253" s="298" t="str">
        <f>PE!AP253</f>
        <v>Kläranlagen</v>
      </c>
    </row>
    <row r="254" spans="1:22">
      <c r="A254" s="339" t="s">
        <v>288</v>
      </c>
      <c r="B254" s="71"/>
      <c r="C254" s="376">
        <v>41.723969875251548</v>
      </c>
      <c r="D254" s="376">
        <v>85.938329571304749</v>
      </c>
      <c r="E254" s="71"/>
      <c r="F254" s="376">
        <v>41.723969875251548</v>
      </c>
      <c r="G254" s="70">
        <v>85.938329571304749</v>
      </c>
      <c r="H254" s="70"/>
      <c r="I254" s="70"/>
      <c r="J254" s="70">
        <v>11.877700000000001</v>
      </c>
      <c r="K254" s="376"/>
      <c r="L254" s="374">
        <f t="shared" si="15"/>
        <v>0.75</v>
      </c>
      <c r="M254" s="376"/>
      <c r="N254" s="297">
        <f t="shared" si="16"/>
        <v>63.831149723278145</v>
      </c>
      <c r="O254" s="297">
        <f t="shared" si="17"/>
        <v>63.831149723278145</v>
      </c>
      <c r="P254" s="297">
        <f t="shared" si="18"/>
        <v>69.267684959039627</v>
      </c>
      <c r="Q254" s="295">
        <f t="shared" si="19"/>
        <v>5.3740328281803835</v>
      </c>
      <c r="R254" s="300"/>
      <c r="S254" s="300"/>
      <c r="T254" s="300"/>
      <c r="U254" s="298"/>
      <c r="V254" s="298" t="str">
        <f>PE!AP254</f>
        <v>Kläranlagen</v>
      </c>
    </row>
    <row r="255" spans="1:22">
      <c r="A255" s="339" t="s">
        <v>289</v>
      </c>
      <c r="B255" s="71">
        <v>219.22606657418589</v>
      </c>
      <c r="C255" s="376">
        <v>44.677054981383762</v>
      </c>
      <c r="D255" s="376">
        <v>77.691230641235649</v>
      </c>
      <c r="E255" s="71">
        <v>219.22606657418589</v>
      </c>
      <c r="F255" s="376">
        <v>44.677054981383762</v>
      </c>
      <c r="G255" s="70">
        <v>77.691230641235649</v>
      </c>
      <c r="H255" s="70"/>
      <c r="I255" s="70"/>
      <c r="J255" s="70">
        <v>9.9779</v>
      </c>
      <c r="K255" s="376"/>
      <c r="L255" s="374">
        <f t="shared" si="15"/>
        <v>0.75</v>
      </c>
      <c r="M255" s="376"/>
      <c r="N255" s="297">
        <f t="shared" si="16"/>
        <v>61.184142811309705</v>
      </c>
      <c r="O255" s="297">
        <f t="shared" si="17"/>
        <v>61.184142811309705</v>
      </c>
      <c r="P255" s="297">
        <f t="shared" si="18"/>
        <v>53.95871240962996</v>
      </c>
      <c r="Q255" s="295">
        <f t="shared" si="19"/>
        <v>6.131965925827048</v>
      </c>
      <c r="R255" s="300"/>
      <c r="S255" s="300"/>
      <c r="T255" s="300"/>
      <c r="U255" s="298"/>
      <c r="V255" s="298" t="str">
        <f>PE!AP255</f>
        <v>Kläranlagen</v>
      </c>
    </row>
    <row r="256" spans="1:22">
      <c r="A256" s="339" t="s">
        <v>290</v>
      </c>
      <c r="B256" s="71">
        <v>9.4360008453992492</v>
      </c>
      <c r="C256" s="376">
        <v>2.7026842173803112</v>
      </c>
      <c r="D256" s="376">
        <v>0.29604786628238938</v>
      </c>
      <c r="E256" s="71">
        <v>9.4360008453992492</v>
      </c>
      <c r="F256" s="376">
        <v>2.7026842173803112</v>
      </c>
      <c r="G256" s="70">
        <v>0.29604786628238938</v>
      </c>
      <c r="H256" s="70"/>
      <c r="I256" s="70"/>
      <c r="J256" s="70">
        <v>11.2502</v>
      </c>
      <c r="K256" s="376"/>
      <c r="L256" s="374">
        <f t="shared" si="15"/>
        <v>0.5</v>
      </c>
      <c r="M256" s="376"/>
      <c r="N256" s="297">
        <f t="shared" si="16"/>
        <v>1.4993660418313504</v>
      </c>
      <c r="O256" s="297">
        <f t="shared" si="17"/>
        <v>1.4993660418313504</v>
      </c>
      <c r="P256" s="297">
        <f t="shared" si="18"/>
        <v>160.51026126738316</v>
      </c>
      <c r="Q256" s="295">
        <f t="shared" si="19"/>
        <v>0.13327461216968148</v>
      </c>
      <c r="R256" s="300"/>
      <c r="S256" s="300"/>
      <c r="T256" s="300"/>
      <c r="U256" s="298"/>
      <c r="V256" s="298" t="str">
        <f>PE!AP256</f>
        <v>Kläranlagen</v>
      </c>
    </row>
    <row r="257" spans="1:22">
      <c r="A257" s="339" t="s">
        <v>291</v>
      </c>
      <c r="B257" s="71">
        <v>5.2538198398434277</v>
      </c>
      <c r="C257" s="376">
        <v>1.909438933659243</v>
      </c>
      <c r="D257" s="376"/>
      <c r="E257" s="71">
        <v>5.2538198398434277</v>
      </c>
      <c r="F257" s="376">
        <v>1.909438933659243</v>
      </c>
      <c r="G257" s="70"/>
      <c r="H257" s="70"/>
      <c r="I257" s="70"/>
      <c r="J257" s="70">
        <v>9.7081999999999997</v>
      </c>
      <c r="K257" s="376"/>
      <c r="L257" s="374">
        <f t="shared" si="15"/>
        <v>0.75</v>
      </c>
      <c r="M257" s="376"/>
      <c r="N257" s="297">
        <f t="shared" si="16"/>
        <v>1.909438933659243</v>
      </c>
      <c r="O257" s="297">
        <f t="shared" si="17"/>
        <v>1.909438933659243</v>
      </c>
      <c r="P257" s="297">
        <f t="shared" si="18"/>
        <v>0</v>
      </c>
      <c r="Q257" s="295">
        <f t="shared" si="19"/>
        <v>0.1966831064109972</v>
      </c>
      <c r="R257" s="300"/>
      <c r="S257" s="300"/>
      <c r="T257" s="300"/>
      <c r="U257" s="298"/>
      <c r="V257" s="298" t="str">
        <f>PE!AP257</f>
        <v>Kläranlagen</v>
      </c>
    </row>
    <row r="258" spans="1:22">
      <c r="A258" s="339" t="s">
        <v>292</v>
      </c>
      <c r="B258" s="71">
        <v>5.1166776221612889</v>
      </c>
      <c r="C258" s="376">
        <v>1.607581159123797</v>
      </c>
      <c r="D258" s="376"/>
      <c r="E258" s="71">
        <v>5.1166776221612889</v>
      </c>
      <c r="F258" s="376">
        <v>1.607581159123797</v>
      </c>
      <c r="G258" s="70"/>
      <c r="H258" s="70"/>
      <c r="I258" s="70"/>
      <c r="J258" s="70">
        <v>9.6190999999999995</v>
      </c>
      <c r="K258" s="376"/>
      <c r="L258" s="374">
        <f t="shared" ref="L258:L321" si="20">IF(COUNT(F258:G258)&lt;1,0.33,((COUNT(F258:G258)*(1/(COUNT(F258:G258)+COUNTBLANK(F258:G258)))+(IF(P258&lt;35,1,IF(P258&lt;70,0.5,IF(P258&gt;70,0)))))/2))</f>
        <v>0.75</v>
      </c>
      <c r="M258" s="376"/>
      <c r="N258" s="297">
        <f t="shared" ref="N258:N321" si="21">AVERAGE(C258:D258)</f>
        <v>1.607581159123797</v>
      </c>
      <c r="O258" s="297">
        <f t="shared" ref="O258:O321" si="22">AVERAGE(F258:G258)</f>
        <v>1.607581159123797</v>
      </c>
      <c r="P258" s="297">
        <f t="shared" ref="P258:P321" si="23">(MAX(F258:G258)-MIN(F258:G258))/O258*100</f>
        <v>0</v>
      </c>
      <c r="Q258" s="295">
        <f t="shared" ref="Q258:Q321" si="24">IFERROR(O258/J258,0)</f>
        <v>0.16712386388786862</v>
      </c>
      <c r="R258" s="300"/>
      <c r="S258" s="300"/>
      <c r="T258" s="300"/>
      <c r="U258" s="300"/>
      <c r="V258" s="298" t="str">
        <f>PE!AP258</f>
        <v>Kläranlagen</v>
      </c>
    </row>
    <row r="259" spans="1:22">
      <c r="A259" s="339" t="s">
        <v>293</v>
      </c>
      <c r="B259" s="71"/>
      <c r="C259" s="376">
        <v>7.6039579713704546</v>
      </c>
      <c r="D259" s="376">
        <v>53.035867847725719</v>
      </c>
      <c r="E259" s="71"/>
      <c r="F259" s="376">
        <v>7.6039579713704546</v>
      </c>
      <c r="G259" s="70">
        <v>53.035867847725719</v>
      </c>
      <c r="H259" s="70"/>
      <c r="I259" s="70"/>
      <c r="J259" s="70">
        <v>1.4179999999999999</v>
      </c>
      <c r="K259" s="376"/>
      <c r="L259" s="374">
        <f t="shared" si="20"/>
        <v>0.5</v>
      </c>
      <c r="M259" s="376"/>
      <c r="N259" s="297">
        <f t="shared" si="21"/>
        <v>30.319912909548087</v>
      </c>
      <c r="O259" s="297">
        <f t="shared" si="22"/>
        <v>30.319912909548087</v>
      </c>
      <c r="P259" s="297">
        <f t="shared" si="23"/>
        <v>149.84182181489126</v>
      </c>
      <c r="Q259" s="295">
        <f t="shared" si="24"/>
        <v>21.382167073024039</v>
      </c>
      <c r="R259" s="300"/>
      <c r="S259" s="300"/>
      <c r="T259" s="300"/>
      <c r="U259" s="300"/>
      <c r="V259" s="298" t="str">
        <f>PE!AP259</f>
        <v>Methode</v>
      </c>
    </row>
    <row r="260" spans="1:22">
      <c r="A260" s="339" t="s">
        <v>294</v>
      </c>
      <c r="B260" s="71">
        <v>2.0717423731549349</v>
      </c>
      <c r="C260" s="376">
        <v>42.638196501667537</v>
      </c>
      <c r="D260" s="376">
        <v>29.470180785349719</v>
      </c>
      <c r="E260" s="71">
        <v>2.0717423731549349</v>
      </c>
      <c r="F260" s="376">
        <v>42.638196501667537</v>
      </c>
      <c r="G260" s="70">
        <v>29.470180785349719</v>
      </c>
      <c r="H260" s="70"/>
      <c r="I260" s="70"/>
      <c r="J260" s="70">
        <v>10.7559</v>
      </c>
      <c r="K260" s="376"/>
      <c r="L260" s="374">
        <f t="shared" si="20"/>
        <v>0.75</v>
      </c>
      <c r="M260" s="376"/>
      <c r="N260" s="297">
        <f t="shared" si="21"/>
        <v>36.054188643508624</v>
      </c>
      <c r="O260" s="297">
        <f t="shared" si="22"/>
        <v>36.054188643508624</v>
      </c>
      <c r="P260" s="297">
        <f t="shared" si="23"/>
        <v>36.522845782271276</v>
      </c>
      <c r="Q260" s="295">
        <f t="shared" si="24"/>
        <v>3.3520382900090762</v>
      </c>
      <c r="R260" s="300"/>
      <c r="S260" s="300"/>
      <c r="T260" s="300"/>
      <c r="U260" s="300"/>
      <c r="V260" s="298" t="str">
        <f>PE!AP260</f>
        <v>Referenzmessung BS</v>
      </c>
    </row>
    <row r="261" spans="1:22">
      <c r="A261" s="339" t="s">
        <v>295</v>
      </c>
      <c r="B261" s="374">
        <v>2.2310029547656081</v>
      </c>
      <c r="C261" s="374">
        <v>1.822057458083179</v>
      </c>
      <c r="D261" s="374"/>
      <c r="E261" s="290">
        <v>2.2310029547656081</v>
      </c>
      <c r="F261" s="374">
        <v>1.822057458083179</v>
      </c>
      <c r="G261" s="291"/>
      <c r="H261" s="291"/>
      <c r="I261" s="291"/>
      <c r="J261" s="291">
        <v>12.0261</v>
      </c>
      <c r="K261" s="291"/>
      <c r="L261" s="374">
        <f t="shared" si="20"/>
        <v>0.75</v>
      </c>
      <c r="M261" s="291"/>
      <c r="N261" s="297">
        <f t="shared" si="21"/>
        <v>1.822057458083179</v>
      </c>
      <c r="O261" s="297">
        <f t="shared" si="22"/>
        <v>1.822057458083179</v>
      </c>
      <c r="P261" s="297">
        <f t="shared" si="23"/>
        <v>0</v>
      </c>
      <c r="Q261" s="295">
        <f t="shared" si="24"/>
        <v>0.15150859032297911</v>
      </c>
      <c r="R261" s="300"/>
      <c r="S261" s="300"/>
      <c r="T261" s="300"/>
      <c r="U261" s="300"/>
      <c r="V261" s="298" t="str">
        <f>PE!AP261</f>
        <v>Referenzmessung BS</v>
      </c>
    </row>
    <row r="262" spans="1:22">
      <c r="A262" s="350" t="s">
        <v>296</v>
      </c>
      <c r="B262" s="376"/>
      <c r="C262" s="376">
        <v>8.5959184526551677</v>
      </c>
      <c r="D262" s="376">
        <v>38.505491954856893</v>
      </c>
      <c r="E262" s="71"/>
      <c r="F262" s="376">
        <v>8.5959184526551677</v>
      </c>
      <c r="G262" s="70">
        <v>38.505491954856893</v>
      </c>
      <c r="H262" s="70"/>
      <c r="I262" s="70"/>
      <c r="J262" s="70">
        <v>1.5385</v>
      </c>
      <c r="K262" s="70"/>
      <c r="L262" s="374">
        <f t="shared" si="20"/>
        <v>0.5</v>
      </c>
      <c r="M262" s="70"/>
      <c r="N262" s="297">
        <f t="shared" si="21"/>
        <v>23.550705203756031</v>
      </c>
      <c r="O262" s="297">
        <f t="shared" si="22"/>
        <v>23.550705203756031</v>
      </c>
      <c r="P262" s="297">
        <f t="shared" si="23"/>
        <v>127.00075536350197</v>
      </c>
      <c r="Q262" s="295">
        <f t="shared" si="24"/>
        <v>15.307575693049094</v>
      </c>
      <c r="R262" s="300"/>
      <c r="S262" s="300"/>
      <c r="T262" s="300"/>
      <c r="U262" s="300"/>
      <c r="V262" s="298" t="str">
        <f>PE!AP262</f>
        <v>Methode</v>
      </c>
    </row>
    <row r="263" spans="1:22">
      <c r="A263" s="350" t="s">
        <v>297</v>
      </c>
      <c r="B263" s="376">
        <v>37.319912032770411</v>
      </c>
      <c r="C263" s="376">
        <v>13.954525286387369</v>
      </c>
      <c r="D263" s="376">
        <v>79.614434232488705</v>
      </c>
      <c r="E263" s="71">
        <v>37.319912032770411</v>
      </c>
      <c r="F263" s="376">
        <v>13.954525286387369</v>
      </c>
      <c r="G263" s="70">
        <v>79.614434232488705</v>
      </c>
      <c r="H263" s="70"/>
      <c r="I263" s="70"/>
      <c r="J263" s="70">
        <v>26.32</v>
      </c>
      <c r="K263" s="70"/>
      <c r="L263" s="374">
        <f t="shared" si="20"/>
        <v>0.5</v>
      </c>
      <c r="M263" s="70"/>
      <c r="N263" s="297">
        <f t="shared" si="21"/>
        <v>46.784479759438035</v>
      </c>
      <c r="O263" s="297">
        <f t="shared" si="22"/>
        <v>46.784479759438035</v>
      </c>
      <c r="P263" s="297">
        <f t="shared" si="23"/>
        <v>140.34549338524062</v>
      </c>
      <c r="Q263" s="295">
        <f t="shared" si="24"/>
        <v>1.7775258267263692</v>
      </c>
      <c r="R263" s="300"/>
      <c r="S263" s="300"/>
      <c r="T263" s="300"/>
      <c r="U263" s="300"/>
      <c r="V263" s="298" t="str">
        <f>PE!AP263</f>
        <v>Methode</v>
      </c>
    </row>
    <row r="264" spans="1:22">
      <c r="A264" s="350" t="s">
        <v>298</v>
      </c>
      <c r="B264" s="376">
        <v>80.606896720455978</v>
      </c>
      <c r="C264" s="376">
        <v>35.663399699739273</v>
      </c>
      <c r="D264" s="376">
        <v>10.161197829888209</v>
      </c>
      <c r="E264" s="71">
        <v>80.606896720455978</v>
      </c>
      <c r="F264" s="376">
        <v>35.663399699739273</v>
      </c>
      <c r="G264" s="70">
        <v>10.161197829888209</v>
      </c>
      <c r="H264" s="70"/>
      <c r="I264" s="70"/>
      <c r="J264" s="70">
        <v>9.6882000000000001</v>
      </c>
      <c r="K264" s="70"/>
      <c r="L264" s="374">
        <f t="shared" si="20"/>
        <v>0.5</v>
      </c>
      <c r="M264" s="70"/>
      <c r="N264" s="297">
        <f t="shared" si="21"/>
        <v>22.912298764813741</v>
      </c>
      <c r="O264" s="297">
        <f t="shared" si="22"/>
        <v>22.912298764813741</v>
      </c>
      <c r="P264" s="297">
        <f t="shared" si="23"/>
        <v>111.30354981672383</v>
      </c>
      <c r="Q264" s="295">
        <f t="shared" si="24"/>
        <v>2.3649696295301235</v>
      </c>
      <c r="R264" s="300"/>
      <c r="S264" s="300"/>
      <c r="T264" s="300"/>
      <c r="U264" s="300"/>
      <c r="V264" s="298" t="str">
        <f>PE!AP264</f>
        <v>Kläranlagen</v>
      </c>
    </row>
    <row r="265" spans="1:22">
      <c r="A265" s="350" t="s">
        <v>299</v>
      </c>
      <c r="B265" s="376">
        <v>79.158094640057072</v>
      </c>
      <c r="C265" s="376">
        <v>19.458247884454941</v>
      </c>
      <c r="D265" s="376">
        <v>12.25085656669618</v>
      </c>
      <c r="E265" s="71">
        <v>79.158094640057072</v>
      </c>
      <c r="F265" s="376">
        <v>19.458247884454941</v>
      </c>
      <c r="G265" s="70">
        <v>12.25085656669618</v>
      </c>
      <c r="H265" s="70"/>
      <c r="I265" s="70"/>
      <c r="J265" s="70">
        <v>9.3095999999999997</v>
      </c>
      <c r="K265" s="70"/>
      <c r="L265" s="374">
        <f t="shared" si="20"/>
        <v>0.75</v>
      </c>
      <c r="M265" s="70"/>
      <c r="N265" s="297">
        <f t="shared" si="21"/>
        <v>15.85455222557556</v>
      </c>
      <c r="O265" s="297">
        <f t="shared" si="22"/>
        <v>15.85455222557556</v>
      </c>
      <c r="P265" s="297">
        <f t="shared" si="23"/>
        <v>45.45944417233212</v>
      </c>
      <c r="Q265" s="295">
        <f t="shared" si="24"/>
        <v>1.7030325927618331</v>
      </c>
      <c r="R265" s="300"/>
      <c r="S265" s="300"/>
      <c r="T265" s="300"/>
      <c r="U265" s="300"/>
      <c r="V265" s="298" t="str">
        <f>PE!AP265</f>
        <v>Kläranlagen</v>
      </c>
    </row>
    <row r="266" spans="1:22">
      <c r="A266" s="350" t="s">
        <v>300</v>
      </c>
      <c r="B266" s="376">
        <v>20.379772738777739</v>
      </c>
      <c r="C266" s="376">
        <v>10.460888417416429</v>
      </c>
      <c r="D266" s="376">
        <v>4.4744220759213409</v>
      </c>
      <c r="E266" s="71">
        <v>20.379772738777739</v>
      </c>
      <c r="F266" s="376">
        <v>10.460888417416429</v>
      </c>
      <c r="G266" s="70">
        <v>4.4744220759213409</v>
      </c>
      <c r="H266" s="70"/>
      <c r="I266" s="70"/>
      <c r="J266" s="70">
        <v>10.713200000000001</v>
      </c>
      <c r="K266" s="70"/>
      <c r="L266" s="374">
        <f t="shared" si="20"/>
        <v>0.5</v>
      </c>
      <c r="M266" s="70"/>
      <c r="N266" s="297">
        <f t="shared" si="21"/>
        <v>7.467655246668885</v>
      </c>
      <c r="O266" s="297">
        <f t="shared" si="22"/>
        <v>7.467655246668885</v>
      </c>
      <c r="P266" s="297">
        <f t="shared" si="23"/>
        <v>80.165274691349538</v>
      </c>
      <c r="Q266" s="295">
        <f t="shared" si="24"/>
        <v>0.69705179093724423</v>
      </c>
      <c r="R266" s="300"/>
      <c r="S266" s="300"/>
      <c r="T266" s="300"/>
      <c r="U266" s="300"/>
      <c r="V266" s="298" t="str">
        <f>PE!AP266</f>
        <v>Kläranlagen</v>
      </c>
    </row>
    <row r="267" spans="1:22">
      <c r="A267" s="350" t="s">
        <v>1049</v>
      </c>
      <c r="B267" s="376">
        <v>20.379772738777739</v>
      </c>
      <c r="C267" s="376">
        <v>10.460888417416429</v>
      </c>
      <c r="D267" s="376">
        <v>4.4744220759213409</v>
      </c>
      <c r="E267" s="71">
        <v>20.379772738777739</v>
      </c>
      <c r="F267" s="376">
        <v>10.460888417416429</v>
      </c>
      <c r="G267" s="70">
        <v>4.4744220759213409</v>
      </c>
      <c r="H267" s="70"/>
      <c r="I267" s="70"/>
      <c r="J267" s="70">
        <v>10.713200000000001</v>
      </c>
      <c r="K267" s="70"/>
      <c r="L267" s="374">
        <f t="shared" si="20"/>
        <v>0.5</v>
      </c>
      <c r="M267" s="70"/>
      <c r="N267" s="297">
        <f t="shared" si="21"/>
        <v>7.467655246668885</v>
      </c>
      <c r="O267" s="297">
        <f t="shared" si="22"/>
        <v>7.467655246668885</v>
      </c>
      <c r="P267" s="297">
        <f t="shared" si="23"/>
        <v>80.165274691349538</v>
      </c>
      <c r="Q267" s="295">
        <f t="shared" si="24"/>
        <v>0.69705179093724423</v>
      </c>
      <c r="R267" s="300"/>
      <c r="S267" s="300"/>
      <c r="T267" s="300"/>
      <c r="U267" s="300"/>
      <c r="V267" s="298" t="str">
        <f>PE!AP267</f>
        <v>Kläranlagen</v>
      </c>
    </row>
    <row r="268" spans="1:22">
      <c r="A268" s="350" t="s">
        <v>302</v>
      </c>
      <c r="B268" s="376">
        <v>18.93431644216059</v>
      </c>
      <c r="C268" s="376">
        <v>4.8120318923929526</v>
      </c>
      <c r="D268" s="376">
        <v>2.3238961387650292</v>
      </c>
      <c r="E268" s="71">
        <v>18.93431644216059</v>
      </c>
      <c r="F268" s="376">
        <v>4.8120318923929526</v>
      </c>
      <c r="G268" s="70">
        <v>2.3238961387650292</v>
      </c>
      <c r="H268" s="70"/>
      <c r="I268" s="70"/>
      <c r="J268" s="70">
        <v>9.766</v>
      </c>
      <c r="K268" s="70"/>
      <c r="L268" s="374">
        <f t="shared" si="20"/>
        <v>0.75</v>
      </c>
      <c r="M268" s="70"/>
      <c r="N268" s="297">
        <f t="shared" si="21"/>
        <v>3.5679640155789909</v>
      </c>
      <c r="O268" s="297">
        <f t="shared" si="22"/>
        <v>3.5679640155789909</v>
      </c>
      <c r="P268" s="297">
        <f t="shared" si="23"/>
        <v>69.735449762493232</v>
      </c>
      <c r="Q268" s="295">
        <f t="shared" si="24"/>
        <v>0.36534548592862903</v>
      </c>
      <c r="R268" s="300"/>
      <c r="S268" s="300"/>
      <c r="T268" s="300"/>
      <c r="U268" s="300"/>
      <c r="V268" s="298" t="str">
        <f>PE!AP268</f>
        <v>Kläranlagen</v>
      </c>
    </row>
    <row r="269" spans="1:22">
      <c r="A269" s="350" t="s">
        <v>1050</v>
      </c>
      <c r="B269" s="376">
        <v>18.93431644216059</v>
      </c>
      <c r="C269" s="376">
        <v>4.8120318923929526</v>
      </c>
      <c r="D269" s="376">
        <v>2.3238961387650292</v>
      </c>
      <c r="E269" s="71">
        <v>18.93431644216059</v>
      </c>
      <c r="F269" s="376">
        <v>4.8120318923929526</v>
      </c>
      <c r="G269" s="70">
        <v>2.3238961387650292</v>
      </c>
      <c r="H269" s="70"/>
      <c r="I269" s="70"/>
      <c r="J269" s="70">
        <v>9.766</v>
      </c>
      <c r="K269" s="70"/>
      <c r="L269" s="374">
        <f t="shared" si="20"/>
        <v>0.75</v>
      </c>
      <c r="M269" s="70"/>
      <c r="N269" s="297">
        <f t="shared" si="21"/>
        <v>3.5679640155789909</v>
      </c>
      <c r="O269" s="297">
        <f t="shared" si="22"/>
        <v>3.5679640155789909</v>
      </c>
      <c r="P269" s="297">
        <f t="shared" si="23"/>
        <v>69.735449762493232</v>
      </c>
      <c r="Q269" s="295">
        <f t="shared" si="24"/>
        <v>0.36534548592862903</v>
      </c>
      <c r="R269" s="300"/>
      <c r="S269" s="300"/>
      <c r="T269" s="300"/>
      <c r="U269" s="300"/>
      <c r="V269" s="298" t="str">
        <f>PE!AP269</f>
        <v>Kläranlagen</v>
      </c>
    </row>
    <row r="270" spans="1:22">
      <c r="A270" s="350" t="s">
        <v>304</v>
      </c>
      <c r="B270" s="376">
        <v>27.651111401956101</v>
      </c>
      <c r="C270" s="376">
        <v>6.2932506589803063</v>
      </c>
      <c r="D270" s="376">
        <v>2.321371363411687</v>
      </c>
      <c r="E270" s="71">
        <v>27.651111401956101</v>
      </c>
      <c r="F270" s="376">
        <v>6.2932506589803063</v>
      </c>
      <c r="G270" s="70">
        <v>2.321371363411687</v>
      </c>
      <c r="H270" s="70"/>
      <c r="I270" s="70"/>
      <c r="J270" s="70">
        <v>9.6377000000000006</v>
      </c>
      <c r="K270" s="70"/>
      <c r="L270" s="374">
        <f t="shared" si="20"/>
        <v>0.5</v>
      </c>
      <c r="M270" s="70"/>
      <c r="N270" s="297">
        <f t="shared" si="21"/>
        <v>4.3073110111959965</v>
      </c>
      <c r="O270" s="297">
        <f t="shared" si="22"/>
        <v>4.3073110111959965</v>
      </c>
      <c r="P270" s="297">
        <f t="shared" si="23"/>
        <v>92.212503003486646</v>
      </c>
      <c r="Q270" s="295">
        <f t="shared" si="24"/>
        <v>0.44692312597362399</v>
      </c>
      <c r="R270" s="300"/>
      <c r="S270" s="300"/>
      <c r="T270" s="300"/>
      <c r="U270" s="300"/>
      <c r="V270" s="298" t="str">
        <f>PE!AP270</f>
        <v>Kläranlagen</v>
      </c>
    </row>
    <row r="271" spans="1:22">
      <c r="A271" s="350" t="s">
        <v>305</v>
      </c>
      <c r="B271" s="376">
        <v>31.47793374964434</v>
      </c>
      <c r="C271" s="376">
        <v>6.0804251089273533</v>
      </c>
      <c r="D271" s="376">
        <v>2.7026508492971151</v>
      </c>
      <c r="E271" s="71">
        <v>31.47793374964434</v>
      </c>
      <c r="F271" s="376">
        <v>6.0804251089273533</v>
      </c>
      <c r="G271" s="70">
        <v>2.7026508492971151</v>
      </c>
      <c r="H271" s="70"/>
      <c r="I271" s="70"/>
      <c r="J271" s="70">
        <v>10.962999999999999</v>
      </c>
      <c r="K271" s="70"/>
      <c r="L271" s="374">
        <f t="shared" si="20"/>
        <v>0.5</v>
      </c>
      <c r="M271" s="70"/>
      <c r="N271" s="297">
        <f t="shared" si="21"/>
        <v>4.3915379791122344</v>
      </c>
      <c r="O271" s="297">
        <f t="shared" si="22"/>
        <v>4.3915379791122344</v>
      </c>
      <c r="P271" s="297">
        <f t="shared" si="23"/>
        <v>76.91551970394363</v>
      </c>
      <c r="Q271" s="295">
        <f t="shared" si="24"/>
        <v>0.40057812451995206</v>
      </c>
      <c r="R271" s="300"/>
      <c r="S271" s="300"/>
      <c r="T271" s="300"/>
      <c r="U271" s="300"/>
      <c r="V271" s="298" t="str">
        <f>PE!AP271</f>
        <v>Kläranlagen</v>
      </c>
    </row>
    <row r="272" spans="1:22">
      <c r="A272" s="350" t="s">
        <v>306</v>
      </c>
      <c r="B272" s="376">
        <v>30.83477876100326</v>
      </c>
      <c r="C272" s="376">
        <v>18.91560575336359</v>
      </c>
      <c r="D272" s="376">
        <v>41.953258980250467</v>
      </c>
      <c r="E272" s="71">
        <v>30.83477876100326</v>
      </c>
      <c r="F272" s="376">
        <v>18.91560575336359</v>
      </c>
      <c r="G272" s="70">
        <v>41.953258980250467</v>
      </c>
      <c r="H272" s="70"/>
      <c r="I272" s="70"/>
      <c r="J272" s="70">
        <v>9.4558</v>
      </c>
      <c r="K272" s="70"/>
      <c r="L272" s="374">
        <f t="shared" si="20"/>
        <v>0.5</v>
      </c>
      <c r="M272" s="70"/>
      <c r="N272" s="297">
        <f t="shared" si="21"/>
        <v>30.43443236680703</v>
      </c>
      <c r="O272" s="297">
        <f t="shared" si="22"/>
        <v>30.43443236680703</v>
      </c>
      <c r="P272" s="297">
        <f t="shared" si="23"/>
        <v>75.696017422728843</v>
      </c>
      <c r="Q272" s="295">
        <f t="shared" si="24"/>
        <v>3.2185994169511867</v>
      </c>
      <c r="R272" s="300"/>
      <c r="S272" s="300"/>
      <c r="T272" s="300"/>
      <c r="U272" s="300"/>
      <c r="V272" s="298" t="str">
        <f>PE!AP272</f>
        <v>Kläranlagen</v>
      </c>
    </row>
    <row r="273" spans="1:22">
      <c r="A273" s="350" t="s">
        <v>307</v>
      </c>
      <c r="B273" s="376">
        <v>31.81681210152939</v>
      </c>
      <c r="C273" s="376">
        <v>19.835003071451741</v>
      </c>
      <c r="D273" s="376">
        <v>28.422100227437969</v>
      </c>
      <c r="E273" s="71">
        <v>31.81681210152939</v>
      </c>
      <c r="F273" s="376">
        <v>19.835003071451741</v>
      </c>
      <c r="G273" s="70">
        <v>28.422100227437969</v>
      </c>
      <c r="H273" s="70"/>
      <c r="I273" s="70"/>
      <c r="J273" s="70">
        <v>9.8603000000000005</v>
      </c>
      <c r="K273" s="70"/>
      <c r="L273" s="374">
        <f t="shared" si="20"/>
        <v>0.75</v>
      </c>
      <c r="M273" s="70"/>
      <c r="N273" s="297">
        <f t="shared" si="21"/>
        <v>24.128551649444855</v>
      </c>
      <c r="O273" s="297">
        <f t="shared" si="22"/>
        <v>24.128551649444855</v>
      </c>
      <c r="P273" s="297">
        <f t="shared" si="23"/>
        <v>35.588945746703359</v>
      </c>
      <c r="Q273" s="295">
        <f t="shared" si="24"/>
        <v>2.4470403181895941</v>
      </c>
      <c r="R273" s="300"/>
      <c r="S273" s="300"/>
      <c r="T273" s="300"/>
      <c r="U273" s="300"/>
      <c r="V273" s="298" t="str">
        <f>PE!AP273</f>
        <v>Kläranlagen</v>
      </c>
    </row>
    <row r="274" spans="1:22">
      <c r="A274" s="350" t="s">
        <v>308</v>
      </c>
      <c r="B274" s="376">
        <v>7.8647092907808869</v>
      </c>
      <c r="C274" s="376">
        <v>1.927084317014407</v>
      </c>
      <c r="D274" s="376"/>
      <c r="E274" s="71">
        <v>7.8647092907808869</v>
      </c>
      <c r="F274" s="376">
        <v>1.927084317014407</v>
      </c>
      <c r="G274" s="70"/>
      <c r="H274" s="70"/>
      <c r="I274" s="70"/>
      <c r="J274" s="70">
        <v>9.0574999999999992</v>
      </c>
      <c r="K274" s="70"/>
      <c r="L274" s="374">
        <f t="shared" si="20"/>
        <v>0.75</v>
      </c>
      <c r="M274" s="70"/>
      <c r="N274" s="297">
        <f t="shared" si="21"/>
        <v>1.927084317014407</v>
      </c>
      <c r="O274" s="297">
        <f t="shared" si="22"/>
        <v>1.927084317014407</v>
      </c>
      <c r="P274" s="297">
        <f t="shared" si="23"/>
        <v>0</v>
      </c>
      <c r="Q274" s="295">
        <f t="shared" si="24"/>
        <v>0.21276117217934387</v>
      </c>
      <c r="R274" s="300"/>
      <c r="S274" s="300"/>
      <c r="T274" s="300"/>
      <c r="U274" s="300"/>
      <c r="V274" s="298" t="str">
        <f>PE!AP274</f>
        <v>Kläranlagen</v>
      </c>
    </row>
    <row r="275" spans="1:22">
      <c r="A275" s="350" t="s">
        <v>309</v>
      </c>
      <c r="B275" s="376">
        <v>9.5338200495133982</v>
      </c>
      <c r="C275" s="376">
        <v>2.339324745669086</v>
      </c>
      <c r="D275" s="376">
        <v>0.61665789022141182</v>
      </c>
      <c r="E275" s="71">
        <v>9.5338200495133982</v>
      </c>
      <c r="F275" s="376">
        <v>2.339324745669086</v>
      </c>
      <c r="G275" s="70">
        <v>0.61665789022141182</v>
      </c>
      <c r="H275" s="70"/>
      <c r="I275" s="70"/>
      <c r="J275" s="70">
        <v>10.6021</v>
      </c>
      <c r="K275" s="70"/>
      <c r="L275" s="374">
        <f t="shared" si="20"/>
        <v>0.5</v>
      </c>
      <c r="M275" s="70"/>
      <c r="N275" s="297">
        <f t="shared" si="21"/>
        <v>1.4779913179452489</v>
      </c>
      <c r="O275" s="297">
        <f t="shared" si="22"/>
        <v>1.4779913179452489</v>
      </c>
      <c r="P275" s="297">
        <f t="shared" si="23"/>
        <v>116.55459910566873</v>
      </c>
      <c r="Q275" s="295">
        <f t="shared" si="24"/>
        <v>0.13940552512664933</v>
      </c>
      <c r="R275" s="300"/>
      <c r="S275" s="300"/>
      <c r="T275" s="300"/>
      <c r="U275" s="300"/>
      <c r="V275" s="298" t="str">
        <f>PE!AP275</f>
        <v>Kläranlagen</v>
      </c>
    </row>
    <row r="276" spans="1:22">
      <c r="A276" s="350" t="s">
        <v>310</v>
      </c>
      <c r="B276" s="376">
        <v>9.133173926463396</v>
      </c>
      <c r="C276" s="376">
        <v>2.0415315488038468</v>
      </c>
      <c r="D276" s="376"/>
      <c r="E276" s="71">
        <v>9.133173926463396</v>
      </c>
      <c r="F276" s="376">
        <v>2.0415315488038468</v>
      </c>
      <c r="G276" s="70"/>
      <c r="H276" s="70"/>
      <c r="I276" s="70"/>
      <c r="J276" s="70">
        <v>13.4375</v>
      </c>
      <c r="K276" s="70"/>
      <c r="L276" s="374">
        <f t="shared" si="20"/>
        <v>0.75</v>
      </c>
      <c r="M276" s="70"/>
      <c r="N276" s="297">
        <f t="shared" si="21"/>
        <v>2.0415315488038468</v>
      </c>
      <c r="O276" s="297">
        <f t="shared" si="22"/>
        <v>2.0415315488038468</v>
      </c>
      <c r="P276" s="297">
        <f t="shared" si="23"/>
        <v>0</v>
      </c>
      <c r="Q276" s="295">
        <f t="shared" si="24"/>
        <v>0.15192792921330953</v>
      </c>
      <c r="R276" s="300"/>
      <c r="S276" s="300"/>
      <c r="T276" s="300"/>
      <c r="U276" s="300"/>
      <c r="V276" s="298" t="str">
        <f>PE!AP276</f>
        <v>KWS, Schlamm</v>
      </c>
    </row>
    <row r="277" spans="1:22">
      <c r="A277" s="350" t="s">
        <v>311</v>
      </c>
      <c r="B277" s="376">
        <v>6.074042833729874</v>
      </c>
      <c r="C277" s="376">
        <v>2.082561955632066</v>
      </c>
      <c r="D277" s="376"/>
      <c r="E277" s="71">
        <v>6.074042833729874</v>
      </c>
      <c r="F277" s="376">
        <v>2.082561955632066</v>
      </c>
      <c r="G277" s="70"/>
      <c r="H277" s="70"/>
      <c r="I277" s="70"/>
      <c r="J277" s="70">
        <v>30.892499999999998</v>
      </c>
      <c r="K277" s="70"/>
      <c r="L277" s="374">
        <f t="shared" si="20"/>
        <v>0.75</v>
      </c>
      <c r="M277" s="70"/>
      <c r="N277" s="297">
        <f t="shared" si="21"/>
        <v>2.082561955632066</v>
      </c>
      <c r="O277" s="297">
        <f t="shared" si="22"/>
        <v>2.082561955632066</v>
      </c>
      <c r="P277" s="297">
        <f t="shared" si="23"/>
        <v>0</v>
      </c>
      <c r="Q277" s="295">
        <f t="shared" si="24"/>
        <v>6.7413189467737028E-2</v>
      </c>
      <c r="R277" s="300"/>
      <c r="S277" s="300"/>
      <c r="T277" s="300"/>
      <c r="U277" s="300"/>
      <c r="V277" s="298" t="str">
        <f>PE!AP277</f>
        <v>KWS, Schlamm</v>
      </c>
    </row>
    <row r="278" spans="1:22">
      <c r="A278" s="350" t="s">
        <v>312</v>
      </c>
      <c r="B278" s="376">
        <v>9.3976256822876181</v>
      </c>
      <c r="C278" s="376">
        <v>2.0195054017750929</v>
      </c>
      <c r="D278" s="376"/>
      <c r="E278" s="71">
        <v>9.3976256822876181</v>
      </c>
      <c r="F278" s="376">
        <v>2.0195054017750929</v>
      </c>
      <c r="G278" s="70"/>
      <c r="H278" s="70"/>
      <c r="I278" s="70"/>
      <c r="J278" s="70">
        <v>9.4992000000000001</v>
      </c>
      <c r="K278" s="70"/>
      <c r="L278" s="374">
        <f t="shared" si="20"/>
        <v>0.75</v>
      </c>
      <c r="M278" s="70"/>
      <c r="N278" s="297">
        <f t="shared" si="21"/>
        <v>2.0195054017750929</v>
      </c>
      <c r="O278" s="297">
        <f t="shared" si="22"/>
        <v>2.0195054017750929</v>
      </c>
      <c r="P278" s="297">
        <f t="shared" si="23"/>
        <v>0</v>
      </c>
      <c r="Q278" s="295">
        <f t="shared" si="24"/>
        <v>0.21259741891686593</v>
      </c>
      <c r="R278" s="300"/>
      <c r="S278" s="300"/>
      <c r="T278" s="300"/>
      <c r="U278" s="300"/>
      <c r="V278" s="298" t="str">
        <f>PE!AP278</f>
        <v>KWS, Schlamm</v>
      </c>
    </row>
    <row r="279" spans="1:22">
      <c r="A279" s="350" t="s">
        <v>313</v>
      </c>
      <c r="B279" s="376">
        <v>17.452943178712591</v>
      </c>
      <c r="C279" s="376">
        <v>2.4871714339683928</v>
      </c>
      <c r="D279" s="376"/>
      <c r="E279" s="71">
        <v>17.452943178712591</v>
      </c>
      <c r="F279" s="376">
        <v>2.4871714339683928</v>
      </c>
      <c r="G279" s="70"/>
      <c r="H279" s="70"/>
      <c r="I279" s="70"/>
      <c r="J279" s="70">
        <v>14.5312</v>
      </c>
      <c r="K279" s="70"/>
      <c r="L279" s="374">
        <f t="shared" si="20"/>
        <v>0.75</v>
      </c>
      <c r="M279" s="70"/>
      <c r="N279" s="297">
        <f t="shared" si="21"/>
        <v>2.4871714339683928</v>
      </c>
      <c r="O279" s="297">
        <f t="shared" si="22"/>
        <v>2.4871714339683928</v>
      </c>
      <c r="P279" s="297">
        <f t="shared" si="23"/>
        <v>0</v>
      </c>
      <c r="Q279" s="295">
        <f t="shared" si="24"/>
        <v>0.17116077364349763</v>
      </c>
      <c r="R279" s="300"/>
      <c r="S279" s="300"/>
      <c r="T279" s="300"/>
      <c r="U279" s="300"/>
      <c r="V279" s="298" t="str">
        <f>PE!AP279</f>
        <v>Muenchehofe</v>
      </c>
    </row>
    <row r="280" spans="1:22">
      <c r="A280" s="350" t="s">
        <v>314</v>
      </c>
      <c r="B280" s="376">
        <v>10.91141346846355</v>
      </c>
      <c r="C280" s="376">
        <v>2.3195970410451521</v>
      </c>
      <c r="D280" s="376"/>
      <c r="E280" s="71">
        <v>10.91141346846355</v>
      </c>
      <c r="F280" s="376">
        <v>2.3195970410451521</v>
      </c>
      <c r="G280" s="70"/>
      <c r="H280" s="70"/>
      <c r="I280" s="70"/>
      <c r="J280" s="70">
        <v>9.9720999999999993</v>
      </c>
      <c r="K280" s="70"/>
      <c r="L280" s="374">
        <f t="shared" si="20"/>
        <v>0.75</v>
      </c>
      <c r="M280" s="70"/>
      <c r="N280" s="297">
        <f t="shared" si="21"/>
        <v>2.3195970410451521</v>
      </c>
      <c r="O280" s="297">
        <f t="shared" si="22"/>
        <v>2.3195970410451521</v>
      </c>
      <c r="P280" s="297">
        <f t="shared" si="23"/>
        <v>0</v>
      </c>
      <c r="Q280" s="295">
        <f t="shared" si="24"/>
        <v>0.23260868232821094</v>
      </c>
      <c r="R280" s="300"/>
      <c r="S280" s="300"/>
      <c r="T280" s="300"/>
      <c r="U280" s="300"/>
      <c r="V280" s="298" t="str">
        <f>PE!AP280</f>
        <v>Muenchehofe</v>
      </c>
    </row>
    <row r="281" spans="1:22">
      <c r="A281" s="350" t="s">
        <v>315</v>
      </c>
      <c r="B281" s="376">
        <v>11.038844590018289</v>
      </c>
      <c r="C281" s="376">
        <v>2.306513842025574</v>
      </c>
      <c r="D281" s="376"/>
      <c r="E281" s="71">
        <v>11.038844590018289</v>
      </c>
      <c r="F281" s="376">
        <v>2.306513842025574</v>
      </c>
      <c r="G281" s="70"/>
      <c r="H281" s="70"/>
      <c r="I281" s="70"/>
      <c r="J281" s="70">
        <v>10.310499999999999</v>
      </c>
      <c r="K281" s="70"/>
      <c r="L281" s="374">
        <f t="shared" si="20"/>
        <v>0.75</v>
      </c>
      <c r="M281" s="70"/>
      <c r="N281" s="297">
        <f t="shared" si="21"/>
        <v>2.306513842025574</v>
      </c>
      <c r="O281" s="297">
        <f t="shared" si="22"/>
        <v>2.306513842025574</v>
      </c>
      <c r="P281" s="297">
        <f t="shared" si="23"/>
        <v>0</v>
      </c>
      <c r="Q281" s="295">
        <f t="shared" si="24"/>
        <v>0.22370533359444975</v>
      </c>
      <c r="R281" s="300"/>
      <c r="S281" s="300"/>
      <c r="T281" s="300"/>
      <c r="U281" s="300"/>
      <c r="V281" s="298" t="str">
        <f>PE!AP281</f>
        <v>Muenchehofe</v>
      </c>
    </row>
    <row r="282" spans="1:22">
      <c r="A282" s="350" t="s">
        <v>316</v>
      </c>
      <c r="B282" s="376"/>
      <c r="C282" s="376">
        <v>1.6770495059920489</v>
      </c>
      <c r="D282" s="376"/>
      <c r="E282" s="71"/>
      <c r="F282" s="376">
        <v>1.6770495059920489</v>
      </c>
      <c r="G282" s="70"/>
      <c r="H282" s="70"/>
      <c r="I282" s="70"/>
      <c r="J282" s="70">
        <v>3.5918000000000001</v>
      </c>
      <c r="K282" s="70"/>
      <c r="L282" s="374">
        <f t="shared" si="20"/>
        <v>0.75</v>
      </c>
      <c r="M282" s="70"/>
      <c r="N282" s="297">
        <f t="shared" si="21"/>
        <v>1.6770495059920489</v>
      </c>
      <c r="O282" s="297">
        <f t="shared" si="22"/>
        <v>1.6770495059920489</v>
      </c>
      <c r="P282" s="297">
        <f t="shared" si="23"/>
        <v>0</v>
      </c>
      <c r="Q282" s="295">
        <f t="shared" si="24"/>
        <v>0.46691060359486858</v>
      </c>
      <c r="R282" s="300"/>
      <c r="S282" s="300"/>
      <c r="T282" s="300"/>
      <c r="U282" s="300"/>
      <c r="V282" s="298" t="str">
        <f>PE!AP282</f>
        <v>Methode</v>
      </c>
    </row>
    <row r="283" spans="1:22">
      <c r="A283" s="350" t="s">
        <v>317</v>
      </c>
      <c r="B283" s="376"/>
      <c r="C283" s="376">
        <v>1.6239905761717719</v>
      </c>
      <c r="D283" s="376"/>
      <c r="E283" s="71"/>
      <c r="F283" s="376">
        <v>1.6239905761717719</v>
      </c>
      <c r="G283" s="70"/>
      <c r="H283" s="70"/>
      <c r="I283" s="70"/>
      <c r="J283" s="70">
        <v>11.972099999999999</v>
      </c>
      <c r="K283" s="70"/>
      <c r="L283" s="374">
        <f t="shared" si="20"/>
        <v>0.75</v>
      </c>
      <c r="M283" s="70"/>
      <c r="N283" s="297">
        <f t="shared" si="21"/>
        <v>1.6239905761717719</v>
      </c>
      <c r="O283" s="297">
        <f t="shared" si="22"/>
        <v>1.6239905761717719</v>
      </c>
      <c r="P283" s="297">
        <f t="shared" si="23"/>
        <v>0</v>
      </c>
      <c r="Q283" s="295">
        <f t="shared" si="24"/>
        <v>0.13564792945028625</v>
      </c>
      <c r="R283" s="300"/>
      <c r="S283" s="300"/>
      <c r="T283" s="300"/>
      <c r="U283" s="300"/>
      <c r="V283" s="298" t="str">
        <f>PE!AP283</f>
        <v>Methode</v>
      </c>
    </row>
    <row r="284" spans="1:22">
      <c r="A284" s="350" t="s">
        <v>318</v>
      </c>
      <c r="B284" s="376"/>
      <c r="C284" s="376">
        <v>1.5903488777098229</v>
      </c>
      <c r="D284" s="376"/>
      <c r="E284" s="71"/>
      <c r="F284" s="376">
        <v>1.5903488777098229</v>
      </c>
      <c r="G284" s="70"/>
      <c r="H284" s="70"/>
      <c r="I284" s="70"/>
      <c r="J284" s="70">
        <v>10.0366</v>
      </c>
      <c r="K284" s="70"/>
      <c r="L284" s="374">
        <f t="shared" si="20"/>
        <v>0.75</v>
      </c>
      <c r="M284" s="70"/>
      <c r="N284" s="297">
        <f t="shared" si="21"/>
        <v>1.5903488777098229</v>
      </c>
      <c r="O284" s="297">
        <f t="shared" si="22"/>
        <v>1.5903488777098229</v>
      </c>
      <c r="P284" s="297">
        <f t="shared" si="23"/>
        <v>0</v>
      </c>
      <c r="Q284" s="295">
        <f t="shared" si="24"/>
        <v>0.15845494268077068</v>
      </c>
      <c r="R284" s="300"/>
      <c r="S284" s="300"/>
      <c r="T284" s="300"/>
      <c r="U284" s="300"/>
      <c r="V284" s="298" t="str">
        <f>PE!AP284</f>
        <v>Methode</v>
      </c>
    </row>
    <row r="285" spans="1:22">
      <c r="A285" s="350" t="s">
        <v>319</v>
      </c>
      <c r="B285" s="376"/>
      <c r="C285" s="376">
        <v>2.1362409528286692</v>
      </c>
      <c r="D285" s="376">
        <v>24.62331455061415</v>
      </c>
      <c r="E285" s="71"/>
      <c r="F285" s="376">
        <v>2.1362409528286692</v>
      </c>
      <c r="G285" s="70">
        <v>24.62331455061415</v>
      </c>
      <c r="H285" s="70"/>
      <c r="I285" s="70"/>
      <c r="J285" s="70">
        <v>10.0708</v>
      </c>
      <c r="K285" s="70"/>
      <c r="L285" s="374">
        <f t="shared" si="20"/>
        <v>0.5</v>
      </c>
      <c r="M285" s="70"/>
      <c r="N285" s="297">
        <f t="shared" si="21"/>
        <v>13.379777751721409</v>
      </c>
      <c r="O285" s="297">
        <f t="shared" si="22"/>
        <v>13.379777751721409</v>
      </c>
      <c r="P285" s="297">
        <f t="shared" si="23"/>
        <v>168.06761678004966</v>
      </c>
      <c r="Q285" s="295">
        <f t="shared" si="24"/>
        <v>1.3285714890298099</v>
      </c>
      <c r="R285" s="300"/>
      <c r="S285" s="300"/>
      <c r="T285" s="300"/>
      <c r="U285" s="300"/>
      <c r="V285" s="298" t="str">
        <f>PE!AP285</f>
        <v>Kläranlagen</v>
      </c>
    </row>
    <row r="286" spans="1:22">
      <c r="A286" s="350" t="s">
        <v>320</v>
      </c>
      <c r="B286" s="376">
        <v>0.30129810371411531</v>
      </c>
      <c r="C286" s="376">
        <v>1.9885855189817661</v>
      </c>
      <c r="D286" s="376">
        <v>42.281375511302727</v>
      </c>
      <c r="E286" s="71">
        <v>0.30129810371411531</v>
      </c>
      <c r="F286" s="376">
        <v>1.9885855189817661</v>
      </c>
      <c r="G286" s="70">
        <v>42.281375511302727</v>
      </c>
      <c r="H286" s="70"/>
      <c r="I286" s="70"/>
      <c r="J286" s="70">
        <v>11.7417</v>
      </c>
      <c r="K286" s="70"/>
      <c r="L286" s="374">
        <f t="shared" si="20"/>
        <v>0.5</v>
      </c>
      <c r="M286" s="70"/>
      <c r="N286" s="297">
        <f t="shared" si="21"/>
        <v>22.134980515142246</v>
      </c>
      <c r="O286" s="297">
        <f t="shared" si="22"/>
        <v>22.134980515142246</v>
      </c>
      <c r="P286" s="297">
        <f t="shared" si="23"/>
        <v>182.03219092403177</v>
      </c>
      <c r="Q286" s="295">
        <f t="shared" si="24"/>
        <v>1.8851597737246093</v>
      </c>
      <c r="R286" s="300"/>
      <c r="S286" s="300"/>
      <c r="T286" s="300"/>
      <c r="U286" s="300"/>
      <c r="V286" s="298" t="str">
        <f>PE!AP286</f>
        <v>Kläranlagen</v>
      </c>
    </row>
    <row r="287" spans="1:22">
      <c r="A287" s="350" t="s">
        <v>321</v>
      </c>
      <c r="B287" s="376">
        <v>8.774158249309254</v>
      </c>
      <c r="C287" s="376">
        <v>2.6609589847047701</v>
      </c>
      <c r="D287" s="376">
        <v>13.123559909477089</v>
      </c>
      <c r="E287" s="71">
        <v>8.774158249309254</v>
      </c>
      <c r="F287" s="376">
        <v>2.6609589847047701</v>
      </c>
      <c r="G287" s="70">
        <v>13.123559909477089</v>
      </c>
      <c r="H287" s="70"/>
      <c r="I287" s="70"/>
      <c r="J287" s="70">
        <v>12.3482</v>
      </c>
      <c r="K287" s="70"/>
      <c r="L287" s="374">
        <f t="shared" si="20"/>
        <v>0.5</v>
      </c>
      <c r="M287" s="70"/>
      <c r="N287" s="297">
        <f t="shared" si="21"/>
        <v>7.8922594470909297</v>
      </c>
      <c r="O287" s="297">
        <f t="shared" si="22"/>
        <v>7.8922594470909297</v>
      </c>
      <c r="P287" s="297">
        <f t="shared" si="23"/>
        <v>132.5678786273152</v>
      </c>
      <c r="Q287" s="295">
        <f t="shared" si="24"/>
        <v>0.63914250231539249</v>
      </c>
      <c r="R287" s="300"/>
      <c r="S287" s="300"/>
      <c r="T287" s="300"/>
      <c r="U287" s="300"/>
      <c r="V287" s="298" t="str">
        <f>PE!AP287</f>
        <v>Kläranlagen</v>
      </c>
    </row>
    <row r="288" spans="1:22">
      <c r="A288" s="350" t="s">
        <v>322</v>
      </c>
      <c r="B288" s="376">
        <v>8.7140038895837062</v>
      </c>
      <c r="C288" s="376">
        <v>2.4893349428253142</v>
      </c>
      <c r="D288" s="376">
        <v>13.259108681726699</v>
      </c>
      <c r="E288" s="71">
        <v>8.7140038895837062</v>
      </c>
      <c r="F288" s="376">
        <v>2.4893349428253142</v>
      </c>
      <c r="G288" s="70">
        <v>13.259108681726699</v>
      </c>
      <c r="H288" s="70"/>
      <c r="I288" s="70"/>
      <c r="J288" s="70">
        <v>12.158899999999999</v>
      </c>
      <c r="K288" s="70"/>
      <c r="L288" s="374">
        <f t="shared" si="20"/>
        <v>0.5</v>
      </c>
      <c r="M288" s="70"/>
      <c r="N288" s="297">
        <f t="shared" si="21"/>
        <v>7.8742218122760068</v>
      </c>
      <c r="O288" s="297">
        <f t="shared" si="22"/>
        <v>7.8742218122760068</v>
      </c>
      <c r="P288" s="297">
        <f t="shared" si="23"/>
        <v>136.77254712473527</v>
      </c>
      <c r="Q288" s="295">
        <f t="shared" si="24"/>
        <v>0.64760971899398856</v>
      </c>
      <c r="R288" s="300"/>
      <c r="S288" s="300"/>
      <c r="T288" s="300"/>
      <c r="U288" s="300"/>
      <c r="V288" s="298" t="str">
        <f>PE!AP288</f>
        <v>Kläranlagen</v>
      </c>
    </row>
    <row r="289" spans="1:22">
      <c r="A289" s="350" t="s">
        <v>323</v>
      </c>
      <c r="B289" s="376">
        <v>7.9619749331085821</v>
      </c>
      <c r="C289" s="376">
        <v>9.7699395287425723</v>
      </c>
      <c r="D289" s="376">
        <v>26.223266437658928</v>
      </c>
      <c r="E289" s="71">
        <v>7.9619749331085821</v>
      </c>
      <c r="F289" s="376">
        <v>9.7699395287425723</v>
      </c>
      <c r="G289" s="70">
        <v>26.223266437658928</v>
      </c>
      <c r="H289" s="70"/>
      <c r="I289" s="70"/>
      <c r="J289" s="70">
        <v>9.2369000000000003</v>
      </c>
      <c r="K289" s="70"/>
      <c r="L289" s="374">
        <f t="shared" si="20"/>
        <v>0.5</v>
      </c>
      <c r="M289" s="70"/>
      <c r="N289" s="297">
        <f t="shared" si="21"/>
        <v>17.996602983200752</v>
      </c>
      <c r="O289" s="297">
        <f t="shared" si="22"/>
        <v>17.996602983200752</v>
      </c>
      <c r="P289" s="297">
        <f t="shared" si="23"/>
        <v>91.424625660048207</v>
      </c>
      <c r="Q289" s="295">
        <f t="shared" si="24"/>
        <v>1.9483379687125282</v>
      </c>
      <c r="R289" s="300"/>
      <c r="S289" s="300"/>
      <c r="T289" s="300"/>
      <c r="U289" s="300"/>
      <c r="V289" s="298" t="str">
        <f>PE!AP289</f>
        <v>Kläranlagen</v>
      </c>
    </row>
    <row r="290" spans="1:22">
      <c r="A290" s="350" t="s">
        <v>324</v>
      </c>
      <c r="B290" s="376">
        <v>10.85312335917831</v>
      </c>
      <c r="C290" s="376">
        <v>3.8286025909280799</v>
      </c>
      <c r="D290" s="376">
        <v>41.152503535699474</v>
      </c>
      <c r="E290" s="71">
        <v>10.85312335917831</v>
      </c>
      <c r="F290" s="376">
        <v>3.8286025909280799</v>
      </c>
      <c r="G290" s="70">
        <v>41.152503535699474</v>
      </c>
      <c r="H290" s="70"/>
      <c r="I290" s="70"/>
      <c r="J290" s="70">
        <v>12.124499999999999</v>
      </c>
      <c r="K290" s="70"/>
      <c r="L290" s="374">
        <f t="shared" si="20"/>
        <v>0.5</v>
      </c>
      <c r="M290" s="70"/>
      <c r="N290" s="297">
        <f t="shared" si="21"/>
        <v>22.490553063313776</v>
      </c>
      <c r="O290" s="297">
        <f t="shared" si="22"/>
        <v>22.490553063313776</v>
      </c>
      <c r="P290" s="297">
        <f t="shared" si="23"/>
        <v>165.9536821513453</v>
      </c>
      <c r="Q290" s="295">
        <f t="shared" si="24"/>
        <v>1.8549674677977463</v>
      </c>
      <c r="R290" s="300"/>
      <c r="S290" s="300"/>
      <c r="T290" s="300"/>
      <c r="U290" s="300"/>
      <c r="V290" s="298" t="str">
        <f>PE!AP290</f>
        <v>Kläranlagen</v>
      </c>
    </row>
    <row r="291" spans="1:22">
      <c r="A291" s="350" t="s">
        <v>325</v>
      </c>
      <c r="B291" s="376"/>
      <c r="C291" s="376">
        <v>1.8163396866782071</v>
      </c>
      <c r="D291" s="376">
        <v>35.486962016466073</v>
      </c>
      <c r="E291" s="71"/>
      <c r="F291" s="376">
        <v>1.8163396866782071</v>
      </c>
      <c r="G291" s="70">
        <v>35.486962016466073</v>
      </c>
      <c r="H291" s="70"/>
      <c r="I291" s="70"/>
      <c r="J291" s="70">
        <v>18</v>
      </c>
      <c r="K291" s="70"/>
      <c r="L291" s="374">
        <f t="shared" si="20"/>
        <v>0.5</v>
      </c>
      <c r="M291" s="70"/>
      <c r="N291" s="297">
        <f t="shared" si="21"/>
        <v>18.651650851572139</v>
      </c>
      <c r="O291" s="297">
        <f t="shared" si="22"/>
        <v>18.651650851572139</v>
      </c>
      <c r="P291" s="297">
        <f t="shared" si="23"/>
        <v>180.52355042315079</v>
      </c>
      <c r="Q291" s="295">
        <f t="shared" si="24"/>
        <v>1.036202825087341</v>
      </c>
      <c r="R291" s="300"/>
      <c r="S291" s="300"/>
      <c r="T291" s="300"/>
      <c r="U291" s="300"/>
      <c r="V291" s="298" t="str">
        <f>PE!AP291</f>
        <v>Methode</v>
      </c>
    </row>
    <row r="292" spans="1:22">
      <c r="A292" s="350" t="s">
        <v>326</v>
      </c>
      <c r="B292" s="376">
        <v>255.53726414060719</v>
      </c>
      <c r="C292" s="376">
        <v>86.52188754131187</v>
      </c>
      <c r="D292" s="376">
        <v>47.964520478918892</v>
      </c>
      <c r="E292" s="71">
        <v>255.53726414060719</v>
      </c>
      <c r="F292" s="376">
        <v>86.52188754131187</v>
      </c>
      <c r="G292" s="70">
        <v>47.964520478918892</v>
      </c>
      <c r="H292" s="70"/>
      <c r="I292" s="70"/>
      <c r="J292" s="70">
        <v>10.5014</v>
      </c>
      <c r="K292" s="70"/>
      <c r="L292" s="374">
        <f t="shared" si="20"/>
        <v>0.75</v>
      </c>
      <c r="M292" s="70"/>
      <c r="N292" s="297">
        <f t="shared" si="21"/>
        <v>67.243204010115377</v>
      </c>
      <c r="O292" s="297">
        <f t="shared" si="22"/>
        <v>67.243204010115377</v>
      </c>
      <c r="P292" s="297">
        <f t="shared" si="23"/>
        <v>57.340169359855018</v>
      </c>
      <c r="Q292" s="295">
        <f t="shared" si="24"/>
        <v>6.4032608995101015</v>
      </c>
      <c r="R292" s="300"/>
      <c r="S292" s="300"/>
      <c r="T292" s="300"/>
      <c r="U292" s="300"/>
      <c r="V292" s="298" t="str">
        <f>PE!AP292</f>
        <v>Methode</v>
      </c>
    </row>
    <row r="293" spans="1:22">
      <c r="A293" s="350" t="s">
        <v>327</v>
      </c>
      <c r="B293" s="376">
        <v>174.07429869554889</v>
      </c>
      <c r="C293" s="376">
        <v>72.929618076766289</v>
      </c>
      <c r="D293" s="376">
        <v>68.746246758586722</v>
      </c>
      <c r="E293" s="71">
        <v>174.07429869554889</v>
      </c>
      <c r="F293" s="376">
        <v>72.929618076766289</v>
      </c>
      <c r="G293" s="70">
        <v>68.746246758586722</v>
      </c>
      <c r="H293" s="70"/>
      <c r="I293" s="70"/>
      <c r="J293" s="70">
        <v>8.9940999999999995</v>
      </c>
      <c r="K293" s="70"/>
      <c r="L293" s="374">
        <f t="shared" si="20"/>
        <v>1</v>
      </c>
      <c r="M293" s="70"/>
      <c r="N293" s="297">
        <f t="shared" si="21"/>
        <v>70.837932417676512</v>
      </c>
      <c r="O293" s="297">
        <f t="shared" si="22"/>
        <v>70.837932417676512</v>
      </c>
      <c r="P293" s="297">
        <f t="shared" si="23"/>
        <v>5.9055525414173031</v>
      </c>
      <c r="Q293" s="295">
        <f t="shared" si="24"/>
        <v>7.8760445645119042</v>
      </c>
      <c r="R293" s="300"/>
      <c r="S293" s="300"/>
      <c r="T293" s="300"/>
      <c r="U293" s="300"/>
      <c r="V293" s="298" t="str">
        <f>PE!AP293</f>
        <v>Methode</v>
      </c>
    </row>
    <row r="294" spans="1:22">
      <c r="A294" s="350" t="s">
        <v>328</v>
      </c>
      <c r="B294" s="376">
        <v>133.50752399478949</v>
      </c>
      <c r="C294" s="376">
        <v>18.918339403163259</v>
      </c>
      <c r="D294" s="376">
        <v>50.413497009957617</v>
      </c>
      <c r="E294" s="71">
        <v>133.50752399478949</v>
      </c>
      <c r="F294" s="376">
        <v>18.918339403163259</v>
      </c>
      <c r="G294" s="70">
        <v>50.413497009957617</v>
      </c>
      <c r="H294" s="70"/>
      <c r="I294" s="70"/>
      <c r="J294" s="70">
        <v>9.4471000000000007</v>
      </c>
      <c r="K294" s="70"/>
      <c r="L294" s="374">
        <f t="shared" si="20"/>
        <v>0.5</v>
      </c>
      <c r="M294" s="70"/>
      <c r="N294" s="297">
        <f t="shared" si="21"/>
        <v>34.665918206560434</v>
      </c>
      <c r="O294" s="297">
        <f t="shared" si="22"/>
        <v>34.665918206560434</v>
      </c>
      <c r="P294" s="297">
        <f t="shared" si="23"/>
        <v>90.853377715620354</v>
      </c>
      <c r="Q294" s="295">
        <f t="shared" si="24"/>
        <v>3.6694772159245095</v>
      </c>
      <c r="R294" s="300"/>
      <c r="S294" s="300"/>
      <c r="T294" s="300"/>
      <c r="U294" s="300"/>
      <c r="V294" s="298" t="str">
        <f>PE!AP294</f>
        <v>Methode</v>
      </c>
    </row>
    <row r="295" spans="1:22">
      <c r="A295" s="350" t="s">
        <v>329</v>
      </c>
      <c r="B295" s="376">
        <v>235.93010000643699</v>
      </c>
      <c r="C295" s="376">
        <v>53.621187212702168</v>
      </c>
      <c r="D295" s="376">
        <v>37.148776665192948</v>
      </c>
      <c r="E295" s="71">
        <v>235.93010000643699</v>
      </c>
      <c r="F295" s="376">
        <v>53.621187212702168</v>
      </c>
      <c r="G295" s="70">
        <v>37.148776665192948</v>
      </c>
      <c r="H295" s="70"/>
      <c r="I295" s="70"/>
      <c r="J295" s="70">
        <v>10.328200000000001</v>
      </c>
      <c r="K295" s="70"/>
      <c r="L295" s="374">
        <f t="shared" si="20"/>
        <v>0.75</v>
      </c>
      <c r="M295" s="70"/>
      <c r="N295" s="297">
        <f t="shared" si="21"/>
        <v>45.384981938947561</v>
      </c>
      <c r="O295" s="297">
        <f t="shared" si="22"/>
        <v>45.384981938947561</v>
      </c>
      <c r="P295" s="297">
        <f t="shared" si="23"/>
        <v>36.294848744609197</v>
      </c>
      <c r="Q295" s="295">
        <f t="shared" si="24"/>
        <v>4.3942779902545999</v>
      </c>
      <c r="R295" s="300"/>
      <c r="S295" s="300"/>
      <c r="T295" s="300"/>
      <c r="U295" s="300"/>
      <c r="V295" s="298" t="str">
        <f>PE!AP295</f>
        <v>Methode</v>
      </c>
    </row>
    <row r="296" spans="1:22">
      <c r="A296" s="350" t="s">
        <v>1051</v>
      </c>
      <c r="B296" s="376">
        <v>8.0973350972001175</v>
      </c>
      <c r="C296" s="376">
        <v>2.7637983010103628</v>
      </c>
      <c r="D296" s="376"/>
      <c r="E296" s="71">
        <v>8.0973350972001175</v>
      </c>
      <c r="F296" s="376">
        <v>2.7637983010103628</v>
      </c>
      <c r="G296" s="70"/>
      <c r="H296" s="70"/>
      <c r="I296" s="70"/>
      <c r="J296" s="70">
        <v>10.790100000000001</v>
      </c>
      <c r="K296" s="70"/>
      <c r="L296" s="374">
        <f t="shared" si="20"/>
        <v>0.75</v>
      </c>
      <c r="M296" s="70"/>
      <c r="N296" s="297">
        <f t="shared" si="21"/>
        <v>2.7637983010103628</v>
      </c>
      <c r="O296" s="297">
        <f t="shared" si="22"/>
        <v>2.7637983010103628</v>
      </c>
      <c r="P296" s="297">
        <f t="shared" si="23"/>
        <v>0</v>
      </c>
      <c r="Q296" s="295">
        <f t="shared" si="24"/>
        <v>0.2561420469699412</v>
      </c>
      <c r="R296" s="300"/>
      <c r="S296" s="300"/>
      <c r="T296" s="300"/>
      <c r="U296" s="300"/>
      <c r="V296" s="298" t="str">
        <f>PE!AP296</f>
        <v>KWS, Schlamm</v>
      </c>
    </row>
    <row r="297" spans="1:22">
      <c r="A297" s="350" t="s">
        <v>1052</v>
      </c>
      <c r="B297" s="376">
        <v>7.7358419361570752</v>
      </c>
      <c r="C297" s="376">
        <v>2.1054378619065939</v>
      </c>
      <c r="D297" s="376"/>
      <c r="E297" s="71">
        <v>7.7358419361570752</v>
      </c>
      <c r="F297" s="376">
        <v>2.1054378619065939</v>
      </c>
      <c r="G297" s="70"/>
      <c r="H297" s="70"/>
      <c r="I297" s="70"/>
      <c r="J297" s="70">
        <v>10.063800000000001</v>
      </c>
      <c r="K297" s="70"/>
      <c r="L297" s="374">
        <f t="shared" si="20"/>
        <v>0.75</v>
      </c>
      <c r="M297" s="70"/>
      <c r="N297" s="297">
        <f t="shared" si="21"/>
        <v>2.1054378619065939</v>
      </c>
      <c r="O297" s="297">
        <f t="shared" si="22"/>
        <v>2.1054378619065939</v>
      </c>
      <c r="P297" s="297">
        <f t="shared" si="23"/>
        <v>0</v>
      </c>
      <c r="Q297" s="295">
        <f t="shared" si="24"/>
        <v>0.20920903256290801</v>
      </c>
      <c r="R297" s="300"/>
      <c r="S297" s="300"/>
      <c r="T297" s="300"/>
      <c r="U297" s="300"/>
      <c r="V297" s="298" t="str">
        <f>PE!AP297</f>
        <v>KWS, Schlamm</v>
      </c>
    </row>
    <row r="298" spans="1:22">
      <c r="A298" s="350" t="s">
        <v>1053</v>
      </c>
      <c r="B298" s="376">
        <v>7.0370823145076411</v>
      </c>
      <c r="C298" s="376">
        <v>1.8807760070232351</v>
      </c>
      <c r="D298" s="376"/>
      <c r="E298" s="71">
        <v>7.0370823145076411</v>
      </c>
      <c r="F298" s="376">
        <v>1.8807760070232351</v>
      </c>
      <c r="G298" s="70"/>
      <c r="H298" s="70"/>
      <c r="I298" s="70"/>
      <c r="J298" s="70">
        <v>9.6084999999999994</v>
      </c>
      <c r="K298" s="70"/>
      <c r="L298" s="374">
        <f t="shared" si="20"/>
        <v>0.75</v>
      </c>
      <c r="M298" s="70"/>
      <c r="N298" s="297">
        <f t="shared" si="21"/>
        <v>1.8807760070232351</v>
      </c>
      <c r="O298" s="297">
        <f t="shared" si="22"/>
        <v>1.8807760070232351</v>
      </c>
      <c r="P298" s="297">
        <f t="shared" si="23"/>
        <v>0</v>
      </c>
      <c r="Q298" s="295">
        <f t="shared" si="24"/>
        <v>0.1957408551827273</v>
      </c>
      <c r="R298" s="300"/>
      <c r="S298" s="300"/>
      <c r="T298" s="300"/>
      <c r="U298" s="300"/>
      <c r="V298" s="298" t="str">
        <f>PE!AP298</f>
        <v>KWS, Schlamm</v>
      </c>
    </row>
    <row r="299" spans="1:22">
      <c r="A299" s="350" t="s">
        <v>1054</v>
      </c>
      <c r="B299" s="376">
        <v>8.3661702774552875</v>
      </c>
      <c r="C299" s="376">
        <v>1.8439585601453641</v>
      </c>
      <c r="D299" s="376"/>
      <c r="E299" s="71">
        <v>8.3661702774552875</v>
      </c>
      <c r="F299" s="376">
        <v>1.8439585601453641</v>
      </c>
      <c r="G299" s="70"/>
      <c r="H299" s="70"/>
      <c r="I299" s="70"/>
      <c r="J299" s="70">
        <v>12.527100000000001</v>
      </c>
      <c r="K299" s="70"/>
      <c r="L299" s="374">
        <f t="shared" si="20"/>
        <v>0.75</v>
      </c>
      <c r="M299" s="70"/>
      <c r="N299" s="297">
        <f t="shared" si="21"/>
        <v>1.8439585601453641</v>
      </c>
      <c r="O299" s="297">
        <f t="shared" si="22"/>
        <v>1.8439585601453641</v>
      </c>
      <c r="P299" s="297">
        <f t="shared" si="23"/>
        <v>0</v>
      </c>
      <c r="Q299" s="295">
        <f t="shared" si="24"/>
        <v>0.14719756050046412</v>
      </c>
      <c r="R299" s="300"/>
      <c r="S299" s="300"/>
      <c r="T299" s="300"/>
      <c r="U299" s="300"/>
      <c r="V299" s="298" t="str">
        <f>PE!AP299</f>
        <v>KWS, Schlamm</v>
      </c>
    </row>
    <row r="300" spans="1:22">
      <c r="A300" s="350" t="s">
        <v>1055</v>
      </c>
      <c r="B300" s="71">
        <v>7.393842883372443</v>
      </c>
      <c r="C300" s="376">
        <v>1.812550732075682</v>
      </c>
      <c r="D300" s="376"/>
      <c r="E300" s="71">
        <v>7.393842883372443</v>
      </c>
      <c r="F300" s="376">
        <v>1.812550732075682</v>
      </c>
      <c r="G300" s="70"/>
      <c r="H300" s="70"/>
      <c r="I300" s="70"/>
      <c r="J300" s="70">
        <v>11.282500000000001</v>
      </c>
      <c r="K300" s="376"/>
      <c r="L300" s="374">
        <f t="shared" si="20"/>
        <v>0.75</v>
      </c>
      <c r="M300" s="376"/>
      <c r="N300" s="297">
        <f t="shared" si="21"/>
        <v>1.812550732075682</v>
      </c>
      <c r="O300" s="297">
        <f t="shared" si="22"/>
        <v>1.812550732075682</v>
      </c>
      <c r="P300" s="297">
        <f t="shared" si="23"/>
        <v>0</v>
      </c>
      <c r="Q300" s="295">
        <f t="shared" si="24"/>
        <v>0.16065151624867555</v>
      </c>
      <c r="R300" s="300"/>
      <c r="S300" s="300"/>
      <c r="T300" s="300"/>
      <c r="U300" s="300"/>
      <c r="V300" s="298" t="str">
        <f>PE!AP300</f>
        <v>KWS, Schlamm</v>
      </c>
    </row>
    <row r="301" spans="1:22">
      <c r="A301" s="350" t="s">
        <v>1056</v>
      </c>
      <c r="B301" s="71">
        <v>6.1492686446974432</v>
      </c>
      <c r="C301" s="376">
        <v>1.734586175123501</v>
      </c>
      <c r="D301" s="376"/>
      <c r="E301" s="71">
        <v>6.1492686446974432</v>
      </c>
      <c r="F301" s="376">
        <v>1.734586175123501</v>
      </c>
      <c r="G301" s="70"/>
      <c r="H301" s="70"/>
      <c r="I301" s="70"/>
      <c r="J301" s="70">
        <v>8.7576999999999998</v>
      </c>
      <c r="K301" s="376"/>
      <c r="L301" s="374">
        <f t="shared" si="20"/>
        <v>0.75</v>
      </c>
      <c r="M301" s="376"/>
      <c r="N301" s="297">
        <f t="shared" si="21"/>
        <v>1.734586175123501</v>
      </c>
      <c r="O301" s="297">
        <f t="shared" si="22"/>
        <v>1.734586175123501</v>
      </c>
      <c r="P301" s="297">
        <f t="shared" si="23"/>
        <v>0</v>
      </c>
      <c r="Q301" s="295">
        <f t="shared" si="24"/>
        <v>0.1980641235853593</v>
      </c>
      <c r="R301" s="300"/>
      <c r="S301" s="300"/>
      <c r="T301" s="300"/>
      <c r="U301" s="300"/>
      <c r="V301" s="298" t="str">
        <f>PE!AP301</f>
        <v>KWS, Schlamm</v>
      </c>
    </row>
    <row r="302" spans="1:22">
      <c r="A302" s="350" t="s">
        <v>336</v>
      </c>
      <c r="B302" s="71">
        <v>55.374698327106927</v>
      </c>
      <c r="C302" s="376">
        <v>10.92894937977765</v>
      </c>
      <c r="D302" s="376">
        <v>3.7426680081590589</v>
      </c>
      <c r="E302" s="71">
        <v>55.374698327106927</v>
      </c>
      <c r="F302" s="376">
        <v>10.92894937977765</v>
      </c>
      <c r="G302" s="70">
        <v>3.7426680081590589</v>
      </c>
      <c r="H302" s="70"/>
      <c r="I302" s="70"/>
      <c r="J302" s="70">
        <v>10.947100000000001</v>
      </c>
      <c r="K302" s="376"/>
      <c r="L302" s="374">
        <f t="shared" si="20"/>
        <v>0.5</v>
      </c>
      <c r="M302" s="376"/>
      <c r="N302" s="297">
        <f t="shared" si="21"/>
        <v>7.3358086939683549</v>
      </c>
      <c r="O302" s="297">
        <f t="shared" si="22"/>
        <v>7.3358086939683549</v>
      </c>
      <c r="P302" s="297">
        <f t="shared" si="23"/>
        <v>97.961679092412695</v>
      </c>
      <c r="Q302" s="295">
        <f t="shared" si="24"/>
        <v>0.67011434023333616</v>
      </c>
      <c r="R302" s="300"/>
      <c r="S302" s="300"/>
      <c r="T302" s="300"/>
      <c r="U302" s="300"/>
      <c r="V302" s="298" t="str">
        <f>PE!AP302</f>
        <v>Kläranlage</v>
      </c>
    </row>
    <row r="303" spans="1:22">
      <c r="A303" s="350" t="s">
        <v>1057</v>
      </c>
      <c r="B303" s="71">
        <v>6.8525580019822678</v>
      </c>
      <c r="C303" s="376">
        <v>1.7421170269430399</v>
      </c>
      <c r="D303" s="376"/>
      <c r="E303" s="71">
        <v>6.8525580019822678</v>
      </c>
      <c r="F303" s="376">
        <v>1.7421170269430399</v>
      </c>
      <c r="G303" s="70"/>
      <c r="H303" s="70"/>
      <c r="I303" s="70"/>
      <c r="J303" s="70">
        <v>9.0101999999999993</v>
      </c>
      <c r="K303" s="376"/>
      <c r="L303" s="374">
        <f t="shared" si="20"/>
        <v>0.75</v>
      </c>
      <c r="M303" s="376"/>
      <c r="N303" s="297">
        <f t="shared" si="21"/>
        <v>1.7421170269430399</v>
      </c>
      <c r="O303" s="297">
        <f t="shared" si="22"/>
        <v>1.7421170269430399</v>
      </c>
      <c r="P303" s="297">
        <f t="shared" si="23"/>
        <v>0</v>
      </c>
      <c r="Q303" s="295">
        <f t="shared" si="24"/>
        <v>0.19334942919613771</v>
      </c>
      <c r="R303" s="300"/>
      <c r="S303" s="300"/>
      <c r="T303" s="300"/>
      <c r="U303" s="300"/>
      <c r="V303" s="298" t="str">
        <f>PE!AP303</f>
        <v>KWS, Schlamm</v>
      </c>
    </row>
    <row r="304" spans="1:22">
      <c r="A304" s="350" t="s">
        <v>1058</v>
      </c>
      <c r="B304" s="71">
        <v>10.46145391967041</v>
      </c>
      <c r="C304" s="376">
        <v>1.735549915887062</v>
      </c>
      <c r="D304" s="376"/>
      <c r="E304" s="71">
        <v>10.46145391967041</v>
      </c>
      <c r="F304" s="376">
        <v>1.735549915887062</v>
      </c>
      <c r="G304" s="70"/>
      <c r="H304" s="70"/>
      <c r="I304" s="70"/>
      <c r="J304" s="70">
        <v>14.7845</v>
      </c>
      <c r="K304" s="376"/>
      <c r="L304" s="374">
        <f t="shared" si="20"/>
        <v>0.75</v>
      </c>
      <c r="M304" s="376"/>
      <c r="N304" s="297">
        <f t="shared" si="21"/>
        <v>1.735549915887062</v>
      </c>
      <c r="O304" s="297">
        <f t="shared" si="22"/>
        <v>1.735549915887062</v>
      </c>
      <c r="P304" s="297">
        <f t="shared" si="23"/>
        <v>0</v>
      </c>
      <c r="Q304" s="295">
        <f t="shared" si="24"/>
        <v>0.11738982825845054</v>
      </c>
      <c r="R304" s="300"/>
      <c r="S304" s="300"/>
      <c r="T304" s="300"/>
      <c r="U304" s="300"/>
      <c r="V304" s="298" t="str">
        <f>PE!AP304</f>
        <v>KWS, Schlamm</v>
      </c>
    </row>
    <row r="305" spans="1:22">
      <c r="A305" s="350" t="s">
        <v>1058</v>
      </c>
      <c r="B305" s="290"/>
      <c r="C305" s="374"/>
      <c r="D305" s="374"/>
      <c r="E305" s="290"/>
      <c r="F305" s="374"/>
      <c r="G305" s="291"/>
      <c r="H305" s="77"/>
      <c r="I305" s="77"/>
      <c r="J305" s="77">
        <v>14.7845</v>
      </c>
      <c r="K305" s="374"/>
      <c r="L305" s="374">
        <f t="shared" si="20"/>
        <v>0.33</v>
      </c>
      <c r="M305" s="374"/>
      <c r="N305" s="297" t="e">
        <f t="shared" si="21"/>
        <v>#DIV/0!</v>
      </c>
      <c r="O305" s="297" t="e">
        <f t="shared" si="22"/>
        <v>#DIV/0!</v>
      </c>
      <c r="P305" s="297" t="e">
        <f t="shared" si="23"/>
        <v>#DIV/0!</v>
      </c>
      <c r="Q305" s="295">
        <f t="shared" si="24"/>
        <v>0</v>
      </c>
      <c r="R305" s="300"/>
      <c r="S305" s="300"/>
      <c r="T305" s="300"/>
      <c r="U305" s="300"/>
      <c r="V305" s="298" t="str">
        <f>PE!AP305</f>
        <v>KWS, Schlamm</v>
      </c>
    </row>
    <row r="306" spans="1:22">
      <c r="A306" s="350" t="s">
        <v>1059</v>
      </c>
      <c r="B306" s="71">
        <v>5.1049509590744497</v>
      </c>
      <c r="C306" s="376">
        <v>2.56849568173828</v>
      </c>
      <c r="D306" s="376">
        <v>3.5619566172572328</v>
      </c>
      <c r="E306" s="71">
        <v>5.1049509590744497</v>
      </c>
      <c r="F306" s="376">
        <v>2.56849568173828</v>
      </c>
      <c r="G306" s="70">
        <v>3.5619566172572328</v>
      </c>
      <c r="H306" s="70"/>
      <c r="I306" s="70"/>
      <c r="J306" s="70">
        <v>6.0827</v>
      </c>
      <c r="K306" s="376"/>
      <c r="L306" s="374">
        <f t="shared" si="20"/>
        <v>1</v>
      </c>
      <c r="M306" s="376"/>
      <c r="N306" s="297">
        <f t="shared" si="21"/>
        <v>3.0652261494977564</v>
      </c>
      <c r="O306" s="297">
        <f t="shared" si="22"/>
        <v>3.0652261494977564</v>
      </c>
      <c r="P306" s="297">
        <f t="shared" si="23"/>
        <v>32.41068968701488</v>
      </c>
      <c r="Q306" s="295">
        <f t="shared" si="24"/>
        <v>0.50392525514948239</v>
      </c>
      <c r="R306" s="300"/>
      <c r="S306" s="300"/>
      <c r="T306" s="300"/>
      <c r="U306" s="300"/>
      <c r="V306" s="298" t="str">
        <f>PE!AP306</f>
        <v>KWS, Schlamm</v>
      </c>
    </row>
    <row r="307" spans="1:22">
      <c r="A307" s="350" t="s">
        <v>1060</v>
      </c>
      <c r="B307" s="71">
        <v>9.7153405460719462</v>
      </c>
      <c r="C307" s="376">
        <v>2.00675316297666</v>
      </c>
      <c r="D307" s="376"/>
      <c r="E307" s="71">
        <v>9.7153405460719462</v>
      </c>
      <c r="F307" s="376">
        <v>2.00675316297666</v>
      </c>
      <c r="G307" s="70"/>
      <c r="H307" s="70"/>
      <c r="I307" s="70"/>
      <c r="J307" s="70">
        <v>9.9091000000000005</v>
      </c>
      <c r="K307" s="376"/>
      <c r="L307" s="374">
        <f t="shared" si="20"/>
        <v>0.75</v>
      </c>
      <c r="M307" s="376"/>
      <c r="N307" s="297">
        <f t="shared" si="21"/>
        <v>2.00675316297666</v>
      </c>
      <c r="O307" s="297">
        <f t="shared" si="22"/>
        <v>2.00675316297666</v>
      </c>
      <c r="P307" s="297">
        <f t="shared" si="23"/>
        <v>0</v>
      </c>
      <c r="Q307" s="295">
        <f t="shared" si="24"/>
        <v>0.2025161884506827</v>
      </c>
      <c r="R307" s="300"/>
      <c r="S307" s="300"/>
      <c r="T307" s="300"/>
      <c r="U307" s="300"/>
      <c r="V307" s="298" t="str">
        <f>PE!AP307</f>
        <v>KWS, Schlamm</v>
      </c>
    </row>
    <row r="308" spans="1:22">
      <c r="A308" s="350" t="s">
        <v>1061</v>
      </c>
      <c r="B308" s="71">
        <v>9.5155722185183933</v>
      </c>
      <c r="C308" s="376">
        <v>1.844693438578533</v>
      </c>
      <c r="D308" s="376"/>
      <c r="E308" s="71">
        <v>9.5155722185183933</v>
      </c>
      <c r="F308" s="376">
        <v>1.844693438578533</v>
      </c>
      <c r="G308" s="70"/>
      <c r="H308" s="70"/>
      <c r="I308" s="70"/>
      <c r="J308" s="70">
        <v>9.7735000000000003</v>
      </c>
      <c r="K308" s="376"/>
      <c r="L308" s="374">
        <f t="shared" si="20"/>
        <v>0.75</v>
      </c>
      <c r="M308" s="376"/>
      <c r="N308" s="297">
        <f t="shared" si="21"/>
        <v>1.844693438578533</v>
      </c>
      <c r="O308" s="297">
        <f t="shared" si="22"/>
        <v>1.844693438578533</v>
      </c>
      <c r="P308" s="297">
        <f t="shared" si="23"/>
        <v>0</v>
      </c>
      <c r="Q308" s="295">
        <f t="shared" si="24"/>
        <v>0.18874440462255415</v>
      </c>
      <c r="R308" s="300"/>
      <c r="S308" s="300"/>
      <c r="T308" s="300"/>
      <c r="U308" s="300"/>
      <c r="V308" s="298" t="str">
        <f>PE!AP308</f>
        <v>KWS, Schlamm</v>
      </c>
    </row>
    <row r="309" spans="1:22">
      <c r="A309" s="350" t="s">
        <v>1062</v>
      </c>
      <c r="B309" s="71">
        <v>7.452788899948195</v>
      </c>
      <c r="C309" s="376">
        <v>1.974371351950897</v>
      </c>
      <c r="D309" s="376"/>
      <c r="E309" s="71">
        <v>7.452788899948195</v>
      </c>
      <c r="F309" s="376">
        <v>1.974371351950897</v>
      </c>
      <c r="G309" s="70"/>
      <c r="H309" s="70"/>
      <c r="I309" s="70"/>
      <c r="J309" s="70">
        <v>8.0574999999999992</v>
      </c>
      <c r="K309" s="376"/>
      <c r="L309" s="374">
        <f t="shared" si="20"/>
        <v>0.75</v>
      </c>
      <c r="M309" s="376"/>
      <c r="N309" s="297">
        <f t="shared" si="21"/>
        <v>1.974371351950897</v>
      </c>
      <c r="O309" s="297">
        <f t="shared" si="22"/>
        <v>1.974371351950897</v>
      </c>
      <c r="P309" s="297">
        <f t="shared" si="23"/>
        <v>0</v>
      </c>
      <c r="Q309" s="295">
        <f t="shared" si="24"/>
        <v>0.24503522829052402</v>
      </c>
      <c r="R309" s="300"/>
      <c r="S309" s="300"/>
      <c r="T309" s="300"/>
      <c r="U309" s="300"/>
      <c r="V309" s="298" t="str">
        <f>PE!AP309</f>
        <v>KWS, Schlamm</v>
      </c>
    </row>
    <row r="310" spans="1:22">
      <c r="A310" s="350" t="s">
        <v>1062</v>
      </c>
      <c r="B310" s="290"/>
      <c r="C310" s="374"/>
      <c r="D310" s="374"/>
      <c r="E310" s="290"/>
      <c r="F310" s="374"/>
      <c r="G310" s="291"/>
      <c r="H310" s="77"/>
      <c r="I310" s="77"/>
      <c r="J310" s="77">
        <v>8.0574999999999992</v>
      </c>
      <c r="K310" s="374"/>
      <c r="L310" s="374">
        <f t="shared" si="20"/>
        <v>0.33</v>
      </c>
      <c r="M310" s="374"/>
      <c r="N310" s="297" t="e">
        <f t="shared" si="21"/>
        <v>#DIV/0!</v>
      </c>
      <c r="O310" s="297" t="e">
        <f t="shared" si="22"/>
        <v>#DIV/0!</v>
      </c>
      <c r="P310" s="297" t="e">
        <f t="shared" si="23"/>
        <v>#DIV/0!</v>
      </c>
      <c r="Q310" s="295">
        <f t="shared" si="24"/>
        <v>0</v>
      </c>
      <c r="R310" s="300"/>
      <c r="S310" s="300"/>
      <c r="T310" s="300"/>
      <c r="U310" s="300"/>
      <c r="V310" s="298" t="str">
        <f>PE!AP310</f>
        <v>KWS, Schlamm</v>
      </c>
    </row>
    <row r="311" spans="1:22">
      <c r="A311" s="350" t="s">
        <v>345</v>
      </c>
      <c r="B311" s="71">
        <v>8.8489384117649035</v>
      </c>
      <c r="C311" s="376">
        <v>1.8411784652956129</v>
      </c>
      <c r="D311" s="376"/>
      <c r="E311" s="71">
        <v>8.8489384117649035</v>
      </c>
      <c r="F311" s="376">
        <v>1.8411784652956129</v>
      </c>
      <c r="G311" s="70"/>
      <c r="H311" s="70"/>
      <c r="I311" s="70"/>
      <c r="J311" s="70">
        <v>11.7423</v>
      </c>
      <c r="K311" s="376"/>
      <c r="L311" s="374">
        <f t="shared" si="20"/>
        <v>0.75</v>
      </c>
      <c r="M311" s="376"/>
      <c r="N311" s="297">
        <f t="shared" si="21"/>
        <v>1.8411784652956129</v>
      </c>
      <c r="O311" s="297">
        <f t="shared" si="22"/>
        <v>1.8411784652956129</v>
      </c>
      <c r="P311" s="297">
        <f t="shared" si="23"/>
        <v>0</v>
      </c>
      <c r="Q311" s="295">
        <f t="shared" si="24"/>
        <v>0.15679879285111203</v>
      </c>
      <c r="R311" s="300"/>
      <c r="S311" s="300"/>
      <c r="T311" s="300"/>
      <c r="U311" s="300"/>
      <c r="V311" s="298" t="str">
        <f>PE!AP311</f>
        <v>Massenbilanz KWS</v>
      </c>
    </row>
    <row r="312" spans="1:22">
      <c r="A312" s="350" t="s">
        <v>347</v>
      </c>
      <c r="B312" s="71">
        <v>9.0727856852984754</v>
      </c>
      <c r="C312" s="376">
        <v>1.8168921548298611</v>
      </c>
      <c r="D312" s="376">
        <v>1.429131554484095</v>
      </c>
      <c r="E312" s="71">
        <v>9.0727856852984754</v>
      </c>
      <c r="F312" s="376">
        <v>1.8168921548298611</v>
      </c>
      <c r="G312" s="70">
        <v>1.429131554484095</v>
      </c>
      <c r="H312" s="70"/>
      <c r="I312" s="70"/>
      <c r="J312" s="70">
        <v>11.3193</v>
      </c>
      <c r="K312" s="376"/>
      <c r="L312" s="374">
        <f t="shared" si="20"/>
        <v>1</v>
      </c>
      <c r="M312" s="376"/>
      <c r="N312" s="297">
        <f t="shared" si="21"/>
        <v>1.6230118546569781</v>
      </c>
      <c r="O312" s="297">
        <f t="shared" si="22"/>
        <v>1.6230118546569781</v>
      </c>
      <c r="P312" s="297">
        <f t="shared" si="23"/>
        <v>23.891421324690135</v>
      </c>
      <c r="Q312" s="295">
        <f t="shared" si="24"/>
        <v>0.14338447206602689</v>
      </c>
      <c r="R312" s="300"/>
      <c r="S312" s="300"/>
      <c r="T312" s="300"/>
      <c r="U312" s="300"/>
      <c r="V312" s="298" t="str">
        <f>PE!AP312</f>
        <v>Massenbilanz KWS</v>
      </c>
    </row>
    <row r="313" spans="1:22">
      <c r="A313" s="350" t="s">
        <v>348</v>
      </c>
      <c r="B313" s="71">
        <v>7.8400028613900288</v>
      </c>
      <c r="C313" s="376"/>
      <c r="D313" s="376">
        <v>1.303642172996677</v>
      </c>
      <c r="E313" s="71">
        <v>7.8400028613900288</v>
      </c>
      <c r="F313" s="376"/>
      <c r="G313" s="70">
        <v>1.303642172996677</v>
      </c>
      <c r="H313" s="70"/>
      <c r="I313" s="70"/>
      <c r="J313" s="70">
        <v>12.690200000000001</v>
      </c>
      <c r="K313" s="376"/>
      <c r="L313" s="374">
        <f t="shared" si="20"/>
        <v>0.75</v>
      </c>
      <c r="M313" s="376"/>
      <c r="N313" s="297">
        <f t="shared" si="21"/>
        <v>1.303642172996677</v>
      </c>
      <c r="O313" s="297">
        <f t="shared" si="22"/>
        <v>1.303642172996677</v>
      </c>
      <c r="P313" s="297">
        <f t="shared" si="23"/>
        <v>0</v>
      </c>
      <c r="Q313" s="295">
        <f t="shared" si="24"/>
        <v>0.1027282606260482</v>
      </c>
      <c r="R313" s="300"/>
      <c r="S313" s="300"/>
      <c r="T313" s="300"/>
      <c r="U313" s="300"/>
      <c r="V313" s="298" t="str">
        <f>PE!AP313</f>
        <v>Massenbilanz KWS</v>
      </c>
    </row>
    <row r="314" spans="1:22">
      <c r="A314" s="350" t="s">
        <v>349</v>
      </c>
      <c r="B314" s="71">
        <v>7.9524778764137736</v>
      </c>
      <c r="C314" s="376">
        <v>1.8249564996127889</v>
      </c>
      <c r="D314" s="376">
        <v>1.5229645496353781</v>
      </c>
      <c r="E314" s="71">
        <v>7.9524778764137736</v>
      </c>
      <c r="F314" s="376">
        <v>1.8249564996127889</v>
      </c>
      <c r="G314" s="70">
        <v>1.5229645496353781</v>
      </c>
      <c r="H314" s="70"/>
      <c r="I314" s="70"/>
      <c r="J314" s="70">
        <v>10.9148</v>
      </c>
      <c r="K314" s="376"/>
      <c r="L314" s="374">
        <f t="shared" si="20"/>
        <v>1</v>
      </c>
      <c r="M314" s="376"/>
      <c r="N314" s="297">
        <f t="shared" si="21"/>
        <v>1.6739605246240834</v>
      </c>
      <c r="O314" s="297">
        <f t="shared" si="22"/>
        <v>1.6739605246240834</v>
      </c>
      <c r="P314" s="297">
        <f t="shared" si="23"/>
        <v>18.04056580397727</v>
      </c>
      <c r="Q314" s="295">
        <f t="shared" si="24"/>
        <v>0.15336611982116791</v>
      </c>
      <c r="R314" s="300"/>
      <c r="S314" s="300"/>
      <c r="T314" s="300"/>
      <c r="U314" s="300"/>
      <c r="V314" s="298" t="str">
        <f>PE!AP314</f>
        <v>Massenbilanz KWS</v>
      </c>
    </row>
    <row r="315" spans="1:22">
      <c r="A315" s="350" t="s">
        <v>350</v>
      </c>
      <c r="B315" s="71">
        <v>12.80246316373303</v>
      </c>
      <c r="C315" s="376">
        <v>2.5367225289394848</v>
      </c>
      <c r="D315" s="376">
        <v>3.3195602846276691</v>
      </c>
      <c r="E315" s="71">
        <v>12.80246316373303</v>
      </c>
      <c r="F315" s="376">
        <v>2.5367225289394848</v>
      </c>
      <c r="G315" s="70">
        <v>3.3195602846276691</v>
      </c>
      <c r="H315" s="70"/>
      <c r="I315" s="70"/>
      <c r="J315" s="70">
        <v>11.1243</v>
      </c>
      <c r="K315" s="376"/>
      <c r="L315" s="374">
        <f t="shared" si="20"/>
        <v>1</v>
      </c>
      <c r="M315" s="376"/>
      <c r="N315" s="297">
        <f t="shared" si="21"/>
        <v>2.9281414067835767</v>
      </c>
      <c r="O315" s="297">
        <f t="shared" si="22"/>
        <v>2.9281414067835767</v>
      </c>
      <c r="P315" s="297">
        <f t="shared" si="23"/>
        <v>26.734970991311997</v>
      </c>
      <c r="Q315" s="295">
        <f t="shared" si="24"/>
        <v>0.26322028413325571</v>
      </c>
      <c r="R315" s="300"/>
      <c r="S315" s="300"/>
      <c r="T315" s="300"/>
      <c r="U315" s="300"/>
      <c r="V315" s="298" t="str">
        <f>PE!AP315</f>
        <v>Massenbilanz KWS</v>
      </c>
    </row>
    <row r="316" spans="1:22">
      <c r="A316" s="350" t="s">
        <v>351</v>
      </c>
      <c r="B316" s="71">
        <v>9.6654418482599098</v>
      </c>
      <c r="C316" s="376">
        <v>2.1886916887707302</v>
      </c>
      <c r="D316" s="376">
        <v>1.316661377616644</v>
      </c>
      <c r="E316" s="71">
        <v>9.6654418482599098</v>
      </c>
      <c r="F316" s="376">
        <v>2.1886916887707302</v>
      </c>
      <c r="G316" s="70">
        <v>1.316661377616644</v>
      </c>
      <c r="H316" s="70"/>
      <c r="I316" s="70"/>
      <c r="J316" s="70">
        <v>8.8460999999999999</v>
      </c>
      <c r="K316" s="376"/>
      <c r="L316" s="374">
        <f t="shared" si="20"/>
        <v>0.75</v>
      </c>
      <c r="M316" s="376"/>
      <c r="N316" s="297">
        <f t="shared" si="21"/>
        <v>1.7526765331936871</v>
      </c>
      <c r="O316" s="297">
        <f t="shared" si="22"/>
        <v>1.7526765331936871</v>
      </c>
      <c r="P316" s="297">
        <f t="shared" si="23"/>
        <v>49.754207044986934</v>
      </c>
      <c r="Q316" s="295">
        <f t="shared" si="24"/>
        <v>0.1981298575862456</v>
      </c>
      <c r="R316" s="300"/>
      <c r="S316" s="300"/>
      <c r="T316" s="300"/>
      <c r="U316" s="300"/>
      <c r="V316" s="298" t="str">
        <f>PE!AP316</f>
        <v>Massenbilanz KWS</v>
      </c>
    </row>
    <row r="317" spans="1:22">
      <c r="A317" s="350" t="s">
        <v>352</v>
      </c>
      <c r="B317" s="71">
        <v>3.9666385341989678</v>
      </c>
      <c r="C317" s="376">
        <v>1.969159421095787</v>
      </c>
      <c r="D317" s="376"/>
      <c r="E317" s="71">
        <v>3.9666385341989678</v>
      </c>
      <c r="F317" s="376">
        <v>1.969159421095787</v>
      </c>
      <c r="G317" s="70"/>
      <c r="H317" s="70"/>
      <c r="I317" s="70"/>
      <c r="J317" s="70">
        <v>9.8218999999999994</v>
      </c>
      <c r="K317" s="376"/>
      <c r="L317" s="374">
        <f t="shared" si="20"/>
        <v>0.75</v>
      </c>
      <c r="M317" s="376"/>
      <c r="N317" s="297">
        <f t="shared" si="21"/>
        <v>1.969159421095787</v>
      </c>
      <c r="O317" s="297">
        <f t="shared" si="22"/>
        <v>1.969159421095787</v>
      </c>
      <c r="P317" s="297">
        <f t="shared" si="23"/>
        <v>0</v>
      </c>
      <c r="Q317" s="295">
        <f t="shared" si="24"/>
        <v>0.20048660860890327</v>
      </c>
      <c r="R317" s="300"/>
      <c r="S317" s="300"/>
      <c r="T317" s="300"/>
      <c r="U317" s="300"/>
      <c r="V317" s="298" t="str">
        <f>PE!AP317</f>
        <v>Massenbilanz KWS</v>
      </c>
    </row>
    <row r="318" spans="1:22">
      <c r="A318" s="350" t="s">
        <v>353</v>
      </c>
      <c r="B318" s="71">
        <v>3.8593273514978099</v>
      </c>
      <c r="C318" s="376">
        <v>1.788802255263533</v>
      </c>
      <c r="D318" s="376"/>
      <c r="E318" s="71">
        <v>3.8593273514978099</v>
      </c>
      <c r="F318" s="376">
        <v>1.788802255263533</v>
      </c>
      <c r="G318" s="70"/>
      <c r="H318" s="70"/>
      <c r="I318" s="70"/>
      <c r="J318" s="70">
        <v>10.8226</v>
      </c>
      <c r="K318" s="376"/>
      <c r="L318" s="374">
        <f t="shared" si="20"/>
        <v>0.75</v>
      </c>
      <c r="M318" s="376"/>
      <c r="N318" s="297">
        <f t="shared" si="21"/>
        <v>1.788802255263533</v>
      </c>
      <c r="O318" s="297">
        <f t="shared" si="22"/>
        <v>1.788802255263533</v>
      </c>
      <c r="P318" s="297">
        <f t="shared" si="23"/>
        <v>0</v>
      </c>
      <c r="Q318" s="295">
        <f t="shared" si="24"/>
        <v>0.16528396644646692</v>
      </c>
      <c r="R318" s="300"/>
      <c r="S318" s="300"/>
      <c r="T318" s="300"/>
      <c r="U318" s="300"/>
      <c r="V318" s="298" t="str">
        <f>PE!AP318</f>
        <v>Massenbilanz KWS</v>
      </c>
    </row>
    <row r="319" spans="1:22">
      <c r="A319" s="350" t="s">
        <v>354</v>
      </c>
      <c r="B319" s="71">
        <v>8.1691159343216722</v>
      </c>
      <c r="C319" s="376">
        <v>2.270903039827143</v>
      </c>
      <c r="D319" s="376">
        <v>1.6799333006104591</v>
      </c>
      <c r="E319" s="71">
        <v>8.1691159343216722</v>
      </c>
      <c r="F319" s="376">
        <v>2.270903039827143</v>
      </c>
      <c r="G319" s="70">
        <v>1.6799333006104591</v>
      </c>
      <c r="H319" s="70"/>
      <c r="I319" s="70"/>
      <c r="J319" s="70">
        <v>10.749700000000001</v>
      </c>
      <c r="K319" s="376"/>
      <c r="L319" s="374">
        <f t="shared" si="20"/>
        <v>1</v>
      </c>
      <c r="M319" s="376"/>
      <c r="N319" s="297">
        <f t="shared" si="21"/>
        <v>1.9754181702188012</v>
      </c>
      <c r="O319" s="297">
        <f t="shared" si="22"/>
        <v>1.9754181702188012</v>
      </c>
      <c r="P319" s="297">
        <f t="shared" si="23"/>
        <v>29.916184235119541</v>
      </c>
      <c r="Q319" s="295">
        <f t="shared" si="24"/>
        <v>0.18376495811220789</v>
      </c>
      <c r="R319" s="300"/>
      <c r="S319" s="300"/>
      <c r="T319" s="300"/>
      <c r="U319" s="300"/>
      <c r="V319" s="298" t="str">
        <f>PE!AP319</f>
        <v>Massenbilanz KWS</v>
      </c>
    </row>
    <row r="320" spans="1:22">
      <c r="A320" s="350" t="s">
        <v>355</v>
      </c>
      <c r="B320" s="71">
        <v>7.0413907535753726</v>
      </c>
      <c r="C320" s="376">
        <v>1.8689492792124409</v>
      </c>
      <c r="D320" s="376">
        <v>1.3660897856367891</v>
      </c>
      <c r="E320" s="71">
        <v>7.0413907535753726</v>
      </c>
      <c r="F320" s="376">
        <v>1.8689492792124409</v>
      </c>
      <c r="G320" s="70">
        <v>1.3660897856367891</v>
      </c>
      <c r="H320" s="70"/>
      <c r="I320" s="70"/>
      <c r="J320" s="70">
        <v>10.419</v>
      </c>
      <c r="K320" s="376"/>
      <c r="L320" s="374">
        <f t="shared" si="20"/>
        <v>1</v>
      </c>
      <c r="M320" s="376"/>
      <c r="N320" s="297">
        <f t="shared" si="21"/>
        <v>1.617519532424615</v>
      </c>
      <c r="O320" s="297">
        <f t="shared" si="22"/>
        <v>1.617519532424615</v>
      </c>
      <c r="P320" s="297">
        <f t="shared" si="23"/>
        <v>31.088310434303075</v>
      </c>
      <c r="Q320" s="295">
        <f t="shared" si="24"/>
        <v>0.15524709976241624</v>
      </c>
      <c r="R320" s="300"/>
      <c r="S320" s="300"/>
      <c r="T320" s="300"/>
      <c r="U320" s="300"/>
      <c r="V320" s="298" t="str">
        <f>PE!AP320</f>
        <v>Massenbilanz KWS</v>
      </c>
    </row>
    <row r="321" spans="1:22">
      <c r="A321" s="350" t="s">
        <v>356</v>
      </c>
      <c r="B321" s="71"/>
      <c r="C321" s="376">
        <v>1.640852636973708</v>
      </c>
      <c r="D321" s="376"/>
      <c r="E321" s="71"/>
      <c r="F321" s="376">
        <v>1.640852636973708</v>
      </c>
      <c r="G321" s="70"/>
      <c r="H321" s="70"/>
      <c r="I321" s="70"/>
      <c r="J321" s="70">
        <v>55.7517</v>
      </c>
      <c r="K321" s="376"/>
      <c r="L321" s="374">
        <f t="shared" si="20"/>
        <v>0.75</v>
      </c>
      <c r="M321" s="376"/>
      <c r="N321" s="297">
        <f t="shared" si="21"/>
        <v>1.640852636973708</v>
      </c>
      <c r="O321" s="297">
        <f t="shared" si="22"/>
        <v>1.640852636973708</v>
      </c>
      <c r="P321" s="297">
        <f t="shared" si="23"/>
        <v>0</v>
      </c>
      <c r="Q321" s="295">
        <f t="shared" si="24"/>
        <v>2.9431436834638371E-2</v>
      </c>
      <c r="R321" s="300"/>
      <c r="S321" s="300"/>
      <c r="T321" s="300"/>
      <c r="U321" s="300"/>
      <c r="V321" s="298" t="str">
        <f>PE!AP321</f>
        <v>Methode</v>
      </c>
    </row>
    <row r="322" spans="1:22">
      <c r="A322" s="350" t="s">
        <v>357</v>
      </c>
      <c r="B322" s="71">
        <v>24.721791986586268</v>
      </c>
      <c r="C322" s="376">
        <v>8.7566916523051415</v>
      </c>
      <c r="D322" s="376">
        <v>3.5452347326046811</v>
      </c>
      <c r="E322" s="71">
        <v>24.721791986586268</v>
      </c>
      <c r="F322" s="376">
        <v>8.7566916523051415</v>
      </c>
      <c r="G322" s="70">
        <v>3.5452347326046811</v>
      </c>
      <c r="H322" s="70"/>
      <c r="I322" s="70"/>
      <c r="J322" s="70">
        <v>1.0557517000000001</v>
      </c>
      <c r="K322" s="376"/>
      <c r="L322" s="374">
        <f t="shared" ref="L322:L385" si="25">IF(COUNT(F322:G322)&lt;1,0.33,((COUNT(F322:G322)*(1/(COUNT(F322:G322)+COUNTBLANK(F322:G322)))+(IF(P322&lt;35,1,IF(P322&lt;70,0.5,IF(P322&gt;70,0)))))/2))</f>
        <v>0.5</v>
      </c>
      <c r="M322" s="376"/>
      <c r="N322" s="297">
        <f t="shared" ref="N322:N385" si="26">AVERAGE(C322:D322)</f>
        <v>6.1509631924549115</v>
      </c>
      <c r="O322" s="297">
        <f t="shared" ref="O322:O385" si="27">AVERAGE(F322:G322)</f>
        <v>6.1509631924549115</v>
      </c>
      <c r="P322" s="297">
        <f t="shared" ref="P322:P385" si="28">(MAX(F322:G322)-MIN(F322:G322))/O322*100</f>
        <v>84.725867423383406</v>
      </c>
      <c r="Q322" s="295">
        <f t="shared" ref="Q322:Q385" si="29">IFERROR(O322/J322,0)</f>
        <v>5.8261456670682232</v>
      </c>
      <c r="R322" s="300"/>
      <c r="S322" s="300"/>
      <c r="T322" s="300"/>
      <c r="U322" s="300"/>
      <c r="V322" s="298" t="str">
        <f>PE!AP322</f>
        <v>Methode</v>
      </c>
    </row>
    <row r="323" spans="1:22">
      <c r="A323" s="350" t="s">
        <v>358</v>
      </c>
      <c r="B323" s="71">
        <v>7.3460075156044802</v>
      </c>
      <c r="C323" s="376">
        <v>1.931626454673556</v>
      </c>
      <c r="D323" s="376"/>
      <c r="E323" s="71">
        <v>7.3460075156044802</v>
      </c>
      <c r="F323" s="376">
        <v>1.931626454673556</v>
      </c>
      <c r="G323" s="70"/>
      <c r="H323" s="70"/>
      <c r="I323" s="70"/>
      <c r="J323" s="70">
        <v>10.4618</v>
      </c>
      <c r="K323" s="376"/>
      <c r="L323" s="374">
        <f t="shared" si="25"/>
        <v>0.75</v>
      </c>
      <c r="M323" s="376"/>
      <c r="N323" s="297">
        <f t="shared" si="26"/>
        <v>1.931626454673556</v>
      </c>
      <c r="O323" s="297">
        <f t="shared" si="27"/>
        <v>1.931626454673556</v>
      </c>
      <c r="P323" s="297">
        <f t="shared" si="28"/>
        <v>0</v>
      </c>
      <c r="Q323" s="295">
        <f t="shared" si="29"/>
        <v>0.18463614814597448</v>
      </c>
      <c r="R323" s="300"/>
      <c r="S323" s="300"/>
      <c r="T323" s="300"/>
      <c r="U323" s="300"/>
      <c r="V323" s="298" t="str">
        <f>PE!AP323</f>
        <v>Massenbilanz KWS</v>
      </c>
    </row>
    <row r="324" spans="1:22">
      <c r="A324" s="350" t="s">
        <v>359</v>
      </c>
      <c r="B324" s="71">
        <v>6.9985848981362064</v>
      </c>
      <c r="C324" s="376">
        <v>1.946522909452026</v>
      </c>
      <c r="D324" s="376"/>
      <c r="E324" s="71">
        <v>6.9985848981362064</v>
      </c>
      <c r="F324" s="376">
        <v>1.946522909452026</v>
      </c>
      <c r="G324" s="70"/>
      <c r="H324" s="70"/>
      <c r="I324" s="70"/>
      <c r="J324" s="70">
        <v>10.052</v>
      </c>
      <c r="K324" s="376"/>
      <c r="L324" s="374">
        <f t="shared" si="25"/>
        <v>0.75</v>
      </c>
      <c r="M324" s="376"/>
      <c r="N324" s="297">
        <f t="shared" si="26"/>
        <v>1.946522909452026</v>
      </c>
      <c r="O324" s="297">
        <f t="shared" si="27"/>
        <v>1.946522909452026</v>
      </c>
      <c r="P324" s="297">
        <f t="shared" si="28"/>
        <v>0</v>
      </c>
      <c r="Q324" s="295">
        <f t="shared" si="29"/>
        <v>0.19364533520215141</v>
      </c>
      <c r="R324" s="300"/>
      <c r="S324" s="300"/>
      <c r="T324" s="300"/>
      <c r="U324" s="300"/>
      <c r="V324" s="298" t="str">
        <f>PE!AP324</f>
        <v>Massenbilanz KWS</v>
      </c>
    </row>
    <row r="325" spans="1:22">
      <c r="A325" s="350" t="s">
        <v>360</v>
      </c>
      <c r="B325" s="71">
        <v>4.5544828560641992</v>
      </c>
      <c r="C325" s="376">
        <v>1.7883646305740859</v>
      </c>
      <c r="D325" s="376"/>
      <c r="E325" s="71">
        <v>4.5544828560641992</v>
      </c>
      <c r="F325" s="376">
        <v>1.7883646305740859</v>
      </c>
      <c r="G325" s="70"/>
      <c r="H325" s="70"/>
      <c r="I325" s="70"/>
      <c r="J325" s="70">
        <v>8.8124000000000002</v>
      </c>
      <c r="K325" s="376"/>
      <c r="L325" s="374">
        <f t="shared" si="25"/>
        <v>0.75</v>
      </c>
      <c r="M325" s="376"/>
      <c r="N325" s="297">
        <f t="shared" si="26"/>
        <v>1.7883646305740859</v>
      </c>
      <c r="O325" s="297">
        <f t="shared" si="27"/>
        <v>1.7883646305740859</v>
      </c>
      <c r="P325" s="297">
        <f t="shared" si="28"/>
        <v>0</v>
      </c>
      <c r="Q325" s="295">
        <f t="shared" si="29"/>
        <v>0.20293729637489058</v>
      </c>
      <c r="R325" s="300"/>
      <c r="S325" s="300"/>
      <c r="T325" s="300"/>
      <c r="U325" s="300"/>
      <c r="V325" s="298" t="str">
        <f>PE!AP325</f>
        <v>Massenbilanz KWS</v>
      </c>
    </row>
    <row r="326" spans="1:22">
      <c r="A326" s="350" t="s">
        <v>361</v>
      </c>
      <c r="B326" s="71">
        <v>5.7956888705873624</v>
      </c>
      <c r="C326" s="376">
        <v>1.845705860568172</v>
      </c>
      <c r="D326" s="376"/>
      <c r="E326" s="71">
        <v>5.7956888705873624</v>
      </c>
      <c r="F326" s="376">
        <v>1.845705860568172</v>
      </c>
      <c r="G326" s="70"/>
      <c r="H326" s="70"/>
      <c r="I326" s="70"/>
      <c r="J326" s="70">
        <v>9.5626999999999995</v>
      </c>
      <c r="K326" s="376"/>
      <c r="L326" s="374">
        <f t="shared" si="25"/>
        <v>0.75</v>
      </c>
      <c r="M326" s="376"/>
      <c r="N326" s="297">
        <f t="shared" si="26"/>
        <v>1.845705860568172</v>
      </c>
      <c r="O326" s="297">
        <f t="shared" si="27"/>
        <v>1.845705860568172</v>
      </c>
      <c r="P326" s="297">
        <f t="shared" si="28"/>
        <v>0</v>
      </c>
      <c r="Q326" s="295">
        <f t="shared" si="29"/>
        <v>0.19301095512440755</v>
      </c>
      <c r="R326" s="300"/>
      <c r="S326" s="300"/>
      <c r="T326" s="300"/>
      <c r="U326" s="300"/>
      <c r="V326" s="298" t="str">
        <f>PE!AP326</f>
        <v>Massenbilanz KWS</v>
      </c>
    </row>
    <row r="327" spans="1:22">
      <c r="A327" s="350" t="s">
        <v>362</v>
      </c>
      <c r="B327" s="71">
        <v>9.6894718387639678</v>
      </c>
      <c r="C327" s="376">
        <v>1.7505476735498779</v>
      </c>
      <c r="D327" s="376"/>
      <c r="E327" s="71">
        <v>9.6894718387639678</v>
      </c>
      <c r="F327" s="376">
        <v>1.7505476735498779</v>
      </c>
      <c r="G327" s="70"/>
      <c r="H327" s="70"/>
      <c r="I327" s="70"/>
      <c r="J327" s="70">
        <v>13.2026</v>
      </c>
      <c r="K327" s="376"/>
      <c r="L327" s="374">
        <f t="shared" si="25"/>
        <v>0.75</v>
      </c>
      <c r="M327" s="376"/>
      <c r="N327" s="297">
        <f t="shared" si="26"/>
        <v>1.7505476735498779</v>
      </c>
      <c r="O327" s="297">
        <f t="shared" si="27"/>
        <v>1.7505476735498779</v>
      </c>
      <c r="P327" s="297">
        <f t="shared" si="28"/>
        <v>0</v>
      </c>
      <c r="Q327" s="295">
        <f t="shared" si="29"/>
        <v>0.13259113156119839</v>
      </c>
      <c r="R327" s="300"/>
      <c r="S327" s="300"/>
      <c r="T327" s="300"/>
      <c r="U327" s="300"/>
      <c r="V327" s="298" t="str">
        <f>PE!AP327</f>
        <v>Massenbilanz KWS</v>
      </c>
    </row>
    <row r="328" spans="1:22">
      <c r="A328" s="350" t="s">
        <v>363</v>
      </c>
      <c r="B328" s="71">
        <v>9.3503308013877149</v>
      </c>
      <c r="C328" s="376">
        <v>1.7249999149185851</v>
      </c>
      <c r="D328" s="376"/>
      <c r="E328" s="71">
        <v>9.3503308013877149</v>
      </c>
      <c r="F328" s="376">
        <v>1.7249999149185851</v>
      </c>
      <c r="G328" s="70"/>
      <c r="H328" s="70"/>
      <c r="I328" s="70"/>
      <c r="J328" s="70">
        <v>11.9122</v>
      </c>
      <c r="K328" s="376"/>
      <c r="L328" s="374">
        <f t="shared" si="25"/>
        <v>0.75</v>
      </c>
      <c r="M328" s="376"/>
      <c r="N328" s="297">
        <f t="shared" si="26"/>
        <v>1.7249999149185851</v>
      </c>
      <c r="O328" s="297">
        <f t="shared" si="27"/>
        <v>1.7249999149185851</v>
      </c>
      <c r="P328" s="297">
        <f t="shared" si="28"/>
        <v>0</v>
      </c>
      <c r="Q328" s="295">
        <f t="shared" si="29"/>
        <v>0.14480951586764704</v>
      </c>
      <c r="R328" s="300"/>
      <c r="S328" s="300"/>
      <c r="T328" s="300"/>
      <c r="U328" s="300"/>
      <c r="V328" s="298" t="str">
        <f>PE!AP328</f>
        <v>Massenbilanz KWS</v>
      </c>
    </row>
    <row r="329" spans="1:22">
      <c r="A329" s="350" t="s">
        <v>364</v>
      </c>
      <c r="B329" s="71">
        <v>11.37</v>
      </c>
      <c r="C329" s="376"/>
      <c r="D329" s="376"/>
      <c r="E329" s="71">
        <v>11.37</v>
      </c>
      <c r="F329" s="376"/>
      <c r="G329" s="70"/>
      <c r="H329" s="376"/>
      <c r="I329" s="376"/>
      <c r="J329" s="70">
        <v>14.129</v>
      </c>
      <c r="K329" s="376"/>
      <c r="L329" s="374">
        <f t="shared" si="25"/>
        <v>0.33</v>
      </c>
      <c r="M329" s="376"/>
      <c r="N329" s="297" t="e">
        <f t="shared" si="26"/>
        <v>#DIV/0!</v>
      </c>
      <c r="O329" s="297" t="e">
        <f t="shared" si="27"/>
        <v>#DIV/0!</v>
      </c>
      <c r="P329" s="297" t="e">
        <f t="shared" si="28"/>
        <v>#DIV/0!</v>
      </c>
      <c r="Q329" s="295">
        <f t="shared" si="29"/>
        <v>0</v>
      </c>
      <c r="R329" s="300"/>
      <c r="S329" s="300"/>
      <c r="T329" s="300"/>
      <c r="U329" s="300"/>
      <c r="V329" s="298" t="str">
        <f>PE!AP329</f>
        <v>KWS, Schlamm</v>
      </c>
    </row>
    <row r="330" spans="1:22">
      <c r="A330" s="350" t="s">
        <v>365</v>
      </c>
      <c r="B330" s="71">
        <v>8.0500000000000007</v>
      </c>
      <c r="C330" s="376"/>
      <c r="D330" s="376"/>
      <c r="E330" s="71">
        <v>8.0500000000000007</v>
      </c>
      <c r="F330" s="376"/>
      <c r="G330" s="70"/>
      <c r="H330" s="376"/>
      <c r="I330" s="376"/>
      <c r="J330" s="70">
        <v>11.416399999999999</v>
      </c>
      <c r="K330" s="376"/>
      <c r="L330" s="374">
        <f t="shared" si="25"/>
        <v>0.33</v>
      </c>
      <c r="M330" s="376"/>
      <c r="N330" s="297" t="e">
        <f t="shared" si="26"/>
        <v>#DIV/0!</v>
      </c>
      <c r="O330" s="297" t="e">
        <f t="shared" si="27"/>
        <v>#DIV/0!</v>
      </c>
      <c r="P330" s="297" t="e">
        <f t="shared" si="28"/>
        <v>#DIV/0!</v>
      </c>
      <c r="Q330" s="295">
        <f t="shared" si="29"/>
        <v>0</v>
      </c>
      <c r="R330" s="300"/>
      <c r="S330" s="300"/>
      <c r="T330" s="300"/>
      <c r="U330" s="300"/>
      <c r="V330" s="298" t="str">
        <f>PE!AP330</f>
        <v>KWS, Schlamm</v>
      </c>
    </row>
    <row r="331" spans="1:22">
      <c r="A331" s="350" t="s">
        <v>366</v>
      </c>
      <c r="B331" s="71">
        <v>89.21</v>
      </c>
      <c r="C331" s="376">
        <v>10.1</v>
      </c>
      <c r="D331" s="376"/>
      <c r="E331" s="71">
        <v>89.21</v>
      </c>
      <c r="F331" s="376">
        <v>10.1</v>
      </c>
      <c r="G331" s="70"/>
      <c r="H331" s="376"/>
      <c r="I331" s="376"/>
      <c r="J331" s="70">
        <v>9.6393000000000004</v>
      </c>
      <c r="K331" s="376"/>
      <c r="L331" s="374">
        <f t="shared" si="25"/>
        <v>0.75</v>
      </c>
      <c r="M331" s="376"/>
      <c r="N331" s="297">
        <f t="shared" si="26"/>
        <v>10.1</v>
      </c>
      <c r="O331" s="297">
        <f t="shared" si="27"/>
        <v>10.1</v>
      </c>
      <c r="P331" s="297">
        <f t="shared" si="28"/>
        <v>0</v>
      </c>
      <c r="Q331" s="295">
        <f t="shared" si="29"/>
        <v>1.0477939269449026</v>
      </c>
      <c r="R331" s="300"/>
      <c r="S331" s="300"/>
      <c r="T331" s="300"/>
      <c r="U331" s="300"/>
      <c r="V331" s="298" t="str">
        <f>PE!AP331</f>
        <v>KWS, Schlamm</v>
      </c>
    </row>
    <row r="332" spans="1:22">
      <c r="A332" s="350" t="s">
        <v>367</v>
      </c>
      <c r="B332" s="71">
        <v>81.599999999999994</v>
      </c>
      <c r="C332" s="376">
        <v>13.1</v>
      </c>
      <c r="D332" s="376"/>
      <c r="E332" s="71">
        <v>81.599999999999994</v>
      </c>
      <c r="F332" s="376">
        <v>13.1</v>
      </c>
      <c r="G332" s="70"/>
      <c r="H332" s="376"/>
      <c r="I332" s="376"/>
      <c r="J332" s="70">
        <v>9.9069000000000003</v>
      </c>
      <c r="K332" s="376"/>
      <c r="L332" s="374">
        <f t="shared" si="25"/>
        <v>0.75</v>
      </c>
      <c r="M332" s="376"/>
      <c r="N332" s="297">
        <f t="shared" si="26"/>
        <v>13.1</v>
      </c>
      <c r="O332" s="297">
        <f t="shared" si="27"/>
        <v>13.1</v>
      </c>
      <c r="P332" s="297">
        <f t="shared" si="28"/>
        <v>0</v>
      </c>
      <c r="Q332" s="295">
        <f t="shared" si="29"/>
        <v>1.322310712735568</v>
      </c>
      <c r="R332" s="300"/>
      <c r="S332" s="300"/>
      <c r="T332" s="300"/>
      <c r="U332" s="300"/>
      <c r="V332" s="298" t="str">
        <f>PE!AP332</f>
        <v>KWS, Schlamm</v>
      </c>
    </row>
    <row r="333" spans="1:22">
      <c r="A333" s="350" t="s">
        <v>368</v>
      </c>
      <c r="B333" s="71">
        <v>9.91</v>
      </c>
      <c r="C333" s="376"/>
      <c r="D333" s="376"/>
      <c r="E333" s="71">
        <v>9.91</v>
      </c>
      <c r="F333" s="376"/>
      <c r="G333" s="70"/>
      <c r="H333" s="376"/>
      <c r="I333" s="376"/>
      <c r="J333" s="70">
        <v>12.3352</v>
      </c>
      <c r="K333" s="376"/>
      <c r="L333" s="374">
        <f t="shared" si="25"/>
        <v>0.33</v>
      </c>
      <c r="M333" s="376"/>
      <c r="N333" s="297" t="e">
        <f t="shared" si="26"/>
        <v>#DIV/0!</v>
      </c>
      <c r="O333" s="297" t="e">
        <f t="shared" si="27"/>
        <v>#DIV/0!</v>
      </c>
      <c r="P333" s="297" t="e">
        <f t="shared" si="28"/>
        <v>#DIV/0!</v>
      </c>
      <c r="Q333" s="295">
        <f t="shared" si="29"/>
        <v>0</v>
      </c>
      <c r="R333" s="300"/>
      <c r="S333" s="300"/>
      <c r="T333" s="300"/>
      <c r="U333" s="300"/>
      <c r="V333" s="298" t="str">
        <f>PE!AP333</f>
        <v>KWS, Schlamm</v>
      </c>
    </row>
    <row r="334" spans="1:22">
      <c r="A334" s="350" t="s">
        <v>369</v>
      </c>
      <c r="B334" s="71">
        <v>6.66</v>
      </c>
      <c r="C334" s="376"/>
      <c r="D334" s="376"/>
      <c r="E334" s="71">
        <v>6.66</v>
      </c>
      <c r="F334" s="376"/>
      <c r="G334" s="70"/>
      <c r="H334" s="376"/>
      <c r="I334" s="376"/>
      <c r="J334" s="70">
        <v>9.3447999999999993</v>
      </c>
      <c r="K334" s="376"/>
      <c r="L334" s="374">
        <f t="shared" si="25"/>
        <v>0.33</v>
      </c>
      <c r="M334" s="376"/>
      <c r="N334" s="297" t="e">
        <f t="shared" si="26"/>
        <v>#DIV/0!</v>
      </c>
      <c r="O334" s="297" t="e">
        <f t="shared" si="27"/>
        <v>#DIV/0!</v>
      </c>
      <c r="P334" s="297" t="e">
        <f t="shared" si="28"/>
        <v>#DIV/0!</v>
      </c>
      <c r="Q334" s="295">
        <f t="shared" si="29"/>
        <v>0</v>
      </c>
      <c r="R334" s="300"/>
      <c r="S334" s="300"/>
      <c r="T334" s="300"/>
      <c r="U334" s="300"/>
      <c r="V334" s="298" t="str">
        <f>PE!AP334</f>
        <v>KWS, Schlamm</v>
      </c>
    </row>
    <row r="335" spans="1:22">
      <c r="A335" s="350" t="s">
        <v>370</v>
      </c>
      <c r="B335" s="71">
        <v>5.67</v>
      </c>
      <c r="C335" s="376">
        <v>2.84</v>
      </c>
      <c r="D335" s="376"/>
      <c r="E335" s="71">
        <v>5.67</v>
      </c>
      <c r="F335" s="376">
        <v>2.84</v>
      </c>
      <c r="G335" s="70"/>
      <c r="H335" s="376"/>
      <c r="I335" s="376"/>
      <c r="J335" s="70">
        <v>5.2567000000000004</v>
      </c>
      <c r="K335" s="376"/>
      <c r="L335" s="374">
        <f t="shared" si="25"/>
        <v>0.75</v>
      </c>
      <c r="M335" s="376"/>
      <c r="N335" s="297">
        <f t="shared" si="26"/>
        <v>2.84</v>
      </c>
      <c r="O335" s="297">
        <f t="shared" si="27"/>
        <v>2.84</v>
      </c>
      <c r="P335" s="297">
        <f t="shared" si="28"/>
        <v>0</v>
      </c>
      <c r="Q335" s="295">
        <f t="shared" si="29"/>
        <v>0.54026290258146736</v>
      </c>
      <c r="R335" s="300"/>
      <c r="S335" s="300"/>
      <c r="T335" s="300"/>
      <c r="U335" s="300"/>
      <c r="V335" s="298" t="str">
        <f>PE!AP335</f>
        <v>KWS, Schlamm</v>
      </c>
    </row>
    <row r="336" spans="1:22">
      <c r="A336" s="350" t="s">
        <v>371</v>
      </c>
      <c r="B336" s="71">
        <v>6.82</v>
      </c>
      <c r="C336" s="376"/>
      <c r="D336" s="376"/>
      <c r="E336" s="71">
        <v>6.82</v>
      </c>
      <c r="F336" s="376"/>
      <c r="G336" s="70"/>
      <c r="H336" s="376"/>
      <c r="I336" s="376"/>
      <c r="J336" s="70">
        <v>6.6002999999999998</v>
      </c>
      <c r="K336" s="376"/>
      <c r="L336" s="374">
        <f t="shared" si="25"/>
        <v>0.33</v>
      </c>
      <c r="M336" s="376"/>
      <c r="N336" s="297" t="e">
        <f t="shared" si="26"/>
        <v>#DIV/0!</v>
      </c>
      <c r="O336" s="297" t="e">
        <f t="shared" si="27"/>
        <v>#DIV/0!</v>
      </c>
      <c r="P336" s="297" t="e">
        <f t="shared" si="28"/>
        <v>#DIV/0!</v>
      </c>
      <c r="Q336" s="295">
        <f t="shared" si="29"/>
        <v>0</v>
      </c>
      <c r="R336" s="300"/>
      <c r="S336" s="300"/>
      <c r="T336" s="300"/>
      <c r="U336" s="300"/>
      <c r="V336" s="298" t="str">
        <f>PE!AP336</f>
        <v>KWS, Schlamm</v>
      </c>
    </row>
    <row r="337" spans="1:22">
      <c r="A337" s="350" t="s">
        <v>372</v>
      </c>
      <c r="B337" s="71">
        <v>6.45</v>
      </c>
      <c r="C337" s="376">
        <v>2.31</v>
      </c>
      <c r="D337" s="376"/>
      <c r="E337" s="71">
        <v>6.45</v>
      </c>
      <c r="F337" s="376">
        <v>2.31</v>
      </c>
      <c r="G337" s="70"/>
      <c r="H337" s="376"/>
      <c r="I337" s="376"/>
      <c r="J337" s="70">
        <v>8.2026000000000003</v>
      </c>
      <c r="K337" s="376"/>
      <c r="L337" s="374">
        <f t="shared" si="25"/>
        <v>0.75</v>
      </c>
      <c r="M337" s="376"/>
      <c r="N337" s="297">
        <f t="shared" si="26"/>
        <v>2.31</v>
      </c>
      <c r="O337" s="297">
        <f t="shared" si="27"/>
        <v>2.31</v>
      </c>
      <c r="P337" s="297">
        <f t="shared" si="28"/>
        <v>0</v>
      </c>
      <c r="Q337" s="295">
        <f t="shared" si="29"/>
        <v>0.2816180235535074</v>
      </c>
      <c r="R337" s="300"/>
      <c r="S337" s="300"/>
      <c r="T337" s="300"/>
      <c r="U337" s="300"/>
      <c r="V337" s="298" t="str">
        <f>PE!AP337</f>
        <v>KWS, Schlamm</v>
      </c>
    </row>
    <row r="338" spans="1:22">
      <c r="A338" s="350" t="s">
        <v>373</v>
      </c>
      <c r="B338" s="71"/>
      <c r="C338" s="376"/>
      <c r="D338" s="376"/>
      <c r="E338" s="71"/>
      <c r="F338" s="376"/>
      <c r="G338" s="70"/>
      <c r="H338" s="376"/>
      <c r="I338" s="376"/>
      <c r="J338" s="70">
        <v>5.8083999999999998</v>
      </c>
      <c r="K338" s="376"/>
      <c r="L338" s="374">
        <f t="shared" si="25"/>
        <v>0.33</v>
      </c>
      <c r="M338" s="376"/>
      <c r="N338" s="297" t="e">
        <f t="shared" si="26"/>
        <v>#DIV/0!</v>
      </c>
      <c r="O338" s="297" t="e">
        <f t="shared" si="27"/>
        <v>#DIV/0!</v>
      </c>
      <c r="P338" s="297" t="e">
        <f t="shared" si="28"/>
        <v>#DIV/0!</v>
      </c>
      <c r="Q338" s="295">
        <f t="shared" si="29"/>
        <v>0</v>
      </c>
      <c r="R338" s="300"/>
      <c r="S338" s="300"/>
      <c r="T338" s="300"/>
      <c r="U338" s="300"/>
      <c r="V338" s="298" t="str">
        <f>PE!AP338</f>
        <v>KWS, Schlamm</v>
      </c>
    </row>
    <row r="339" spans="1:22">
      <c r="A339" s="350" t="s">
        <v>374</v>
      </c>
      <c r="B339" s="71">
        <v>57.36</v>
      </c>
      <c r="C339" s="376">
        <v>17.8</v>
      </c>
      <c r="D339" s="376">
        <v>3.19</v>
      </c>
      <c r="E339" s="71">
        <v>57.36</v>
      </c>
      <c r="F339" s="376">
        <v>17.8</v>
      </c>
      <c r="G339" s="70">
        <v>3.19</v>
      </c>
      <c r="H339" s="376"/>
      <c r="I339" s="376"/>
      <c r="J339" s="70">
        <v>3.9903</v>
      </c>
      <c r="K339" s="376"/>
      <c r="L339" s="374">
        <f t="shared" si="25"/>
        <v>0.5</v>
      </c>
      <c r="M339" s="376"/>
      <c r="N339" s="297">
        <f t="shared" si="26"/>
        <v>10.495000000000001</v>
      </c>
      <c r="O339" s="297">
        <f t="shared" si="27"/>
        <v>10.495000000000001</v>
      </c>
      <c r="P339" s="297">
        <f t="shared" si="28"/>
        <v>139.20914721295853</v>
      </c>
      <c r="Q339" s="295">
        <f t="shared" si="29"/>
        <v>2.6301280605468262</v>
      </c>
      <c r="R339" s="300"/>
      <c r="S339" s="300"/>
      <c r="T339" s="300"/>
      <c r="U339" s="300"/>
      <c r="V339" s="298" t="str">
        <f>PE!AP339</f>
        <v>KWS, Schlamm</v>
      </c>
    </row>
    <row r="340" spans="1:22">
      <c r="A340" s="350" t="s">
        <v>375</v>
      </c>
      <c r="B340" s="71">
        <v>67.41</v>
      </c>
      <c r="C340" s="376">
        <v>18.329999999999998</v>
      </c>
      <c r="D340" s="376">
        <v>4.1500000000000004</v>
      </c>
      <c r="E340" s="71">
        <v>67.41</v>
      </c>
      <c r="F340" s="376">
        <v>18.329999999999998</v>
      </c>
      <c r="G340" s="70">
        <v>4.1500000000000004</v>
      </c>
      <c r="H340" s="376"/>
      <c r="I340" s="376"/>
      <c r="J340" s="70">
        <v>3.9306000000000001</v>
      </c>
      <c r="K340" s="376"/>
      <c r="L340" s="374">
        <f t="shared" si="25"/>
        <v>0.5</v>
      </c>
      <c r="M340" s="376"/>
      <c r="N340" s="297">
        <f t="shared" si="26"/>
        <v>11.239999999999998</v>
      </c>
      <c r="O340" s="297">
        <f t="shared" si="27"/>
        <v>11.239999999999998</v>
      </c>
      <c r="P340" s="297">
        <f t="shared" si="28"/>
        <v>126.15658362989323</v>
      </c>
      <c r="Q340" s="295">
        <f t="shared" si="29"/>
        <v>2.859614308248104</v>
      </c>
      <c r="R340" s="300"/>
      <c r="S340" s="300"/>
      <c r="T340" s="300"/>
      <c r="U340" s="300"/>
      <c r="V340" s="298" t="str">
        <f>PE!AP340</f>
        <v>KWS, Schlamm</v>
      </c>
    </row>
    <row r="341" spans="1:22">
      <c r="A341" s="350" t="s">
        <v>376</v>
      </c>
      <c r="B341" s="71">
        <v>68.39</v>
      </c>
      <c r="C341" s="376">
        <v>6.79</v>
      </c>
      <c r="D341" s="376">
        <v>2.99</v>
      </c>
      <c r="E341" s="71">
        <v>68.39</v>
      </c>
      <c r="F341" s="376">
        <v>6.79</v>
      </c>
      <c r="G341" s="70">
        <v>2.99</v>
      </c>
      <c r="H341" s="376"/>
      <c r="I341" s="376"/>
      <c r="J341" s="70">
        <v>8.9222999999999999</v>
      </c>
      <c r="K341" s="376"/>
      <c r="L341" s="374">
        <f t="shared" si="25"/>
        <v>0.5</v>
      </c>
      <c r="M341" s="376"/>
      <c r="N341" s="297">
        <f t="shared" si="26"/>
        <v>4.8900000000000006</v>
      </c>
      <c r="O341" s="297">
        <f t="shared" si="27"/>
        <v>4.8900000000000006</v>
      </c>
      <c r="P341" s="297">
        <f t="shared" si="28"/>
        <v>77.709611451942735</v>
      </c>
      <c r="Q341" s="295">
        <f t="shared" si="29"/>
        <v>0.54806496082848599</v>
      </c>
      <c r="R341" s="300"/>
      <c r="S341" s="300"/>
      <c r="T341" s="300"/>
      <c r="U341" s="300"/>
      <c r="V341" s="298" t="str">
        <f>PE!AP341</f>
        <v>KWS, Schlamm</v>
      </c>
    </row>
    <row r="342" spans="1:22">
      <c r="A342" s="350" t="s">
        <v>377</v>
      </c>
      <c r="B342" s="71">
        <v>91.96</v>
      </c>
      <c r="C342" s="376">
        <v>8.99</v>
      </c>
      <c r="D342" s="376">
        <v>3.23</v>
      </c>
      <c r="E342" s="71">
        <v>91.96</v>
      </c>
      <c r="F342" s="376">
        <v>8.99</v>
      </c>
      <c r="G342" s="70">
        <v>3.23</v>
      </c>
      <c r="H342" s="376"/>
      <c r="I342" s="376"/>
      <c r="J342" s="70">
        <v>12.0959</v>
      </c>
      <c r="K342" s="376"/>
      <c r="L342" s="374">
        <f t="shared" si="25"/>
        <v>0.5</v>
      </c>
      <c r="M342" s="376"/>
      <c r="N342" s="297">
        <f t="shared" si="26"/>
        <v>6.11</v>
      </c>
      <c r="O342" s="297">
        <f t="shared" si="27"/>
        <v>6.11</v>
      </c>
      <c r="P342" s="297">
        <f t="shared" si="28"/>
        <v>94.271685761047451</v>
      </c>
      <c r="Q342" s="295">
        <f t="shared" si="29"/>
        <v>0.50512983738291484</v>
      </c>
      <c r="R342" s="300"/>
      <c r="S342" s="300"/>
      <c r="T342" s="300"/>
      <c r="U342" s="300"/>
      <c r="V342" s="298" t="str">
        <f>PE!AP342</f>
        <v>KWS, Schlamm</v>
      </c>
    </row>
    <row r="343" spans="1:22">
      <c r="A343" s="350" t="s">
        <v>378</v>
      </c>
      <c r="B343" s="71">
        <v>8.64</v>
      </c>
      <c r="C343" s="376">
        <v>3.65</v>
      </c>
      <c r="D343" s="376"/>
      <c r="E343" s="71">
        <v>8.64</v>
      </c>
      <c r="F343" s="376">
        <v>3.65</v>
      </c>
      <c r="G343" s="70"/>
      <c r="H343" s="376"/>
      <c r="I343" s="376"/>
      <c r="J343" s="70">
        <v>10.832800000000001</v>
      </c>
      <c r="K343" s="376"/>
      <c r="L343" s="374">
        <f t="shared" si="25"/>
        <v>0.75</v>
      </c>
      <c r="M343" s="376"/>
      <c r="N343" s="297">
        <f t="shared" si="26"/>
        <v>3.65</v>
      </c>
      <c r="O343" s="297">
        <f t="shared" si="27"/>
        <v>3.65</v>
      </c>
      <c r="P343" s="297">
        <f t="shared" si="28"/>
        <v>0</v>
      </c>
      <c r="Q343" s="295">
        <f t="shared" si="29"/>
        <v>0.33693966472195552</v>
      </c>
      <c r="R343" s="300"/>
      <c r="S343" s="300"/>
      <c r="T343" s="300"/>
      <c r="U343" s="300"/>
      <c r="V343" s="298" t="str">
        <f>PE!AP343</f>
        <v>KWS, Schlamm</v>
      </c>
    </row>
    <row r="344" spans="1:22">
      <c r="A344" s="350" t="s">
        <v>379</v>
      </c>
      <c r="B344" s="71">
        <v>9.24</v>
      </c>
      <c r="C344" s="376">
        <v>2.23</v>
      </c>
      <c r="D344" s="376"/>
      <c r="E344" s="71">
        <v>9.24</v>
      </c>
      <c r="F344" s="376">
        <v>2.23</v>
      </c>
      <c r="G344" s="70"/>
      <c r="H344" s="376"/>
      <c r="I344" s="376"/>
      <c r="J344" s="70">
        <v>10.189</v>
      </c>
      <c r="K344" s="376"/>
      <c r="L344" s="374">
        <f t="shared" si="25"/>
        <v>0.75</v>
      </c>
      <c r="M344" s="376"/>
      <c r="N344" s="297">
        <f t="shared" si="26"/>
        <v>2.23</v>
      </c>
      <c r="O344" s="297">
        <f t="shared" si="27"/>
        <v>2.23</v>
      </c>
      <c r="P344" s="297">
        <f t="shared" si="28"/>
        <v>0</v>
      </c>
      <c r="Q344" s="295">
        <f t="shared" si="29"/>
        <v>0.21886348022377072</v>
      </c>
      <c r="R344" s="300"/>
      <c r="S344" s="300"/>
      <c r="T344" s="300"/>
      <c r="U344" s="300"/>
      <c r="V344" s="298" t="str">
        <f>PE!AP344</f>
        <v>KWS, Schlamm</v>
      </c>
    </row>
    <row r="345" spans="1:22">
      <c r="A345" s="350" t="s">
        <v>380</v>
      </c>
      <c r="B345" s="71">
        <v>106.9</v>
      </c>
      <c r="C345" s="376">
        <v>12.48</v>
      </c>
      <c r="D345" s="376"/>
      <c r="E345" s="71">
        <v>106.9</v>
      </c>
      <c r="F345" s="376">
        <v>12.48</v>
      </c>
      <c r="G345" s="70"/>
      <c r="H345" s="376"/>
      <c r="I345" s="376"/>
      <c r="J345" s="70">
        <v>11.2362</v>
      </c>
      <c r="K345" s="376"/>
      <c r="L345" s="374">
        <f t="shared" si="25"/>
        <v>0.75</v>
      </c>
      <c r="M345" s="376"/>
      <c r="N345" s="297">
        <f t="shared" si="26"/>
        <v>12.48</v>
      </c>
      <c r="O345" s="297">
        <f t="shared" si="27"/>
        <v>12.48</v>
      </c>
      <c r="P345" s="297">
        <f t="shared" si="28"/>
        <v>0</v>
      </c>
      <c r="Q345" s="295">
        <f t="shared" si="29"/>
        <v>1.110695786831847</v>
      </c>
      <c r="R345" s="300"/>
      <c r="S345" s="300"/>
      <c r="T345" s="300"/>
      <c r="U345" s="300"/>
      <c r="V345" s="298" t="str">
        <f>PE!AP345</f>
        <v>KWS, Schlamm</v>
      </c>
    </row>
    <row r="346" spans="1:22">
      <c r="A346" s="350" t="s">
        <v>381</v>
      </c>
      <c r="B346" s="71">
        <v>100.45</v>
      </c>
      <c r="C346" s="376">
        <v>8.99</v>
      </c>
      <c r="D346" s="376"/>
      <c r="E346" s="71">
        <v>100.45</v>
      </c>
      <c r="F346" s="376">
        <v>8.99</v>
      </c>
      <c r="G346" s="70"/>
      <c r="H346" s="376"/>
      <c r="I346" s="376"/>
      <c r="J346" s="70">
        <v>12.948700000000001</v>
      </c>
      <c r="K346" s="376"/>
      <c r="L346" s="374">
        <f t="shared" si="25"/>
        <v>0.75</v>
      </c>
      <c r="M346" s="376"/>
      <c r="N346" s="297">
        <f t="shared" si="26"/>
        <v>8.99</v>
      </c>
      <c r="O346" s="297">
        <f t="shared" si="27"/>
        <v>8.99</v>
      </c>
      <c r="P346" s="297">
        <f t="shared" si="28"/>
        <v>0</v>
      </c>
      <c r="Q346" s="295">
        <f t="shared" si="29"/>
        <v>0.69427819008858027</v>
      </c>
      <c r="R346" s="300"/>
      <c r="S346" s="300"/>
      <c r="T346" s="300"/>
      <c r="U346" s="300"/>
      <c r="V346" s="298" t="str">
        <f>PE!AP346</f>
        <v>KWS, Schlamm</v>
      </c>
    </row>
    <row r="347" spans="1:22">
      <c r="A347" s="350" t="s">
        <v>382</v>
      </c>
      <c r="B347" s="71">
        <v>7.24</v>
      </c>
      <c r="C347" s="376"/>
      <c r="D347" s="376"/>
      <c r="E347" s="71">
        <v>7.24</v>
      </c>
      <c r="F347" s="376"/>
      <c r="G347" s="70"/>
      <c r="H347" s="376"/>
      <c r="I347" s="376"/>
      <c r="J347" s="70">
        <v>11.2288</v>
      </c>
      <c r="K347" s="376"/>
      <c r="L347" s="374">
        <f t="shared" si="25"/>
        <v>0.33</v>
      </c>
      <c r="M347" s="376"/>
      <c r="N347" s="297" t="e">
        <f t="shared" si="26"/>
        <v>#DIV/0!</v>
      </c>
      <c r="O347" s="297" t="e">
        <f t="shared" si="27"/>
        <v>#DIV/0!</v>
      </c>
      <c r="P347" s="297" t="e">
        <f t="shared" si="28"/>
        <v>#DIV/0!</v>
      </c>
      <c r="Q347" s="295">
        <f t="shared" si="29"/>
        <v>0</v>
      </c>
      <c r="R347" s="300"/>
      <c r="S347" s="300"/>
      <c r="T347" s="300"/>
      <c r="U347" s="300"/>
      <c r="V347" s="298" t="str">
        <f>PE!AP347</f>
        <v>KWS, Schlamm</v>
      </c>
    </row>
    <row r="348" spans="1:22">
      <c r="A348" s="350" t="s">
        <v>383</v>
      </c>
      <c r="B348" s="71">
        <v>6.83</v>
      </c>
      <c r="C348" s="376"/>
      <c r="D348" s="376"/>
      <c r="E348" s="71">
        <v>6.83</v>
      </c>
      <c r="F348" s="376"/>
      <c r="G348" s="70"/>
      <c r="H348" s="376"/>
      <c r="I348" s="376"/>
      <c r="J348" s="70">
        <v>10.394299999999999</v>
      </c>
      <c r="K348" s="376"/>
      <c r="L348" s="374">
        <f t="shared" si="25"/>
        <v>0.33</v>
      </c>
      <c r="M348" s="376"/>
      <c r="N348" s="297" t="e">
        <f t="shared" si="26"/>
        <v>#DIV/0!</v>
      </c>
      <c r="O348" s="297" t="e">
        <f t="shared" si="27"/>
        <v>#DIV/0!</v>
      </c>
      <c r="P348" s="297" t="e">
        <f t="shared" si="28"/>
        <v>#DIV/0!</v>
      </c>
      <c r="Q348" s="295">
        <f t="shared" si="29"/>
        <v>0</v>
      </c>
      <c r="R348" s="300"/>
      <c r="S348" s="300"/>
      <c r="T348" s="300"/>
      <c r="U348" s="300"/>
      <c r="V348" s="298" t="str">
        <f>PE!AP348</f>
        <v>KWS, Schlamm</v>
      </c>
    </row>
    <row r="349" spans="1:22">
      <c r="A349" s="350" t="s">
        <v>384</v>
      </c>
      <c r="B349" s="71">
        <v>6.98</v>
      </c>
      <c r="C349" s="376"/>
      <c r="D349" s="376"/>
      <c r="E349" s="71">
        <v>6.98</v>
      </c>
      <c r="F349" s="376"/>
      <c r="G349" s="70"/>
      <c r="H349" s="376"/>
      <c r="I349" s="376"/>
      <c r="J349" s="70">
        <v>10.697100000000001</v>
      </c>
      <c r="K349" s="376"/>
      <c r="L349" s="374">
        <f t="shared" si="25"/>
        <v>0.33</v>
      </c>
      <c r="M349" s="376"/>
      <c r="N349" s="297" t="e">
        <f t="shared" si="26"/>
        <v>#DIV/0!</v>
      </c>
      <c r="O349" s="297" t="e">
        <f t="shared" si="27"/>
        <v>#DIV/0!</v>
      </c>
      <c r="P349" s="297" t="e">
        <f t="shared" si="28"/>
        <v>#DIV/0!</v>
      </c>
      <c r="Q349" s="295">
        <f t="shared" si="29"/>
        <v>0</v>
      </c>
      <c r="R349" s="300"/>
      <c r="S349" s="300"/>
      <c r="T349" s="300"/>
      <c r="U349" s="300"/>
      <c r="V349" s="298" t="str">
        <f>PE!AP349</f>
        <v>KWS, Schlamm</v>
      </c>
    </row>
    <row r="350" spans="1:22">
      <c r="A350" s="350" t="s">
        <v>385</v>
      </c>
      <c r="B350" s="71">
        <v>107.48</v>
      </c>
      <c r="C350" s="376">
        <v>5.44</v>
      </c>
      <c r="D350" s="376"/>
      <c r="E350" s="71">
        <v>107.48</v>
      </c>
      <c r="F350" s="376">
        <v>5.44</v>
      </c>
      <c r="G350" s="70"/>
      <c r="H350" s="376"/>
      <c r="I350" s="376"/>
      <c r="J350" s="70">
        <v>9.5343999999999998</v>
      </c>
      <c r="K350" s="376"/>
      <c r="L350" s="374">
        <f t="shared" si="25"/>
        <v>0.75</v>
      </c>
      <c r="M350" s="376"/>
      <c r="N350" s="297">
        <f t="shared" si="26"/>
        <v>5.44</v>
      </c>
      <c r="O350" s="297">
        <f t="shared" si="27"/>
        <v>5.44</v>
      </c>
      <c r="P350" s="297">
        <f t="shared" si="28"/>
        <v>0</v>
      </c>
      <c r="Q350" s="295">
        <f t="shared" si="29"/>
        <v>0.57056553112938413</v>
      </c>
      <c r="R350" s="300"/>
      <c r="S350" s="300"/>
      <c r="T350" s="300"/>
      <c r="U350" s="300"/>
      <c r="V350" s="298" t="str">
        <f>PE!AP350</f>
        <v>KWS, Schlamm</v>
      </c>
    </row>
    <row r="351" spans="1:22">
      <c r="A351" s="350" t="s">
        <v>386</v>
      </c>
      <c r="B351" s="71">
        <v>129.72999999999999</v>
      </c>
      <c r="C351" s="376">
        <v>7.49</v>
      </c>
      <c r="D351" s="376"/>
      <c r="E351" s="71">
        <v>129.72999999999999</v>
      </c>
      <c r="F351" s="376">
        <v>7.49</v>
      </c>
      <c r="G351" s="70"/>
      <c r="H351" s="376"/>
      <c r="I351" s="376"/>
      <c r="J351" s="70">
        <v>10.952199999999999</v>
      </c>
      <c r="K351" s="376"/>
      <c r="L351" s="374">
        <f t="shared" si="25"/>
        <v>0.75</v>
      </c>
      <c r="M351" s="376"/>
      <c r="N351" s="297">
        <f t="shared" si="26"/>
        <v>7.49</v>
      </c>
      <c r="O351" s="297">
        <f t="shared" si="27"/>
        <v>7.49</v>
      </c>
      <c r="P351" s="297">
        <f t="shared" si="28"/>
        <v>0</v>
      </c>
      <c r="Q351" s="295">
        <f t="shared" si="29"/>
        <v>0.68388086411862459</v>
      </c>
      <c r="R351" s="300"/>
      <c r="S351" s="300"/>
      <c r="T351" s="300"/>
      <c r="U351" s="300"/>
      <c r="V351" s="298" t="str">
        <f>PE!AP351</f>
        <v>KWS, Schlamm</v>
      </c>
    </row>
    <row r="352" spans="1:22">
      <c r="A352" s="350" t="s">
        <v>387</v>
      </c>
      <c r="B352" s="71">
        <v>98.35</v>
      </c>
      <c r="C352" s="376">
        <v>7.91</v>
      </c>
      <c r="D352" s="376">
        <v>3.38</v>
      </c>
      <c r="E352" s="71">
        <v>98.35</v>
      </c>
      <c r="F352" s="376">
        <v>7.91</v>
      </c>
      <c r="G352" s="70">
        <v>3.38</v>
      </c>
      <c r="H352" s="376"/>
      <c r="I352" s="376"/>
      <c r="J352" s="70">
        <v>9.3751999999999995</v>
      </c>
      <c r="K352" s="376"/>
      <c r="L352" s="374">
        <f t="shared" si="25"/>
        <v>0.5</v>
      </c>
      <c r="M352" s="376"/>
      <c r="N352" s="297">
        <f t="shared" si="26"/>
        <v>5.6449999999999996</v>
      </c>
      <c r="O352" s="297">
        <f t="shared" si="27"/>
        <v>5.6449999999999996</v>
      </c>
      <c r="P352" s="297">
        <f t="shared" si="28"/>
        <v>80.248007085916754</v>
      </c>
      <c r="Q352" s="295">
        <f t="shared" si="29"/>
        <v>0.60212048809625396</v>
      </c>
      <c r="R352" s="300"/>
      <c r="S352" s="300"/>
      <c r="T352" s="300"/>
      <c r="U352" s="300"/>
      <c r="V352" s="298" t="str">
        <f>PE!AP352</f>
        <v>KWS, Schlamm</v>
      </c>
    </row>
    <row r="353" spans="1:22">
      <c r="A353" s="350" t="s">
        <v>388</v>
      </c>
      <c r="B353" s="71">
        <v>4.72</v>
      </c>
      <c r="C353" s="376"/>
      <c r="D353" s="376"/>
      <c r="E353" s="71">
        <v>4.72</v>
      </c>
      <c r="F353" s="376"/>
      <c r="G353" s="70"/>
      <c r="H353" s="376"/>
      <c r="I353" s="376"/>
      <c r="J353" s="70">
        <v>12.8238</v>
      </c>
      <c r="K353" s="376"/>
      <c r="L353" s="374">
        <f t="shared" si="25"/>
        <v>0.33</v>
      </c>
      <c r="M353" s="376"/>
      <c r="N353" s="297" t="e">
        <f t="shared" si="26"/>
        <v>#DIV/0!</v>
      </c>
      <c r="O353" s="297" t="e">
        <f t="shared" si="27"/>
        <v>#DIV/0!</v>
      </c>
      <c r="P353" s="297" t="e">
        <f t="shared" si="28"/>
        <v>#DIV/0!</v>
      </c>
      <c r="Q353" s="295">
        <f t="shared" si="29"/>
        <v>0</v>
      </c>
      <c r="R353" s="300"/>
      <c r="S353" s="300"/>
      <c r="T353" s="300"/>
      <c r="U353" s="300"/>
      <c r="V353" s="298" t="str">
        <f>PE!AP353</f>
        <v>Kläranlage</v>
      </c>
    </row>
    <row r="354" spans="1:22">
      <c r="A354" s="350" t="s">
        <v>389</v>
      </c>
      <c r="B354" s="71"/>
      <c r="C354" s="376"/>
      <c r="D354" s="376"/>
      <c r="E354" s="71"/>
      <c r="F354" s="376"/>
      <c r="G354" s="70"/>
      <c r="H354" s="376"/>
      <c r="I354" s="376"/>
      <c r="J354" s="70">
        <v>9.2330000000000005</v>
      </c>
      <c r="K354" s="376"/>
      <c r="L354" s="374">
        <f t="shared" si="25"/>
        <v>0.33</v>
      </c>
      <c r="M354" s="376"/>
      <c r="N354" s="297" t="e">
        <f t="shared" si="26"/>
        <v>#DIV/0!</v>
      </c>
      <c r="O354" s="297" t="e">
        <f t="shared" si="27"/>
        <v>#DIV/0!</v>
      </c>
      <c r="P354" s="297" t="e">
        <f t="shared" si="28"/>
        <v>#DIV/0!</v>
      </c>
      <c r="Q354" s="295">
        <f t="shared" si="29"/>
        <v>0</v>
      </c>
      <c r="R354" s="300"/>
      <c r="S354" s="300"/>
      <c r="T354" s="300"/>
      <c r="U354" s="300"/>
      <c r="V354" s="298" t="str">
        <f>PE!AP354</f>
        <v>Kläranlage</v>
      </c>
    </row>
    <row r="355" spans="1:22">
      <c r="A355" s="350" t="s">
        <v>390</v>
      </c>
      <c r="B355" s="71">
        <v>3.88</v>
      </c>
      <c r="C355" s="376"/>
      <c r="D355" s="376"/>
      <c r="E355" s="71">
        <v>3.88</v>
      </c>
      <c r="F355" s="376"/>
      <c r="G355" s="70"/>
      <c r="H355" s="376"/>
      <c r="I355" s="376"/>
      <c r="J355" s="70">
        <v>9.9817</v>
      </c>
      <c r="K355" s="376"/>
      <c r="L355" s="374">
        <f t="shared" si="25"/>
        <v>0.33</v>
      </c>
      <c r="M355" s="376"/>
      <c r="N355" s="297" t="e">
        <f t="shared" si="26"/>
        <v>#DIV/0!</v>
      </c>
      <c r="O355" s="297" t="e">
        <f t="shared" si="27"/>
        <v>#DIV/0!</v>
      </c>
      <c r="P355" s="297" t="e">
        <f t="shared" si="28"/>
        <v>#DIV/0!</v>
      </c>
      <c r="Q355" s="295">
        <f t="shared" si="29"/>
        <v>0</v>
      </c>
      <c r="R355" s="300"/>
      <c r="S355" s="300"/>
      <c r="T355" s="300"/>
      <c r="U355" s="300"/>
      <c r="V355" s="298" t="str">
        <f>PE!AP355</f>
        <v>Kläranlage</v>
      </c>
    </row>
    <row r="356" spans="1:22">
      <c r="A356" s="350" t="s">
        <v>391</v>
      </c>
      <c r="B356" s="71"/>
      <c r="C356" s="376"/>
      <c r="D356" s="376"/>
      <c r="E356" s="71"/>
      <c r="F356" s="376"/>
      <c r="G356" s="70"/>
      <c r="H356" s="376"/>
      <c r="I356" s="376"/>
      <c r="J356" s="70">
        <v>9.2881999999999998</v>
      </c>
      <c r="K356" s="376"/>
      <c r="L356" s="374">
        <f t="shared" si="25"/>
        <v>0.33</v>
      </c>
      <c r="M356" s="376"/>
      <c r="N356" s="297" t="e">
        <f t="shared" si="26"/>
        <v>#DIV/0!</v>
      </c>
      <c r="O356" s="297" t="e">
        <f t="shared" si="27"/>
        <v>#DIV/0!</v>
      </c>
      <c r="P356" s="297" t="e">
        <f t="shared" si="28"/>
        <v>#DIV/0!</v>
      </c>
      <c r="Q356" s="295">
        <f t="shared" si="29"/>
        <v>0</v>
      </c>
      <c r="R356" s="300"/>
      <c r="S356" s="300"/>
      <c r="T356" s="300"/>
      <c r="U356" s="300"/>
      <c r="V356" s="298" t="str">
        <f>PE!AP356</f>
        <v>Kläranlage</v>
      </c>
    </row>
    <row r="357" spans="1:22">
      <c r="A357" s="350" t="s">
        <v>392</v>
      </c>
      <c r="B357" s="71"/>
      <c r="C357" s="376"/>
      <c r="D357" s="376"/>
      <c r="E357" s="71"/>
      <c r="F357" s="376"/>
      <c r="G357" s="70"/>
      <c r="H357" s="376"/>
      <c r="I357" s="376"/>
      <c r="J357" s="70">
        <v>9.6580999999999992</v>
      </c>
      <c r="K357" s="376"/>
      <c r="L357" s="374">
        <f t="shared" si="25"/>
        <v>0.33</v>
      </c>
      <c r="M357" s="376"/>
      <c r="N357" s="297" t="e">
        <f t="shared" si="26"/>
        <v>#DIV/0!</v>
      </c>
      <c r="O357" s="297" t="e">
        <f t="shared" si="27"/>
        <v>#DIV/0!</v>
      </c>
      <c r="P357" s="297" t="e">
        <f t="shared" si="28"/>
        <v>#DIV/0!</v>
      </c>
      <c r="Q357" s="295">
        <f t="shared" si="29"/>
        <v>0</v>
      </c>
      <c r="R357" s="300"/>
      <c r="S357" s="300"/>
      <c r="T357" s="300"/>
      <c r="U357" s="300"/>
      <c r="V357" s="298" t="str">
        <f>PE!AP357</f>
        <v>Kläranlage</v>
      </c>
    </row>
    <row r="358" spans="1:22">
      <c r="A358" s="350" t="s">
        <v>393</v>
      </c>
      <c r="B358" s="71"/>
      <c r="C358" s="376"/>
      <c r="D358" s="376"/>
      <c r="E358" s="71"/>
      <c r="F358" s="376"/>
      <c r="G358" s="70"/>
      <c r="H358" s="376"/>
      <c r="I358" s="376"/>
      <c r="J358" s="70">
        <v>11.474</v>
      </c>
      <c r="K358" s="376"/>
      <c r="L358" s="374">
        <f t="shared" si="25"/>
        <v>0.33</v>
      </c>
      <c r="M358" s="376"/>
      <c r="N358" s="297" t="e">
        <f t="shared" si="26"/>
        <v>#DIV/0!</v>
      </c>
      <c r="O358" s="297" t="e">
        <f t="shared" si="27"/>
        <v>#DIV/0!</v>
      </c>
      <c r="P358" s="297" t="e">
        <f t="shared" si="28"/>
        <v>#DIV/0!</v>
      </c>
      <c r="Q358" s="295">
        <f t="shared" si="29"/>
        <v>0</v>
      </c>
      <c r="R358" s="300"/>
      <c r="S358" s="300"/>
      <c r="T358" s="300"/>
      <c r="U358" s="300"/>
      <c r="V358" s="298" t="str">
        <f>PE!AP358</f>
        <v>Kläranlage</v>
      </c>
    </row>
    <row r="359" spans="1:22">
      <c r="A359" s="350" t="s">
        <v>394</v>
      </c>
      <c r="B359" s="71">
        <v>91.89</v>
      </c>
      <c r="C359" s="376">
        <v>3.11</v>
      </c>
      <c r="D359" s="376">
        <v>5.47</v>
      </c>
      <c r="E359" s="71">
        <v>91.89</v>
      </c>
      <c r="F359" s="376">
        <v>3.11</v>
      </c>
      <c r="G359" s="70">
        <v>5.47</v>
      </c>
      <c r="H359" s="376"/>
      <c r="I359" s="376"/>
      <c r="J359" s="70">
        <v>5.3753000000000002</v>
      </c>
      <c r="K359" s="376"/>
      <c r="L359" s="374">
        <f t="shared" si="25"/>
        <v>0.75</v>
      </c>
      <c r="M359" s="376"/>
      <c r="N359" s="297">
        <f t="shared" si="26"/>
        <v>4.29</v>
      </c>
      <c r="O359" s="297">
        <f t="shared" si="27"/>
        <v>4.29</v>
      </c>
      <c r="P359" s="297">
        <f t="shared" si="28"/>
        <v>55.011655011655002</v>
      </c>
      <c r="Q359" s="295">
        <f t="shared" si="29"/>
        <v>0.79809499004706708</v>
      </c>
      <c r="R359" s="300"/>
      <c r="S359" s="300"/>
      <c r="T359" s="300"/>
      <c r="U359" s="300"/>
      <c r="V359" s="298" t="str">
        <f>PE!AP359</f>
        <v>Methode</v>
      </c>
    </row>
    <row r="360" spans="1:22">
      <c r="A360" s="350" t="s">
        <v>395</v>
      </c>
      <c r="B360" s="71"/>
      <c r="C360" s="376">
        <v>10.99</v>
      </c>
      <c r="D360" s="376">
        <v>8.15</v>
      </c>
      <c r="E360" s="71"/>
      <c r="F360" s="376">
        <v>10.99</v>
      </c>
      <c r="G360" s="70">
        <v>8.15</v>
      </c>
      <c r="H360" s="376"/>
      <c r="I360" s="376"/>
      <c r="J360" s="70">
        <v>112</v>
      </c>
      <c r="K360" s="376"/>
      <c r="L360" s="374">
        <f t="shared" si="25"/>
        <v>1</v>
      </c>
      <c r="M360" s="376"/>
      <c r="N360" s="297">
        <f t="shared" si="26"/>
        <v>9.57</v>
      </c>
      <c r="O360" s="297">
        <f t="shared" si="27"/>
        <v>9.57</v>
      </c>
      <c r="P360" s="297">
        <f t="shared" si="28"/>
        <v>29.676071055381399</v>
      </c>
      <c r="Q360" s="295">
        <f t="shared" si="29"/>
        <v>8.5446428571428576E-2</v>
      </c>
      <c r="R360" s="300"/>
      <c r="S360" s="300"/>
      <c r="T360" s="300"/>
      <c r="U360" s="300"/>
      <c r="V360" s="298" t="str">
        <f>PE!AP360</f>
        <v>Methode</v>
      </c>
    </row>
    <row r="361" spans="1:22">
      <c r="A361" s="350" t="s">
        <v>396</v>
      </c>
      <c r="B361" s="71">
        <v>13.61</v>
      </c>
      <c r="C361" s="376">
        <v>2.66</v>
      </c>
      <c r="D361" s="376"/>
      <c r="E361" s="71">
        <v>13.61</v>
      </c>
      <c r="F361" s="376">
        <v>2.66</v>
      </c>
      <c r="G361" s="70"/>
      <c r="H361" s="376"/>
      <c r="I361" s="376"/>
      <c r="J361" s="70">
        <v>10.3752</v>
      </c>
      <c r="K361" s="376"/>
      <c r="L361" s="374">
        <f t="shared" si="25"/>
        <v>0.75</v>
      </c>
      <c r="M361" s="376"/>
      <c r="N361" s="297">
        <f t="shared" si="26"/>
        <v>2.66</v>
      </c>
      <c r="O361" s="297">
        <f t="shared" si="27"/>
        <v>2.66</v>
      </c>
      <c r="P361" s="297">
        <f t="shared" si="28"/>
        <v>0</v>
      </c>
      <c r="Q361" s="295">
        <f t="shared" si="29"/>
        <v>0.25638059989205031</v>
      </c>
      <c r="R361" s="300"/>
      <c r="S361" s="300"/>
      <c r="T361" s="300"/>
      <c r="U361" s="300"/>
      <c r="V361" s="298" t="str">
        <f>PE!AP361</f>
        <v>Kläranlage</v>
      </c>
    </row>
    <row r="362" spans="1:22">
      <c r="A362" s="350" t="s">
        <v>397</v>
      </c>
      <c r="B362" s="71">
        <v>16.73</v>
      </c>
      <c r="C362" s="376">
        <v>3.82</v>
      </c>
      <c r="D362" s="376"/>
      <c r="E362" s="71">
        <v>16.73</v>
      </c>
      <c r="F362" s="376">
        <v>3.82</v>
      </c>
      <c r="G362" s="70"/>
      <c r="H362" s="376"/>
      <c r="I362" s="376"/>
      <c r="J362" s="70">
        <v>9.6805000000000003</v>
      </c>
      <c r="K362" s="376"/>
      <c r="L362" s="374">
        <f t="shared" si="25"/>
        <v>0.75</v>
      </c>
      <c r="M362" s="376"/>
      <c r="N362" s="297">
        <f t="shared" si="26"/>
        <v>3.82</v>
      </c>
      <c r="O362" s="297">
        <f t="shared" si="27"/>
        <v>3.82</v>
      </c>
      <c r="P362" s="297">
        <f t="shared" si="28"/>
        <v>0</v>
      </c>
      <c r="Q362" s="295">
        <f t="shared" si="29"/>
        <v>0.39460771654356691</v>
      </c>
      <c r="R362" s="300"/>
      <c r="S362" s="300"/>
      <c r="T362" s="300"/>
      <c r="U362" s="300"/>
      <c r="V362" s="298" t="str">
        <f>PE!AP362</f>
        <v>Kläranlage</v>
      </c>
    </row>
    <row r="363" spans="1:22">
      <c r="A363" s="350" t="s">
        <v>398</v>
      </c>
      <c r="B363" s="71">
        <v>24.93</v>
      </c>
      <c r="C363" s="376">
        <v>3.59</v>
      </c>
      <c r="D363" s="376">
        <v>4.1399999999999997</v>
      </c>
      <c r="E363" s="71">
        <v>24.93</v>
      </c>
      <c r="F363" s="376">
        <v>3.59</v>
      </c>
      <c r="G363" s="70">
        <v>4.1399999999999997</v>
      </c>
      <c r="H363" s="376"/>
      <c r="I363" s="376"/>
      <c r="J363" s="70">
        <v>14.1539</v>
      </c>
      <c r="K363" s="376"/>
      <c r="L363" s="374">
        <f t="shared" si="25"/>
        <v>1</v>
      </c>
      <c r="M363" s="376"/>
      <c r="N363" s="297">
        <f t="shared" si="26"/>
        <v>3.8649999999999998</v>
      </c>
      <c r="O363" s="297">
        <f t="shared" si="27"/>
        <v>3.8649999999999998</v>
      </c>
      <c r="P363" s="297">
        <f t="shared" si="28"/>
        <v>14.230271668822764</v>
      </c>
      <c r="Q363" s="295">
        <f t="shared" si="29"/>
        <v>0.27306961332212321</v>
      </c>
      <c r="R363" s="300"/>
      <c r="S363" s="300"/>
      <c r="T363" s="300"/>
      <c r="U363" s="300"/>
      <c r="V363" s="298" t="str">
        <f>PE!AP363</f>
        <v>Kläranlage</v>
      </c>
    </row>
    <row r="364" spans="1:22">
      <c r="A364" s="350" t="s">
        <v>399</v>
      </c>
      <c r="B364" s="71">
        <v>8.4600000000000009</v>
      </c>
      <c r="C364" s="376"/>
      <c r="D364" s="376"/>
      <c r="E364" s="71">
        <v>8.4600000000000009</v>
      </c>
      <c r="F364" s="376"/>
      <c r="G364" s="70"/>
      <c r="H364" s="376"/>
      <c r="I364" s="376"/>
      <c r="J364" s="70">
        <v>11.6051</v>
      </c>
      <c r="K364" s="376"/>
      <c r="L364" s="374">
        <f t="shared" si="25"/>
        <v>0.33</v>
      </c>
      <c r="M364" s="376"/>
      <c r="N364" s="297" t="e">
        <f t="shared" si="26"/>
        <v>#DIV/0!</v>
      </c>
      <c r="O364" s="297" t="e">
        <f t="shared" si="27"/>
        <v>#DIV/0!</v>
      </c>
      <c r="P364" s="297" t="e">
        <f t="shared" si="28"/>
        <v>#DIV/0!</v>
      </c>
      <c r="Q364" s="295">
        <f t="shared" si="29"/>
        <v>0</v>
      </c>
      <c r="R364" s="300"/>
      <c r="S364" s="300"/>
      <c r="T364" s="300"/>
      <c r="U364" s="300"/>
      <c r="V364" s="298" t="str">
        <f>PE!AP364</f>
        <v>KWS, Schlamm</v>
      </c>
    </row>
    <row r="365" spans="1:22">
      <c r="A365" s="350" t="s">
        <v>400</v>
      </c>
      <c r="B365" s="71">
        <v>15.1</v>
      </c>
      <c r="C365" s="376"/>
      <c r="D365" s="376"/>
      <c r="E365" s="71">
        <v>15.1</v>
      </c>
      <c r="F365" s="376"/>
      <c r="G365" s="70"/>
      <c r="H365" s="376"/>
      <c r="I365" s="376"/>
      <c r="J365" s="70">
        <v>18.023900000000001</v>
      </c>
      <c r="K365" s="376"/>
      <c r="L365" s="374">
        <f t="shared" si="25"/>
        <v>0.33</v>
      </c>
      <c r="M365" s="376"/>
      <c r="N365" s="297" t="e">
        <f t="shared" si="26"/>
        <v>#DIV/0!</v>
      </c>
      <c r="O365" s="297" t="e">
        <f t="shared" si="27"/>
        <v>#DIV/0!</v>
      </c>
      <c r="P365" s="297" t="e">
        <f t="shared" si="28"/>
        <v>#DIV/0!</v>
      </c>
      <c r="Q365" s="295">
        <f t="shared" si="29"/>
        <v>0</v>
      </c>
      <c r="R365" s="300"/>
      <c r="S365" s="300"/>
      <c r="T365" s="300"/>
      <c r="U365" s="300"/>
      <c r="V365" s="298" t="str">
        <f>PE!AP365</f>
        <v>KWS, Schlamm</v>
      </c>
    </row>
    <row r="366" spans="1:22">
      <c r="A366" s="350" t="s">
        <v>401</v>
      </c>
      <c r="B366" s="71">
        <v>10.9</v>
      </c>
      <c r="C366" s="376"/>
      <c r="D366" s="376"/>
      <c r="E366" s="71">
        <v>10.9</v>
      </c>
      <c r="F366" s="376"/>
      <c r="G366" s="70"/>
      <c r="H366" s="376"/>
      <c r="I366" s="376"/>
      <c r="J366" s="70">
        <v>15.543699999999999</v>
      </c>
      <c r="K366" s="376"/>
      <c r="L366" s="374">
        <f t="shared" si="25"/>
        <v>0.33</v>
      </c>
      <c r="M366" s="376"/>
      <c r="N366" s="297" t="e">
        <f t="shared" si="26"/>
        <v>#DIV/0!</v>
      </c>
      <c r="O366" s="297" t="e">
        <f t="shared" si="27"/>
        <v>#DIV/0!</v>
      </c>
      <c r="P366" s="297" t="e">
        <f t="shared" si="28"/>
        <v>#DIV/0!</v>
      </c>
      <c r="Q366" s="295">
        <f t="shared" si="29"/>
        <v>0</v>
      </c>
      <c r="R366" s="300"/>
      <c r="S366" s="300"/>
      <c r="T366" s="300"/>
      <c r="U366" s="300"/>
      <c r="V366" s="298" t="str">
        <f>PE!AP366</f>
        <v>KWS, Schlamm</v>
      </c>
    </row>
    <row r="367" spans="1:22">
      <c r="A367" s="350" t="s">
        <v>402</v>
      </c>
      <c r="B367" s="71"/>
      <c r="C367" s="376"/>
      <c r="D367" s="376"/>
      <c r="E367" s="71"/>
      <c r="F367" s="376"/>
      <c r="G367" s="70"/>
      <c r="H367" s="70"/>
      <c r="I367" s="70"/>
      <c r="J367" s="70">
        <v>33</v>
      </c>
      <c r="K367" s="376"/>
      <c r="L367" s="374">
        <f t="shared" si="25"/>
        <v>0.33</v>
      </c>
      <c r="M367" s="376"/>
      <c r="N367" s="297" t="e">
        <f t="shared" si="26"/>
        <v>#DIV/0!</v>
      </c>
      <c r="O367" s="297" t="e">
        <f t="shared" si="27"/>
        <v>#DIV/0!</v>
      </c>
      <c r="P367" s="297" t="e">
        <f t="shared" si="28"/>
        <v>#DIV/0!</v>
      </c>
      <c r="Q367" s="295">
        <f t="shared" si="29"/>
        <v>0</v>
      </c>
      <c r="R367" s="300"/>
      <c r="S367" s="300"/>
      <c r="T367" s="300"/>
      <c r="U367" s="300"/>
      <c r="V367" s="298" t="str">
        <f>PE!AP367</f>
        <v>Methode</v>
      </c>
    </row>
    <row r="368" spans="1:22">
      <c r="A368" s="350" t="s">
        <v>403</v>
      </c>
      <c r="B368" s="71"/>
      <c r="C368" s="376"/>
      <c r="D368" s="376"/>
      <c r="E368" s="71"/>
      <c r="F368" s="376"/>
      <c r="G368" s="70"/>
      <c r="H368" s="376"/>
      <c r="I368" s="376"/>
      <c r="J368" s="70">
        <v>29.634599999999999</v>
      </c>
      <c r="K368" s="376"/>
      <c r="L368" s="374">
        <f t="shared" si="25"/>
        <v>0.33</v>
      </c>
      <c r="M368" s="376"/>
      <c r="N368" s="297" t="e">
        <f t="shared" si="26"/>
        <v>#DIV/0!</v>
      </c>
      <c r="O368" s="297" t="e">
        <f t="shared" si="27"/>
        <v>#DIV/0!</v>
      </c>
      <c r="P368" s="297" t="e">
        <f t="shared" si="28"/>
        <v>#DIV/0!</v>
      </c>
      <c r="Q368" s="295">
        <f t="shared" si="29"/>
        <v>0</v>
      </c>
      <c r="R368" s="300"/>
      <c r="S368" s="300"/>
      <c r="T368" s="300"/>
      <c r="U368" s="300"/>
      <c r="V368" s="298" t="str">
        <f>PE!AP368</f>
        <v>Algen</v>
      </c>
    </row>
    <row r="369" spans="1:22">
      <c r="A369" s="350" t="s">
        <v>405</v>
      </c>
      <c r="B369" s="71"/>
      <c r="C369" s="376"/>
      <c r="D369" s="376"/>
      <c r="E369" s="71"/>
      <c r="F369" s="376"/>
      <c r="G369" s="70"/>
      <c r="H369" s="376"/>
      <c r="I369" s="376"/>
      <c r="J369" s="70">
        <v>26.3947</v>
      </c>
      <c r="K369" s="376"/>
      <c r="L369" s="374">
        <f t="shared" si="25"/>
        <v>0.33</v>
      </c>
      <c r="M369" s="376"/>
      <c r="N369" s="297" t="e">
        <f t="shared" si="26"/>
        <v>#DIV/0!</v>
      </c>
      <c r="O369" s="297" t="e">
        <f t="shared" si="27"/>
        <v>#DIV/0!</v>
      </c>
      <c r="P369" s="297" t="e">
        <f t="shared" si="28"/>
        <v>#DIV/0!</v>
      </c>
      <c r="Q369" s="295">
        <f t="shared" si="29"/>
        <v>0</v>
      </c>
      <c r="R369" s="300"/>
      <c r="S369" s="300"/>
      <c r="T369" s="300"/>
      <c r="U369" s="300"/>
      <c r="V369" s="298" t="str">
        <f>PE!AP369</f>
        <v>Algen</v>
      </c>
    </row>
    <row r="370" spans="1:22">
      <c r="A370" s="350" t="s">
        <v>406</v>
      </c>
      <c r="B370" s="71"/>
      <c r="C370" s="376"/>
      <c r="D370" s="376"/>
      <c r="E370" s="71"/>
      <c r="F370" s="376"/>
      <c r="G370" s="70"/>
      <c r="H370" s="376"/>
      <c r="I370" s="376"/>
      <c r="J370" s="70">
        <v>66.433099999999996</v>
      </c>
      <c r="K370" s="376"/>
      <c r="L370" s="374">
        <f t="shared" si="25"/>
        <v>0.33</v>
      </c>
      <c r="M370" s="376"/>
      <c r="N370" s="297" t="e">
        <f t="shared" si="26"/>
        <v>#DIV/0!</v>
      </c>
      <c r="O370" s="297" t="e">
        <f t="shared" si="27"/>
        <v>#DIV/0!</v>
      </c>
      <c r="P370" s="297" t="e">
        <f t="shared" si="28"/>
        <v>#DIV/0!</v>
      </c>
      <c r="Q370" s="295">
        <f t="shared" si="29"/>
        <v>0</v>
      </c>
      <c r="R370" s="300"/>
      <c r="S370" s="300"/>
      <c r="T370" s="300"/>
      <c r="U370" s="300"/>
      <c r="V370" s="298" t="str">
        <f>PE!AP370</f>
        <v>Algen</v>
      </c>
    </row>
    <row r="371" spans="1:22">
      <c r="A371" s="350" t="s">
        <v>407</v>
      </c>
      <c r="B371" s="71"/>
      <c r="C371" s="376"/>
      <c r="D371" s="376"/>
      <c r="E371" s="71"/>
      <c r="F371" s="376"/>
      <c r="G371" s="70"/>
      <c r="H371" s="376"/>
      <c r="I371" s="376"/>
      <c r="J371" s="70">
        <v>57.495199999999997</v>
      </c>
      <c r="K371" s="376"/>
      <c r="L371" s="374">
        <f t="shared" si="25"/>
        <v>0.33</v>
      </c>
      <c r="M371" s="376"/>
      <c r="N371" s="297" t="e">
        <f t="shared" si="26"/>
        <v>#DIV/0!</v>
      </c>
      <c r="O371" s="297" t="e">
        <f t="shared" si="27"/>
        <v>#DIV/0!</v>
      </c>
      <c r="P371" s="297" t="e">
        <f t="shared" si="28"/>
        <v>#DIV/0!</v>
      </c>
      <c r="Q371" s="295">
        <f t="shared" si="29"/>
        <v>0</v>
      </c>
      <c r="R371" s="300"/>
      <c r="S371" s="300"/>
      <c r="T371" s="300"/>
      <c r="U371" s="300"/>
      <c r="V371" s="298" t="str">
        <f>PE!AP371</f>
        <v>Algen</v>
      </c>
    </row>
    <row r="372" spans="1:22">
      <c r="A372" s="350" t="s">
        <v>408</v>
      </c>
      <c r="B372" s="71"/>
      <c r="C372" s="376"/>
      <c r="D372" s="376"/>
      <c r="E372" s="71"/>
      <c r="F372" s="376"/>
      <c r="G372" s="70"/>
      <c r="H372" s="376"/>
      <c r="I372" s="376"/>
      <c r="J372" s="70">
        <v>61.650500000000001</v>
      </c>
      <c r="K372" s="376"/>
      <c r="L372" s="374">
        <f t="shared" si="25"/>
        <v>0.33</v>
      </c>
      <c r="M372" s="376"/>
      <c r="N372" s="297" t="e">
        <f t="shared" si="26"/>
        <v>#DIV/0!</v>
      </c>
      <c r="O372" s="297" t="e">
        <f t="shared" si="27"/>
        <v>#DIV/0!</v>
      </c>
      <c r="P372" s="297" t="e">
        <f t="shared" si="28"/>
        <v>#DIV/0!</v>
      </c>
      <c r="Q372" s="295">
        <f t="shared" si="29"/>
        <v>0</v>
      </c>
      <c r="R372" s="300"/>
      <c r="S372" s="300"/>
      <c r="T372" s="300"/>
      <c r="U372" s="300"/>
      <c r="V372" s="298" t="str">
        <f>PE!AP372</f>
        <v>Algen, Methode</v>
      </c>
    </row>
    <row r="373" spans="1:22">
      <c r="A373" s="350" t="s">
        <v>410</v>
      </c>
      <c r="B373" s="71">
        <v>19.64</v>
      </c>
      <c r="C373" s="376">
        <v>2.87</v>
      </c>
      <c r="D373" s="376"/>
      <c r="E373" s="71">
        <v>19.64</v>
      </c>
      <c r="F373" s="376">
        <v>2.87</v>
      </c>
      <c r="G373" s="70"/>
      <c r="H373" s="376"/>
      <c r="I373" s="376"/>
      <c r="J373" s="70">
        <v>29.857800000000001</v>
      </c>
      <c r="K373" s="376"/>
      <c r="L373" s="374">
        <f t="shared" si="25"/>
        <v>0.75</v>
      </c>
      <c r="M373" s="376"/>
      <c r="N373" s="297">
        <f t="shared" si="26"/>
        <v>2.87</v>
      </c>
      <c r="O373" s="297">
        <f t="shared" si="27"/>
        <v>2.87</v>
      </c>
      <c r="P373" s="297">
        <f t="shared" si="28"/>
        <v>0</v>
      </c>
      <c r="Q373" s="295">
        <f t="shared" si="29"/>
        <v>9.6122286303746418E-2</v>
      </c>
      <c r="R373" s="300"/>
      <c r="S373" s="300"/>
      <c r="T373" s="300"/>
      <c r="U373" s="300"/>
      <c r="V373" s="298" t="str">
        <f>PE!AP373</f>
        <v>Methodenvergleich</v>
      </c>
    </row>
    <row r="374" spans="1:22">
      <c r="A374" s="350" t="s">
        <v>412</v>
      </c>
      <c r="B374" s="71">
        <v>14.22</v>
      </c>
      <c r="C374" s="376">
        <v>3.15</v>
      </c>
      <c r="D374" s="376"/>
      <c r="E374" s="71">
        <v>14.22</v>
      </c>
      <c r="F374" s="376">
        <v>3.15</v>
      </c>
      <c r="G374" s="70"/>
      <c r="H374" s="376"/>
      <c r="I374" s="376"/>
      <c r="J374" s="70">
        <v>22.1187</v>
      </c>
      <c r="K374" s="376"/>
      <c r="L374" s="374">
        <f t="shared" si="25"/>
        <v>0.75</v>
      </c>
      <c r="M374" s="376"/>
      <c r="N374" s="297">
        <f t="shared" si="26"/>
        <v>3.15</v>
      </c>
      <c r="O374" s="297">
        <f t="shared" si="27"/>
        <v>3.15</v>
      </c>
      <c r="P374" s="297">
        <f t="shared" si="28"/>
        <v>0</v>
      </c>
      <c r="Q374" s="295">
        <f t="shared" si="29"/>
        <v>0.14241343297752579</v>
      </c>
      <c r="R374" s="300"/>
      <c r="S374" s="300"/>
      <c r="T374" s="300"/>
      <c r="U374" s="300"/>
      <c r="V374" s="298" t="str">
        <f>PE!AP374</f>
        <v>Methodenvergleich</v>
      </c>
    </row>
    <row r="375" spans="1:22">
      <c r="A375" s="350" t="s">
        <v>413</v>
      </c>
      <c r="B375" s="71"/>
      <c r="C375" s="376"/>
      <c r="D375" s="376"/>
      <c r="E375" s="71"/>
      <c r="F375" s="376"/>
      <c r="G375" s="70"/>
      <c r="H375" s="376"/>
      <c r="I375" s="376"/>
      <c r="J375" s="70">
        <v>12.5916</v>
      </c>
      <c r="K375" s="376"/>
      <c r="L375" s="374">
        <f t="shared" si="25"/>
        <v>0.33</v>
      </c>
      <c r="M375" s="376"/>
      <c r="N375" s="297" t="e">
        <f t="shared" si="26"/>
        <v>#DIV/0!</v>
      </c>
      <c r="O375" s="297" t="e">
        <f t="shared" si="27"/>
        <v>#DIV/0!</v>
      </c>
      <c r="P375" s="297" t="e">
        <f t="shared" si="28"/>
        <v>#DIV/0!</v>
      </c>
      <c r="Q375" s="295">
        <f t="shared" si="29"/>
        <v>0</v>
      </c>
      <c r="R375" s="300"/>
      <c r="S375" s="300"/>
      <c r="T375" s="300"/>
      <c r="U375" s="300"/>
      <c r="V375" s="298" t="str">
        <f>PE!AP375</f>
        <v>Methodenvergleich</v>
      </c>
    </row>
    <row r="376" spans="1:22">
      <c r="A376" s="350" t="s">
        <v>414</v>
      </c>
      <c r="B376" s="71"/>
      <c r="C376" s="376"/>
      <c r="D376" s="376"/>
      <c r="E376" s="71"/>
      <c r="F376" s="376"/>
      <c r="G376" s="70"/>
      <c r="H376" s="376"/>
      <c r="I376" s="376"/>
      <c r="J376" s="70">
        <v>16.6784</v>
      </c>
      <c r="K376" s="376"/>
      <c r="L376" s="374">
        <f t="shared" si="25"/>
        <v>0.33</v>
      </c>
      <c r="M376" s="376"/>
      <c r="N376" s="297" t="e">
        <f t="shared" si="26"/>
        <v>#DIV/0!</v>
      </c>
      <c r="O376" s="297" t="e">
        <f t="shared" si="27"/>
        <v>#DIV/0!</v>
      </c>
      <c r="P376" s="297" t="e">
        <f t="shared" si="28"/>
        <v>#DIV/0!</v>
      </c>
      <c r="Q376" s="295">
        <f t="shared" si="29"/>
        <v>0</v>
      </c>
      <c r="R376" s="300"/>
      <c r="S376" s="300"/>
      <c r="T376" s="300"/>
      <c r="U376" s="300"/>
      <c r="V376" s="298" t="str">
        <f>PE!AP376</f>
        <v>Methodenvergleich</v>
      </c>
    </row>
    <row r="377" spans="1:22">
      <c r="A377" s="350" t="s">
        <v>415</v>
      </c>
      <c r="B377" s="71"/>
      <c r="C377" s="376"/>
      <c r="D377" s="376"/>
      <c r="E377" s="71"/>
      <c r="F377" s="376"/>
      <c r="G377" s="70"/>
      <c r="H377" s="376"/>
      <c r="I377" s="376"/>
      <c r="J377" s="70">
        <v>17.471900000000002</v>
      </c>
      <c r="K377" s="376"/>
      <c r="L377" s="374">
        <f t="shared" si="25"/>
        <v>0.33</v>
      </c>
      <c r="M377" s="376"/>
      <c r="N377" s="297" t="e">
        <f t="shared" si="26"/>
        <v>#DIV/0!</v>
      </c>
      <c r="O377" s="297" t="e">
        <f t="shared" si="27"/>
        <v>#DIV/0!</v>
      </c>
      <c r="P377" s="297" t="e">
        <f t="shared" si="28"/>
        <v>#DIV/0!</v>
      </c>
      <c r="Q377" s="295">
        <f t="shared" si="29"/>
        <v>0</v>
      </c>
      <c r="R377" s="300"/>
      <c r="S377" s="300"/>
      <c r="T377" s="300"/>
      <c r="U377" s="300"/>
      <c r="V377" s="298" t="str">
        <f>PE!AP377</f>
        <v>Methodenvergleich</v>
      </c>
    </row>
    <row r="378" spans="1:22">
      <c r="A378" s="350" t="s">
        <v>416</v>
      </c>
      <c r="B378" s="71"/>
      <c r="C378" s="376"/>
      <c r="D378" s="376"/>
      <c r="E378" s="71"/>
      <c r="F378" s="376"/>
      <c r="G378" s="70"/>
      <c r="H378" s="376"/>
      <c r="I378" s="376"/>
      <c r="J378" s="70">
        <v>3.4357000000000002</v>
      </c>
      <c r="K378" s="376"/>
      <c r="L378" s="374">
        <f t="shared" si="25"/>
        <v>0.33</v>
      </c>
      <c r="M378" s="376"/>
      <c r="N378" s="297" t="e">
        <f t="shared" si="26"/>
        <v>#DIV/0!</v>
      </c>
      <c r="O378" s="297" t="e">
        <f t="shared" si="27"/>
        <v>#DIV/0!</v>
      </c>
      <c r="P378" s="297" t="e">
        <f t="shared" si="28"/>
        <v>#DIV/0!</v>
      </c>
      <c r="Q378" s="295">
        <f t="shared" si="29"/>
        <v>0</v>
      </c>
      <c r="R378" s="300"/>
      <c r="S378" s="300"/>
      <c r="T378" s="300"/>
      <c r="U378" s="300"/>
      <c r="V378" s="298" t="str">
        <f>PE!AP378</f>
        <v>Methodenvergleich</v>
      </c>
    </row>
    <row r="379" spans="1:22">
      <c r="A379" s="350" t="s">
        <v>417</v>
      </c>
      <c r="B379" s="71"/>
      <c r="C379" s="376">
        <v>4.54</v>
      </c>
      <c r="D379" s="376">
        <v>3.99</v>
      </c>
      <c r="E379" s="71"/>
      <c r="F379" s="376">
        <v>4.54</v>
      </c>
      <c r="G379" s="70">
        <v>3.99</v>
      </c>
      <c r="H379" s="376"/>
      <c r="I379" s="376"/>
      <c r="J379" s="70">
        <v>15.739800000000001</v>
      </c>
      <c r="K379" s="376"/>
      <c r="L379" s="374">
        <f t="shared" si="25"/>
        <v>1</v>
      </c>
      <c r="M379" s="376"/>
      <c r="N379" s="297">
        <f t="shared" si="26"/>
        <v>4.2650000000000006</v>
      </c>
      <c r="O379" s="297">
        <f t="shared" si="27"/>
        <v>4.2650000000000006</v>
      </c>
      <c r="P379" s="297">
        <f t="shared" si="28"/>
        <v>12.895662368112538</v>
      </c>
      <c r="Q379" s="295">
        <f t="shared" si="29"/>
        <v>0.27096913556716096</v>
      </c>
      <c r="R379" s="300"/>
      <c r="S379" s="300"/>
      <c r="T379" s="300"/>
      <c r="U379" s="300"/>
      <c r="V379" s="298" t="str">
        <f>PE!AP379</f>
        <v>Methodenvergleich</v>
      </c>
    </row>
    <row r="380" spans="1:22">
      <c r="A380" s="350" t="s">
        <v>418</v>
      </c>
      <c r="B380" s="71"/>
      <c r="C380" s="376">
        <v>5.76</v>
      </c>
      <c r="D380" s="376">
        <v>4.24</v>
      </c>
      <c r="E380" s="71"/>
      <c r="F380" s="376">
        <v>5.76</v>
      </c>
      <c r="G380" s="70">
        <v>4.24</v>
      </c>
      <c r="H380" s="376"/>
      <c r="I380" s="376"/>
      <c r="J380" s="70">
        <v>29.403199999999998</v>
      </c>
      <c r="K380" s="376"/>
      <c r="L380" s="374">
        <f t="shared" si="25"/>
        <v>1</v>
      </c>
      <c r="M380" s="376"/>
      <c r="N380" s="297">
        <f t="shared" si="26"/>
        <v>5</v>
      </c>
      <c r="O380" s="297">
        <f t="shared" si="27"/>
        <v>5</v>
      </c>
      <c r="P380" s="297">
        <f t="shared" si="28"/>
        <v>30.399999999999995</v>
      </c>
      <c r="Q380" s="295">
        <f t="shared" si="29"/>
        <v>0.17004951841976385</v>
      </c>
      <c r="R380" s="300"/>
      <c r="S380" s="300"/>
      <c r="T380" s="300"/>
      <c r="U380" s="300"/>
      <c r="V380" s="298" t="str">
        <f>PE!AP380</f>
        <v>Methodenvergleich</v>
      </c>
    </row>
    <row r="381" spans="1:22">
      <c r="A381" s="350" t="s">
        <v>419</v>
      </c>
      <c r="B381" s="71">
        <v>74.680000000000007</v>
      </c>
      <c r="C381" s="376">
        <v>40.340000000000003</v>
      </c>
      <c r="D381" s="376">
        <v>85.6</v>
      </c>
      <c r="E381" s="71">
        <v>74.680000000000007</v>
      </c>
      <c r="F381" s="376">
        <v>40.340000000000003</v>
      </c>
      <c r="G381" s="70">
        <v>85.6</v>
      </c>
      <c r="H381" s="70"/>
      <c r="I381" s="70"/>
      <c r="J381" s="70">
        <v>33.6</v>
      </c>
      <c r="K381" s="376"/>
      <c r="L381" s="374">
        <f t="shared" si="25"/>
        <v>0.5</v>
      </c>
      <c r="M381" s="376"/>
      <c r="N381" s="297">
        <f t="shared" si="26"/>
        <v>62.97</v>
      </c>
      <c r="O381" s="297">
        <f t="shared" si="27"/>
        <v>62.97</v>
      </c>
      <c r="P381" s="297">
        <f t="shared" si="28"/>
        <v>71.87549626806414</v>
      </c>
      <c r="Q381" s="295">
        <f t="shared" si="29"/>
        <v>1.8741071428571427</v>
      </c>
      <c r="R381" s="300"/>
      <c r="S381" s="300"/>
      <c r="T381" s="300"/>
      <c r="U381" s="300"/>
      <c r="V381" s="298" t="str">
        <f>PE!AP381</f>
        <v>Methode</v>
      </c>
    </row>
    <row r="382" spans="1:22">
      <c r="A382" s="350" t="s">
        <v>1063</v>
      </c>
      <c r="B382" s="71">
        <v>14.76</v>
      </c>
      <c r="C382" s="376"/>
      <c r="D382" s="376"/>
      <c r="E382" s="71"/>
      <c r="F382" s="376"/>
      <c r="G382" s="70"/>
      <c r="H382" s="376"/>
      <c r="I382" s="376"/>
      <c r="J382" s="70">
        <v>16.863499999999998</v>
      </c>
      <c r="K382" s="376"/>
      <c r="L382" s="374">
        <f t="shared" si="25"/>
        <v>0.33</v>
      </c>
      <c r="M382" s="376"/>
      <c r="N382" s="297" t="e">
        <f t="shared" si="26"/>
        <v>#DIV/0!</v>
      </c>
      <c r="O382" s="297" t="e">
        <f t="shared" si="27"/>
        <v>#DIV/0!</v>
      </c>
      <c r="P382" s="297" t="e">
        <f t="shared" si="28"/>
        <v>#DIV/0!</v>
      </c>
      <c r="Q382" s="295">
        <f t="shared" si="29"/>
        <v>0</v>
      </c>
      <c r="R382" s="300"/>
      <c r="S382" s="300"/>
      <c r="T382" s="300"/>
      <c r="U382" s="300"/>
      <c r="V382" s="298" t="str">
        <f>PE!AP382</f>
        <v>KWS, neue Schlammbehand</v>
      </c>
    </row>
    <row r="383" spans="1:22">
      <c r="A383" s="350" t="s">
        <v>1064</v>
      </c>
      <c r="B383" s="71">
        <v>10.87</v>
      </c>
      <c r="C383" s="376"/>
      <c r="D383" s="376"/>
      <c r="E383" s="71"/>
      <c r="F383" s="376"/>
      <c r="G383" s="70"/>
      <c r="H383" s="376"/>
      <c r="I383" s="376"/>
      <c r="J383" s="70">
        <v>12.5183</v>
      </c>
      <c r="K383" s="376"/>
      <c r="L383" s="374">
        <f t="shared" si="25"/>
        <v>0.33</v>
      </c>
      <c r="M383" s="376"/>
      <c r="N383" s="297" t="e">
        <f t="shared" si="26"/>
        <v>#DIV/0!</v>
      </c>
      <c r="O383" s="297" t="e">
        <f t="shared" si="27"/>
        <v>#DIV/0!</v>
      </c>
      <c r="P383" s="297" t="e">
        <f t="shared" si="28"/>
        <v>#DIV/0!</v>
      </c>
      <c r="Q383" s="295">
        <f t="shared" si="29"/>
        <v>0</v>
      </c>
      <c r="R383" s="300"/>
      <c r="S383" s="300"/>
      <c r="T383" s="300"/>
      <c r="U383" s="300"/>
      <c r="V383" s="298" t="str">
        <f>PE!AP383</f>
        <v>KWS, neue Schlammbehand</v>
      </c>
    </row>
    <row r="384" spans="1:22">
      <c r="A384" s="350" t="s">
        <v>1065</v>
      </c>
      <c r="B384" s="71">
        <v>17.28</v>
      </c>
      <c r="C384" s="376"/>
      <c r="D384" s="376"/>
      <c r="E384" s="71"/>
      <c r="F384" s="376"/>
      <c r="G384" s="70"/>
      <c r="H384" s="376"/>
      <c r="I384" s="376"/>
      <c r="J384" s="70">
        <v>18.9955</v>
      </c>
      <c r="K384" s="376"/>
      <c r="L384" s="374">
        <f t="shared" si="25"/>
        <v>0.33</v>
      </c>
      <c r="M384" s="376"/>
      <c r="N384" s="297" t="e">
        <f t="shared" si="26"/>
        <v>#DIV/0!</v>
      </c>
      <c r="O384" s="297" t="e">
        <f t="shared" si="27"/>
        <v>#DIV/0!</v>
      </c>
      <c r="P384" s="297" t="e">
        <f t="shared" si="28"/>
        <v>#DIV/0!</v>
      </c>
      <c r="Q384" s="295">
        <f t="shared" si="29"/>
        <v>0</v>
      </c>
      <c r="R384" s="300"/>
      <c r="S384" s="300"/>
      <c r="T384" s="300"/>
      <c r="U384" s="300"/>
      <c r="V384" s="298" t="str">
        <f>PE!AP384</f>
        <v>KWS, neue Schlammbehand</v>
      </c>
    </row>
    <row r="385" spans="1:22">
      <c r="A385" s="350" t="s">
        <v>424</v>
      </c>
      <c r="B385" s="71">
        <v>7.01</v>
      </c>
      <c r="C385" s="376"/>
      <c r="D385" s="376"/>
      <c r="E385" s="71"/>
      <c r="F385" s="376"/>
      <c r="G385" s="70"/>
      <c r="H385" s="376"/>
      <c r="I385" s="376"/>
      <c r="J385" s="70">
        <v>18.294799999999999</v>
      </c>
      <c r="K385" s="376"/>
      <c r="L385" s="374">
        <f t="shared" si="25"/>
        <v>0.33</v>
      </c>
      <c r="M385" s="376"/>
      <c r="N385" s="297" t="e">
        <f t="shared" si="26"/>
        <v>#DIV/0!</v>
      </c>
      <c r="O385" s="297" t="e">
        <f t="shared" si="27"/>
        <v>#DIV/0!</v>
      </c>
      <c r="P385" s="297" t="e">
        <f t="shared" si="28"/>
        <v>#DIV/0!</v>
      </c>
      <c r="Q385" s="295">
        <f t="shared" si="29"/>
        <v>0</v>
      </c>
      <c r="R385" s="300"/>
      <c r="S385" s="300"/>
      <c r="T385" s="300"/>
      <c r="U385" s="300"/>
      <c r="V385" s="298" t="str">
        <f>PE!AP385</f>
        <v>KWS, Schlamm</v>
      </c>
    </row>
    <row r="386" spans="1:22">
      <c r="A386" s="350" t="s">
        <v>425</v>
      </c>
      <c r="B386" s="71">
        <v>6.4</v>
      </c>
      <c r="C386" s="376"/>
      <c r="D386" s="376"/>
      <c r="E386" s="71"/>
      <c r="F386" s="376"/>
      <c r="G386" s="70"/>
      <c r="H386" s="376"/>
      <c r="I386" s="376"/>
      <c r="J386" s="70">
        <v>15.916</v>
      </c>
      <c r="K386" s="376"/>
      <c r="L386" s="374">
        <f t="shared" ref="L386:L449" si="30">IF(COUNT(F386:G386)&lt;1,0.33,((COUNT(F386:G386)*(1/(COUNT(F386:G386)+COUNTBLANK(F386:G386)))+(IF(P386&lt;35,1,IF(P386&lt;70,0.5,IF(P386&gt;70,0)))))/2))</f>
        <v>0.33</v>
      </c>
      <c r="M386" s="376"/>
      <c r="N386" s="297" t="e">
        <f t="shared" ref="N386:N435" si="31">AVERAGE(C386:D386)</f>
        <v>#DIV/0!</v>
      </c>
      <c r="O386" s="297" t="e">
        <f t="shared" ref="O386:O449" si="32">AVERAGE(F386:G386)</f>
        <v>#DIV/0!</v>
      </c>
      <c r="P386" s="297" t="e">
        <f t="shared" ref="P386:P449" si="33">(MAX(F386:G386)-MIN(F386:G386))/O386*100</f>
        <v>#DIV/0!</v>
      </c>
      <c r="Q386" s="295">
        <f t="shared" ref="Q386:Q449" si="34">IFERROR(O386/J386,0)</f>
        <v>0</v>
      </c>
      <c r="R386" s="300"/>
      <c r="S386" s="300"/>
      <c r="T386" s="300"/>
      <c r="U386" s="300"/>
      <c r="V386" s="298" t="str">
        <f>PE!AP386</f>
        <v>KWS, Schlamm</v>
      </c>
    </row>
    <row r="387" spans="1:22">
      <c r="A387" s="350" t="s">
        <v>426</v>
      </c>
      <c r="B387" s="71">
        <v>9.35</v>
      </c>
      <c r="C387" s="376"/>
      <c r="D387" s="376"/>
      <c r="E387" s="71"/>
      <c r="F387" s="376"/>
      <c r="G387" s="70"/>
      <c r="H387" s="376"/>
      <c r="I387" s="376"/>
      <c r="J387" s="70">
        <v>23.059000000000001</v>
      </c>
      <c r="K387" s="376"/>
      <c r="L387" s="374">
        <f t="shared" si="30"/>
        <v>0.33</v>
      </c>
      <c r="M387" s="376"/>
      <c r="N387" s="297" t="e">
        <f t="shared" si="31"/>
        <v>#DIV/0!</v>
      </c>
      <c r="O387" s="297" t="e">
        <f t="shared" si="32"/>
        <v>#DIV/0!</v>
      </c>
      <c r="P387" s="297" t="e">
        <f t="shared" si="33"/>
        <v>#DIV/0!</v>
      </c>
      <c r="Q387" s="295">
        <f t="shared" si="34"/>
        <v>0</v>
      </c>
      <c r="R387" s="300"/>
      <c r="S387" s="300"/>
      <c r="T387" s="300"/>
      <c r="U387" s="300"/>
      <c r="V387" s="298" t="str">
        <f>PE!AP387</f>
        <v>KWS, Schlamm</v>
      </c>
    </row>
    <row r="388" spans="1:22">
      <c r="A388" s="350" t="s">
        <v>427</v>
      </c>
      <c r="B388" s="71"/>
      <c r="C388" s="376"/>
      <c r="D388" s="376"/>
      <c r="E388" s="71"/>
      <c r="F388" s="376"/>
      <c r="G388" s="70"/>
      <c r="H388" s="70"/>
      <c r="I388" s="70"/>
      <c r="J388" s="70"/>
      <c r="K388" s="376"/>
      <c r="L388" s="374">
        <f t="shared" si="30"/>
        <v>0.33</v>
      </c>
      <c r="M388" s="376"/>
      <c r="N388" s="297" t="e">
        <f t="shared" si="31"/>
        <v>#DIV/0!</v>
      </c>
      <c r="O388" s="297" t="e">
        <f t="shared" si="32"/>
        <v>#DIV/0!</v>
      </c>
      <c r="P388" s="297" t="e">
        <f t="shared" si="33"/>
        <v>#DIV/0!</v>
      </c>
      <c r="Q388" s="295">
        <f t="shared" si="34"/>
        <v>0</v>
      </c>
      <c r="R388" s="300"/>
      <c r="S388" s="300"/>
      <c r="T388" s="300"/>
      <c r="U388" s="300"/>
      <c r="V388" s="298" t="str">
        <f>PE!AP388</f>
        <v>Ringversuch</v>
      </c>
    </row>
    <row r="389" spans="1:22">
      <c r="A389" s="350" t="s">
        <v>429</v>
      </c>
      <c r="B389" s="71"/>
      <c r="C389" s="376"/>
      <c r="D389" s="376"/>
      <c r="E389" s="71"/>
      <c r="F389" s="376"/>
      <c r="G389" s="70"/>
      <c r="H389" s="70"/>
      <c r="I389" s="70"/>
      <c r="J389" s="70"/>
      <c r="K389" s="376"/>
      <c r="L389" s="374">
        <f t="shared" si="30"/>
        <v>0.33</v>
      </c>
      <c r="M389" s="376"/>
      <c r="N389" s="297" t="e">
        <f t="shared" si="31"/>
        <v>#DIV/0!</v>
      </c>
      <c r="O389" s="297" t="e">
        <f t="shared" si="32"/>
        <v>#DIV/0!</v>
      </c>
      <c r="P389" s="297" t="e">
        <f t="shared" si="33"/>
        <v>#DIV/0!</v>
      </c>
      <c r="Q389" s="295">
        <f t="shared" si="34"/>
        <v>0</v>
      </c>
      <c r="R389" s="300"/>
      <c r="S389" s="300"/>
      <c r="T389" s="300"/>
      <c r="U389" s="300"/>
      <c r="V389" s="298" t="str">
        <f>PE!AP389</f>
        <v>Ringversuch</v>
      </c>
    </row>
    <row r="390" spans="1:22">
      <c r="A390" s="350" t="s">
        <v>430</v>
      </c>
      <c r="B390" s="71"/>
      <c r="C390" s="376">
        <v>3.3595902889942968</v>
      </c>
      <c r="D390" s="376">
        <v>9.9597740956328167</v>
      </c>
      <c r="E390" s="71"/>
      <c r="F390" s="376">
        <v>3.3595902889942968</v>
      </c>
      <c r="G390" s="70">
        <v>9.9597740956328167</v>
      </c>
      <c r="H390" s="70"/>
      <c r="I390" s="70"/>
      <c r="J390" s="70"/>
      <c r="K390" s="376"/>
      <c r="L390" s="374">
        <f t="shared" si="30"/>
        <v>0.5</v>
      </c>
      <c r="M390" s="376"/>
      <c r="N390" s="297">
        <f t="shared" si="31"/>
        <v>6.6596821923135572</v>
      </c>
      <c r="O390" s="297">
        <f t="shared" si="32"/>
        <v>6.6596821923135572</v>
      </c>
      <c r="P390" s="297">
        <f t="shared" si="33"/>
        <v>99.106588213117604</v>
      </c>
      <c r="Q390" s="295">
        <f t="shared" si="34"/>
        <v>0</v>
      </c>
      <c r="R390" s="300"/>
      <c r="S390" s="300"/>
      <c r="T390" s="300"/>
      <c r="U390" s="300"/>
      <c r="V390" s="298" t="str">
        <f>PE!AP390</f>
        <v>Ringversuch</v>
      </c>
    </row>
    <row r="391" spans="1:22">
      <c r="A391" s="350" t="s">
        <v>431</v>
      </c>
      <c r="B391" s="71">
        <v>59.977483944534647</v>
      </c>
      <c r="C391" s="376">
        <v>2.2469560826927868</v>
      </c>
      <c r="D391" s="376"/>
      <c r="E391" s="71">
        <v>59.977483944534647</v>
      </c>
      <c r="F391" s="376">
        <v>2.2469560826927868</v>
      </c>
      <c r="G391" s="70"/>
      <c r="H391" s="86"/>
      <c r="I391" s="86"/>
      <c r="J391" s="86"/>
      <c r="K391" s="376"/>
      <c r="L391" s="374">
        <f t="shared" si="30"/>
        <v>0.75</v>
      </c>
      <c r="M391" s="376"/>
      <c r="N391" s="297">
        <f t="shared" si="31"/>
        <v>2.2469560826927868</v>
      </c>
      <c r="O391" s="297">
        <f t="shared" si="32"/>
        <v>2.2469560826927868</v>
      </c>
      <c r="P391" s="297">
        <f t="shared" si="33"/>
        <v>0</v>
      </c>
      <c r="Q391" s="295">
        <f t="shared" si="34"/>
        <v>0</v>
      </c>
      <c r="R391" s="300"/>
      <c r="S391" s="300"/>
      <c r="T391" s="300"/>
      <c r="U391" s="300"/>
      <c r="V391" s="298" t="str">
        <f>PE!AP391</f>
        <v>Ringversuch</v>
      </c>
    </row>
    <row r="392" spans="1:22">
      <c r="A392" s="350" t="s">
        <v>432</v>
      </c>
      <c r="B392" s="71"/>
      <c r="C392" s="376">
        <v>8.3810687108555975</v>
      </c>
      <c r="D392" s="376"/>
      <c r="E392" s="71"/>
      <c r="F392" s="376">
        <v>8.3810687108555975</v>
      </c>
      <c r="G392" s="70"/>
      <c r="H392" s="70"/>
      <c r="I392" s="70"/>
      <c r="J392" s="70"/>
      <c r="K392" s="376"/>
      <c r="L392" s="374">
        <f t="shared" si="30"/>
        <v>0.75</v>
      </c>
      <c r="M392" s="376"/>
      <c r="N392" s="297">
        <f t="shared" si="31"/>
        <v>8.3810687108555975</v>
      </c>
      <c r="O392" s="297">
        <f t="shared" si="32"/>
        <v>8.3810687108555975</v>
      </c>
      <c r="P392" s="297">
        <f t="shared" si="33"/>
        <v>0</v>
      </c>
      <c r="Q392" s="295">
        <f t="shared" si="34"/>
        <v>0</v>
      </c>
      <c r="R392" s="300"/>
      <c r="S392" s="300"/>
      <c r="T392" s="300"/>
      <c r="U392" s="300"/>
      <c r="V392" s="298" t="str">
        <f>PE!AP392</f>
        <v>Ringversuch</v>
      </c>
    </row>
    <row r="393" spans="1:22">
      <c r="A393" s="350" t="s">
        <v>433</v>
      </c>
      <c r="B393" s="71"/>
      <c r="C393" s="376">
        <v>8.1822740783450989</v>
      </c>
      <c r="D393" s="376"/>
      <c r="E393" s="71"/>
      <c r="F393" s="376">
        <v>8.1822740783450989</v>
      </c>
      <c r="G393" s="70"/>
      <c r="H393" s="70"/>
      <c r="I393" s="70"/>
      <c r="J393" s="70"/>
      <c r="K393" s="376"/>
      <c r="L393" s="374">
        <f t="shared" si="30"/>
        <v>0.75</v>
      </c>
      <c r="M393" s="376"/>
      <c r="N393" s="297">
        <f t="shared" si="31"/>
        <v>8.1822740783450989</v>
      </c>
      <c r="O393" s="297">
        <f t="shared" si="32"/>
        <v>8.1822740783450989</v>
      </c>
      <c r="P393" s="297">
        <f t="shared" si="33"/>
        <v>0</v>
      </c>
      <c r="Q393" s="295">
        <f t="shared" si="34"/>
        <v>0</v>
      </c>
      <c r="R393" s="300"/>
      <c r="S393" s="300"/>
      <c r="T393" s="300"/>
      <c r="U393" s="300"/>
      <c r="V393" s="298" t="str">
        <f>PE!AP393</f>
        <v>Ringversuch</v>
      </c>
    </row>
    <row r="394" spans="1:22">
      <c r="A394" s="350" t="s">
        <v>434</v>
      </c>
      <c r="B394" s="71"/>
      <c r="C394" s="376">
        <v>3.996012650556346</v>
      </c>
      <c r="D394" s="376">
        <v>2.810632421478866</v>
      </c>
      <c r="E394" s="71"/>
      <c r="F394" s="376">
        <v>3.996012650556346</v>
      </c>
      <c r="G394" s="70">
        <v>2.810632421478866</v>
      </c>
      <c r="H394" s="70"/>
      <c r="I394" s="70"/>
      <c r="J394" s="70"/>
      <c r="K394" s="376"/>
      <c r="L394" s="374">
        <f t="shared" si="30"/>
        <v>1</v>
      </c>
      <c r="M394" s="376"/>
      <c r="N394" s="297">
        <f t="shared" si="31"/>
        <v>3.403322536017606</v>
      </c>
      <c r="O394" s="297">
        <f t="shared" si="32"/>
        <v>3.403322536017606</v>
      </c>
      <c r="P394" s="297">
        <f t="shared" si="33"/>
        <v>34.830087848933395</v>
      </c>
      <c r="Q394" s="295">
        <f t="shared" si="34"/>
        <v>0</v>
      </c>
      <c r="R394" s="300"/>
      <c r="S394" s="300"/>
      <c r="T394" s="300"/>
      <c r="U394" s="300"/>
      <c r="V394" s="298" t="str">
        <f>PE!AP394</f>
        <v>Ringversuch</v>
      </c>
    </row>
    <row r="395" spans="1:22">
      <c r="A395" s="350" t="s">
        <v>435</v>
      </c>
      <c r="B395" s="71">
        <v>46.608148924160062</v>
      </c>
      <c r="C395" s="376">
        <v>3.3533190626644478</v>
      </c>
      <c r="D395" s="376"/>
      <c r="E395" s="71">
        <v>46.608148924160062</v>
      </c>
      <c r="F395" s="376">
        <v>3.3533190626644478</v>
      </c>
      <c r="G395" s="70"/>
      <c r="H395" s="70"/>
      <c r="I395" s="70"/>
      <c r="J395" s="70"/>
      <c r="K395" s="376"/>
      <c r="L395" s="374">
        <f t="shared" si="30"/>
        <v>0.75</v>
      </c>
      <c r="M395" s="376"/>
      <c r="N395" s="297">
        <f t="shared" si="31"/>
        <v>3.3533190626644478</v>
      </c>
      <c r="O395" s="297">
        <f t="shared" si="32"/>
        <v>3.3533190626644478</v>
      </c>
      <c r="P395" s="297">
        <f t="shared" si="33"/>
        <v>0</v>
      </c>
      <c r="Q395" s="295">
        <f t="shared" si="34"/>
        <v>0</v>
      </c>
      <c r="R395" s="300"/>
      <c r="S395" s="300"/>
      <c r="T395" s="300"/>
      <c r="U395" s="300"/>
      <c r="V395" s="298" t="str">
        <f>PE!AP395</f>
        <v>Ringversuch</v>
      </c>
    </row>
    <row r="396" spans="1:22">
      <c r="A396" s="340" t="s">
        <v>1066</v>
      </c>
      <c r="B396">
        <v>144.11000000000001</v>
      </c>
      <c r="C396">
        <v>20.29</v>
      </c>
      <c r="D396">
        <v>3.26</v>
      </c>
      <c r="E396" s="22">
        <v>144.11000000000001</v>
      </c>
      <c r="F396">
        <v>20.29</v>
      </c>
      <c r="G396" s="72">
        <v>3.26</v>
      </c>
      <c r="J396" s="72">
        <v>31.8218</v>
      </c>
      <c r="K396">
        <v>0.64</v>
      </c>
      <c r="L396" s="374">
        <f t="shared" si="30"/>
        <v>0.5</v>
      </c>
      <c r="M396" s="256">
        <f t="shared" ref="M396:M459" si="35">AVERAGE(K396:L396)</f>
        <v>0.57000000000000006</v>
      </c>
      <c r="N396" s="297">
        <f t="shared" si="31"/>
        <v>11.774999999999999</v>
      </c>
      <c r="O396" s="297">
        <f t="shared" si="32"/>
        <v>11.774999999999999</v>
      </c>
      <c r="P396" s="297">
        <f t="shared" si="33"/>
        <v>144.62845010615715</v>
      </c>
      <c r="Q396" s="295">
        <f t="shared" si="34"/>
        <v>0.37002935094809214</v>
      </c>
      <c r="V396" s="298" t="str">
        <f>PE!AP396</f>
        <v>KWS, Schlamm</v>
      </c>
    </row>
    <row r="397" spans="1:22">
      <c r="A397" s="340" t="s">
        <v>1067</v>
      </c>
      <c r="B397">
        <v>89.85</v>
      </c>
      <c r="C397">
        <v>12.44</v>
      </c>
      <c r="D397">
        <v>3.22</v>
      </c>
      <c r="E397" s="22">
        <v>89.85</v>
      </c>
      <c r="F397">
        <v>12.44</v>
      </c>
      <c r="G397" s="72">
        <v>3.22</v>
      </c>
      <c r="J397" s="72">
        <v>22.676600000000001</v>
      </c>
      <c r="K397">
        <v>0.61</v>
      </c>
      <c r="L397" s="374">
        <f t="shared" si="30"/>
        <v>0.5</v>
      </c>
      <c r="M397" s="256">
        <f t="shared" si="35"/>
        <v>0.55499999999999994</v>
      </c>
      <c r="N397" s="297">
        <f t="shared" si="31"/>
        <v>7.83</v>
      </c>
      <c r="O397" s="297">
        <f t="shared" si="32"/>
        <v>7.83</v>
      </c>
      <c r="P397" s="297">
        <f t="shared" si="33"/>
        <v>117.75223499361429</v>
      </c>
      <c r="Q397" s="295">
        <f t="shared" si="34"/>
        <v>0.3452898582679943</v>
      </c>
      <c r="V397" s="298" t="str">
        <f>PE!AP397</f>
        <v>KWS, Schlamm</v>
      </c>
    </row>
    <row r="398" spans="1:22">
      <c r="A398" s="340" t="s">
        <v>438</v>
      </c>
      <c r="B398">
        <v>8.43</v>
      </c>
      <c r="C398">
        <v>2.79</v>
      </c>
      <c r="E398" s="22">
        <v>8.43</v>
      </c>
      <c r="F398">
        <v>2.79</v>
      </c>
      <c r="J398" s="72">
        <v>10.7384</v>
      </c>
      <c r="K398">
        <v>0.56000000000000005</v>
      </c>
      <c r="L398" s="374">
        <f t="shared" si="30"/>
        <v>0.75</v>
      </c>
      <c r="M398" s="256">
        <f t="shared" si="35"/>
        <v>0.65500000000000003</v>
      </c>
      <c r="N398" s="297">
        <f t="shared" si="31"/>
        <v>2.79</v>
      </c>
      <c r="O398" s="297">
        <f t="shared" si="32"/>
        <v>2.79</v>
      </c>
      <c r="P398" s="297">
        <f t="shared" si="33"/>
        <v>0</v>
      </c>
      <c r="Q398" s="295">
        <f t="shared" si="34"/>
        <v>0.25981524249422633</v>
      </c>
      <c r="V398" s="298" t="str">
        <f>PE!AP398</f>
        <v>KWS, Schlamm</v>
      </c>
    </row>
    <row r="399" spans="1:22">
      <c r="A399" s="340" t="s">
        <v>439</v>
      </c>
      <c r="B399">
        <v>10.24</v>
      </c>
      <c r="E399" s="22">
        <v>10.24</v>
      </c>
      <c r="J399" s="72">
        <v>12.02</v>
      </c>
      <c r="K399">
        <v>0.44</v>
      </c>
      <c r="L399" s="374">
        <f t="shared" si="30"/>
        <v>0.33</v>
      </c>
      <c r="M399" s="256">
        <f t="shared" si="35"/>
        <v>0.38500000000000001</v>
      </c>
      <c r="N399" s="297" t="e">
        <f t="shared" si="31"/>
        <v>#DIV/0!</v>
      </c>
      <c r="O399" s="297" t="e">
        <f t="shared" si="32"/>
        <v>#DIV/0!</v>
      </c>
      <c r="P399" s="297" t="e">
        <f t="shared" si="33"/>
        <v>#DIV/0!</v>
      </c>
      <c r="Q399" s="295">
        <f t="shared" si="34"/>
        <v>0</v>
      </c>
      <c r="V399" s="298" t="str">
        <f>PE!AP399</f>
        <v>KWS, Schlamm</v>
      </c>
    </row>
    <row r="400" spans="1:22">
      <c r="A400" s="340" t="s">
        <v>440</v>
      </c>
      <c r="J400" s="72">
        <v>12.2911</v>
      </c>
      <c r="K400">
        <v>0.5</v>
      </c>
      <c r="L400" s="374">
        <f t="shared" si="30"/>
        <v>0.33</v>
      </c>
      <c r="M400" s="256">
        <f t="shared" si="35"/>
        <v>0.41500000000000004</v>
      </c>
      <c r="N400" s="297" t="e">
        <f t="shared" si="31"/>
        <v>#DIV/0!</v>
      </c>
      <c r="O400" s="297" t="e">
        <f t="shared" si="32"/>
        <v>#DIV/0!</v>
      </c>
      <c r="P400" s="297" t="e">
        <f t="shared" si="33"/>
        <v>#DIV/0!</v>
      </c>
      <c r="Q400" s="295">
        <f t="shared" si="34"/>
        <v>0</v>
      </c>
      <c r="V400" s="298" t="str">
        <f>PE!AP400</f>
        <v>Probenaufbereitung</v>
      </c>
    </row>
    <row r="401" spans="1:22">
      <c r="A401" s="340" t="s">
        <v>441</v>
      </c>
      <c r="D401">
        <v>3.41</v>
      </c>
      <c r="G401" s="72">
        <v>3.41</v>
      </c>
      <c r="J401" s="72">
        <v>11.964700000000001</v>
      </c>
      <c r="K401">
        <v>0.5</v>
      </c>
      <c r="L401" s="374">
        <f t="shared" si="30"/>
        <v>0.75</v>
      </c>
      <c r="M401" s="256">
        <f t="shared" si="35"/>
        <v>0.625</v>
      </c>
      <c r="N401" s="297">
        <f t="shared" si="31"/>
        <v>3.41</v>
      </c>
      <c r="O401" s="297">
        <f t="shared" si="32"/>
        <v>3.41</v>
      </c>
      <c r="P401" s="297">
        <f t="shared" si="33"/>
        <v>0</v>
      </c>
      <c r="Q401" s="295">
        <f t="shared" si="34"/>
        <v>0.28500505654132574</v>
      </c>
      <c r="V401" s="298" t="str">
        <f>PE!AP401</f>
        <v>Probenaufbereitung</v>
      </c>
    </row>
    <row r="402" spans="1:22">
      <c r="A402" s="340" t="s">
        <v>442</v>
      </c>
      <c r="J402" s="72">
        <v>7.92</v>
      </c>
      <c r="K402">
        <v>0.69</v>
      </c>
      <c r="L402" s="374">
        <f t="shared" si="30"/>
        <v>0.33</v>
      </c>
      <c r="M402" s="256">
        <f t="shared" si="35"/>
        <v>0.51</v>
      </c>
      <c r="N402" s="297" t="e">
        <f t="shared" si="31"/>
        <v>#DIV/0!</v>
      </c>
      <c r="O402" s="297" t="e">
        <f t="shared" si="32"/>
        <v>#DIV/0!</v>
      </c>
      <c r="P402" s="297" t="e">
        <f t="shared" si="33"/>
        <v>#DIV/0!</v>
      </c>
      <c r="Q402" s="295">
        <f t="shared" si="34"/>
        <v>0</v>
      </c>
      <c r="V402" s="298" t="str">
        <f>PE!AP402</f>
        <v>Methodenvergleich</v>
      </c>
    </row>
    <row r="403" spans="1:22">
      <c r="A403" s="340" t="s">
        <v>443</v>
      </c>
      <c r="J403" s="72">
        <v>7.0652999999999997</v>
      </c>
      <c r="K403">
        <v>0.44</v>
      </c>
      <c r="L403" s="374">
        <f t="shared" si="30"/>
        <v>0.33</v>
      </c>
      <c r="M403" s="256">
        <f t="shared" si="35"/>
        <v>0.38500000000000001</v>
      </c>
      <c r="N403" s="297" t="e">
        <f t="shared" si="31"/>
        <v>#DIV/0!</v>
      </c>
      <c r="O403" s="297" t="e">
        <f t="shared" si="32"/>
        <v>#DIV/0!</v>
      </c>
      <c r="P403" s="297" t="e">
        <f t="shared" si="33"/>
        <v>#DIV/0!</v>
      </c>
      <c r="Q403" s="295">
        <f t="shared" si="34"/>
        <v>0</v>
      </c>
      <c r="V403" s="298" t="str">
        <f>PE!AP403</f>
        <v>Methodenvergleich</v>
      </c>
    </row>
    <row r="404" spans="1:22">
      <c r="A404" s="340" t="s">
        <v>444</v>
      </c>
      <c r="B404">
        <v>43.21</v>
      </c>
      <c r="C404">
        <v>6.9</v>
      </c>
      <c r="E404" s="22">
        <v>43.21</v>
      </c>
      <c r="F404">
        <v>6.9</v>
      </c>
      <c r="J404" s="72">
        <v>7.2070999999999996</v>
      </c>
      <c r="K404">
        <v>0.49</v>
      </c>
      <c r="L404" s="374">
        <f t="shared" si="30"/>
        <v>0.75</v>
      </c>
      <c r="M404" s="256">
        <f t="shared" si="35"/>
        <v>0.62</v>
      </c>
      <c r="N404" s="297">
        <f t="shared" si="31"/>
        <v>6.9</v>
      </c>
      <c r="O404" s="297">
        <f t="shared" si="32"/>
        <v>6.9</v>
      </c>
      <c r="P404" s="297">
        <f t="shared" si="33"/>
        <v>0</v>
      </c>
      <c r="Q404" s="295">
        <f t="shared" si="34"/>
        <v>0.95738924116496238</v>
      </c>
      <c r="V404" s="298" t="str">
        <f>PE!AP404</f>
        <v>Methodenvergleich</v>
      </c>
    </row>
    <row r="405" spans="1:22">
      <c r="A405" s="340" t="s">
        <v>445</v>
      </c>
      <c r="B405">
        <v>44.03</v>
      </c>
      <c r="C405">
        <v>13.57</v>
      </c>
      <c r="D405">
        <v>4.71</v>
      </c>
      <c r="E405" s="22">
        <v>44.03</v>
      </c>
      <c r="F405">
        <v>13.57</v>
      </c>
      <c r="G405" s="72">
        <v>4.71</v>
      </c>
      <c r="J405" s="72">
        <v>5.6538000000000004</v>
      </c>
      <c r="K405">
        <v>0.49</v>
      </c>
      <c r="L405" s="374">
        <f t="shared" si="30"/>
        <v>0.5</v>
      </c>
      <c r="M405" s="256">
        <f t="shared" si="35"/>
        <v>0.495</v>
      </c>
      <c r="N405" s="297">
        <f t="shared" si="31"/>
        <v>9.14</v>
      </c>
      <c r="O405" s="297">
        <f t="shared" si="32"/>
        <v>9.14</v>
      </c>
      <c r="P405" s="297">
        <f t="shared" si="33"/>
        <v>96.936542669584242</v>
      </c>
      <c r="Q405" s="295">
        <f t="shared" si="34"/>
        <v>1.6166118362870989</v>
      </c>
      <c r="V405" s="298" t="str">
        <f>PE!AP405</f>
        <v>Methodenvergleich</v>
      </c>
    </row>
    <row r="406" spans="1:22">
      <c r="A406" s="340" t="s">
        <v>446</v>
      </c>
      <c r="J406" s="72">
        <v>5.3194999999999997</v>
      </c>
      <c r="K406">
        <v>0.44</v>
      </c>
      <c r="L406" s="374">
        <f t="shared" si="30"/>
        <v>0.33</v>
      </c>
      <c r="M406" s="256">
        <f t="shared" si="35"/>
        <v>0.38500000000000001</v>
      </c>
      <c r="N406" s="297" t="e">
        <f t="shared" si="31"/>
        <v>#DIV/0!</v>
      </c>
      <c r="O406" s="297" t="e">
        <f t="shared" si="32"/>
        <v>#DIV/0!</v>
      </c>
      <c r="P406" s="297" t="e">
        <f t="shared" si="33"/>
        <v>#DIV/0!</v>
      </c>
      <c r="Q406" s="295">
        <f t="shared" si="34"/>
        <v>0</v>
      </c>
      <c r="V406" s="298" t="str">
        <f>PE!AP406</f>
        <v>Methodenvergleich</v>
      </c>
    </row>
    <row r="407" spans="1:22">
      <c r="A407" s="340" t="s">
        <v>447</v>
      </c>
      <c r="J407" s="72">
        <v>5.3696999999999999</v>
      </c>
      <c r="K407">
        <v>0.44</v>
      </c>
      <c r="L407" s="374">
        <f t="shared" si="30"/>
        <v>0.33</v>
      </c>
      <c r="M407" s="256">
        <f t="shared" si="35"/>
        <v>0.38500000000000001</v>
      </c>
      <c r="N407" s="297" t="e">
        <f t="shared" si="31"/>
        <v>#DIV/0!</v>
      </c>
      <c r="O407" s="297" t="e">
        <f t="shared" si="32"/>
        <v>#DIV/0!</v>
      </c>
      <c r="P407" s="297" t="e">
        <f t="shared" si="33"/>
        <v>#DIV/0!</v>
      </c>
      <c r="Q407" s="295">
        <f t="shared" si="34"/>
        <v>0</v>
      </c>
      <c r="V407" s="298" t="str">
        <f>PE!AP407</f>
        <v>Methodenvergleich</v>
      </c>
    </row>
    <row r="408" spans="1:22">
      <c r="A408" s="340" t="s">
        <v>448</v>
      </c>
      <c r="J408" s="72">
        <v>9.5042000000000009</v>
      </c>
      <c r="K408">
        <v>0.44</v>
      </c>
      <c r="L408" s="374">
        <f t="shared" si="30"/>
        <v>0.33</v>
      </c>
      <c r="M408" s="256">
        <f t="shared" si="35"/>
        <v>0.38500000000000001</v>
      </c>
      <c r="N408" s="297" t="e">
        <f t="shared" si="31"/>
        <v>#DIV/0!</v>
      </c>
      <c r="O408" s="297" t="e">
        <f t="shared" si="32"/>
        <v>#DIV/0!</v>
      </c>
      <c r="P408" s="297" t="e">
        <f t="shared" si="33"/>
        <v>#DIV/0!</v>
      </c>
      <c r="Q408" s="295">
        <f t="shared" si="34"/>
        <v>0</v>
      </c>
      <c r="V408" s="298" t="str">
        <f>PE!AP408</f>
        <v>Methodenvergleich</v>
      </c>
    </row>
    <row r="409" spans="1:22">
      <c r="A409" s="340" t="s">
        <v>449</v>
      </c>
      <c r="J409" s="72">
        <v>11.631600000000001</v>
      </c>
      <c r="K409">
        <v>0.44</v>
      </c>
      <c r="L409" s="374">
        <f t="shared" si="30"/>
        <v>0.33</v>
      </c>
      <c r="M409" s="256">
        <f t="shared" si="35"/>
        <v>0.38500000000000001</v>
      </c>
      <c r="N409" s="297" t="e">
        <f t="shared" si="31"/>
        <v>#DIV/0!</v>
      </c>
      <c r="O409" s="297" t="e">
        <f t="shared" si="32"/>
        <v>#DIV/0!</v>
      </c>
      <c r="P409" s="297" t="e">
        <f t="shared" si="33"/>
        <v>#DIV/0!</v>
      </c>
      <c r="Q409" s="295">
        <f t="shared" si="34"/>
        <v>0</v>
      </c>
      <c r="V409" s="298" t="str">
        <f>PE!AP409</f>
        <v>Methodenvergleich</v>
      </c>
    </row>
    <row r="410" spans="1:22">
      <c r="A410" s="340" t="s">
        <v>450</v>
      </c>
      <c r="J410" s="72">
        <v>11.167400000000001</v>
      </c>
      <c r="K410">
        <v>0.44</v>
      </c>
      <c r="L410" s="374">
        <f t="shared" si="30"/>
        <v>0.33</v>
      </c>
      <c r="M410" s="256">
        <f t="shared" si="35"/>
        <v>0.38500000000000001</v>
      </c>
      <c r="N410" s="297" t="e">
        <f t="shared" si="31"/>
        <v>#DIV/0!</v>
      </c>
      <c r="O410" s="297" t="e">
        <f t="shared" si="32"/>
        <v>#DIV/0!</v>
      </c>
      <c r="P410" s="297" t="e">
        <f t="shared" si="33"/>
        <v>#DIV/0!</v>
      </c>
      <c r="Q410" s="295">
        <f t="shared" si="34"/>
        <v>0</v>
      </c>
      <c r="V410" s="298" t="str">
        <f>PE!AP410</f>
        <v>Methodenvergleich</v>
      </c>
    </row>
    <row r="411" spans="1:22">
      <c r="A411" s="340" t="s">
        <v>451</v>
      </c>
      <c r="J411" s="72">
        <v>11.9732</v>
      </c>
      <c r="K411">
        <v>0.44</v>
      </c>
      <c r="L411" s="374">
        <f t="shared" si="30"/>
        <v>0.33</v>
      </c>
      <c r="M411" s="256">
        <f t="shared" si="35"/>
        <v>0.38500000000000001</v>
      </c>
      <c r="N411" s="297" t="e">
        <f t="shared" si="31"/>
        <v>#DIV/0!</v>
      </c>
      <c r="O411" s="297" t="e">
        <f t="shared" si="32"/>
        <v>#DIV/0!</v>
      </c>
      <c r="P411" s="297" t="e">
        <f t="shared" si="33"/>
        <v>#DIV/0!</v>
      </c>
      <c r="Q411" s="295">
        <f t="shared" si="34"/>
        <v>0</v>
      </c>
      <c r="V411" s="298" t="str">
        <f>PE!AP411</f>
        <v>Methodenvergleich</v>
      </c>
    </row>
    <row r="412" spans="1:22">
      <c r="A412" s="341" t="s">
        <v>452</v>
      </c>
      <c r="B412">
        <v>8.6999999999999993</v>
      </c>
      <c r="C412">
        <v>2.37</v>
      </c>
      <c r="E412" s="22">
        <v>8.6999999999999993</v>
      </c>
      <c r="F412">
        <v>2.37</v>
      </c>
      <c r="H412" s="304"/>
      <c r="I412" s="304"/>
      <c r="J412" s="112">
        <v>9.4643999999999995</v>
      </c>
      <c r="K412">
        <v>0.44</v>
      </c>
      <c r="L412" s="374">
        <f t="shared" si="30"/>
        <v>0.75</v>
      </c>
      <c r="M412" s="256">
        <f t="shared" si="35"/>
        <v>0.59499999999999997</v>
      </c>
      <c r="N412" s="297">
        <f t="shared" si="31"/>
        <v>2.37</v>
      </c>
      <c r="O412" s="297">
        <f t="shared" si="32"/>
        <v>2.37</v>
      </c>
      <c r="P412" s="297">
        <f t="shared" si="33"/>
        <v>0</v>
      </c>
      <c r="Q412" s="295">
        <f t="shared" si="34"/>
        <v>0.25041207049575254</v>
      </c>
      <c r="V412" s="298" t="str">
        <f>PE!AP412</f>
        <v>KWS, Schlamm</v>
      </c>
    </row>
    <row r="413" spans="1:22">
      <c r="A413" s="341" t="s">
        <v>453</v>
      </c>
      <c r="B413">
        <v>10.06</v>
      </c>
      <c r="C413">
        <v>2.82</v>
      </c>
      <c r="E413" s="22">
        <v>10.06</v>
      </c>
      <c r="F413">
        <v>2.82</v>
      </c>
      <c r="J413" s="72">
        <v>10.7295</v>
      </c>
      <c r="K413">
        <v>0.56000000000000005</v>
      </c>
      <c r="L413" s="374">
        <f t="shared" si="30"/>
        <v>0.75</v>
      </c>
      <c r="M413" s="256">
        <f t="shared" si="35"/>
        <v>0.65500000000000003</v>
      </c>
      <c r="N413" s="297">
        <f t="shared" si="31"/>
        <v>2.82</v>
      </c>
      <c r="O413" s="297">
        <f t="shared" si="32"/>
        <v>2.82</v>
      </c>
      <c r="P413" s="297">
        <f t="shared" si="33"/>
        <v>0</v>
      </c>
      <c r="Q413" s="295">
        <f t="shared" si="34"/>
        <v>0.26282678596393122</v>
      </c>
      <c r="V413" s="298" t="str">
        <f>PE!AP413</f>
        <v>KWS, Schlamm</v>
      </c>
    </row>
    <row r="414" spans="1:22">
      <c r="A414" s="341" t="s">
        <v>455</v>
      </c>
      <c r="B414">
        <v>8.85</v>
      </c>
      <c r="C414">
        <v>2.34</v>
      </c>
      <c r="E414" s="22">
        <v>8.85</v>
      </c>
      <c r="F414">
        <v>2.34</v>
      </c>
      <c r="J414" s="72">
        <v>9.7256</v>
      </c>
      <c r="K414">
        <v>0.56000000000000005</v>
      </c>
      <c r="L414" s="374">
        <f t="shared" si="30"/>
        <v>0.75</v>
      </c>
      <c r="M414" s="256">
        <f t="shared" si="35"/>
        <v>0.65500000000000003</v>
      </c>
      <c r="N414" s="297">
        <f t="shared" si="31"/>
        <v>2.34</v>
      </c>
      <c r="O414" s="297">
        <f t="shared" si="32"/>
        <v>2.34</v>
      </c>
      <c r="P414" s="297">
        <f t="shared" si="33"/>
        <v>0</v>
      </c>
      <c r="Q414" s="295">
        <f t="shared" si="34"/>
        <v>0.24060212223410379</v>
      </c>
      <c r="V414" s="298" t="str">
        <f>PE!AP414</f>
        <v>KWS, Schlamm</v>
      </c>
    </row>
    <row r="415" spans="1:22">
      <c r="A415" s="341" t="s">
        <v>456</v>
      </c>
      <c r="B415">
        <v>7.86</v>
      </c>
      <c r="C415">
        <v>2.25</v>
      </c>
      <c r="E415" s="22">
        <v>7.86</v>
      </c>
      <c r="F415">
        <v>2.25</v>
      </c>
      <c r="J415" s="72">
        <v>9.1966999999999999</v>
      </c>
      <c r="K415">
        <v>0.44</v>
      </c>
      <c r="L415" s="374">
        <f t="shared" si="30"/>
        <v>0.75</v>
      </c>
      <c r="M415" s="256">
        <f t="shared" si="35"/>
        <v>0.59499999999999997</v>
      </c>
      <c r="N415" s="297">
        <f t="shared" si="31"/>
        <v>2.25</v>
      </c>
      <c r="O415" s="297">
        <f t="shared" si="32"/>
        <v>2.25</v>
      </c>
      <c r="P415" s="297">
        <f t="shared" si="33"/>
        <v>0</v>
      </c>
      <c r="Q415" s="295">
        <f t="shared" si="34"/>
        <v>0.2446529733491361</v>
      </c>
      <c r="V415" s="298" t="str">
        <f>PE!AP415</f>
        <v>KWS, Schlamm</v>
      </c>
    </row>
    <row r="416" spans="1:22">
      <c r="A416" s="341" t="s">
        <v>457</v>
      </c>
      <c r="B416">
        <v>7.84</v>
      </c>
      <c r="C416">
        <v>2.12</v>
      </c>
      <c r="E416" s="22">
        <v>7.84</v>
      </c>
      <c r="F416">
        <v>2.12</v>
      </c>
      <c r="J416" s="72">
        <v>9.6524999999999999</v>
      </c>
      <c r="K416">
        <v>0.44</v>
      </c>
      <c r="L416" s="374">
        <f t="shared" si="30"/>
        <v>0.75</v>
      </c>
      <c r="M416" s="256">
        <f t="shared" si="35"/>
        <v>0.59499999999999997</v>
      </c>
      <c r="N416" s="297">
        <f t="shared" si="31"/>
        <v>2.12</v>
      </c>
      <c r="O416" s="297">
        <f t="shared" si="32"/>
        <v>2.12</v>
      </c>
      <c r="P416" s="297">
        <f t="shared" si="33"/>
        <v>0</v>
      </c>
      <c r="Q416" s="295">
        <f t="shared" si="34"/>
        <v>0.21963221963221966</v>
      </c>
      <c r="V416" s="298" t="str">
        <f>PE!AP416</f>
        <v>KWS, Schlamm</v>
      </c>
    </row>
    <row r="417" spans="1:22">
      <c r="A417" s="341" t="s">
        <v>458</v>
      </c>
      <c r="B417">
        <v>7.32</v>
      </c>
      <c r="C417">
        <v>2.1800000000000002</v>
      </c>
      <c r="E417" s="22">
        <v>7.32</v>
      </c>
      <c r="F417">
        <v>2.1800000000000002</v>
      </c>
      <c r="J417" s="72">
        <v>9.2067999999999994</v>
      </c>
      <c r="K417">
        <v>0.44</v>
      </c>
      <c r="L417" s="374">
        <f t="shared" si="30"/>
        <v>0.75</v>
      </c>
      <c r="M417" s="256">
        <f t="shared" si="35"/>
        <v>0.59499999999999997</v>
      </c>
      <c r="N417" s="297">
        <f t="shared" si="31"/>
        <v>2.1800000000000002</v>
      </c>
      <c r="O417" s="297">
        <f t="shared" si="32"/>
        <v>2.1800000000000002</v>
      </c>
      <c r="P417" s="297">
        <f t="shared" si="33"/>
        <v>0</v>
      </c>
      <c r="Q417" s="295">
        <f t="shared" si="34"/>
        <v>0.23678150931919889</v>
      </c>
      <c r="V417" s="298" t="str">
        <f>PE!AP417</f>
        <v>KWS, Schlamm</v>
      </c>
    </row>
    <row r="418" spans="1:22">
      <c r="A418" s="341" t="s">
        <v>459</v>
      </c>
      <c r="B418">
        <v>20.69</v>
      </c>
      <c r="C418">
        <v>4.0999999999999996</v>
      </c>
      <c r="E418" s="22">
        <v>20.69</v>
      </c>
      <c r="F418">
        <v>4.0999999999999996</v>
      </c>
      <c r="J418" s="72">
        <v>11.2903</v>
      </c>
      <c r="K418">
        <v>0.56000000000000005</v>
      </c>
      <c r="L418" s="374">
        <f t="shared" si="30"/>
        <v>0.75</v>
      </c>
      <c r="M418" s="256">
        <f t="shared" si="35"/>
        <v>0.65500000000000003</v>
      </c>
      <c r="N418" s="297">
        <f t="shared" si="31"/>
        <v>4.0999999999999996</v>
      </c>
      <c r="O418" s="297">
        <f t="shared" si="32"/>
        <v>4.0999999999999996</v>
      </c>
      <c r="P418" s="297">
        <f t="shared" si="33"/>
        <v>0</v>
      </c>
      <c r="Q418" s="295">
        <f t="shared" si="34"/>
        <v>0.36314358343002395</v>
      </c>
      <c r="V418" s="298" t="str">
        <f>PE!AP418</f>
        <v>KWS, Schlamm</v>
      </c>
    </row>
    <row r="419" spans="1:22">
      <c r="A419" s="341" t="s">
        <v>460</v>
      </c>
      <c r="B419">
        <v>4.6100000000000003</v>
      </c>
      <c r="C419">
        <v>2.23</v>
      </c>
      <c r="E419" s="22">
        <v>4.6100000000000003</v>
      </c>
      <c r="F419">
        <v>2.23</v>
      </c>
      <c r="J419" s="72">
        <v>10.154999999999999</v>
      </c>
      <c r="K419">
        <v>0.44</v>
      </c>
      <c r="L419" s="374">
        <f t="shared" si="30"/>
        <v>0.75</v>
      </c>
      <c r="M419" s="256">
        <f t="shared" si="35"/>
        <v>0.59499999999999997</v>
      </c>
      <c r="N419" s="297">
        <f t="shared" si="31"/>
        <v>2.23</v>
      </c>
      <c r="O419" s="297">
        <f t="shared" si="32"/>
        <v>2.23</v>
      </c>
      <c r="P419" s="297">
        <f t="shared" si="33"/>
        <v>0</v>
      </c>
      <c r="Q419" s="295">
        <f t="shared" si="34"/>
        <v>0.21959625800098476</v>
      </c>
      <c r="V419" s="298" t="str">
        <f>PE!AP419</f>
        <v>KWS, Schlamm</v>
      </c>
    </row>
    <row r="420" spans="1:22">
      <c r="A420" s="341" t="s">
        <v>461</v>
      </c>
      <c r="B420">
        <v>4.97</v>
      </c>
      <c r="C420">
        <v>2.1800000000000002</v>
      </c>
      <c r="E420" s="22">
        <v>4.97</v>
      </c>
      <c r="F420">
        <v>2.1800000000000002</v>
      </c>
      <c r="J420" s="72">
        <v>10.949299999999999</v>
      </c>
      <c r="K420">
        <v>0.44</v>
      </c>
      <c r="L420" s="374">
        <f t="shared" si="30"/>
        <v>0.75</v>
      </c>
      <c r="M420" s="256">
        <f t="shared" si="35"/>
        <v>0.59499999999999997</v>
      </c>
      <c r="N420" s="297">
        <f t="shared" si="31"/>
        <v>2.1800000000000002</v>
      </c>
      <c r="O420" s="297">
        <f t="shared" si="32"/>
        <v>2.1800000000000002</v>
      </c>
      <c r="P420" s="297">
        <f t="shared" si="33"/>
        <v>0</v>
      </c>
      <c r="Q420" s="295">
        <f t="shared" si="34"/>
        <v>0.19909948581187842</v>
      </c>
      <c r="V420" s="298" t="str">
        <f>PE!AP420</f>
        <v>KWS, Schlamm</v>
      </c>
    </row>
    <row r="421" spans="1:22">
      <c r="A421" s="341" t="s">
        <v>462</v>
      </c>
      <c r="B421">
        <v>5.22</v>
      </c>
      <c r="C421">
        <v>2.11</v>
      </c>
      <c r="E421" s="22">
        <v>5.22</v>
      </c>
      <c r="F421">
        <v>2.11</v>
      </c>
      <c r="J421" s="72">
        <v>11.273899999999999</v>
      </c>
      <c r="K421">
        <v>0.44</v>
      </c>
      <c r="L421" s="374">
        <f t="shared" si="30"/>
        <v>0.75</v>
      </c>
      <c r="M421" s="256">
        <f t="shared" si="35"/>
        <v>0.59499999999999997</v>
      </c>
      <c r="N421" s="297">
        <f t="shared" si="31"/>
        <v>2.11</v>
      </c>
      <c r="O421" s="297">
        <f t="shared" si="32"/>
        <v>2.11</v>
      </c>
      <c r="P421" s="297">
        <f t="shared" si="33"/>
        <v>0</v>
      </c>
      <c r="Q421" s="295">
        <f t="shared" si="34"/>
        <v>0.18715794889080087</v>
      </c>
      <c r="V421" s="298" t="str">
        <f>PE!AP421</f>
        <v>KWS, Schlamm</v>
      </c>
    </row>
    <row r="422" spans="1:22">
      <c r="A422" s="341" t="s">
        <v>463</v>
      </c>
      <c r="B422">
        <v>4.24</v>
      </c>
      <c r="C422">
        <v>2.27</v>
      </c>
      <c r="E422" s="22">
        <v>4.24</v>
      </c>
      <c r="F422">
        <v>2.27</v>
      </c>
      <c r="J422" s="72">
        <v>9.2585999999999995</v>
      </c>
      <c r="K422">
        <v>0.44</v>
      </c>
      <c r="L422" s="374">
        <f t="shared" si="30"/>
        <v>0.75</v>
      </c>
      <c r="M422" s="256">
        <f t="shared" si="35"/>
        <v>0.59499999999999997</v>
      </c>
      <c r="N422" s="297">
        <f t="shared" si="31"/>
        <v>2.27</v>
      </c>
      <c r="O422" s="297">
        <f t="shared" si="32"/>
        <v>2.27</v>
      </c>
      <c r="P422" s="297">
        <f t="shared" si="33"/>
        <v>0</v>
      </c>
      <c r="Q422" s="295">
        <f t="shared" si="34"/>
        <v>0.24517745663491242</v>
      </c>
      <c r="V422" s="298" t="str">
        <f>PE!AP422</f>
        <v>KWS, Schlamm</v>
      </c>
    </row>
    <row r="423" spans="1:22">
      <c r="A423" s="341" t="s">
        <v>464</v>
      </c>
      <c r="C423">
        <v>2.06</v>
      </c>
      <c r="F423">
        <v>2.06</v>
      </c>
      <c r="J423" s="72">
        <v>117.7</v>
      </c>
      <c r="K423">
        <v>0.5</v>
      </c>
      <c r="L423" s="374">
        <f t="shared" si="30"/>
        <v>0.75</v>
      </c>
      <c r="M423" s="256">
        <f t="shared" si="35"/>
        <v>0.625</v>
      </c>
      <c r="N423" s="297">
        <f t="shared" si="31"/>
        <v>2.06</v>
      </c>
      <c r="O423" s="297">
        <f t="shared" si="32"/>
        <v>2.06</v>
      </c>
      <c r="P423" s="297">
        <f t="shared" si="33"/>
        <v>0</v>
      </c>
      <c r="Q423" s="295">
        <f t="shared" si="34"/>
        <v>1.7502124044180119E-2</v>
      </c>
      <c r="V423" s="298" t="str">
        <f>PE!AP423</f>
        <v>Methode</v>
      </c>
    </row>
    <row r="424" spans="1:22">
      <c r="A424" s="341" t="s">
        <v>465</v>
      </c>
      <c r="B424">
        <v>8.69</v>
      </c>
      <c r="C424">
        <v>2.27</v>
      </c>
      <c r="E424" s="22">
        <v>8.69</v>
      </c>
      <c r="F424">
        <v>2.27</v>
      </c>
      <c r="J424" s="72">
        <v>10.9331</v>
      </c>
      <c r="K424">
        <v>0.44</v>
      </c>
      <c r="L424" s="374">
        <f t="shared" si="30"/>
        <v>0.75</v>
      </c>
      <c r="M424" s="256">
        <f t="shared" si="35"/>
        <v>0.59499999999999997</v>
      </c>
      <c r="N424" s="297">
        <f t="shared" si="31"/>
        <v>2.27</v>
      </c>
      <c r="O424" s="297">
        <f t="shared" si="32"/>
        <v>2.27</v>
      </c>
      <c r="P424" s="297">
        <f t="shared" si="33"/>
        <v>0</v>
      </c>
      <c r="Q424" s="295">
        <f t="shared" si="34"/>
        <v>0.20762638227035335</v>
      </c>
      <c r="V424" s="298" t="str">
        <f>PE!AP424</f>
        <v>KWS, Schlamm</v>
      </c>
    </row>
    <row r="425" spans="1:22">
      <c r="A425" s="341" t="s">
        <v>466</v>
      </c>
      <c r="B425">
        <v>7.16</v>
      </c>
      <c r="C425">
        <v>2.2200000000000002</v>
      </c>
      <c r="E425" s="22">
        <v>7.16</v>
      </c>
      <c r="F425">
        <v>2.2200000000000002</v>
      </c>
      <c r="J425" s="72">
        <v>8.6662999999999997</v>
      </c>
      <c r="K425">
        <v>0.44</v>
      </c>
      <c r="L425" s="374">
        <f t="shared" si="30"/>
        <v>0.75</v>
      </c>
      <c r="M425" s="256">
        <f t="shared" si="35"/>
        <v>0.59499999999999997</v>
      </c>
      <c r="N425" s="297">
        <f t="shared" si="31"/>
        <v>2.2200000000000002</v>
      </c>
      <c r="O425" s="297">
        <f t="shared" si="32"/>
        <v>2.2200000000000002</v>
      </c>
      <c r="P425" s="297">
        <f t="shared" si="33"/>
        <v>0</v>
      </c>
      <c r="Q425" s="295">
        <f t="shared" si="34"/>
        <v>0.25616468389047231</v>
      </c>
      <c r="V425" s="298" t="str">
        <f>PE!AP425</f>
        <v>KWS, Schlamm</v>
      </c>
    </row>
    <row r="426" spans="1:22">
      <c r="A426" s="341" t="s">
        <v>467</v>
      </c>
      <c r="B426">
        <v>10.46</v>
      </c>
      <c r="C426">
        <v>2.16</v>
      </c>
      <c r="E426" s="22">
        <v>10.46</v>
      </c>
      <c r="F426">
        <v>2.16</v>
      </c>
      <c r="J426" s="72">
        <v>12.5199</v>
      </c>
      <c r="K426">
        <v>0.44</v>
      </c>
      <c r="L426" s="374">
        <f t="shared" si="30"/>
        <v>0.75</v>
      </c>
      <c r="M426" s="256">
        <f t="shared" si="35"/>
        <v>0.59499999999999997</v>
      </c>
      <c r="N426" s="297">
        <f t="shared" si="31"/>
        <v>2.16</v>
      </c>
      <c r="O426" s="297">
        <f t="shared" si="32"/>
        <v>2.16</v>
      </c>
      <c r="P426" s="297">
        <f t="shared" si="33"/>
        <v>0</v>
      </c>
      <c r="Q426" s="295">
        <f t="shared" si="34"/>
        <v>0.17252533965926248</v>
      </c>
      <c r="V426" s="298" t="str">
        <f>PE!AP426</f>
        <v>KWS, Schlamm</v>
      </c>
    </row>
    <row r="427" spans="1:22">
      <c r="A427" s="341" t="s">
        <v>468</v>
      </c>
      <c r="B427">
        <v>10.59</v>
      </c>
      <c r="C427">
        <v>2.2400000000000002</v>
      </c>
      <c r="E427" s="22">
        <v>10.59</v>
      </c>
      <c r="F427">
        <v>2.2400000000000002</v>
      </c>
      <c r="J427" s="72">
        <v>11.566700000000001</v>
      </c>
      <c r="K427">
        <v>0.44</v>
      </c>
      <c r="L427" s="374">
        <f t="shared" si="30"/>
        <v>0.75</v>
      </c>
      <c r="M427" s="256">
        <f t="shared" si="35"/>
        <v>0.59499999999999997</v>
      </c>
      <c r="N427" s="297">
        <f t="shared" si="31"/>
        <v>2.2400000000000002</v>
      </c>
      <c r="O427" s="297">
        <f t="shared" si="32"/>
        <v>2.2400000000000002</v>
      </c>
      <c r="P427" s="297">
        <f t="shared" si="33"/>
        <v>0</v>
      </c>
      <c r="Q427" s="295">
        <f t="shared" si="34"/>
        <v>0.19365938426690413</v>
      </c>
      <c r="V427" s="298" t="str">
        <f>PE!AP427</f>
        <v>KWS, Schlamm</v>
      </c>
    </row>
    <row r="428" spans="1:22">
      <c r="A428" s="341" t="s">
        <v>469</v>
      </c>
      <c r="B428">
        <v>9.61</v>
      </c>
      <c r="C428">
        <v>2.27</v>
      </c>
      <c r="E428" s="22">
        <v>9.61</v>
      </c>
      <c r="F428">
        <v>2.27</v>
      </c>
      <c r="J428" s="72">
        <v>8.7213999999999992</v>
      </c>
      <c r="K428">
        <v>0.56000000000000005</v>
      </c>
      <c r="L428" s="374">
        <f t="shared" si="30"/>
        <v>0.75</v>
      </c>
      <c r="M428" s="256">
        <f t="shared" si="35"/>
        <v>0.65500000000000003</v>
      </c>
      <c r="N428" s="297">
        <f t="shared" si="31"/>
        <v>2.27</v>
      </c>
      <c r="O428" s="297">
        <f t="shared" si="32"/>
        <v>2.27</v>
      </c>
      <c r="P428" s="297">
        <f t="shared" si="33"/>
        <v>0</v>
      </c>
      <c r="Q428" s="295">
        <f t="shared" si="34"/>
        <v>0.2602793129543422</v>
      </c>
      <c r="V428" s="298" t="str">
        <f>PE!AP428</f>
        <v>KWS, Schlamm</v>
      </c>
    </row>
    <row r="429" spans="1:22">
      <c r="A429" s="341" t="s">
        <v>470</v>
      </c>
      <c r="B429">
        <v>7.55</v>
      </c>
      <c r="C429">
        <v>2.31</v>
      </c>
      <c r="E429" s="22">
        <v>7.55</v>
      </c>
      <c r="F429">
        <v>2.31</v>
      </c>
      <c r="J429" s="72">
        <v>9.2446999999999999</v>
      </c>
      <c r="K429">
        <v>0.56000000000000005</v>
      </c>
      <c r="L429" s="374">
        <f t="shared" si="30"/>
        <v>0.75</v>
      </c>
      <c r="M429" s="256">
        <f t="shared" si="35"/>
        <v>0.65500000000000003</v>
      </c>
      <c r="N429" s="297">
        <f t="shared" si="31"/>
        <v>2.31</v>
      </c>
      <c r="O429" s="297">
        <f t="shared" si="32"/>
        <v>2.31</v>
      </c>
      <c r="P429" s="297">
        <f t="shared" si="33"/>
        <v>0</v>
      </c>
      <c r="Q429" s="295">
        <f t="shared" si="34"/>
        <v>0.24987290014819302</v>
      </c>
      <c r="V429" s="298" t="str">
        <f>PE!AP429</f>
        <v>KWS, Schlamm</v>
      </c>
    </row>
    <row r="430" spans="1:22">
      <c r="A430" s="341" t="s">
        <v>471</v>
      </c>
      <c r="B430">
        <v>5.62</v>
      </c>
      <c r="C430">
        <v>2.31</v>
      </c>
      <c r="E430" s="22">
        <v>5.62</v>
      </c>
      <c r="F430">
        <v>2.31</v>
      </c>
      <c r="J430" s="72">
        <v>6.3342999999999998</v>
      </c>
      <c r="K430">
        <v>0.56000000000000005</v>
      </c>
      <c r="L430" s="374">
        <f t="shared" si="30"/>
        <v>0.75</v>
      </c>
      <c r="M430" s="256">
        <f t="shared" si="35"/>
        <v>0.65500000000000003</v>
      </c>
      <c r="N430" s="297">
        <f t="shared" si="31"/>
        <v>2.31</v>
      </c>
      <c r="O430" s="297">
        <f t="shared" si="32"/>
        <v>2.31</v>
      </c>
      <c r="P430" s="297">
        <f t="shared" si="33"/>
        <v>0</v>
      </c>
      <c r="Q430" s="295">
        <f t="shared" si="34"/>
        <v>0.36468118024091062</v>
      </c>
      <c r="V430" s="298" t="str">
        <f>PE!AP430</f>
        <v>KWS, Schlamm</v>
      </c>
    </row>
    <row r="431" spans="1:22">
      <c r="A431" s="341" t="s">
        <v>472</v>
      </c>
      <c r="B431">
        <v>9.1</v>
      </c>
      <c r="C431">
        <v>2.2799999999999998</v>
      </c>
      <c r="E431" s="22">
        <v>9.1</v>
      </c>
      <c r="F431">
        <v>2.2799999999999998</v>
      </c>
      <c r="J431" s="72">
        <v>9.7014999999999993</v>
      </c>
      <c r="K431">
        <v>0.44</v>
      </c>
      <c r="L431" s="374">
        <f t="shared" si="30"/>
        <v>0.75</v>
      </c>
      <c r="M431" s="256">
        <f t="shared" si="35"/>
        <v>0.59499999999999997</v>
      </c>
      <c r="N431" s="297">
        <f t="shared" si="31"/>
        <v>2.2799999999999998</v>
      </c>
      <c r="O431" s="297">
        <f t="shared" si="32"/>
        <v>2.2799999999999998</v>
      </c>
      <c r="P431" s="297">
        <f t="shared" si="33"/>
        <v>0</v>
      </c>
      <c r="Q431" s="295">
        <f t="shared" si="34"/>
        <v>0.23501520383445859</v>
      </c>
      <c r="V431" s="298" t="str">
        <f>PE!AP431</f>
        <v>KWS, Schlamm</v>
      </c>
    </row>
    <row r="432" spans="1:22">
      <c r="A432" s="341" t="s">
        <v>473</v>
      </c>
      <c r="B432">
        <v>8.5500000000000007</v>
      </c>
      <c r="C432">
        <v>2.38</v>
      </c>
      <c r="E432" s="22">
        <v>8.5500000000000007</v>
      </c>
      <c r="F432">
        <v>2.38</v>
      </c>
      <c r="J432" s="72">
        <v>9.4488000000000003</v>
      </c>
      <c r="K432">
        <v>0.44</v>
      </c>
      <c r="L432" s="374">
        <f t="shared" si="30"/>
        <v>0.75</v>
      </c>
      <c r="M432" s="256">
        <f t="shared" si="35"/>
        <v>0.59499999999999997</v>
      </c>
      <c r="N432" s="297">
        <f t="shared" si="31"/>
        <v>2.38</v>
      </c>
      <c r="O432" s="297">
        <f t="shared" si="32"/>
        <v>2.38</v>
      </c>
      <c r="P432" s="297">
        <f t="shared" si="33"/>
        <v>0</v>
      </c>
      <c r="Q432" s="295">
        <f t="shared" si="34"/>
        <v>0.25188383710100753</v>
      </c>
      <c r="V432" s="298" t="str">
        <f>PE!AP432</f>
        <v>KWS, Schlamm</v>
      </c>
    </row>
    <row r="433" spans="1:22">
      <c r="A433" s="341" t="s">
        <v>474</v>
      </c>
      <c r="B433">
        <v>12.23</v>
      </c>
      <c r="C433">
        <v>2.52</v>
      </c>
      <c r="E433" s="22">
        <v>12.23</v>
      </c>
      <c r="F433">
        <v>2.52</v>
      </c>
      <c r="J433" s="72">
        <v>11.236800000000001</v>
      </c>
      <c r="K433">
        <v>0.44</v>
      </c>
      <c r="L433" s="374">
        <f t="shared" si="30"/>
        <v>0.75</v>
      </c>
      <c r="M433" s="256">
        <f t="shared" si="35"/>
        <v>0.59499999999999997</v>
      </c>
      <c r="N433" s="297">
        <f t="shared" si="31"/>
        <v>2.52</v>
      </c>
      <c r="O433" s="297">
        <f t="shared" si="32"/>
        <v>2.52</v>
      </c>
      <c r="P433" s="297">
        <f t="shared" si="33"/>
        <v>0</v>
      </c>
      <c r="Q433" s="295">
        <f t="shared" si="34"/>
        <v>0.22426313541221699</v>
      </c>
      <c r="V433" s="298" t="str">
        <f>PE!AP433</f>
        <v>KWS, Schlamm</v>
      </c>
    </row>
    <row r="434" spans="1:22">
      <c r="A434" s="341" t="s">
        <v>475</v>
      </c>
      <c r="C434">
        <v>2.23</v>
      </c>
      <c r="F434">
        <v>2.23</v>
      </c>
      <c r="J434" s="72">
        <v>13.6</v>
      </c>
      <c r="K434">
        <v>0.5</v>
      </c>
      <c r="L434" s="374">
        <f t="shared" si="30"/>
        <v>0.75</v>
      </c>
      <c r="M434" s="256">
        <f t="shared" si="35"/>
        <v>0.625</v>
      </c>
      <c r="N434" s="297">
        <f t="shared" si="31"/>
        <v>2.23</v>
      </c>
      <c r="O434" s="297">
        <f t="shared" si="32"/>
        <v>2.23</v>
      </c>
      <c r="P434" s="297">
        <f t="shared" si="33"/>
        <v>0</v>
      </c>
      <c r="Q434" s="295">
        <f t="shared" si="34"/>
        <v>0.16397058823529412</v>
      </c>
      <c r="V434" s="298" t="str">
        <f>PE!AP434</f>
        <v>Methode</v>
      </c>
    </row>
    <row r="435" spans="1:22">
      <c r="A435" s="341" t="s">
        <v>476</v>
      </c>
      <c r="C435">
        <v>2.2999999999999998</v>
      </c>
      <c r="F435">
        <v>2.2999999999999998</v>
      </c>
      <c r="J435" s="72">
        <v>12.6</v>
      </c>
      <c r="K435">
        <v>0.5</v>
      </c>
      <c r="L435" s="374">
        <f t="shared" si="30"/>
        <v>0.75</v>
      </c>
      <c r="M435" s="256">
        <f t="shared" si="35"/>
        <v>0.625</v>
      </c>
      <c r="N435" s="297">
        <f t="shared" si="31"/>
        <v>2.2999999999999998</v>
      </c>
      <c r="O435" s="297">
        <f t="shared" si="32"/>
        <v>2.2999999999999998</v>
      </c>
      <c r="P435" s="297">
        <f t="shared" si="33"/>
        <v>0</v>
      </c>
      <c r="Q435" s="295">
        <f t="shared" si="34"/>
        <v>0.18253968253968253</v>
      </c>
      <c r="V435" s="298" t="str">
        <f>PE!AP435</f>
        <v>Methode</v>
      </c>
    </row>
    <row r="436" spans="1:22">
      <c r="A436" s="341" t="s">
        <v>477</v>
      </c>
      <c r="B436">
        <v>22.54</v>
      </c>
      <c r="C436">
        <v>17.22</v>
      </c>
      <c r="D436">
        <v>5.1100000000000003</v>
      </c>
      <c r="E436" s="22">
        <v>22.54</v>
      </c>
      <c r="F436">
        <v>17.22</v>
      </c>
      <c r="G436" s="72">
        <v>5.1100000000000003</v>
      </c>
      <c r="J436" s="72">
        <v>11.5</v>
      </c>
      <c r="K436">
        <v>0.89</v>
      </c>
      <c r="L436" s="374">
        <f t="shared" si="30"/>
        <v>0.5</v>
      </c>
      <c r="M436" s="256">
        <f t="shared" si="35"/>
        <v>0.69500000000000006</v>
      </c>
      <c r="N436" s="297">
        <f>AVERAGE(E436:G436)</f>
        <v>14.956666666666665</v>
      </c>
      <c r="O436" s="297">
        <f t="shared" si="32"/>
        <v>11.164999999999999</v>
      </c>
      <c r="P436" s="297">
        <f t="shared" si="33"/>
        <v>108.4639498432602</v>
      </c>
      <c r="Q436" s="295">
        <f t="shared" si="34"/>
        <v>0.97086956521739121</v>
      </c>
      <c r="T436" s="256">
        <f>Q436*100</f>
        <v>97.086956521739125</v>
      </c>
      <c r="U436" s="226">
        <f>100*(N436/J436)</f>
        <v>130.05797101449275</v>
      </c>
      <c r="V436" s="298" t="str">
        <f>PE!AP436</f>
        <v>Methode</v>
      </c>
    </row>
    <row r="437" spans="1:22">
      <c r="A437" s="342" t="s">
        <v>478</v>
      </c>
      <c r="B437">
        <v>8.18</v>
      </c>
      <c r="E437" s="22">
        <v>8.18</v>
      </c>
      <c r="J437" s="72">
        <v>9.7256</v>
      </c>
      <c r="K437">
        <v>0.69</v>
      </c>
      <c r="L437" s="374">
        <f t="shared" si="30"/>
        <v>0.33</v>
      </c>
      <c r="M437" s="256">
        <f t="shared" si="35"/>
        <v>0.51</v>
      </c>
      <c r="N437" s="297" t="e">
        <f>AVERAGE(C437:D437)</f>
        <v>#DIV/0!</v>
      </c>
      <c r="O437" s="297" t="e">
        <f t="shared" si="32"/>
        <v>#DIV/0!</v>
      </c>
      <c r="P437" s="297" t="e">
        <f t="shared" si="33"/>
        <v>#DIV/0!</v>
      </c>
      <c r="Q437" s="295">
        <f t="shared" si="34"/>
        <v>0</v>
      </c>
      <c r="V437" s="298" t="str">
        <f>PE!AP437</f>
        <v>Methode</v>
      </c>
    </row>
    <row r="438" spans="1:22">
      <c r="A438" s="342" t="s">
        <v>480</v>
      </c>
      <c r="J438" s="72">
        <v>117.7</v>
      </c>
      <c r="K438">
        <v>0.25</v>
      </c>
      <c r="L438" s="374">
        <f t="shared" si="30"/>
        <v>0.33</v>
      </c>
      <c r="M438" s="256">
        <f t="shared" si="35"/>
        <v>0.29000000000000004</v>
      </c>
      <c r="N438" s="297" t="e">
        <f>AVERAGE(C438:D438)</f>
        <v>#DIV/0!</v>
      </c>
      <c r="O438" s="297" t="e">
        <f t="shared" si="32"/>
        <v>#DIV/0!</v>
      </c>
      <c r="P438" s="297" t="e">
        <f t="shared" si="33"/>
        <v>#DIV/0!</v>
      </c>
      <c r="Q438" s="295">
        <f t="shared" si="34"/>
        <v>0</v>
      </c>
      <c r="V438" s="298" t="str">
        <f>PE!AP438</f>
        <v>Methode</v>
      </c>
    </row>
    <row r="439" spans="1:22">
      <c r="A439" s="342" t="s">
        <v>481</v>
      </c>
      <c r="B439">
        <v>4.68</v>
      </c>
      <c r="E439" s="22">
        <v>4.68</v>
      </c>
      <c r="J439" s="72">
        <v>6.3342999999999998</v>
      </c>
      <c r="K439">
        <v>0.44</v>
      </c>
      <c r="L439" s="374">
        <f t="shared" si="30"/>
        <v>0.33</v>
      </c>
      <c r="M439" s="256">
        <f t="shared" si="35"/>
        <v>0.38500000000000001</v>
      </c>
      <c r="N439" s="297" t="e">
        <f>AVERAGE(C439:D439)</f>
        <v>#DIV/0!</v>
      </c>
      <c r="O439" s="297" t="e">
        <f t="shared" si="32"/>
        <v>#DIV/0!</v>
      </c>
      <c r="P439" s="297" t="e">
        <f t="shared" si="33"/>
        <v>#DIV/0!</v>
      </c>
      <c r="Q439" s="295">
        <f t="shared" si="34"/>
        <v>0</v>
      </c>
      <c r="V439" s="298" t="str">
        <f>PE!AP439</f>
        <v>Methode</v>
      </c>
    </row>
    <row r="440" spans="1:22">
      <c r="A440" s="343" t="s">
        <v>1068</v>
      </c>
      <c r="C440">
        <v>3.96</v>
      </c>
      <c r="D440">
        <v>8.69</v>
      </c>
      <c r="F440">
        <v>3.96</v>
      </c>
      <c r="G440" s="72">
        <v>8.69</v>
      </c>
      <c r="J440" s="72">
        <v>75.800000000000011</v>
      </c>
      <c r="K440">
        <v>0.54</v>
      </c>
      <c r="L440" s="374">
        <f t="shared" si="30"/>
        <v>0.5</v>
      </c>
      <c r="M440" s="256">
        <f t="shared" si="35"/>
        <v>0.52</v>
      </c>
      <c r="N440" s="297">
        <f>AVERAGE(C440:D440)</f>
        <v>6.3249999999999993</v>
      </c>
      <c r="O440" s="297">
        <f t="shared" si="32"/>
        <v>6.3249999999999993</v>
      </c>
      <c r="P440" s="297">
        <f t="shared" si="33"/>
        <v>74.782608695652172</v>
      </c>
      <c r="Q440" s="295">
        <f t="shared" si="34"/>
        <v>8.3443271767810009E-2</v>
      </c>
      <c r="V440" s="298" t="str">
        <f>PE!AP440</f>
        <v>Methode</v>
      </c>
    </row>
    <row r="441" spans="1:22">
      <c r="A441" s="343" t="s">
        <v>483</v>
      </c>
      <c r="C441">
        <v>4.16</v>
      </c>
      <c r="D441">
        <v>3.61</v>
      </c>
      <c r="F441">
        <v>4.16</v>
      </c>
      <c r="G441" s="72">
        <v>3.61</v>
      </c>
      <c r="J441" s="72">
        <v>20</v>
      </c>
      <c r="K441">
        <v>0.69</v>
      </c>
      <c r="L441" s="374">
        <f t="shared" si="30"/>
        <v>1</v>
      </c>
      <c r="M441" s="256">
        <f t="shared" si="35"/>
        <v>0.84499999999999997</v>
      </c>
      <c r="N441" s="297">
        <f>AVERAGE(C441:D441)</f>
        <v>3.8849999999999998</v>
      </c>
      <c r="O441" s="297">
        <f t="shared" si="32"/>
        <v>3.8849999999999998</v>
      </c>
      <c r="P441" s="297">
        <f t="shared" si="33"/>
        <v>14.157014157014164</v>
      </c>
      <c r="Q441" s="295">
        <f t="shared" si="34"/>
        <v>0.19424999999999998</v>
      </c>
      <c r="V441" s="298" t="str">
        <f>PE!AP441</f>
        <v>Methode</v>
      </c>
    </row>
    <row r="442" spans="1:22">
      <c r="A442" s="343" t="s">
        <v>484</v>
      </c>
      <c r="B442">
        <v>21.84</v>
      </c>
      <c r="C442">
        <v>7.76</v>
      </c>
      <c r="D442">
        <v>9.67</v>
      </c>
      <c r="E442" s="22">
        <v>21.84</v>
      </c>
      <c r="F442">
        <v>7.76</v>
      </c>
      <c r="G442" s="72">
        <v>9.67</v>
      </c>
      <c r="J442" s="72">
        <v>20</v>
      </c>
      <c r="K442">
        <v>0.74</v>
      </c>
      <c r="L442" s="374">
        <f t="shared" si="30"/>
        <v>1</v>
      </c>
      <c r="M442" s="256">
        <f t="shared" si="35"/>
        <v>0.87</v>
      </c>
      <c r="N442" s="297">
        <f>AVERAGE(B442)</f>
        <v>21.84</v>
      </c>
      <c r="O442" s="297">
        <f t="shared" si="32"/>
        <v>8.7149999999999999</v>
      </c>
      <c r="P442" s="297">
        <f t="shared" si="33"/>
        <v>21.916236374067701</v>
      </c>
      <c r="Q442" s="295">
        <f t="shared" si="34"/>
        <v>0.43574999999999997</v>
      </c>
      <c r="T442" s="143">
        <f>Q442*100</f>
        <v>43.574999999999996</v>
      </c>
      <c r="U442">
        <f>100*(N442/J442)</f>
        <v>109.2</v>
      </c>
      <c r="V442" s="298" t="str">
        <f>PE!AP442</f>
        <v>Methode</v>
      </c>
    </row>
    <row r="443" spans="1:22">
      <c r="A443" s="343" t="s">
        <v>485</v>
      </c>
      <c r="B443">
        <v>85.37</v>
      </c>
      <c r="C443">
        <v>25.72</v>
      </c>
      <c r="D443">
        <v>3.58</v>
      </c>
      <c r="E443" s="22">
        <v>85.37</v>
      </c>
      <c r="F443">
        <v>25.72</v>
      </c>
      <c r="G443" s="72">
        <v>3.58</v>
      </c>
      <c r="J443" s="72">
        <v>9.2851999999999997</v>
      </c>
      <c r="K443">
        <v>0.56000000000000005</v>
      </c>
      <c r="L443" s="374">
        <f t="shared" si="30"/>
        <v>0.5</v>
      </c>
      <c r="M443" s="256">
        <f t="shared" si="35"/>
        <v>0.53</v>
      </c>
      <c r="N443" s="297">
        <f t="shared" ref="N443:N489" si="36">AVERAGE(B443:D443)</f>
        <v>38.223333333333336</v>
      </c>
      <c r="O443" s="297">
        <f t="shared" si="32"/>
        <v>14.649999999999999</v>
      </c>
      <c r="P443" s="297">
        <f t="shared" si="33"/>
        <v>151.12627986348124</v>
      </c>
      <c r="Q443" s="295">
        <f t="shared" si="34"/>
        <v>1.5777796924137335</v>
      </c>
      <c r="V443" s="298" t="str">
        <f>PE!AP443</f>
        <v>Massenbilanz KWS</v>
      </c>
    </row>
    <row r="444" spans="1:22">
      <c r="A444" s="343" t="s">
        <v>486</v>
      </c>
      <c r="B444">
        <v>71.260000000000005</v>
      </c>
      <c r="C444">
        <v>16.79</v>
      </c>
      <c r="D444">
        <v>3.72</v>
      </c>
      <c r="E444" s="22">
        <v>71.260000000000005</v>
      </c>
      <c r="F444">
        <v>16.79</v>
      </c>
      <c r="G444" s="72">
        <v>3.72</v>
      </c>
      <c r="J444" s="72">
        <v>11.9915</v>
      </c>
      <c r="K444">
        <v>0.69</v>
      </c>
      <c r="L444" s="374">
        <f t="shared" si="30"/>
        <v>0.5</v>
      </c>
      <c r="M444" s="256">
        <f t="shared" si="35"/>
        <v>0.59499999999999997</v>
      </c>
      <c r="N444" s="297">
        <f t="shared" si="36"/>
        <v>30.590000000000003</v>
      </c>
      <c r="O444" s="297">
        <f t="shared" si="32"/>
        <v>10.254999999999999</v>
      </c>
      <c r="P444" s="297">
        <f t="shared" si="33"/>
        <v>127.45002437835203</v>
      </c>
      <c r="Q444" s="295">
        <f t="shared" si="34"/>
        <v>0.85518909227369377</v>
      </c>
      <c r="V444" s="298" t="str">
        <f>PE!AP444</f>
        <v>Massenbilanz KWS</v>
      </c>
    </row>
    <row r="445" spans="1:22">
      <c r="A445" s="343" t="s">
        <v>487</v>
      </c>
      <c r="B445">
        <v>101.83</v>
      </c>
      <c r="C445">
        <v>25.64</v>
      </c>
      <c r="D445">
        <v>3.43</v>
      </c>
      <c r="E445" s="22">
        <v>101.83</v>
      </c>
      <c r="F445">
        <v>25.64</v>
      </c>
      <c r="G445" s="72">
        <v>3.43</v>
      </c>
      <c r="J445" s="72">
        <v>11.0276</v>
      </c>
      <c r="K445">
        <v>0.56000000000000005</v>
      </c>
      <c r="L445" s="374">
        <f t="shared" si="30"/>
        <v>0.5</v>
      </c>
      <c r="M445" s="256">
        <f t="shared" si="35"/>
        <v>0.53</v>
      </c>
      <c r="N445" s="297">
        <f t="shared" si="36"/>
        <v>43.633333333333333</v>
      </c>
      <c r="O445" s="297">
        <f t="shared" si="32"/>
        <v>14.535</v>
      </c>
      <c r="P445" s="297">
        <f t="shared" si="33"/>
        <v>152.80357757137944</v>
      </c>
      <c r="Q445" s="295">
        <f t="shared" si="34"/>
        <v>1.3180565127498278</v>
      </c>
      <c r="V445" s="298" t="str">
        <f>PE!AP445</f>
        <v>Massenbilanz KWS</v>
      </c>
    </row>
    <row r="446" spans="1:22">
      <c r="A446" s="343" t="s">
        <v>488</v>
      </c>
      <c r="B446">
        <v>121.88</v>
      </c>
      <c r="C446">
        <v>23.41</v>
      </c>
      <c r="D446">
        <v>4.53</v>
      </c>
      <c r="E446" s="22">
        <v>121.88</v>
      </c>
      <c r="F446">
        <v>23.41</v>
      </c>
      <c r="G446" s="72">
        <v>4.53</v>
      </c>
      <c r="J446" s="72">
        <v>11.7537</v>
      </c>
      <c r="K446">
        <v>0.56000000000000005</v>
      </c>
      <c r="L446" s="374">
        <f t="shared" si="30"/>
        <v>0.5</v>
      </c>
      <c r="M446" s="256">
        <f t="shared" si="35"/>
        <v>0.53</v>
      </c>
      <c r="N446" s="297">
        <f t="shared" si="36"/>
        <v>49.94</v>
      </c>
      <c r="O446" s="297">
        <f t="shared" si="32"/>
        <v>13.97</v>
      </c>
      <c r="P446" s="297">
        <f t="shared" si="33"/>
        <v>135.14674302075875</v>
      </c>
      <c r="Q446" s="295">
        <f t="shared" si="34"/>
        <v>1.1885618996571292</v>
      </c>
      <c r="V446" s="298" t="str">
        <f>PE!AP446</f>
        <v>Massenbilanz KWS</v>
      </c>
    </row>
    <row r="447" spans="1:22">
      <c r="A447" s="343" t="s">
        <v>489</v>
      </c>
      <c r="B447">
        <v>115.27</v>
      </c>
      <c r="C447">
        <v>16.079999999999998</v>
      </c>
      <c r="D447">
        <v>3.74</v>
      </c>
      <c r="E447" s="22">
        <v>115.27</v>
      </c>
      <c r="F447">
        <v>16.079999999999998</v>
      </c>
      <c r="G447" s="72">
        <v>3.74</v>
      </c>
      <c r="J447" s="72">
        <v>10.612299999999999</v>
      </c>
      <c r="K447">
        <v>0.61</v>
      </c>
      <c r="L447" s="374">
        <f t="shared" si="30"/>
        <v>0.5</v>
      </c>
      <c r="M447" s="256">
        <f t="shared" si="35"/>
        <v>0.55499999999999994</v>
      </c>
      <c r="N447" s="297">
        <f t="shared" si="36"/>
        <v>45.03</v>
      </c>
      <c r="O447" s="297">
        <f t="shared" si="32"/>
        <v>9.91</v>
      </c>
      <c r="P447" s="297">
        <f t="shared" si="33"/>
        <v>124.52068617558021</v>
      </c>
      <c r="Q447" s="295">
        <f t="shared" si="34"/>
        <v>0.93382207438538312</v>
      </c>
      <c r="V447" s="298" t="str">
        <f>PE!AP447</f>
        <v>Massenbilanz KWS</v>
      </c>
    </row>
    <row r="448" spans="1:22">
      <c r="A448" s="343" t="s">
        <v>490</v>
      </c>
      <c r="B448">
        <v>90.63</v>
      </c>
      <c r="C448">
        <v>14.65</v>
      </c>
      <c r="D448">
        <v>3.99</v>
      </c>
      <c r="E448" s="22">
        <v>90.63</v>
      </c>
      <c r="F448">
        <v>14.65</v>
      </c>
      <c r="G448" s="72">
        <v>3.99</v>
      </c>
      <c r="J448" s="72">
        <v>9.5684000000000005</v>
      </c>
      <c r="K448">
        <v>0.61</v>
      </c>
      <c r="L448" s="374">
        <f t="shared" si="30"/>
        <v>0.5</v>
      </c>
      <c r="M448" s="256">
        <f t="shared" si="35"/>
        <v>0.55499999999999994</v>
      </c>
      <c r="N448" s="297">
        <f t="shared" si="36"/>
        <v>36.423333333333332</v>
      </c>
      <c r="O448" s="297">
        <f t="shared" si="32"/>
        <v>9.32</v>
      </c>
      <c r="P448" s="297">
        <f t="shared" si="33"/>
        <v>114.37768240343347</v>
      </c>
      <c r="Q448" s="295">
        <f t="shared" si="34"/>
        <v>0.97403954684168725</v>
      </c>
      <c r="V448" s="298" t="str">
        <f>PE!AP448</f>
        <v>Massenbilanz KWS</v>
      </c>
    </row>
    <row r="449" spans="1:22">
      <c r="A449" s="343" t="s">
        <v>491</v>
      </c>
      <c r="B449">
        <v>6.08</v>
      </c>
      <c r="C449">
        <v>4.59</v>
      </c>
      <c r="D449">
        <v>3.19</v>
      </c>
      <c r="E449" s="22">
        <v>6.08</v>
      </c>
      <c r="F449">
        <v>4.59</v>
      </c>
      <c r="G449" s="72">
        <v>3.19</v>
      </c>
      <c r="J449" s="72">
        <v>9.7796000000000003</v>
      </c>
      <c r="K449">
        <v>0.61</v>
      </c>
      <c r="L449" s="374">
        <f t="shared" si="30"/>
        <v>0.75</v>
      </c>
      <c r="M449" s="256">
        <f t="shared" si="35"/>
        <v>0.67999999999999994</v>
      </c>
      <c r="N449" s="297">
        <f t="shared" si="36"/>
        <v>4.62</v>
      </c>
      <c r="O449" s="297">
        <f t="shared" si="32"/>
        <v>3.8899999999999997</v>
      </c>
      <c r="P449" s="297">
        <f t="shared" si="33"/>
        <v>35.989717223650388</v>
      </c>
      <c r="Q449" s="295">
        <f t="shared" si="34"/>
        <v>0.39776677982739578</v>
      </c>
      <c r="V449" s="298" t="str">
        <f>PE!AP449</f>
        <v>KWS, Schlamm</v>
      </c>
    </row>
    <row r="450" spans="1:22">
      <c r="A450" s="343" t="s">
        <v>492</v>
      </c>
      <c r="B450">
        <v>8.14</v>
      </c>
      <c r="C450">
        <v>3</v>
      </c>
      <c r="E450" s="22">
        <v>8.14</v>
      </c>
      <c r="F450">
        <v>3</v>
      </c>
      <c r="J450" s="72">
        <v>12.792</v>
      </c>
      <c r="K450">
        <v>0.49</v>
      </c>
      <c r="L450" s="374">
        <f t="shared" ref="L450:L513" si="37">IF(COUNT(F450:G450)&lt;1,0.33,((COUNT(F450:G450)*(1/(COUNT(F450:G450)+COUNTBLANK(F450:G450)))+(IF(P450&lt;35,1,IF(P450&lt;70,0.5,IF(P450&gt;70,0)))))/2))</f>
        <v>0.75</v>
      </c>
      <c r="M450" s="256">
        <f t="shared" si="35"/>
        <v>0.62</v>
      </c>
      <c r="N450" s="297">
        <f t="shared" si="36"/>
        <v>5.57</v>
      </c>
      <c r="O450" s="297">
        <f t="shared" ref="O450:O513" si="38">AVERAGE(F450:G450)</f>
        <v>3</v>
      </c>
      <c r="P450" s="297">
        <f t="shared" ref="P450:P513" si="39">(MAX(F450:G450)-MIN(F450:G450))/O450*100</f>
        <v>0</v>
      </c>
      <c r="Q450" s="295">
        <f t="shared" ref="Q450:Q513" si="40">IFERROR(O450/J450,0)</f>
        <v>0.23452157598499063</v>
      </c>
      <c r="V450" s="298" t="str">
        <f>PE!AP450</f>
        <v>KWS, Schlamm</v>
      </c>
    </row>
    <row r="451" spans="1:22">
      <c r="A451" s="343" t="s">
        <v>493</v>
      </c>
      <c r="B451">
        <v>5.84</v>
      </c>
      <c r="C451">
        <v>2.48</v>
      </c>
      <c r="E451" s="22">
        <v>5.84</v>
      </c>
      <c r="F451">
        <v>2.48</v>
      </c>
      <c r="J451" s="72">
        <v>9.4458000000000002</v>
      </c>
      <c r="K451">
        <v>0.69</v>
      </c>
      <c r="L451" s="374">
        <f t="shared" si="37"/>
        <v>0.75</v>
      </c>
      <c r="M451" s="256">
        <f t="shared" si="35"/>
        <v>0.72</v>
      </c>
      <c r="N451" s="297">
        <f t="shared" si="36"/>
        <v>4.16</v>
      </c>
      <c r="O451" s="297">
        <f t="shared" si="38"/>
        <v>2.48</v>
      </c>
      <c r="P451" s="297">
        <f t="shared" si="39"/>
        <v>0</v>
      </c>
      <c r="Q451" s="295">
        <f t="shared" si="40"/>
        <v>0.26255055156789259</v>
      </c>
      <c r="V451" s="298" t="str">
        <f>PE!AP451</f>
        <v>KWS, Schlamm</v>
      </c>
    </row>
    <row r="452" spans="1:22">
      <c r="A452" s="343" t="s">
        <v>494</v>
      </c>
      <c r="B452">
        <v>132.49</v>
      </c>
      <c r="C452">
        <v>44.83</v>
      </c>
      <c r="E452" s="22">
        <v>132.49</v>
      </c>
      <c r="F452">
        <v>44.83</v>
      </c>
      <c r="J452" s="72">
        <v>12.256500000000001</v>
      </c>
      <c r="K452">
        <v>0.56000000000000005</v>
      </c>
      <c r="L452" s="374">
        <f t="shared" si="37"/>
        <v>0.75</v>
      </c>
      <c r="M452" s="256">
        <f t="shared" si="35"/>
        <v>0.65500000000000003</v>
      </c>
      <c r="N452" s="297">
        <f t="shared" si="36"/>
        <v>88.66</v>
      </c>
      <c r="O452" s="297">
        <f t="shared" si="38"/>
        <v>44.83</v>
      </c>
      <c r="P452" s="297">
        <f t="shared" si="39"/>
        <v>0</v>
      </c>
      <c r="Q452" s="295">
        <f t="shared" si="40"/>
        <v>3.6576510423040833</v>
      </c>
      <c r="V452" s="298" t="str">
        <f>PE!AP452</f>
        <v>Massenbilanz KWS</v>
      </c>
    </row>
    <row r="453" spans="1:22">
      <c r="A453" s="343" t="s">
        <v>495</v>
      </c>
      <c r="B453">
        <v>119.06</v>
      </c>
      <c r="C453">
        <v>42.37</v>
      </c>
      <c r="D453">
        <v>3.29</v>
      </c>
      <c r="E453" s="22">
        <v>119.06</v>
      </c>
      <c r="F453">
        <v>42.37</v>
      </c>
      <c r="G453" s="72">
        <v>3.29</v>
      </c>
      <c r="J453" s="72">
        <v>9.2982999999999993</v>
      </c>
      <c r="K453">
        <v>0.44</v>
      </c>
      <c r="L453" s="374">
        <f t="shared" si="37"/>
        <v>0.5</v>
      </c>
      <c r="M453" s="256">
        <f t="shared" si="35"/>
        <v>0.47</v>
      </c>
      <c r="N453" s="297">
        <f t="shared" si="36"/>
        <v>54.906666666666666</v>
      </c>
      <c r="O453" s="297">
        <f t="shared" si="38"/>
        <v>22.83</v>
      </c>
      <c r="P453" s="297">
        <f t="shared" si="39"/>
        <v>171.17827420061323</v>
      </c>
      <c r="Q453" s="295">
        <f t="shared" si="40"/>
        <v>2.4552875256767366</v>
      </c>
      <c r="V453" s="298" t="str">
        <f>PE!AP453</f>
        <v>Massenbilanz KWS</v>
      </c>
    </row>
    <row r="454" spans="1:22">
      <c r="A454" s="343" t="s">
        <v>496</v>
      </c>
      <c r="B454">
        <v>57.24</v>
      </c>
      <c r="C454">
        <v>19.87</v>
      </c>
      <c r="D454">
        <v>3.61</v>
      </c>
      <c r="E454" s="22">
        <v>57.24</v>
      </c>
      <c r="F454">
        <v>19.87</v>
      </c>
      <c r="G454" s="72">
        <v>3.61</v>
      </c>
      <c r="J454" s="72">
        <v>9.9055999999999997</v>
      </c>
      <c r="K454">
        <v>0.56000000000000005</v>
      </c>
      <c r="L454" s="374">
        <f t="shared" si="37"/>
        <v>0.5</v>
      </c>
      <c r="M454" s="256">
        <f t="shared" si="35"/>
        <v>0.53</v>
      </c>
      <c r="N454" s="297">
        <f t="shared" si="36"/>
        <v>26.906666666666666</v>
      </c>
      <c r="O454" s="297">
        <f t="shared" si="38"/>
        <v>11.74</v>
      </c>
      <c r="P454" s="297">
        <f t="shared" si="39"/>
        <v>138.50085178875639</v>
      </c>
      <c r="Q454" s="295">
        <f t="shared" si="40"/>
        <v>1.1851881763850751</v>
      </c>
      <c r="V454" s="298" t="str">
        <f>PE!AP454</f>
        <v>Massenbilanz KWS</v>
      </c>
    </row>
    <row r="455" spans="1:22">
      <c r="A455" s="343" t="s">
        <v>497</v>
      </c>
      <c r="B455">
        <v>6.45</v>
      </c>
      <c r="C455">
        <v>2.2200000000000002</v>
      </c>
      <c r="E455" s="22">
        <v>6.45</v>
      </c>
      <c r="F455">
        <v>2.2200000000000002</v>
      </c>
      <c r="J455" s="72">
        <v>9.6128999999999998</v>
      </c>
      <c r="K455">
        <v>0.56000000000000005</v>
      </c>
      <c r="L455" s="374">
        <f t="shared" si="37"/>
        <v>0.75</v>
      </c>
      <c r="M455" s="256">
        <f t="shared" si="35"/>
        <v>0.65500000000000003</v>
      </c>
      <c r="N455" s="297">
        <f t="shared" si="36"/>
        <v>4.335</v>
      </c>
      <c r="O455" s="297">
        <f t="shared" si="38"/>
        <v>2.2200000000000002</v>
      </c>
      <c r="P455" s="297">
        <f t="shared" si="39"/>
        <v>0</v>
      </c>
      <c r="Q455" s="295">
        <f t="shared" si="40"/>
        <v>0.23093967481197145</v>
      </c>
      <c r="V455" s="298" t="str">
        <f>PE!AP455</f>
        <v>KWS, Schlamm</v>
      </c>
    </row>
    <row r="456" spans="1:22">
      <c r="A456" s="343" t="s">
        <v>498</v>
      </c>
      <c r="B456">
        <v>25.39</v>
      </c>
      <c r="C456">
        <v>4.97</v>
      </c>
      <c r="E456" s="22">
        <v>25.39</v>
      </c>
      <c r="F456">
        <v>4.97</v>
      </c>
      <c r="J456" s="72">
        <v>12.1465</v>
      </c>
      <c r="K456">
        <v>0.74</v>
      </c>
      <c r="L456" s="374">
        <f t="shared" si="37"/>
        <v>0.75</v>
      </c>
      <c r="M456" s="256">
        <f t="shared" si="35"/>
        <v>0.745</v>
      </c>
      <c r="N456" s="297">
        <f t="shared" si="36"/>
        <v>15.18</v>
      </c>
      <c r="O456" s="297">
        <f t="shared" si="38"/>
        <v>4.97</v>
      </c>
      <c r="P456" s="297">
        <f t="shared" si="39"/>
        <v>0</v>
      </c>
      <c r="Q456" s="295">
        <f t="shared" si="40"/>
        <v>0.40917136623718764</v>
      </c>
      <c r="V456" s="298" t="str">
        <f>PE!AP456</f>
        <v>KWS, Schlamm</v>
      </c>
    </row>
    <row r="457" spans="1:22">
      <c r="A457" s="343" t="s">
        <v>499</v>
      </c>
      <c r="B457">
        <v>4.9400000000000004</v>
      </c>
      <c r="C457">
        <v>2.42</v>
      </c>
      <c r="E457" s="22">
        <v>4.9400000000000004</v>
      </c>
      <c r="F457">
        <v>2.42</v>
      </c>
      <c r="J457" s="72">
        <v>7.3943000000000003</v>
      </c>
      <c r="K457">
        <v>0.56000000000000005</v>
      </c>
      <c r="L457" s="374">
        <f t="shared" si="37"/>
        <v>0.75</v>
      </c>
      <c r="M457" s="256">
        <f t="shared" si="35"/>
        <v>0.65500000000000003</v>
      </c>
      <c r="N457" s="297">
        <f t="shared" si="36"/>
        <v>3.68</v>
      </c>
      <c r="O457" s="297">
        <f t="shared" si="38"/>
        <v>2.42</v>
      </c>
      <c r="P457" s="297">
        <f t="shared" si="39"/>
        <v>0</v>
      </c>
      <c r="Q457" s="295">
        <f t="shared" si="40"/>
        <v>0.32727912040355406</v>
      </c>
      <c r="V457" s="298" t="str">
        <f>PE!AP457</f>
        <v>KWS, Schlamm</v>
      </c>
    </row>
    <row r="458" spans="1:22">
      <c r="A458" s="343" t="s">
        <v>500</v>
      </c>
      <c r="B458">
        <v>4.0599999999999996</v>
      </c>
      <c r="C458">
        <v>2.67</v>
      </c>
      <c r="E458" s="22">
        <v>4.0599999999999996</v>
      </c>
      <c r="F458">
        <v>2.67</v>
      </c>
      <c r="J458" s="72">
        <v>6.7359</v>
      </c>
      <c r="K458">
        <v>0.69</v>
      </c>
      <c r="L458" s="374">
        <f t="shared" si="37"/>
        <v>0.75</v>
      </c>
      <c r="M458" s="256">
        <f t="shared" si="35"/>
        <v>0.72</v>
      </c>
      <c r="N458" s="297">
        <f t="shared" si="36"/>
        <v>3.3649999999999998</v>
      </c>
      <c r="O458" s="297">
        <f t="shared" si="38"/>
        <v>2.67</v>
      </c>
      <c r="P458" s="297">
        <f t="shared" si="39"/>
        <v>0</v>
      </c>
      <c r="Q458" s="295">
        <f t="shared" si="40"/>
        <v>0.39638355676301607</v>
      </c>
      <c r="V458" s="298" t="str">
        <f>PE!AP458</f>
        <v>KWS, Schlamm</v>
      </c>
    </row>
    <row r="459" spans="1:22">
      <c r="A459" s="343" t="s">
        <v>501</v>
      </c>
      <c r="C459">
        <v>2.11</v>
      </c>
      <c r="F459">
        <v>2.11</v>
      </c>
      <c r="J459" s="72">
        <v>2.8068</v>
      </c>
      <c r="K459">
        <v>0.56000000000000005</v>
      </c>
      <c r="L459" s="374">
        <f t="shared" si="37"/>
        <v>0.75</v>
      </c>
      <c r="M459" s="256">
        <f t="shared" si="35"/>
        <v>0.65500000000000003</v>
      </c>
      <c r="N459" s="297">
        <f t="shared" si="36"/>
        <v>2.11</v>
      </c>
      <c r="O459" s="297">
        <f t="shared" si="38"/>
        <v>2.11</v>
      </c>
      <c r="P459" s="297">
        <f t="shared" si="39"/>
        <v>0</v>
      </c>
      <c r="Q459" s="295">
        <f t="shared" si="40"/>
        <v>0.75174576029642293</v>
      </c>
      <c r="V459" s="298" t="str">
        <f>PE!AP459</f>
        <v>Massenbilanz KWS</v>
      </c>
    </row>
    <row r="460" spans="1:22">
      <c r="A460" s="343" t="s">
        <v>502</v>
      </c>
      <c r="B460">
        <v>3.95</v>
      </c>
      <c r="C460">
        <v>2.14</v>
      </c>
      <c r="E460" s="22">
        <v>3.95</v>
      </c>
      <c r="F460">
        <v>2.14</v>
      </c>
      <c r="J460" s="72">
        <v>5.4286000000000003</v>
      </c>
      <c r="K460">
        <v>0.44</v>
      </c>
      <c r="L460" s="374">
        <f t="shared" si="37"/>
        <v>0.75</v>
      </c>
      <c r="M460" s="256">
        <f t="shared" ref="M460:M523" si="41">AVERAGE(K460:L460)</f>
        <v>0.59499999999999997</v>
      </c>
      <c r="N460" s="297">
        <f t="shared" si="36"/>
        <v>3.0449999999999999</v>
      </c>
      <c r="O460" s="297">
        <f t="shared" si="38"/>
        <v>2.14</v>
      </c>
      <c r="P460" s="297">
        <f t="shared" si="39"/>
        <v>0</v>
      </c>
      <c r="Q460" s="295">
        <f t="shared" si="40"/>
        <v>0.3942084515344656</v>
      </c>
      <c r="V460" s="298" t="str">
        <f>PE!AP460</f>
        <v>Massenbilanz KWS</v>
      </c>
    </row>
    <row r="461" spans="1:22">
      <c r="A461" s="343" t="s">
        <v>503</v>
      </c>
      <c r="B461">
        <v>4.21</v>
      </c>
      <c r="C461">
        <v>2.0499999999999998</v>
      </c>
      <c r="E461" s="22">
        <v>4.21</v>
      </c>
      <c r="F461">
        <v>2.0499999999999998</v>
      </c>
      <c r="J461" s="72">
        <v>5.8949999999999996</v>
      </c>
      <c r="K461">
        <v>0.44</v>
      </c>
      <c r="L461" s="374">
        <f t="shared" si="37"/>
        <v>0.75</v>
      </c>
      <c r="M461" s="256">
        <f t="shared" si="41"/>
        <v>0.59499999999999997</v>
      </c>
      <c r="N461" s="297">
        <f t="shared" si="36"/>
        <v>3.13</v>
      </c>
      <c r="O461" s="297">
        <f t="shared" si="38"/>
        <v>2.0499999999999998</v>
      </c>
      <c r="P461" s="297">
        <f t="shared" si="39"/>
        <v>0</v>
      </c>
      <c r="Q461" s="295">
        <f t="shared" si="40"/>
        <v>0.34775233248515691</v>
      </c>
      <c r="V461" s="298" t="str">
        <f>PE!AP461</f>
        <v>Massenbilanz KWS</v>
      </c>
    </row>
    <row r="462" spans="1:22">
      <c r="A462" s="343" t="s">
        <v>504</v>
      </c>
      <c r="B462">
        <v>4.37</v>
      </c>
      <c r="C462">
        <v>2.1800000000000002</v>
      </c>
      <c r="E462" s="22">
        <v>4.37</v>
      </c>
      <c r="F462">
        <v>2.1800000000000002</v>
      </c>
      <c r="J462" s="72">
        <v>6.8872</v>
      </c>
      <c r="K462">
        <v>0.44</v>
      </c>
      <c r="L462" s="374">
        <f t="shared" si="37"/>
        <v>0.75</v>
      </c>
      <c r="M462" s="256">
        <f t="shared" si="41"/>
        <v>0.59499999999999997</v>
      </c>
      <c r="N462" s="297">
        <f t="shared" si="36"/>
        <v>3.2750000000000004</v>
      </c>
      <c r="O462" s="297">
        <f t="shared" si="38"/>
        <v>2.1800000000000002</v>
      </c>
      <c r="P462" s="297">
        <f t="shared" si="39"/>
        <v>0</v>
      </c>
      <c r="Q462" s="295">
        <f t="shared" si="40"/>
        <v>0.31652921361366015</v>
      </c>
      <c r="V462" s="298" t="str">
        <f>PE!AP462</f>
        <v>Massenbilanz KWS</v>
      </c>
    </row>
    <row r="463" spans="1:22">
      <c r="A463" s="343" t="s">
        <v>505</v>
      </c>
      <c r="B463">
        <v>4.24</v>
      </c>
      <c r="C463">
        <v>2.1800000000000002</v>
      </c>
      <c r="E463" s="22">
        <v>4.24</v>
      </c>
      <c r="F463">
        <v>2.1800000000000002</v>
      </c>
      <c r="J463" s="72">
        <v>6.7679</v>
      </c>
      <c r="K463">
        <v>0.44</v>
      </c>
      <c r="L463" s="374">
        <f t="shared" si="37"/>
        <v>0.75</v>
      </c>
      <c r="M463" s="256">
        <f t="shared" si="41"/>
        <v>0.59499999999999997</v>
      </c>
      <c r="N463" s="297">
        <f t="shared" si="36"/>
        <v>3.21</v>
      </c>
      <c r="O463" s="297">
        <f t="shared" si="38"/>
        <v>2.1800000000000002</v>
      </c>
      <c r="P463" s="297">
        <f t="shared" si="39"/>
        <v>0</v>
      </c>
      <c r="Q463" s="295">
        <f t="shared" si="40"/>
        <v>0.32210877820298767</v>
      </c>
      <c r="V463" s="298" t="str">
        <f>PE!AP463</f>
        <v>Massenbilanz KWS</v>
      </c>
    </row>
    <row r="464" spans="1:22">
      <c r="A464" s="343" t="s">
        <v>506</v>
      </c>
      <c r="B464">
        <v>5.5</v>
      </c>
      <c r="C464">
        <v>2.1800000000000002</v>
      </c>
      <c r="E464" s="22">
        <v>5.5</v>
      </c>
      <c r="F464">
        <v>2.1800000000000002</v>
      </c>
      <c r="J464" s="72">
        <v>9.6418999999999997</v>
      </c>
      <c r="K464">
        <v>0.44</v>
      </c>
      <c r="L464" s="374">
        <f t="shared" si="37"/>
        <v>0.75</v>
      </c>
      <c r="M464" s="256">
        <f t="shared" si="41"/>
        <v>0.59499999999999997</v>
      </c>
      <c r="N464" s="297">
        <f t="shared" si="36"/>
        <v>3.84</v>
      </c>
      <c r="O464" s="297">
        <f t="shared" si="38"/>
        <v>2.1800000000000002</v>
      </c>
      <c r="P464" s="297">
        <f t="shared" si="39"/>
        <v>0</v>
      </c>
      <c r="Q464" s="295">
        <f t="shared" si="40"/>
        <v>0.22609651624679786</v>
      </c>
      <c r="V464" s="298" t="str">
        <f>PE!AP464</f>
        <v>Massenbilanz KWS</v>
      </c>
    </row>
    <row r="465" spans="1:22">
      <c r="A465" s="126" t="s">
        <v>507</v>
      </c>
      <c r="B465">
        <v>4.8499999999999996</v>
      </c>
      <c r="C465">
        <v>2.1</v>
      </c>
      <c r="E465" s="22">
        <v>4.8499999999999996</v>
      </c>
      <c r="F465">
        <v>2.1</v>
      </c>
      <c r="J465" s="72">
        <v>13.8088</v>
      </c>
      <c r="K465">
        <v>0.56000000000000005</v>
      </c>
      <c r="L465" s="374">
        <f t="shared" si="37"/>
        <v>0.75</v>
      </c>
      <c r="M465" s="256">
        <f t="shared" si="41"/>
        <v>0.65500000000000003</v>
      </c>
      <c r="N465" s="297">
        <f t="shared" si="36"/>
        <v>3.4749999999999996</v>
      </c>
      <c r="O465" s="297">
        <f t="shared" si="38"/>
        <v>2.1</v>
      </c>
      <c r="P465" s="297">
        <f t="shared" si="39"/>
        <v>0</v>
      </c>
      <c r="Q465" s="295">
        <f t="shared" si="40"/>
        <v>0.15207693644632408</v>
      </c>
      <c r="T465" s="143"/>
      <c r="U465" s="256"/>
      <c r="V465" s="298" t="str">
        <f>PE!AP465</f>
        <v>Massenbilanz KWS</v>
      </c>
    </row>
    <row r="466" spans="1:22">
      <c r="A466" s="126" t="s">
        <v>508</v>
      </c>
      <c r="B466">
        <v>6.89</v>
      </c>
      <c r="C466">
        <v>2.15</v>
      </c>
      <c r="E466" s="22">
        <v>6.89</v>
      </c>
      <c r="F466">
        <v>2.15</v>
      </c>
      <c r="J466" s="72">
        <v>18.412400000000002</v>
      </c>
      <c r="K466">
        <v>0.44</v>
      </c>
      <c r="L466" s="374">
        <f t="shared" si="37"/>
        <v>0.75</v>
      </c>
      <c r="M466" s="256">
        <f t="shared" si="41"/>
        <v>0.59499999999999997</v>
      </c>
      <c r="N466" s="297">
        <f t="shared" si="36"/>
        <v>4.5199999999999996</v>
      </c>
      <c r="O466" s="297">
        <f t="shared" si="38"/>
        <v>2.15</v>
      </c>
      <c r="P466" s="297">
        <f t="shared" si="39"/>
        <v>0</v>
      </c>
      <c r="Q466" s="295">
        <f t="shared" si="40"/>
        <v>0.11676913384458298</v>
      </c>
      <c r="T466" s="143"/>
      <c r="U466" s="256"/>
      <c r="V466" s="298" t="str">
        <f>PE!AP466</f>
        <v>Massenbilanz KWS</v>
      </c>
    </row>
    <row r="467" spans="1:22">
      <c r="A467" s="126" t="s">
        <v>509</v>
      </c>
      <c r="B467">
        <v>3.02</v>
      </c>
      <c r="C467">
        <v>2.19</v>
      </c>
      <c r="E467" s="22">
        <v>3.02</v>
      </c>
      <c r="F467">
        <v>2.19</v>
      </c>
      <c r="J467" s="72">
        <v>8.6173000000000002</v>
      </c>
      <c r="K467">
        <v>0.56000000000000005</v>
      </c>
      <c r="L467" s="374">
        <f t="shared" si="37"/>
        <v>0.75</v>
      </c>
      <c r="M467" s="256">
        <f t="shared" si="41"/>
        <v>0.65500000000000003</v>
      </c>
      <c r="N467" s="297">
        <f t="shared" si="36"/>
        <v>2.605</v>
      </c>
      <c r="O467" s="297">
        <f t="shared" si="38"/>
        <v>2.19</v>
      </c>
      <c r="P467" s="297">
        <f t="shared" si="39"/>
        <v>0</v>
      </c>
      <c r="Q467" s="295">
        <f t="shared" si="40"/>
        <v>0.25413992781961864</v>
      </c>
      <c r="T467" s="143"/>
      <c r="U467" s="256"/>
      <c r="V467" s="298" t="str">
        <f>PE!AP467</f>
        <v>Massenbilanz KWS</v>
      </c>
    </row>
    <row r="468" spans="1:22">
      <c r="A468" s="126" t="s">
        <v>510</v>
      </c>
      <c r="B468">
        <v>8.06</v>
      </c>
      <c r="C468">
        <v>2.06</v>
      </c>
      <c r="E468" s="22">
        <v>8.06</v>
      </c>
      <c r="F468">
        <v>2.06</v>
      </c>
      <c r="J468" s="72">
        <v>9.5145</v>
      </c>
      <c r="K468">
        <v>0.69</v>
      </c>
      <c r="L468" s="374">
        <f t="shared" si="37"/>
        <v>0.75</v>
      </c>
      <c r="M468" s="256">
        <f t="shared" si="41"/>
        <v>0.72</v>
      </c>
      <c r="N468" s="297">
        <f t="shared" si="36"/>
        <v>5.0600000000000005</v>
      </c>
      <c r="O468" s="297">
        <f t="shared" si="38"/>
        <v>2.06</v>
      </c>
      <c r="P468" s="297">
        <f t="shared" si="39"/>
        <v>0</v>
      </c>
      <c r="Q468" s="295">
        <f t="shared" si="40"/>
        <v>0.21651164012822535</v>
      </c>
      <c r="T468" s="143"/>
      <c r="U468" s="256"/>
      <c r="V468" s="298" t="str">
        <f>PE!AP468</f>
        <v>KWS, Methode</v>
      </c>
    </row>
    <row r="469" spans="1:22">
      <c r="A469" s="126" t="s">
        <v>512</v>
      </c>
      <c r="B469">
        <v>6.47</v>
      </c>
      <c r="C469">
        <v>2.0499999999999998</v>
      </c>
      <c r="E469" s="22">
        <v>6.47</v>
      </c>
      <c r="F469">
        <v>2.0499999999999998</v>
      </c>
      <c r="J469" s="72">
        <v>7.7281000000000004</v>
      </c>
      <c r="K469">
        <v>0.69</v>
      </c>
      <c r="L469" s="374">
        <f t="shared" si="37"/>
        <v>0.75</v>
      </c>
      <c r="M469" s="256">
        <f t="shared" si="41"/>
        <v>0.72</v>
      </c>
      <c r="N469" s="297">
        <f t="shared" si="36"/>
        <v>4.26</v>
      </c>
      <c r="O469" s="297">
        <f t="shared" si="38"/>
        <v>2.0499999999999998</v>
      </c>
      <c r="P469" s="297">
        <f t="shared" si="39"/>
        <v>0</v>
      </c>
      <c r="Q469" s="295">
        <f t="shared" si="40"/>
        <v>0.2652657186113016</v>
      </c>
      <c r="T469" s="143"/>
      <c r="U469" s="256"/>
      <c r="V469" s="298" t="str">
        <f>PE!AP469</f>
        <v>KWS, Schlamm</v>
      </c>
    </row>
    <row r="470" spans="1:22">
      <c r="A470" s="126" t="s">
        <v>513</v>
      </c>
      <c r="B470">
        <v>9.06</v>
      </c>
      <c r="C470">
        <v>2.17</v>
      </c>
      <c r="E470" s="22">
        <v>9.06</v>
      </c>
      <c r="F470">
        <v>2.17</v>
      </c>
      <c r="J470" s="72">
        <v>11.4467</v>
      </c>
      <c r="K470">
        <v>0.56000000000000005</v>
      </c>
      <c r="L470" s="374">
        <f t="shared" si="37"/>
        <v>0.75</v>
      </c>
      <c r="M470" s="256">
        <f t="shared" si="41"/>
        <v>0.65500000000000003</v>
      </c>
      <c r="N470" s="297">
        <f t="shared" si="36"/>
        <v>5.6150000000000002</v>
      </c>
      <c r="O470" s="297">
        <f t="shared" si="38"/>
        <v>2.17</v>
      </c>
      <c r="P470" s="297">
        <f t="shared" si="39"/>
        <v>0</v>
      </c>
      <c r="Q470" s="295">
        <f t="shared" si="40"/>
        <v>0.18957428778599947</v>
      </c>
      <c r="T470" s="143"/>
      <c r="U470" s="256"/>
      <c r="V470" s="298" t="str">
        <f>PE!AP470</f>
        <v>KWS, Schlamm</v>
      </c>
    </row>
    <row r="471" spans="1:22">
      <c r="A471" s="126" t="s">
        <v>514</v>
      </c>
      <c r="C471">
        <v>2.0299999999999998</v>
      </c>
      <c r="F471">
        <v>2.0299999999999998</v>
      </c>
      <c r="J471" s="72">
        <v>20.927099999999999</v>
      </c>
      <c r="K471">
        <v>0.5</v>
      </c>
      <c r="L471" s="374">
        <f t="shared" si="37"/>
        <v>0.75</v>
      </c>
      <c r="M471" s="256">
        <f t="shared" si="41"/>
        <v>0.625</v>
      </c>
      <c r="N471" s="297">
        <f t="shared" si="36"/>
        <v>2.0299999999999998</v>
      </c>
      <c r="O471" s="297">
        <f t="shared" si="38"/>
        <v>2.0299999999999998</v>
      </c>
      <c r="P471" s="297">
        <f t="shared" si="39"/>
        <v>0</v>
      </c>
      <c r="Q471" s="295">
        <f t="shared" si="40"/>
        <v>9.7003407065479677E-2</v>
      </c>
      <c r="T471" s="143"/>
      <c r="U471" s="256"/>
      <c r="V471" s="298" t="str">
        <f>PE!AP471</f>
        <v>Methode</v>
      </c>
    </row>
    <row r="472" spans="1:22">
      <c r="A472" s="126" t="s">
        <v>515</v>
      </c>
      <c r="B472">
        <v>8.26</v>
      </c>
      <c r="C472">
        <v>2.3199999999999998</v>
      </c>
      <c r="E472" s="22">
        <v>8.26</v>
      </c>
      <c r="F472">
        <v>2.3199999999999998</v>
      </c>
      <c r="J472" s="72">
        <v>8.4353999999999996</v>
      </c>
      <c r="K472">
        <v>0.69</v>
      </c>
      <c r="L472" s="374">
        <f t="shared" si="37"/>
        <v>0.75</v>
      </c>
      <c r="M472" s="256">
        <f t="shared" si="41"/>
        <v>0.72</v>
      </c>
      <c r="N472" s="297">
        <f t="shared" si="36"/>
        <v>5.29</v>
      </c>
      <c r="O472" s="297">
        <f t="shared" si="38"/>
        <v>2.3199999999999998</v>
      </c>
      <c r="P472" s="297">
        <f t="shared" si="39"/>
        <v>0</v>
      </c>
      <c r="Q472" s="295">
        <f t="shared" si="40"/>
        <v>0.2750314152263082</v>
      </c>
      <c r="T472" s="143"/>
      <c r="U472" s="256"/>
      <c r="V472" s="298" t="str">
        <f>PE!AP472</f>
        <v>KWS, Schlamm</v>
      </c>
    </row>
    <row r="473" spans="1:22">
      <c r="A473" s="126" t="s">
        <v>516</v>
      </c>
      <c r="B473">
        <v>11.39</v>
      </c>
      <c r="C473">
        <v>2.54</v>
      </c>
      <c r="E473" s="22">
        <v>11.39</v>
      </c>
      <c r="F473">
        <v>2.54</v>
      </c>
      <c r="J473" s="72">
        <v>11.7111</v>
      </c>
      <c r="K473">
        <v>0.56000000000000005</v>
      </c>
      <c r="L473" s="374">
        <f t="shared" si="37"/>
        <v>0.75</v>
      </c>
      <c r="M473" s="256">
        <f t="shared" si="41"/>
        <v>0.65500000000000003</v>
      </c>
      <c r="N473" s="297">
        <f t="shared" si="36"/>
        <v>6.9649999999999999</v>
      </c>
      <c r="O473" s="297">
        <f t="shared" si="38"/>
        <v>2.54</v>
      </c>
      <c r="P473" s="297">
        <f t="shared" si="39"/>
        <v>0</v>
      </c>
      <c r="Q473" s="295">
        <f t="shared" si="40"/>
        <v>0.2168882513171265</v>
      </c>
      <c r="T473" s="143"/>
      <c r="U473" s="256"/>
      <c r="V473" s="298" t="str">
        <f>PE!AP473</f>
        <v>KWS, Schlamm</v>
      </c>
    </row>
    <row r="474" spans="1:22">
      <c r="A474" s="126" t="s">
        <v>517</v>
      </c>
      <c r="B474">
        <v>7.74</v>
      </c>
      <c r="C474">
        <v>2.34</v>
      </c>
      <c r="E474" s="22">
        <v>7.74</v>
      </c>
      <c r="F474">
        <v>2.34</v>
      </c>
      <c r="J474" s="72">
        <v>8.1944999999999997</v>
      </c>
      <c r="K474">
        <v>0.64</v>
      </c>
      <c r="L474" s="374">
        <f t="shared" si="37"/>
        <v>0.75</v>
      </c>
      <c r="M474" s="256">
        <f t="shared" si="41"/>
        <v>0.69500000000000006</v>
      </c>
      <c r="N474" s="297">
        <f t="shared" si="36"/>
        <v>5.04</v>
      </c>
      <c r="O474" s="297">
        <f t="shared" si="38"/>
        <v>2.34</v>
      </c>
      <c r="P474" s="297">
        <f t="shared" si="39"/>
        <v>0</v>
      </c>
      <c r="Q474" s="295">
        <f t="shared" si="40"/>
        <v>0.28555738605162001</v>
      </c>
      <c r="T474" s="143"/>
      <c r="U474" s="256"/>
      <c r="V474" s="298" t="str">
        <f>PE!AP474</f>
        <v>KWS, Schlamm</v>
      </c>
    </row>
    <row r="475" spans="1:22">
      <c r="A475" s="126" t="s">
        <v>518</v>
      </c>
      <c r="B475">
        <v>52.09</v>
      </c>
      <c r="C475">
        <v>13.1</v>
      </c>
      <c r="E475" s="22">
        <v>52.09</v>
      </c>
      <c r="F475">
        <v>13.1</v>
      </c>
      <c r="J475" s="72">
        <v>5.7272999999999996</v>
      </c>
      <c r="K475">
        <v>0.61</v>
      </c>
      <c r="L475" s="374">
        <f t="shared" si="37"/>
        <v>0.75</v>
      </c>
      <c r="M475" s="256">
        <f t="shared" si="41"/>
        <v>0.67999999999999994</v>
      </c>
      <c r="N475" s="297">
        <f t="shared" si="36"/>
        <v>32.594999999999999</v>
      </c>
      <c r="O475" s="297">
        <f t="shared" si="38"/>
        <v>13.1</v>
      </c>
      <c r="P475" s="297">
        <f t="shared" si="39"/>
        <v>0</v>
      </c>
      <c r="Q475" s="295">
        <f t="shared" si="40"/>
        <v>2.2872906954411327</v>
      </c>
      <c r="R475" s="378"/>
      <c r="S475" s="180">
        <v>6.2011700000000003E-2</v>
      </c>
      <c r="T475" s="143">
        <f>100*(O475/(1000*S475))</f>
        <v>21.125045757494149</v>
      </c>
      <c r="U475" s="256">
        <f>100*(N475/(1000*S475))</f>
        <v>52.562661562253567</v>
      </c>
      <c r="V475" s="298" t="str">
        <f>PE!AP475</f>
        <v>KWS, Methode</v>
      </c>
    </row>
    <row r="476" spans="1:22">
      <c r="A476" s="126" t="s">
        <v>519</v>
      </c>
      <c r="B476">
        <v>2.5099999999999998</v>
      </c>
      <c r="C476">
        <v>1.94</v>
      </c>
      <c r="E476" s="22">
        <v>2.5099999999999998</v>
      </c>
      <c r="F476">
        <v>1.94</v>
      </c>
      <c r="J476" s="72">
        <v>6.8329000000000004</v>
      </c>
      <c r="K476">
        <v>0.44</v>
      </c>
      <c r="L476" s="374">
        <f t="shared" si="37"/>
        <v>0.75</v>
      </c>
      <c r="M476" s="256">
        <f t="shared" si="41"/>
        <v>0.59499999999999997</v>
      </c>
      <c r="N476" s="297">
        <f t="shared" si="36"/>
        <v>2.2249999999999996</v>
      </c>
      <c r="O476" s="297">
        <f t="shared" si="38"/>
        <v>1.94</v>
      </c>
      <c r="P476" s="297">
        <f t="shared" si="39"/>
        <v>0</v>
      </c>
      <c r="Q476" s="295">
        <f t="shared" si="40"/>
        <v>0.28392044373545638</v>
      </c>
      <c r="V476" s="298" t="str">
        <f>PE!AP476</f>
        <v>KWS, Schlamm</v>
      </c>
    </row>
    <row r="477" spans="1:22">
      <c r="A477" s="126" t="s">
        <v>520</v>
      </c>
      <c r="B477">
        <v>2.9</v>
      </c>
      <c r="C477">
        <v>1.95</v>
      </c>
      <c r="E477" s="22">
        <v>2.9</v>
      </c>
      <c r="F477">
        <v>1.95</v>
      </c>
      <c r="J477" s="72">
        <v>7.9863</v>
      </c>
      <c r="K477">
        <v>0.44</v>
      </c>
      <c r="L477" s="374">
        <f t="shared" si="37"/>
        <v>0.75</v>
      </c>
      <c r="M477" s="256">
        <f t="shared" si="41"/>
        <v>0.59499999999999997</v>
      </c>
      <c r="N477" s="297">
        <f t="shared" si="36"/>
        <v>2.4249999999999998</v>
      </c>
      <c r="O477" s="297">
        <f t="shared" si="38"/>
        <v>1.95</v>
      </c>
      <c r="P477" s="297">
        <f t="shared" si="39"/>
        <v>0</v>
      </c>
      <c r="Q477" s="295">
        <f t="shared" si="40"/>
        <v>0.24416813793621578</v>
      </c>
      <c r="V477" s="298" t="str">
        <f>PE!AP477</f>
        <v>KWS, Schlamm</v>
      </c>
    </row>
    <row r="478" spans="1:22">
      <c r="A478" s="126" t="s">
        <v>521</v>
      </c>
      <c r="B478">
        <v>3.18</v>
      </c>
      <c r="C478">
        <v>2.12</v>
      </c>
      <c r="E478" s="22">
        <v>3.18</v>
      </c>
      <c r="F478">
        <v>2.12</v>
      </c>
      <c r="J478" s="72">
        <v>8.0572999999999997</v>
      </c>
      <c r="K478">
        <v>0.44</v>
      </c>
      <c r="L478" s="374">
        <f t="shared" si="37"/>
        <v>0.75</v>
      </c>
      <c r="M478" s="256">
        <f t="shared" si="41"/>
        <v>0.59499999999999997</v>
      </c>
      <c r="N478" s="297">
        <f t="shared" si="36"/>
        <v>2.6500000000000004</v>
      </c>
      <c r="O478" s="297">
        <f t="shared" si="38"/>
        <v>2.12</v>
      </c>
      <c r="P478" s="297">
        <f t="shared" si="39"/>
        <v>0</v>
      </c>
      <c r="Q478" s="295">
        <f t="shared" si="40"/>
        <v>0.26311543569185708</v>
      </c>
      <c r="V478" s="298" t="str">
        <f>PE!AP478</f>
        <v>KWS, Methode</v>
      </c>
    </row>
    <row r="479" spans="1:22">
      <c r="A479" s="126" t="s">
        <v>522</v>
      </c>
      <c r="C479">
        <v>3.58</v>
      </c>
      <c r="F479">
        <v>3.58</v>
      </c>
      <c r="J479" s="72">
        <v>98.735100000000003</v>
      </c>
      <c r="K479">
        <v>0.61</v>
      </c>
      <c r="L479" s="374">
        <f t="shared" si="37"/>
        <v>0.75</v>
      </c>
      <c r="M479" s="256">
        <f t="shared" si="41"/>
        <v>0.67999999999999994</v>
      </c>
      <c r="N479" s="297">
        <f t="shared" si="36"/>
        <v>3.58</v>
      </c>
      <c r="O479" s="297">
        <f t="shared" si="38"/>
        <v>3.58</v>
      </c>
      <c r="P479" s="297">
        <f t="shared" si="39"/>
        <v>0</v>
      </c>
      <c r="Q479" s="295">
        <f t="shared" si="40"/>
        <v>3.6258635480188907E-2</v>
      </c>
      <c r="V479" s="298" t="str">
        <f>PE!AP479</f>
        <v>Methode</v>
      </c>
    </row>
    <row r="480" spans="1:22">
      <c r="A480" s="126" t="s">
        <v>523</v>
      </c>
      <c r="C480">
        <v>7.93</v>
      </c>
      <c r="F480">
        <v>7.93</v>
      </c>
      <c r="J480" s="72">
        <v>9.3091000000000008</v>
      </c>
      <c r="K480">
        <v>0.81</v>
      </c>
      <c r="L480" s="374">
        <f t="shared" si="37"/>
        <v>0.75</v>
      </c>
      <c r="M480" s="256">
        <f t="shared" si="41"/>
        <v>0.78</v>
      </c>
      <c r="N480" s="297">
        <f t="shared" si="36"/>
        <v>7.93</v>
      </c>
      <c r="O480" s="297">
        <f t="shared" si="38"/>
        <v>7.93</v>
      </c>
      <c r="P480" s="297">
        <f t="shared" si="39"/>
        <v>0</v>
      </c>
      <c r="Q480" s="295">
        <f t="shared" si="40"/>
        <v>0.85185463686070606</v>
      </c>
      <c r="V480" s="298" t="str">
        <f>PE!AP480</f>
        <v>Methode</v>
      </c>
    </row>
    <row r="481" spans="1:22">
      <c r="A481" s="126" t="s">
        <v>524</v>
      </c>
      <c r="C481">
        <v>2.99</v>
      </c>
      <c r="F481">
        <v>2.99</v>
      </c>
      <c r="J481" s="72">
        <v>72.2</v>
      </c>
      <c r="K481">
        <v>0.76</v>
      </c>
      <c r="L481" s="374">
        <f t="shared" si="37"/>
        <v>0.75</v>
      </c>
      <c r="M481" s="256">
        <f t="shared" si="41"/>
        <v>0.755</v>
      </c>
      <c r="N481" s="297">
        <f t="shared" si="36"/>
        <v>2.99</v>
      </c>
      <c r="O481" s="297">
        <f t="shared" si="38"/>
        <v>2.99</v>
      </c>
      <c r="P481" s="297">
        <f t="shared" si="39"/>
        <v>0</v>
      </c>
      <c r="Q481" s="295">
        <f t="shared" si="40"/>
        <v>4.1412742382271467E-2</v>
      </c>
      <c r="V481" s="298" t="str">
        <f>PE!AP481</f>
        <v>Methode</v>
      </c>
    </row>
    <row r="482" spans="1:22">
      <c r="A482" s="127" t="s">
        <v>525</v>
      </c>
      <c r="B482">
        <v>3.51</v>
      </c>
      <c r="C482">
        <v>2.1800000000000002</v>
      </c>
      <c r="E482" s="22">
        <v>3.51</v>
      </c>
      <c r="F482">
        <v>2.1800000000000002</v>
      </c>
      <c r="J482" s="72">
        <v>3.8195999999999999</v>
      </c>
      <c r="K482">
        <v>0.44</v>
      </c>
      <c r="L482" s="374">
        <f t="shared" si="37"/>
        <v>0.75</v>
      </c>
      <c r="M482" s="256">
        <f t="shared" si="41"/>
        <v>0.59499999999999997</v>
      </c>
      <c r="N482" s="297">
        <f t="shared" si="36"/>
        <v>2.8449999999999998</v>
      </c>
      <c r="O482" s="297">
        <f t="shared" si="38"/>
        <v>2.1800000000000002</v>
      </c>
      <c r="P482" s="297">
        <f t="shared" si="39"/>
        <v>0</v>
      </c>
      <c r="Q482" s="295">
        <f t="shared" si="40"/>
        <v>0.57074039166404866</v>
      </c>
      <c r="V482" s="298" t="str">
        <f>PE!AP482</f>
        <v>Methode</v>
      </c>
    </row>
    <row r="483" spans="1:22">
      <c r="A483" s="127" t="s">
        <v>526</v>
      </c>
      <c r="B483">
        <v>7.63</v>
      </c>
      <c r="C483">
        <v>2.31</v>
      </c>
      <c r="E483" s="22">
        <v>7.63</v>
      </c>
      <c r="F483">
        <v>2.31</v>
      </c>
      <c r="J483" s="72">
        <v>8.4923999999999999</v>
      </c>
      <c r="K483">
        <v>0.44</v>
      </c>
      <c r="L483" s="374">
        <f t="shared" si="37"/>
        <v>0.75</v>
      </c>
      <c r="M483" s="256">
        <f t="shared" si="41"/>
        <v>0.59499999999999997</v>
      </c>
      <c r="N483" s="297">
        <f t="shared" si="36"/>
        <v>4.97</v>
      </c>
      <c r="O483" s="297">
        <f t="shared" si="38"/>
        <v>2.31</v>
      </c>
      <c r="P483" s="297">
        <f t="shared" si="39"/>
        <v>0</v>
      </c>
      <c r="Q483" s="295">
        <f t="shared" si="40"/>
        <v>0.27200791295746785</v>
      </c>
      <c r="V483" s="298" t="str">
        <f>PE!AP483</f>
        <v>Methode</v>
      </c>
    </row>
    <row r="484" spans="1:22">
      <c r="A484" s="127" t="s">
        <v>527</v>
      </c>
      <c r="B484">
        <v>6.6</v>
      </c>
      <c r="C484">
        <v>2.33</v>
      </c>
      <c r="E484" s="22">
        <v>6.6</v>
      </c>
      <c r="F484">
        <v>2.33</v>
      </c>
      <c r="J484" s="72">
        <v>7.0076000000000001</v>
      </c>
      <c r="K484">
        <v>0.44</v>
      </c>
      <c r="L484" s="374">
        <f t="shared" si="37"/>
        <v>0.75</v>
      </c>
      <c r="M484" s="256">
        <f t="shared" si="41"/>
        <v>0.59499999999999997</v>
      </c>
      <c r="N484" s="297">
        <f t="shared" si="36"/>
        <v>4.4649999999999999</v>
      </c>
      <c r="O484" s="297">
        <f t="shared" si="38"/>
        <v>2.33</v>
      </c>
      <c r="P484" s="297">
        <f t="shared" si="39"/>
        <v>0</v>
      </c>
      <c r="Q484" s="295">
        <f t="shared" si="40"/>
        <v>0.33249614704035618</v>
      </c>
      <c r="V484" s="298" t="str">
        <f>PE!AP484</f>
        <v>Methode</v>
      </c>
    </row>
    <row r="485" spans="1:22">
      <c r="A485" s="127" t="s">
        <v>528</v>
      </c>
      <c r="B485">
        <v>5.66</v>
      </c>
      <c r="C485">
        <v>2.2200000000000002</v>
      </c>
      <c r="E485" s="22">
        <v>5.66</v>
      </c>
      <c r="F485">
        <v>2.2200000000000002</v>
      </c>
      <c r="J485" s="72">
        <v>7.1654</v>
      </c>
      <c r="K485">
        <v>0.44</v>
      </c>
      <c r="L485" s="374">
        <f t="shared" si="37"/>
        <v>0.75</v>
      </c>
      <c r="M485" s="256">
        <f t="shared" si="41"/>
        <v>0.59499999999999997</v>
      </c>
      <c r="N485" s="297">
        <f t="shared" si="36"/>
        <v>3.9400000000000004</v>
      </c>
      <c r="O485" s="297">
        <f t="shared" si="38"/>
        <v>2.2200000000000002</v>
      </c>
      <c r="P485" s="297">
        <f t="shared" si="39"/>
        <v>0</v>
      </c>
      <c r="Q485" s="295">
        <f t="shared" si="40"/>
        <v>0.30982220113322356</v>
      </c>
      <c r="V485" s="298" t="str">
        <f>PE!AP485</f>
        <v>Methode</v>
      </c>
    </row>
    <row r="486" spans="1:22">
      <c r="A486" s="127" t="s">
        <v>529</v>
      </c>
      <c r="B486">
        <v>9.3800000000000008</v>
      </c>
      <c r="C486">
        <v>2.4300000000000002</v>
      </c>
      <c r="E486" s="22">
        <v>9.3800000000000008</v>
      </c>
      <c r="F486">
        <v>2.4300000000000002</v>
      </c>
      <c r="J486" s="72">
        <v>9.2026000000000003</v>
      </c>
      <c r="K486">
        <v>0.44</v>
      </c>
      <c r="L486" s="374">
        <f t="shared" si="37"/>
        <v>0.75</v>
      </c>
      <c r="M486" s="256">
        <f t="shared" si="41"/>
        <v>0.59499999999999997</v>
      </c>
      <c r="N486" s="297">
        <f t="shared" si="36"/>
        <v>5.9050000000000002</v>
      </c>
      <c r="O486" s="297">
        <f t="shared" si="38"/>
        <v>2.4300000000000002</v>
      </c>
      <c r="P486" s="297">
        <f t="shared" si="39"/>
        <v>0</v>
      </c>
      <c r="Q486" s="295">
        <f t="shared" si="40"/>
        <v>0.26405581031447634</v>
      </c>
      <c r="V486" s="298" t="str">
        <f>PE!AP486</f>
        <v>Methode</v>
      </c>
    </row>
    <row r="487" spans="1:22">
      <c r="A487" s="127" t="s">
        <v>530</v>
      </c>
      <c r="B487">
        <v>9.15</v>
      </c>
      <c r="C487">
        <v>2.19</v>
      </c>
      <c r="E487" s="22">
        <v>9.15</v>
      </c>
      <c r="F487">
        <v>2.19</v>
      </c>
      <c r="J487" s="72">
        <v>10.8903</v>
      </c>
      <c r="K487">
        <v>0.44</v>
      </c>
      <c r="L487" s="374">
        <f t="shared" si="37"/>
        <v>0.75</v>
      </c>
      <c r="M487" s="256">
        <f t="shared" si="41"/>
        <v>0.59499999999999997</v>
      </c>
      <c r="N487" s="297">
        <f t="shared" si="36"/>
        <v>5.67</v>
      </c>
      <c r="O487" s="297">
        <f t="shared" si="38"/>
        <v>2.19</v>
      </c>
      <c r="P487" s="297">
        <f t="shared" si="39"/>
        <v>0</v>
      </c>
      <c r="Q487" s="295">
        <f t="shared" si="40"/>
        <v>0.20109638852924161</v>
      </c>
      <c r="V487" s="298" t="str">
        <f>PE!AP487</f>
        <v>Massenbilanz KWS</v>
      </c>
    </row>
    <row r="488" spans="1:22">
      <c r="A488" s="127" t="s">
        <v>531</v>
      </c>
      <c r="B488">
        <v>11.27</v>
      </c>
      <c r="C488">
        <v>2.34</v>
      </c>
      <c r="E488" s="22">
        <v>11.27</v>
      </c>
      <c r="F488">
        <v>2.34</v>
      </c>
      <c r="J488" s="72">
        <v>11.8203</v>
      </c>
      <c r="K488">
        <v>0.44</v>
      </c>
      <c r="L488" s="374">
        <f t="shared" si="37"/>
        <v>0.75</v>
      </c>
      <c r="M488" s="256">
        <f t="shared" si="41"/>
        <v>0.59499999999999997</v>
      </c>
      <c r="N488" s="297">
        <f t="shared" si="36"/>
        <v>6.8049999999999997</v>
      </c>
      <c r="O488" s="297">
        <f t="shared" si="38"/>
        <v>2.34</v>
      </c>
      <c r="P488" s="297">
        <f t="shared" si="39"/>
        <v>0</v>
      </c>
      <c r="Q488" s="295">
        <f t="shared" si="40"/>
        <v>0.1979645186670389</v>
      </c>
      <c r="V488" s="298" t="str">
        <f>PE!AP488</f>
        <v>Massenbilanz KWS</v>
      </c>
    </row>
    <row r="489" spans="1:22">
      <c r="A489" s="127" t="s">
        <v>532</v>
      </c>
      <c r="C489">
        <v>15.03</v>
      </c>
      <c r="D489">
        <v>11.79</v>
      </c>
      <c r="F489">
        <v>15.03</v>
      </c>
      <c r="G489" s="72">
        <v>11.79</v>
      </c>
      <c r="J489" s="72">
        <v>83.7059</v>
      </c>
      <c r="K489">
        <v>0.56000000000000005</v>
      </c>
      <c r="L489" s="374">
        <f t="shared" si="37"/>
        <v>1</v>
      </c>
      <c r="M489" s="256">
        <f t="shared" si="41"/>
        <v>0.78</v>
      </c>
      <c r="N489" s="297">
        <f t="shared" si="36"/>
        <v>13.41</v>
      </c>
      <c r="O489" s="297">
        <f t="shared" si="38"/>
        <v>13.41</v>
      </c>
      <c r="P489" s="297">
        <f t="shared" si="39"/>
        <v>24.161073825503358</v>
      </c>
      <c r="Q489" s="295">
        <f t="shared" si="40"/>
        <v>0.1602037610252085</v>
      </c>
      <c r="V489" s="298" t="str">
        <f>PE!AP489</f>
        <v>Methode</v>
      </c>
    </row>
    <row r="490" spans="1:22">
      <c r="A490" s="127" t="s">
        <v>533</v>
      </c>
      <c r="B490">
        <v>76.27</v>
      </c>
      <c r="C490">
        <v>59.96</v>
      </c>
      <c r="D490">
        <v>32.14</v>
      </c>
      <c r="E490" s="22">
        <v>76.27</v>
      </c>
      <c r="F490">
        <v>59.96</v>
      </c>
      <c r="G490" s="72">
        <v>32.14</v>
      </c>
      <c r="J490" s="72">
        <v>91.260099999999994</v>
      </c>
      <c r="K490">
        <v>0.49</v>
      </c>
      <c r="L490" s="374">
        <f t="shared" si="37"/>
        <v>0.75</v>
      </c>
      <c r="M490" s="256">
        <f t="shared" si="41"/>
        <v>0.62</v>
      </c>
      <c r="N490" s="297">
        <f t="shared" ref="N490:N524" si="42">AVERAGE(B490)</f>
        <v>76.27</v>
      </c>
      <c r="O490" s="297">
        <f t="shared" si="38"/>
        <v>46.05</v>
      </c>
      <c r="P490" s="297">
        <f t="shared" si="39"/>
        <v>60.412595005428884</v>
      </c>
      <c r="Q490" s="295">
        <f t="shared" si="40"/>
        <v>0.50460168244391579</v>
      </c>
      <c r="T490" s="258">
        <f>100*(J490/O490)</f>
        <v>198.17611292073835</v>
      </c>
      <c r="U490" s="258">
        <f>100*(J490/N490)</f>
        <v>119.65399239543726</v>
      </c>
      <c r="V490" s="298" t="str">
        <f>PE!AP490</f>
        <v>Methode</v>
      </c>
    </row>
    <row r="491" spans="1:22">
      <c r="A491" s="128" t="s">
        <v>534</v>
      </c>
      <c r="B491">
        <v>10.28</v>
      </c>
      <c r="C491">
        <v>5.54</v>
      </c>
      <c r="E491" s="22">
        <v>10.28</v>
      </c>
      <c r="F491">
        <v>5.54</v>
      </c>
      <c r="J491" s="72">
        <v>10</v>
      </c>
      <c r="K491">
        <v>0.64</v>
      </c>
      <c r="L491" s="374">
        <f t="shared" si="37"/>
        <v>0.75</v>
      </c>
      <c r="M491" s="256">
        <f t="shared" si="41"/>
        <v>0.69500000000000006</v>
      </c>
      <c r="N491" s="297">
        <f t="shared" si="42"/>
        <v>10.28</v>
      </c>
      <c r="O491" s="297">
        <f t="shared" si="38"/>
        <v>5.54</v>
      </c>
      <c r="P491" s="297">
        <f t="shared" si="39"/>
        <v>0</v>
      </c>
      <c r="Q491" s="295">
        <f t="shared" si="40"/>
        <v>0.55400000000000005</v>
      </c>
      <c r="T491" s="258">
        <f>100*(J491/O491)</f>
        <v>180.50541516245485</v>
      </c>
      <c r="U491" s="258">
        <f>100*(J491/N491)</f>
        <v>97.276264591439698</v>
      </c>
      <c r="V491" s="298" t="str">
        <f>PE!AP491</f>
        <v>Methode</v>
      </c>
    </row>
    <row r="492" spans="1:22">
      <c r="A492" s="128" t="s">
        <v>535</v>
      </c>
      <c r="B492">
        <v>3.45</v>
      </c>
      <c r="C492">
        <v>2.67</v>
      </c>
      <c r="E492" s="22">
        <v>3.45</v>
      </c>
      <c r="F492">
        <v>2.67</v>
      </c>
      <c r="J492" s="72">
        <v>10.981400000000001</v>
      </c>
      <c r="K492">
        <v>0.44</v>
      </c>
      <c r="L492" s="374">
        <f t="shared" si="37"/>
        <v>0.75</v>
      </c>
      <c r="M492" s="256">
        <f t="shared" si="41"/>
        <v>0.59499999999999997</v>
      </c>
      <c r="N492" s="297">
        <f t="shared" si="42"/>
        <v>3.45</v>
      </c>
      <c r="O492" s="297">
        <f t="shared" si="38"/>
        <v>2.67</v>
      </c>
      <c r="P492" s="297">
        <f t="shared" si="39"/>
        <v>0</v>
      </c>
      <c r="Q492" s="295">
        <f t="shared" si="40"/>
        <v>0.2431383976542153</v>
      </c>
      <c r="T492" s="258"/>
      <c r="U492" s="258"/>
      <c r="V492" s="298" t="str">
        <f>PE!AP492</f>
        <v>Referenzmessung BS</v>
      </c>
    </row>
    <row r="493" spans="1:22">
      <c r="A493" s="128" t="s">
        <v>536</v>
      </c>
      <c r="B493">
        <v>4.12</v>
      </c>
      <c r="C493">
        <v>2.23</v>
      </c>
      <c r="E493" s="22">
        <v>4.12</v>
      </c>
      <c r="F493">
        <v>2.23</v>
      </c>
      <c r="J493" s="72">
        <v>9.3687000000000005</v>
      </c>
      <c r="K493">
        <v>0.44</v>
      </c>
      <c r="L493" s="374">
        <f t="shared" si="37"/>
        <v>0.75</v>
      </c>
      <c r="M493" s="256">
        <f t="shared" si="41"/>
        <v>0.59499999999999997</v>
      </c>
      <c r="N493" s="297">
        <f t="shared" si="42"/>
        <v>4.12</v>
      </c>
      <c r="O493" s="297">
        <f t="shared" si="38"/>
        <v>2.23</v>
      </c>
      <c r="P493" s="297">
        <f t="shared" si="39"/>
        <v>0</v>
      </c>
      <c r="Q493" s="295">
        <f t="shared" si="40"/>
        <v>0.23802662055568008</v>
      </c>
      <c r="V493" s="298" t="str">
        <f>PE!AP493</f>
        <v>Referenzmessung BS</v>
      </c>
    </row>
    <row r="494" spans="1:22">
      <c r="A494" s="128" t="s">
        <v>537</v>
      </c>
      <c r="B494">
        <v>3.55</v>
      </c>
      <c r="C494">
        <v>2.14</v>
      </c>
      <c r="E494" s="22">
        <v>3.55</v>
      </c>
      <c r="F494">
        <v>2.14</v>
      </c>
      <c r="J494" s="72">
        <v>10.2257</v>
      </c>
      <c r="K494">
        <v>0.44</v>
      </c>
      <c r="L494" s="374">
        <f t="shared" si="37"/>
        <v>0.75</v>
      </c>
      <c r="M494" s="256">
        <f t="shared" si="41"/>
        <v>0.59499999999999997</v>
      </c>
      <c r="N494" s="297">
        <f t="shared" si="42"/>
        <v>3.55</v>
      </c>
      <c r="O494" s="297">
        <f t="shared" si="38"/>
        <v>2.14</v>
      </c>
      <c r="P494" s="297">
        <f t="shared" si="39"/>
        <v>0</v>
      </c>
      <c r="Q494" s="295">
        <f t="shared" si="40"/>
        <v>0.20927662653901447</v>
      </c>
      <c r="V494" s="298" t="str">
        <f>PE!AP494</f>
        <v>Referenzmessung BS</v>
      </c>
    </row>
    <row r="495" spans="1:22">
      <c r="A495" s="128" t="s">
        <v>538</v>
      </c>
      <c r="B495">
        <v>3.98</v>
      </c>
      <c r="C495">
        <v>2.1800000000000002</v>
      </c>
      <c r="E495" s="22">
        <v>3.98</v>
      </c>
      <c r="F495">
        <v>2.1800000000000002</v>
      </c>
      <c r="J495" s="72">
        <v>10.4138</v>
      </c>
      <c r="K495">
        <v>0.44</v>
      </c>
      <c r="L495" s="374">
        <f t="shared" si="37"/>
        <v>0.75</v>
      </c>
      <c r="M495" s="256">
        <f t="shared" si="41"/>
        <v>0.59499999999999997</v>
      </c>
      <c r="N495" s="297">
        <f t="shared" si="42"/>
        <v>3.98</v>
      </c>
      <c r="O495" s="297">
        <f t="shared" si="38"/>
        <v>2.1800000000000002</v>
      </c>
      <c r="P495" s="297">
        <f t="shared" si="39"/>
        <v>0</v>
      </c>
      <c r="Q495" s="295">
        <f t="shared" si="40"/>
        <v>0.20933760971019225</v>
      </c>
      <c r="V495" s="298" t="str">
        <f>PE!AP495</f>
        <v>Referenzmessung BS</v>
      </c>
    </row>
    <row r="496" spans="1:22">
      <c r="A496" s="128" t="s">
        <v>539</v>
      </c>
      <c r="B496">
        <v>3.39</v>
      </c>
      <c r="C496">
        <v>2.1800000000000002</v>
      </c>
      <c r="E496" s="22">
        <v>3.39</v>
      </c>
      <c r="F496">
        <v>2.1800000000000002</v>
      </c>
      <c r="J496" s="72">
        <v>11.331099999999999</v>
      </c>
      <c r="K496">
        <v>0.44</v>
      </c>
      <c r="L496" s="374">
        <f t="shared" si="37"/>
        <v>0.75</v>
      </c>
      <c r="M496" s="256">
        <f t="shared" si="41"/>
        <v>0.59499999999999997</v>
      </c>
      <c r="N496" s="297">
        <f t="shared" si="42"/>
        <v>3.39</v>
      </c>
      <c r="O496" s="297">
        <f t="shared" si="38"/>
        <v>2.1800000000000002</v>
      </c>
      <c r="P496" s="297">
        <f t="shared" si="39"/>
        <v>0</v>
      </c>
      <c r="Q496" s="295">
        <f t="shared" si="40"/>
        <v>0.1923908534917175</v>
      </c>
      <c r="V496" s="298" t="str">
        <f>PE!AP496</f>
        <v>Referenzmessung BS</v>
      </c>
    </row>
    <row r="497" spans="1:22">
      <c r="A497" s="128" t="s">
        <v>540</v>
      </c>
      <c r="B497">
        <v>3.77</v>
      </c>
      <c r="C497">
        <v>2.0299999999999998</v>
      </c>
      <c r="E497" s="22">
        <v>3.77</v>
      </c>
      <c r="F497">
        <v>2.0299999999999998</v>
      </c>
      <c r="J497" s="72">
        <v>10.4215</v>
      </c>
      <c r="K497">
        <v>0.44</v>
      </c>
      <c r="L497" s="374">
        <f t="shared" si="37"/>
        <v>0.75</v>
      </c>
      <c r="M497" s="256">
        <f t="shared" si="41"/>
        <v>0.59499999999999997</v>
      </c>
      <c r="N497" s="297">
        <f t="shared" si="42"/>
        <v>3.77</v>
      </c>
      <c r="O497" s="297">
        <f t="shared" si="38"/>
        <v>2.0299999999999998</v>
      </c>
      <c r="P497" s="297">
        <f t="shared" si="39"/>
        <v>0</v>
      </c>
      <c r="Q497" s="295">
        <f t="shared" si="40"/>
        <v>0.1947896176174255</v>
      </c>
      <c r="V497" s="298" t="str">
        <f>PE!AP497</f>
        <v>Referenzmessung BS</v>
      </c>
    </row>
    <row r="498" spans="1:22">
      <c r="A498" s="344" t="s">
        <v>541</v>
      </c>
      <c r="B498">
        <v>2.2799999999999998</v>
      </c>
      <c r="C498">
        <v>2.11</v>
      </c>
      <c r="E498" s="22">
        <v>2.2799999999999998</v>
      </c>
      <c r="F498">
        <v>2.11</v>
      </c>
      <c r="J498" s="72">
        <v>5.4843999999999999</v>
      </c>
      <c r="K498">
        <v>0.44</v>
      </c>
      <c r="L498" s="374">
        <f t="shared" si="37"/>
        <v>0.75</v>
      </c>
      <c r="M498" s="256">
        <f t="shared" si="41"/>
        <v>0.59499999999999997</v>
      </c>
      <c r="N498" s="297">
        <f t="shared" si="42"/>
        <v>2.2799999999999998</v>
      </c>
      <c r="O498" s="297">
        <f t="shared" si="38"/>
        <v>2.11</v>
      </c>
      <c r="P498" s="297">
        <f t="shared" si="39"/>
        <v>0</v>
      </c>
      <c r="Q498" s="295">
        <f t="shared" si="40"/>
        <v>0.38472759098534021</v>
      </c>
      <c r="V498" s="298" t="str">
        <f>PE!AP498</f>
        <v>Methode</v>
      </c>
    </row>
    <row r="499" spans="1:22" s="304" customFormat="1">
      <c r="A499" s="130" t="s">
        <v>542</v>
      </c>
      <c r="B499" s="304">
        <v>4.17</v>
      </c>
      <c r="C499" s="304">
        <v>2.0699999999999998</v>
      </c>
      <c r="E499" s="133">
        <v>4.17</v>
      </c>
      <c r="F499" s="304">
        <v>2.0699999999999998</v>
      </c>
      <c r="G499" s="112"/>
      <c r="J499" s="112">
        <v>8.8879999999999999</v>
      </c>
      <c r="K499" s="304">
        <v>0.51</v>
      </c>
      <c r="L499" s="94">
        <f t="shared" si="37"/>
        <v>0.75</v>
      </c>
      <c r="M499" s="146">
        <f t="shared" si="41"/>
        <v>0.63</v>
      </c>
      <c r="N499" s="140">
        <f t="shared" si="42"/>
        <v>4.17</v>
      </c>
      <c r="O499" s="140">
        <f t="shared" si="38"/>
        <v>2.0699999999999998</v>
      </c>
      <c r="P499" s="140">
        <f t="shared" si="39"/>
        <v>0</v>
      </c>
      <c r="Q499" s="295">
        <f t="shared" si="40"/>
        <v>0.23289828982898289</v>
      </c>
      <c r="V499" s="298" t="str">
        <f>PE!AP499</f>
        <v>Massenbilanz KWS</v>
      </c>
    </row>
    <row r="500" spans="1:22">
      <c r="A500" s="130" t="s">
        <v>543</v>
      </c>
      <c r="B500">
        <v>4.7699999999999996</v>
      </c>
      <c r="C500">
        <v>2.1</v>
      </c>
      <c r="E500" s="22">
        <v>4.7699999999999996</v>
      </c>
      <c r="F500">
        <v>2.1</v>
      </c>
      <c r="J500" s="72">
        <v>8.9664000000000001</v>
      </c>
      <c r="K500">
        <v>0.39</v>
      </c>
      <c r="L500" s="374">
        <f t="shared" si="37"/>
        <v>0.75</v>
      </c>
      <c r="M500" s="256">
        <f t="shared" si="41"/>
        <v>0.57000000000000006</v>
      </c>
      <c r="N500" s="297">
        <f t="shared" si="42"/>
        <v>4.7699999999999996</v>
      </c>
      <c r="O500" s="297">
        <f t="shared" si="38"/>
        <v>2.1</v>
      </c>
      <c r="P500" s="297">
        <f t="shared" si="39"/>
        <v>0</v>
      </c>
      <c r="Q500" s="295">
        <f t="shared" si="40"/>
        <v>0.23420770877944327</v>
      </c>
      <c r="V500" s="298" t="str">
        <f>PE!AP500</f>
        <v>Massenbilanz KWS</v>
      </c>
    </row>
    <row r="501" spans="1:22">
      <c r="A501" s="130" t="s">
        <v>544</v>
      </c>
      <c r="B501">
        <v>2.37</v>
      </c>
      <c r="C501">
        <v>2.0299999999999998</v>
      </c>
      <c r="E501" s="22">
        <v>2.37</v>
      </c>
      <c r="F501">
        <v>2.0299999999999998</v>
      </c>
      <c r="J501" s="72">
        <v>4.3002000000000002</v>
      </c>
      <c r="K501">
        <v>0.39</v>
      </c>
      <c r="L501" s="374">
        <f t="shared" si="37"/>
        <v>0.75</v>
      </c>
      <c r="M501" s="256">
        <f t="shared" si="41"/>
        <v>0.57000000000000006</v>
      </c>
      <c r="N501" s="297">
        <f t="shared" si="42"/>
        <v>2.37</v>
      </c>
      <c r="O501" s="297">
        <f t="shared" si="38"/>
        <v>2.0299999999999998</v>
      </c>
      <c r="P501" s="297">
        <f t="shared" si="39"/>
        <v>0</v>
      </c>
      <c r="Q501" s="295">
        <f t="shared" si="40"/>
        <v>0.47207106646202496</v>
      </c>
      <c r="V501" s="298" t="str">
        <f>PE!AP501</f>
        <v>Massenbilanz KWS</v>
      </c>
    </row>
    <row r="502" spans="1:22">
      <c r="A502" s="130" t="s">
        <v>545</v>
      </c>
      <c r="B502">
        <v>4.2699999999999996</v>
      </c>
      <c r="C502">
        <v>2.14</v>
      </c>
      <c r="E502" s="22">
        <v>4.2699999999999996</v>
      </c>
      <c r="F502">
        <v>2.14</v>
      </c>
      <c r="J502" s="72">
        <v>7.8087999999999997</v>
      </c>
      <c r="K502">
        <v>0.46</v>
      </c>
      <c r="L502" s="374">
        <f t="shared" si="37"/>
        <v>0.75</v>
      </c>
      <c r="M502" s="256">
        <f t="shared" si="41"/>
        <v>0.60499999999999998</v>
      </c>
      <c r="N502" s="297">
        <f t="shared" si="42"/>
        <v>4.2699999999999996</v>
      </c>
      <c r="O502" s="297">
        <f t="shared" si="38"/>
        <v>2.14</v>
      </c>
      <c r="P502" s="297">
        <f t="shared" si="39"/>
        <v>0</v>
      </c>
      <c r="Q502" s="295">
        <f t="shared" si="40"/>
        <v>0.27404978998053481</v>
      </c>
      <c r="V502" s="298" t="str">
        <f>PE!AP502</f>
        <v>Massenbilanz KWS</v>
      </c>
    </row>
    <row r="503" spans="1:22">
      <c r="A503" s="130" t="s">
        <v>546</v>
      </c>
      <c r="B503">
        <v>4.7300000000000004</v>
      </c>
      <c r="C503">
        <v>2.16</v>
      </c>
      <c r="E503" s="22">
        <v>4.7300000000000004</v>
      </c>
      <c r="F503">
        <v>2.16</v>
      </c>
      <c r="J503" s="72">
        <v>6.5256999999999996</v>
      </c>
      <c r="K503">
        <v>0.46</v>
      </c>
      <c r="L503" s="374">
        <f t="shared" si="37"/>
        <v>0.75</v>
      </c>
      <c r="M503" s="256">
        <f t="shared" si="41"/>
        <v>0.60499999999999998</v>
      </c>
      <c r="N503" s="297">
        <f t="shared" si="42"/>
        <v>4.7300000000000004</v>
      </c>
      <c r="O503" s="297">
        <f t="shared" si="38"/>
        <v>2.16</v>
      </c>
      <c r="P503" s="297">
        <f t="shared" si="39"/>
        <v>0</v>
      </c>
      <c r="Q503" s="295">
        <f t="shared" si="40"/>
        <v>0.33099897329022177</v>
      </c>
      <c r="V503" s="298" t="str">
        <f>PE!AP503</f>
        <v>Massenbilanz KWS</v>
      </c>
    </row>
    <row r="504" spans="1:22">
      <c r="A504" s="130" t="s">
        <v>547</v>
      </c>
      <c r="B504">
        <v>4.37</v>
      </c>
      <c r="C504">
        <v>2.11</v>
      </c>
      <c r="E504" s="22">
        <v>4.37</v>
      </c>
      <c r="F504">
        <v>2.11</v>
      </c>
      <c r="J504" s="72">
        <v>8.0249000000000006</v>
      </c>
      <c r="K504">
        <v>0.46</v>
      </c>
      <c r="L504" s="374">
        <f t="shared" si="37"/>
        <v>0.75</v>
      </c>
      <c r="M504" s="256">
        <f t="shared" si="41"/>
        <v>0.60499999999999998</v>
      </c>
      <c r="N504" s="297">
        <f t="shared" si="42"/>
        <v>4.37</v>
      </c>
      <c r="O504" s="297">
        <f t="shared" si="38"/>
        <v>2.11</v>
      </c>
      <c r="P504" s="297">
        <f t="shared" si="39"/>
        <v>0</v>
      </c>
      <c r="Q504" s="295">
        <f t="shared" si="40"/>
        <v>0.26293162531620329</v>
      </c>
      <c r="V504" s="298" t="str">
        <f>PE!AP504</f>
        <v>Massenbilanz KWS</v>
      </c>
    </row>
    <row r="505" spans="1:22">
      <c r="A505" s="130" t="s">
        <v>548</v>
      </c>
      <c r="B505">
        <v>5.2</v>
      </c>
      <c r="C505">
        <v>2.7</v>
      </c>
      <c r="E505" s="22">
        <v>5.2</v>
      </c>
      <c r="F505">
        <v>2.7</v>
      </c>
      <c r="J505" s="72">
        <v>7.6868999999999996</v>
      </c>
      <c r="K505">
        <v>0.39</v>
      </c>
      <c r="L505" s="374">
        <f t="shared" si="37"/>
        <v>0.75</v>
      </c>
      <c r="M505" s="256">
        <f t="shared" si="41"/>
        <v>0.57000000000000006</v>
      </c>
      <c r="N505" s="297">
        <f t="shared" si="42"/>
        <v>5.2</v>
      </c>
      <c r="O505" s="297">
        <f t="shared" si="38"/>
        <v>2.7</v>
      </c>
      <c r="P505" s="297">
        <f t="shared" si="39"/>
        <v>0</v>
      </c>
      <c r="Q505" s="295">
        <f t="shared" si="40"/>
        <v>0.35124692658939238</v>
      </c>
      <c r="V505" s="298" t="str">
        <f>PE!AP505</f>
        <v>Kläranlage</v>
      </c>
    </row>
    <row r="506" spans="1:22">
      <c r="A506" s="130" t="s">
        <v>549</v>
      </c>
      <c r="B506">
        <v>5.39</v>
      </c>
      <c r="C506">
        <v>2.96</v>
      </c>
      <c r="E506" s="22">
        <v>5.39</v>
      </c>
      <c r="F506">
        <v>2.96</v>
      </c>
      <c r="J506" s="72">
        <v>7.1997</v>
      </c>
      <c r="K506">
        <v>0.44</v>
      </c>
      <c r="L506" s="374">
        <f t="shared" si="37"/>
        <v>0.75</v>
      </c>
      <c r="M506" s="256">
        <f t="shared" si="41"/>
        <v>0.59499999999999997</v>
      </c>
      <c r="N506" s="297">
        <f t="shared" si="42"/>
        <v>5.39</v>
      </c>
      <c r="O506" s="297">
        <f t="shared" si="38"/>
        <v>2.96</v>
      </c>
      <c r="P506" s="297">
        <f t="shared" si="39"/>
        <v>0</v>
      </c>
      <c r="Q506" s="295">
        <f t="shared" si="40"/>
        <v>0.41112824145450505</v>
      </c>
      <c r="V506" s="298" t="str">
        <f>PE!AP506</f>
        <v>Kläranlage</v>
      </c>
    </row>
    <row r="507" spans="1:22">
      <c r="A507" s="130" t="s">
        <v>550</v>
      </c>
      <c r="B507">
        <v>3.79</v>
      </c>
      <c r="C507">
        <v>2.35</v>
      </c>
      <c r="E507" s="22">
        <v>3.79</v>
      </c>
      <c r="F507">
        <v>2.35</v>
      </c>
      <c r="J507" s="72">
        <v>5.3699000000000003</v>
      </c>
      <c r="K507">
        <v>0.46</v>
      </c>
      <c r="L507" s="374">
        <f t="shared" si="37"/>
        <v>0.75</v>
      </c>
      <c r="M507" s="256">
        <f t="shared" si="41"/>
        <v>0.60499999999999998</v>
      </c>
      <c r="N507" s="297">
        <f t="shared" si="42"/>
        <v>3.79</v>
      </c>
      <c r="O507" s="297">
        <f t="shared" si="38"/>
        <v>2.35</v>
      </c>
      <c r="P507" s="297">
        <f t="shared" si="39"/>
        <v>0</v>
      </c>
      <c r="Q507" s="295">
        <f t="shared" si="40"/>
        <v>0.43762453676977225</v>
      </c>
      <c r="V507" s="298" t="str">
        <f>PE!AP507</f>
        <v>Kläranlage</v>
      </c>
    </row>
    <row r="508" spans="1:22">
      <c r="A508" s="130" t="s">
        <v>551</v>
      </c>
      <c r="B508">
        <v>3.19</v>
      </c>
      <c r="C508">
        <v>2.23</v>
      </c>
      <c r="E508" s="22">
        <v>3.19</v>
      </c>
      <c r="F508">
        <v>2.23</v>
      </c>
      <c r="J508" s="72">
        <v>5.4539999999999997</v>
      </c>
      <c r="K508">
        <v>0.39</v>
      </c>
      <c r="L508" s="374">
        <f t="shared" si="37"/>
        <v>0.75</v>
      </c>
      <c r="M508" s="256">
        <f t="shared" si="41"/>
        <v>0.57000000000000006</v>
      </c>
      <c r="N508" s="297">
        <f t="shared" si="42"/>
        <v>3.19</v>
      </c>
      <c r="O508" s="297">
        <f t="shared" si="38"/>
        <v>2.23</v>
      </c>
      <c r="P508" s="297">
        <f t="shared" si="39"/>
        <v>0</v>
      </c>
      <c r="Q508" s="295">
        <f t="shared" si="40"/>
        <v>0.40887422075540891</v>
      </c>
      <c r="V508" s="298" t="str">
        <f>PE!AP508</f>
        <v>Referenzmessung BS</v>
      </c>
    </row>
    <row r="509" spans="1:22">
      <c r="A509" s="130" t="s">
        <v>552</v>
      </c>
      <c r="B509">
        <v>5.44</v>
      </c>
      <c r="C509">
        <v>2.19</v>
      </c>
      <c r="E509" s="22">
        <v>5.44</v>
      </c>
      <c r="F509">
        <v>2.19</v>
      </c>
      <c r="J509" s="72">
        <v>10.198399999999999</v>
      </c>
      <c r="K509">
        <v>0.46</v>
      </c>
      <c r="L509" s="374">
        <f t="shared" si="37"/>
        <v>0.75</v>
      </c>
      <c r="M509" s="256">
        <f t="shared" si="41"/>
        <v>0.60499999999999998</v>
      </c>
      <c r="N509" s="297">
        <f t="shared" si="42"/>
        <v>5.44</v>
      </c>
      <c r="O509" s="297">
        <f t="shared" si="38"/>
        <v>2.19</v>
      </c>
      <c r="P509" s="297">
        <f t="shared" si="39"/>
        <v>0</v>
      </c>
      <c r="Q509" s="295">
        <f t="shared" si="40"/>
        <v>0.21473956699090055</v>
      </c>
      <c r="V509" s="298" t="str">
        <f>PE!AP509</f>
        <v>Referenzmessung BS</v>
      </c>
    </row>
    <row r="510" spans="1:22">
      <c r="A510" s="134" t="s">
        <v>553</v>
      </c>
      <c r="B510">
        <v>8.66</v>
      </c>
      <c r="C510">
        <v>2.36</v>
      </c>
      <c r="E510" s="22">
        <v>8.66</v>
      </c>
      <c r="F510">
        <v>2.36</v>
      </c>
      <c r="H510" s="304"/>
      <c r="I510" s="304"/>
      <c r="J510" s="112">
        <v>8.5540000000000003</v>
      </c>
      <c r="K510">
        <v>0.44</v>
      </c>
      <c r="L510" s="374">
        <f t="shared" si="37"/>
        <v>0.75</v>
      </c>
      <c r="M510" s="256">
        <f t="shared" si="41"/>
        <v>0.59499999999999997</v>
      </c>
      <c r="N510" s="297">
        <f t="shared" si="42"/>
        <v>8.66</v>
      </c>
      <c r="O510" s="297">
        <f t="shared" si="38"/>
        <v>2.36</v>
      </c>
      <c r="P510" s="297">
        <f t="shared" si="39"/>
        <v>0</v>
      </c>
      <c r="Q510" s="295">
        <f t="shared" si="40"/>
        <v>0.27589431844750989</v>
      </c>
      <c r="V510" s="298" t="str">
        <f>PE!AP510</f>
        <v>KWS, Methode</v>
      </c>
    </row>
    <row r="511" spans="1:22">
      <c r="A511" s="134" t="s">
        <v>554</v>
      </c>
      <c r="B511">
        <v>6.88</v>
      </c>
      <c r="C511">
        <v>2.2599999999999998</v>
      </c>
      <c r="E511" s="22">
        <v>6.88</v>
      </c>
      <c r="F511">
        <v>2.2599999999999998</v>
      </c>
      <c r="J511" s="72">
        <v>7.1116999999999999</v>
      </c>
      <c r="K511">
        <v>0.44</v>
      </c>
      <c r="L511" s="374">
        <f t="shared" si="37"/>
        <v>0.75</v>
      </c>
      <c r="M511" s="256">
        <f t="shared" si="41"/>
        <v>0.59499999999999997</v>
      </c>
      <c r="N511" s="297">
        <f t="shared" si="42"/>
        <v>6.88</v>
      </c>
      <c r="O511" s="297">
        <f t="shared" si="38"/>
        <v>2.2599999999999998</v>
      </c>
      <c r="P511" s="297">
        <f t="shared" si="39"/>
        <v>0</v>
      </c>
      <c r="Q511" s="295">
        <f t="shared" si="40"/>
        <v>0.31778618333169284</v>
      </c>
      <c r="V511" s="298" t="str">
        <f>PE!AP511</f>
        <v>KWS, Methode</v>
      </c>
    </row>
    <row r="512" spans="1:22">
      <c r="A512" s="134" t="s">
        <v>555</v>
      </c>
      <c r="B512">
        <v>7.67</v>
      </c>
      <c r="C512">
        <v>2.27</v>
      </c>
      <c r="E512" s="22">
        <v>7.67</v>
      </c>
      <c r="F512">
        <v>2.27</v>
      </c>
      <c r="J512" s="72">
        <v>7.8148999999999997</v>
      </c>
      <c r="K512">
        <v>0.44</v>
      </c>
      <c r="L512" s="374">
        <f t="shared" si="37"/>
        <v>0.75</v>
      </c>
      <c r="M512" s="256">
        <f t="shared" si="41"/>
        <v>0.59499999999999997</v>
      </c>
      <c r="N512" s="297">
        <f t="shared" si="42"/>
        <v>7.67</v>
      </c>
      <c r="O512" s="297">
        <f t="shared" si="38"/>
        <v>2.27</v>
      </c>
      <c r="P512" s="297">
        <f t="shared" si="39"/>
        <v>0</v>
      </c>
      <c r="Q512" s="295">
        <f t="shared" si="40"/>
        <v>0.29047076738026079</v>
      </c>
      <c r="V512" s="298" t="str">
        <f>PE!AP512</f>
        <v>KWS, Methode</v>
      </c>
    </row>
    <row r="513" spans="1:22">
      <c r="A513" s="170" t="s">
        <v>1069</v>
      </c>
      <c r="C513">
        <v>2.14</v>
      </c>
      <c r="F513">
        <v>2.14</v>
      </c>
      <c r="H513" s="304"/>
      <c r="I513" s="304"/>
      <c r="J513" s="112">
        <v>5.2794999999999996</v>
      </c>
      <c r="K513">
        <v>0.51</v>
      </c>
      <c r="L513" s="374">
        <f t="shared" si="37"/>
        <v>0.75</v>
      </c>
      <c r="M513" s="256">
        <f t="shared" si="41"/>
        <v>0.63</v>
      </c>
      <c r="N513" s="297" t="e">
        <f t="shared" si="42"/>
        <v>#DIV/0!</v>
      </c>
      <c r="O513" s="297">
        <f t="shared" si="38"/>
        <v>2.14</v>
      </c>
      <c r="P513" s="297">
        <f t="shared" si="39"/>
        <v>0</v>
      </c>
      <c r="Q513" s="295">
        <f t="shared" si="40"/>
        <v>0.40534141490671471</v>
      </c>
      <c r="V513" s="298" t="str">
        <f>PE!AP513</f>
        <v>Referenzmessung BS</v>
      </c>
    </row>
    <row r="514" spans="1:22">
      <c r="A514" s="170" t="s">
        <v>1070</v>
      </c>
      <c r="C514">
        <v>2.0499999999999998</v>
      </c>
      <c r="F514">
        <v>2.0499999999999998</v>
      </c>
      <c r="J514" s="72">
        <v>4.8700999999999999</v>
      </c>
      <c r="K514">
        <v>0.51</v>
      </c>
      <c r="L514" s="374">
        <f t="shared" ref="L514:L577" si="43">IF(COUNT(F514:G514)&lt;1,0.33,((COUNT(F514:G514)*(1/(COUNT(F514:G514)+COUNTBLANK(F514:G514)))+(IF(P514&lt;35,1,IF(P514&lt;70,0.5,IF(P514&gt;70,0)))))/2))</f>
        <v>0.75</v>
      </c>
      <c r="M514" s="256">
        <f t="shared" si="41"/>
        <v>0.63</v>
      </c>
      <c r="N514" s="297" t="e">
        <f t="shared" si="42"/>
        <v>#DIV/0!</v>
      </c>
      <c r="O514" s="297">
        <f t="shared" ref="O514:O577" si="44">AVERAGE(F514:G514)</f>
        <v>2.0499999999999998</v>
      </c>
      <c r="P514" s="297">
        <f t="shared" ref="P514:P577" si="45">(MAX(F514:G514)-MIN(F514:G514))/O514*100</f>
        <v>0</v>
      </c>
      <c r="Q514" s="295">
        <f t="shared" ref="Q514:Q577" si="46">IFERROR(O514/J514,0)</f>
        <v>0.42093591507361244</v>
      </c>
      <c r="V514" s="298" t="str">
        <f>PE!AP514</f>
        <v>Referenzmessung BS</v>
      </c>
    </row>
    <row r="515" spans="1:22">
      <c r="A515" s="170" t="s">
        <v>1071</v>
      </c>
      <c r="B515">
        <v>3.08</v>
      </c>
      <c r="C515">
        <v>2.3199999999999998</v>
      </c>
      <c r="D515">
        <v>3.59</v>
      </c>
      <c r="E515" s="22">
        <v>3.08</v>
      </c>
      <c r="F515">
        <v>2.3199999999999998</v>
      </c>
      <c r="G515" s="72">
        <v>3.59</v>
      </c>
      <c r="J515" s="72">
        <v>9.1433999999999997</v>
      </c>
      <c r="K515">
        <v>0.51</v>
      </c>
      <c r="L515" s="374">
        <f t="shared" si="43"/>
        <v>0.75</v>
      </c>
      <c r="M515" s="256">
        <f t="shared" si="41"/>
        <v>0.63</v>
      </c>
      <c r="N515" s="297">
        <f t="shared" si="42"/>
        <v>3.08</v>
      </c>
      <c r="O515" s="297">
        <f t="shared" si="44"/>
        <v>2.9550000000000001</v>
      </c>
      <c r="P515" s="297">
        <f t="shared" si="45"/>
        <v>42.978003384094755</v>
      </c>
      <c r="Q515" s="295">
        <f t="shared" si="46"/>
        <v>0.32318393595380274</v>
      </c>
      <c r="V515" s="298" t="str">
        <f>PE!AP515</f>
        <v>Referenzmessung BS</v>
      </c>
    </row>
    <row r="516" spans="1:22">
      <c r="A516" s="170" t="s">
        <v>559</v>
      </c>
      <c r="B516">
        <v>2.33</v>
      </c>
      <c r="C516">
        <v>2.09</v>
      </c>
      <c r="E516" s="22">
        <v>2.33</v>
      </c>
      <c r="F516">
        <v>2.09</v>
      </c>
      <c r="J516" s="72">
        <v>8.1303000000000001</v>
      </c>
      <c r="K516">
        <v>0.44</v>
      </c>
      <c r="L516" s="374">
        <f t="shared" si="43"/>
        <v>0.75</v>
      </c>
      <c r="M516" s="256">
        <f t="shared" si="41"/>
        <v>0.59499999999999997</v>
      </c>
      <c r="N516" s="297">
        <f t="shared" si="42"/>
        <v>2.33</v>
      </c>
      <c r="O516" s="297">
        <f t="shared" si="44"/>
        <v>2.09</v>
      </c>
      <c r="P516" s="297">
        <f t="shared" si="45"/>
        <v>0</v>
      </c>
      <c r="Q516" s="295">
        <f t="shared" si="46"/>
        <v>0.25706308500301339</v>
      </c>
      <c r="V516" s="298" t="str">
        <f>PE!AP516</f>
        <v>Massenbilanz KWS</v>
      </c>
    </row>
    <row r="517" spans="1:22">
      <c r="A517" s="170" t="s">
        <v>560</v>
      </c>
      <c r="C517">
        <v>2.0499999999999998</v>
      </c>
      <c r="F517">
        <v>2.0499999999999998</v>
      </c>
      <c r="J517" s="72">
        <v>7.2693000000000003</v>
      </c>
      <c r="K517">
        <v>0.44</v>
      </c>
      <c r="L517" s="374">
        <f t="shared" si="43"/>
        <v>0.75</v>
      </c>
      <c r="M517" s="256">
        <f t="shared" si="41"/>
        <v>0.59499999999999997</v>
      </c>
      <c r="N517" s="297" t="e">
        <f t="shared" si="42"/>
        <v>#DIV/0!</v>
      </c>
      <c r="O517" s="297">
        <f t="shared" si="44"/>
        <v>2.0499999999999998</v>
      </c>
      <c r="P517" s="297">
        <f t="shared" si="45"/>
        <v>0</v>
      </c>
      <c r="Q517" s="295">
        <f t="shared" si="46"/>
        <v>0.28200789622109418</v>
      </c>
      <c r="V517" s="298" t="str">
        <f>PE!AP517</f>
        <v>Massenbilanz KWS</v>
      </c>
    </row>
    <row r="518" spans="1:22">
      <c r="A518" s="170" t="s">
        <v>561</v>
      </c>
      <c r="B518">
        <v>2.5099999999999998</v>
      </c>
      <c r="C518">
        <v>2.04</v>
      </c>
      <c r="E518" s="22">
        <v>2.5099999999999998</v>
      </c>
      <c r="F518">
        <v>2.04</v>
      </c>
      <c r="J518" s="72">
        <v>9.1760999999999999</v>
      </c>
      <c r="K518">
        <v>0.44</v>
      </c>
      <c r="L518" s="374">
        <f t="shared" si="43"/>
        <v>0.75</v>
      </c>
      <c r="M518" s="256">
        <f t="shared" si="41"/>
        <v>0.59499999999999997</v>
      </c>
      <c r="N518" s="297">
        <f t="shared" si="42"/>
        <v>2.5099999999999998</v>
      </c>
      <c r="O518" s="297">
        <f t="shared" si="44"/>
        <v>2.04</v>
      </c>
      <c r="P518" s="297">
        <f t="shared" si="45"/>
        <v>0</v>
      </c>
      <c r="Q518" s="295">
        <f t="shared" si="46"/>
        <v>0.22231667048092327</v>
      </c>
      <c r="V518" s="298" t="str">
        <f>PE!AP518</f>
        <v>Massenbilanz KWS</v>
      </c>
    </row>
    <row r="519" spans="1:22">
      <c r="A519" s="170" t="s">
        <v>562</v>
      </c>
      <c r="C519">
        <v>2.09</v>
      </c>
      <c r="F519">
        <v>2.09</v>
      </c>
      <c r="J519" s="72">
        <v>2.7290999999999999</v>
      </c>
      <c r="K519">
        <v>0.44</v>
      </c>
      <c r="L519" s="374">
        <f t="shared" si="43"/>
        <v>0.75</v>
      </c>
      <c r="M519" s="256">
        <f t="shared" si="41"/>
        <v>0.59499999999999997</v>
      </c>
      <c r="N519" s="297" t="e">
        <f t="shared" si="42"/>
        <v>#DIV/0!</v>
      </c>
      <c r="O519" s="297">
        <f t="shared" si="44"/>
        <v>2.09</v>
      </c>
      <c r="P519" s="297">
        <f t="shared" si="45"/>
        <v>0</v>
      </c>
      <c r="Q519" s="295">
        <f t="shared" si="46"/>
        <v>0.76582023377670294</v>
      </c>
      <c r="V519" s="298" t="str">
        <f>PE!AP519</f>
        <v>Massenbilanz KWS</v>
      </c>
    </row>
    <row r="520" spans="1:22">
      <c r="A520" s="170" t="s">
        <v>563</v>
      </c>
      <c r="C520">
        <v>2.0099999999999998</v>
      </c>
      <c r="F520">
        <v>2.0099999999999998</v>
      </c>
      <c r="J520" s="72">
        <v>3.5952000000000002</v>
      </c>
      <c r="K520">
        <v>0.44</v>
      </c>
      <c r="L520" s="374">
        <f t="shared" si="43"/>
        <v>0.75</v>
      </c>
      <c r="M520" s="256">
        <f t="shared" si="41"/>
        <v>0.59499999999999997</v>
      </c>
      <c r="N520" s="297" t="e">
        <f t="shared" si="42"/>
        <v>#DIV/0!</v>
      </c>
      <c r="O520" s="297">
        <f t="shared" si="44"/>
        <v>2.0099999999999998</v>
      </c>
      <c r="P520" s="297">
        <f t="shared" si="45"/>
        <v>0</v>
      </c>
      <c r="Q520" s="295">
        <f t="shared" si="46"/>
        <v>0.55907877169559406</v>
      </c>
      <c r="V520" s="298" t="str">
        <f>PE!AP520</f>
        <v>Massenbilanz KWS</v>
      </c>
    </row>
    <row r="521" spans="1:22">
      <c r="A521" s="170" t="s">
        <v>564</v>
      </c>
      <c r="B521">
        <v>2.44</v>
      </c>
      <c r="C521">
        <v>2.0099999999999998</v>
      </c>
      <c r="E521" s="22">
        <v>2.44</v>
      </c>
      <c r="F521">
        <v>2.0099999999999998</v>
      </c>
      <c r="J521" s="72">
        <v>9.2985000000000007</v>
      </c>
      <c r="K521">
        <v>0.69</v>
      </c>
      <c r="L521" s="374">
        <f t="shared" si="43"/>
        <v>0.75</v>
      </c>
      <c r="M521" s="256">
        <f t="shared" si="41"/>
        <v>0.72</v>
      </c>
      <c r="N521" s="297">
        <f t="shared" si="42"/>
        <v>2.44</v>
      </c>
      <c r="O521" s="297">
        <f t="shared" si="44"/>
        <v>2.0099999999999998</v>
      </c>
      <c r="P521" s="297">
        <f t="shared" si="45"/>
        <v>0</v>
      </c>
      <c r="Q521" s="295">
        <f t="shared" si="46"/>
        <v>0.21616389740280686</v>
      </c>
      <c r="V521" s="298" t="str">
        <f>PE!AP521</f>
        <v>Massenbilanz KWS</v>
      </c>
    </row>
    <row r="522" spans="1:22">
      <c r="A522" s="170" t="s">
        <v>565</v>
      </c>
      <c r="C522">
        <v>2.0099999999999998</v>
      </c>
      <c r="F522">
        <v>2.0099999999999998</v>
      </c>
      <c r="J522" s="72">
        <v>2.0716999999999999</v>
      </c>
      <c r="K522">
        <v>0.44</v>
      </c>
      <c r="L522" s="374">
        <f t="shared" si="43"/>
        <v>0.75</v>
      </c>
      <c r="M522" s="256">
        <f t="shared" si="41"/>
        <v>0.59499999999999997</v>
      </c>
      <c r="N522" s="297" t="e">
        <f t="shared" si="42"/>
        <v>#DIV/0!</v>
      </c>
      <c r="O522" s="297">
        <f t="shared" si="44"/>
        <v>2.0099999999999998</v>
      </c>
      <c r="P522" s="297">
        <f t="shared" si="45"/>
        <v>0</v>
      </c>
      <c r="Q522" s="295">
        <f t="shared" si="46"/>
        <v>0.97021769561229898</v>
      </c>
      <c r="V522" s="298" t="str">
        <f>PE!AP522</f>
        <v>Referenzmessung BS</v>
      </c>
    </row>
    <row r="523" spans="1:22">
      <c r="A523" s="170" t="s">
        <v>566</v>
      </c>
      <c r="C523">
        <v>1.94</v>
      </c>
      <c r="F523">
        <v>1.94</v>
      </c>
      <c r="J523" s="72">
        <v>0.66539999999999999</v>
      </c>
      <c r="K523">
        <v>0.44</v>
      </c>
      <c r="L523" s="374">
        <f t="shared" si="43"/>
        <v>0.75</v>
      </c>
      <c r="M523" s="256">
        <f t="shared" si="41"/>
        <v>0.59499999999999997</v>
      </c>
      <c r="N523" s="297" t="e">
        <f t="shared" si="42"/>
        <v>#DIV/0!</v>
      </c>
      <c r="O523" s="297">
        <f t="shared" si="44"/>
        <v>1.94</v>
      </c>
      <c r="P523" s="297">
        <f t="shared" si="45"/>
        <v>0</v>
      </c>
      <c r="Q523" s="295">
        <f t="shared" si="46"/>
        <v>2.9155395250976857</v>
      </c>
      <c r="V523" s="298" t="str">
        <f>PE!AP523</f>
        <v>Referenzmessung BS</v>
      </c>
    </row>
    <row r="524" spans="1:22">
      <c r="A524" s="170" t="s">
        <v>567</v>
      </c>
      <c r="C524">
        <v>6.51</v>
      </c>
      <c r="D524">
        <v>7.76</v>
      </c>
      <c r="F524">
        <v>6.51</v>
      </c>
      <c r="G524" s="72">
        <v>7.76</v>
      </c>
      <c r="J524" s="72">
        <v>211.9</v>
      </c>
      <c r="K524">
        <v>0.69</v>
      </c>
      <c r="L524" s="374">
        <f t="shared" si="43"/>
        <v>1</v>
      </c>
      <c r="M524" s="256">
        <f t="shared" ref="M524:M587" si="47">AVERAGE(K524:L524)</f>
        <v>0.84499999999999997</v>
      </c>
      <c r="N524" s="297" t="e">
        <f t="shared" si="42"/>
        <v>#DIV/0!</v>
      </c>
      <c r="O524" s="297">
        <f t="shared" si="44"/>
        <v>7.1349999999999998</v>
      </c>
      <c r="P524" s="297">
        <f t="shared" si="45"/>
        <v>17.519271198318151</v>
      </c>
      <c r="Q524" s="295">
        <f t="shared" si="46"/>
        <v>3.3671543180745632E-2</v>
      </c>
      <c r="U524" s="258"/>
      <c r="V524" s="298" t="str">
        <f>PE!AP524</f>
        <v>Methode</v>
      </c>
    </row>
    <row r="525" spans="1:22">
      <c r="A525" s="170" t="s">
        <v>568</v>
      </c>
      <c r="B525">
        <v>31.57</v>
      </c>
      <c r="C525">
        <v>30.73</v>
      </c>
      <c r="D525">
        <v>57.79</v>
      </c>
      <c r="E525" s="22">
        <v>31.57</v>
      </c>
      <c r="F525">
        <v>30.73</v>
      </c>
      <c r="G525" s="72">
        <v>57.79</v>
      </c>
      <c r="J525" s="72">
        <v>47.3</v>
      </c>
      <c r="K525">
        <v>0.56000000000000005</v>
      </c>
      <c r="L525" s="374">
        <f t="shared" si="43"/>
        <v>0.75</v>
      </c>
      <c r="M525" s="256">
        <f t="shared" si="47"/>
        <v>0.65500000000000003</v>
      </c>
      <c r="N525" s="297">
        <f>AVERAGE(E525:G525)</f>
        <v>40.03</v>
      </c>
      <c r="O525" s="297">
        <f t="shared" si="44"/>
        <v>44.26</v>
      </c>
      <c r="P525" s="297">
        <f t="shared" si="45"/>
        <v>61.138725711703565</v>
      </c>
      <c r="Q525" s="295">
        <f t="shared" si="46"/>
        <v>0.93572938689217755</v>
      </c>
      <c r="T525" s="256">
        <f>Q525*100</f>
        <v>93.57293868921775</v>
      </c>
      <c r="U525" s="258">
        <f>100*(J525/N525)</f>
        <v>118.16137896577565</v>
      </c>
      <c r="V525" s="298" t="str">
        <f>PE!AP525</f>
        <v>Methode</v>
      </c>
    </row>
    <row r="526" spans="1:22">
      <c r="A526" s="171" t="s">
        <v>569</v>
      </c>
      <c r="B526">
        <v>2.5</v>
      </c>
      <c r="C526">
        <v>2.13</v>
      </c>
      <c r="E526" s="22">
        <v>2.5</v>
      </c>
      <c r="F526">
        <v>2.13</v>
      </c>
      <c r="H526" s="304"/>
      <c r="I526" s="304"/>
      <c r="J526" s="112">
        <v>2.4357000000000002</v>
      </c>
      <c r="K526">
        <v>0.44</v>
      </c>
      <c r="L526" s="374">
        <f t="shared" si="43"/>
        <v>0.75</v>
      </c>
      <c r="M526" s="256">
        <f t="shared" si="47"/>
        <v>0.59499999999999997</v>
      </c>
      <c r="N526" s="297">
        <f t="shared" ref="N526:N570" si="48">AVERAGE(B526)</f>
        <v>2.5</v>
      </c>
      <c r="O526" s="297">
        <f t="shared" si="44"/>
        <v>2.13</v>
      </c>
      <c r="P526" s="297">
        <f t="shared" si="45"/>
        <v>0</v>
      </c>
      <c r="Q526" s="295">
        <f t="shared" si="46"/>
        <v>0.87449193250400281</v>
      </c>
      <c r="V526" s="298" t="str">
        <f>PE!AP526</f>
        <v>Methodenvergleich</v>
      </c>
    </row>
    <row r="527" spans="1:22">
      <c r="A527" s="171" t="s">
        <v>570</v>
      </c>
      <c r="C527">
        <v>2.06</v>
      </c>
      <c r="F527">
        <v>2.06</v>
      </c>
      <c r="J527" s="72">
        <v>4.8849</v>
      </c>
      <c r="K527">
        <v>0.44</v>
      </c>
      <c r="L527" s="374">
        <f t="shared" si="43"/>
        <v>0.75</v>
      </c>
      <c r="M527" s="256">
        <f t="shared" si="47"/>
        <v>0.59499999999999997</v>
      </c>
      <c r="N527" s="297" t="e">
        <f t="shared" si="48"/>
        <v>#DIV/0!</v>
      </c>
      <c r="O527" s="297">
        <f t="shared" si="44"/>
        <v>2.06</v>
      </c>
      <c r="P527" s="297">
        <f t="shared" si="45"/>
        <v>0</v>
      </c>
      <c r="Q527" s="295">
        <f t="shared" si="46"/>
        <v>0.42170771151917136</v>
      </c>
      <c r="V527" s="298" t="str">
        <f>PE!AP527</f>
        <v>Methode</v>
      </c>
    </row>
    <row r="528" spans="1:22">
      <c r="A528" s="171" t="s">
        <v>571</v>
      </c>
      <c r="B528">
        <v>6.5</v>
      </c>
      <c r="C528">
        <v>2.81</v>
      </c>
      <c r="E528" s="22">
        <v>6.5</v>
      </c>
      <c r="F528">
        <v>2.81</v>
      </c>
      <c r="K528">
        <v>0.49</v>
      </c>
      <c r="L528" s="374">
        <f t="shared" si="43"/>
        <v>0.75</v>
      </c>
      <c r="M528" s="256">
        <f t="shared" si="47"/>
        <v>0.62</v>
      </c>
      <c r="N528" s="297">
        <f t="shared" si="48"/>
        <v>6.5</v>
      </c>
      <c r="O528" s="297">
        <f t="shared" si="44"/>
        <v>2.81</v>
      </c>
      <c r="P528" s="297">
        <f t="shared" si="45"/>
        <v>0</v>
      </c>
      <c r="Q528" s="295">
        <f t="shared" si="46"/>
        <v>0</v>
      </c>
      <c r="V528" s="298" t="str">
        <f>PE!AP528</f>
        <v>KWS, neue Schlammbehandlung</v>
      </c>
    </row>
    <row r="529" spans="1:22">
      <c r="A529" s="171" t="s">
        <v>573</v>
      </c>
      <c r="B529">
        <v>5.42</v>
      </c>
      <c r="C529">
        <v>2.31</v>
      </c>
      <c r="E529" s="22">
        <v>5.42</v>
      </c>
      <c r="F529">
        <v>2.31</v>
      </c>
      <c r="J529" s="72">
        <v>8.4742072000000004</v>
      </c>
      <c r="K529">
        <v>0.56000000000000005</v>
      </c>
      <c r="L529" s="374">
        <f t="shared" si="43"/>
        <v>0.75</v>
      </c>
      <c r="M529" s="256">
        <f t="shared" si="47"/>
        <v>0.65500000000000003</v>
      </c>
      <c r="N529" s="297">
        <f t="shared" si="48"/>
        <v>5.42</v>
      </c>
      <c r="O529" s="297">
        <f t="shared" si="44"/>
        <v>2.31</v>
      </c>
      <c r="P529" s="297">
        <f t="shared" si="45"/>
        <v>0</v>
      </c>
      <c r="Q529" s="295">
        <f t="shared" si="46"/>
        <v>0.27259187148503994</v>
      </c>
      <c r="V529" s="298" t="str">
        <f>PE!AP529</f>
        <v>Methode</v>
      </c>
    </row>
    <row r="530" spans="1:22">
      <c r="A530" s="171" t="s">
        <v>574</v>
      </c>
      <c r="B530">
        <v>5.94</v>
      </c>
      <c r="C530">
        <v>2.1800000000000002</v>
      </c>
      <c r="E530" s="22">
        <v>5.94</v>
      </c>
      <c r="F530">
        <v>2.1800000000000002</v>
      </c>
      <c r="J530" s="72">
        <v>9.5027999999999988</v>
      </c>
      <c r="K530">
        <v>0.44</v>
      </c>
      <c r="L530" s="374">
        <f t="shared" si="43"/>
        <v>0.75</v>
      </c>
      <c r="M530" s="256">
        <f t="shared" si="47"/>
        <v>0.59499999999999997</v>
      </c>
      <c r="N530" s="297">
        <f t="shared" si="48"/>
        <v>5.94</v>
      </c>
      <c r="O530" s="297">
        <f t="shared" si="44"/>
        <v>2.1800000000000002</v>
      </c>
      <c r="P530" s="297">
        <f t="shared" si="45"/>
        <v>0</v>
      </c>
      <c r="Q530" s="295">
        <f t="shared" si="46"/>
        <v>0.2294060697899567</v>
      </c>
      <c r="V530" s="298" t="str">
        <f>PE!AP530</f>
        <v>Methode</v>
      </c>
    </row>
    <row r="531" spans="1:22">
      <c r="A531" s="171" t="s">
        <v>575</v>
      </c>
      <c r="B531">
        <v>3.79</v>
      </c>
      <c r="C531">
        <v>2.37</v>
      </c>
      <c r="E531" s="22">
        <v>3.79</v>
      </c>
      <c r="F531">
        <v>2.37</v>
      </c>
      <c r="J531" s="72">
        <v>6.3264996</v>
      </c>
      <c r="K531">
        <v>0.44</v>
      </c>
      <c r="L531" s="374">
        <f t="shared" si="43"/>
        <v>0.75</v>
      </c>
      <c r="M531" s="256">
        <f t="shared" si="47"/>
        <v>0.59499999999999997</v>
      </c>
      <c r="N531" s="297">
        <f t="shared" si="48"/>
        <v>3.79</v>
      </c>
      <c r="O531" s="297">
        <f t="shared" si="44"/>
        <v>2.37</v>
      </c>
      <c r="P531" s="297">
        <f t="shared" si="45"/>
        <v>0</v>
      </c>
      <c r="Q531" s="295">
        <f t="shared" si="46"/>
        <v>0.3746147395630911</v>
      </c>
      <c r="V531" s="298" t="str">
        <f>PE!AP531</f>
        <v>Methode</v>
      </c>
    </row>
    <row r="532" spans="1:22">
      <c r="A532" s="171" t="s">
        <v>576</v>
      </c>
      <c r="C532">
        <v>2.1</v>
      </c>
      <c r="F532">
        <v>2.1</v>
      </c>
      <c r="J532" s="72">
        <v>20.927900000000001</v>
      </c>
      <c r="K532">
        <v>0.44</v>
      </c>
      <c r="L532" s="374">
        <f t="shared" si="43"/>
        <v>0.75</v>
      </c>
      <c r="M532" s="256">
        <f t="shared" si="47"/>
        <v>0.59499999999999997</v>
      </c>
      <c r="N532" s="297" t="e">
        <f t="shared" si="48"/>
        <v>#DIV/0!</v>
      </c>
      <c r="O532" s="297">
        <f t="shared" si="44"/>
        <v>2.1</v>
      </c>
      <c r="P532" s="297">
        <f t="shared" si="45"/>
        <v>0</v>
      </c>
      <c r="Q532" s="295">
        <f t="shared" si="46"/>
        <v>0.10034451617219119</v>
      </c>
      <c r="V532" s="298" t="str">
        <f>PE!AP532</f>
        <v>GWI Algen</v>
      </c>
    </row>
    <row r="533" spans="1:22">
      <c r="A533" s="171" t="s">
        <v>578</v>
      </c>
      <c r="B533">
        <v>4.6500000000000004</v>
      </c>
      <c r="C533">
        <v>2.5099999999999998</v>
      </c>
      <c r="E533" s="22">
        <v>4.6500000000000004</v>
      </c>
      <c r="F533">
        <v>2.5099999999999998</v>
      </c>
      <c r="J533" s="72">
        <v>5.5827999999999998</v>
      </c>
      <c r="K533">
        <v>0.44</v>
      </c>
      <c r="L533" s="374">
        <f t="shared" si="43"/>
        <v>0.75</v>
      </c>
      <c r="M533" s="256">
        <f t="shared" si="47"/>
        <v>0.59499999999999997</v>
      </c>
      <c r="N533" s="297">
        <f t="shared" si="48"/>
        <v>4.6500000000000004</v>
      </c>
      <c r="O533" s="297">
        <f t="shared" si="44"/>
        <v>2.5099999999999998</v>
      </c>
      <c r="P533" s="297">
        <f t="shared" si="45"/>
        <v>0</v>
      </c>
      <c r="Q533" s="295">
        <f t="shared" si="46"/>
        <v>0.4495951852117217</v>
      </c>
      <c r="V533" s="298" t="str">
        <f>PE!AP533</f>
        <v>KWS, neue Schlammbehandlung</v>
      </c>
    </row>
    <row r="534" spans="1:22">
      <c r="A534" s="171" t="s">
        <v>579</v>
      </c>
      <c r="B534">
        <v>6.92</v>
      </c>
      <c r="C534">
        <v>2.33</v>
      </c>
      <c r="E534" s="22">
        <v>6.92</v>
      </c>
      <c r="F534">
        <v>2.33</v>
      </c>
      <c r="J534" s="72">
        <v>9.077</v>
      </c>
      <c r="K534">
        <v>0.44</v>
      </c>
      <c r="L534" s="374">
        <f t="shared" si="43"/>
        <v>0.75</v>
      </c>
      <c r="M534" s="256">
        <f t="shared" si="47"/>
        <v>0.59499999999999997</v>
      </c>
      <c r="N534" s="297">
        <f t="shared" si="48"/>
        <v>6.92</v>
      </c>
      <c r="O534" s="297">
        <f t="shared" si="44"/>
        <v>2.33</v>
      </c>
      <c r="P534" s="297">
        <f t="shared" si="45"/>
        <v>0</v>
      </c>
      <c r="Q534" s="295">
        <f t="shared" si="46"/>
        <v>0.25669273989203484</v>
      </c>
      <c r="V534" s="298" t="str">
        <f>PE!AP534</f>
        <v>KWS, neue Schlammbehandlung</v>
      </c>
    </row>
    <row r="535" spans="1:22">
      <c r="A535" s="171" t="s">
        <v>580</v>
      </c>
      <c r="B535">
        <v>3.59</v>
      </c>
      <c r="C535">
        <v>2.38</v>
      </c>
      <c r="E535" s="22">
        <v>3.59</v>
      </c>
      <c r="F535">
        <v>2.38</v>
      </c>
      <c r="J535" s="72">
        <v>4.5395000000000003</v>
      </c>
      <c r="K535">
        <v>0.49</v>
      </c>
      <c r="L535" s="374">
        <f t="shared" si="43"/>
        <v>0.75</v>
      </c>
      <c r="M535" s="256">
        <f t="shared" si="47"/>
        <v>0.62</v>
      </c>
      <c r="N535" s="297">
        <f t="shared" si="48"/>
        <v>3.59</v>
      </c>
      <c r="O535" s="297">
        <f t="shared" si="44"/>
        <v>2.38</v>
      </c>
      <c r="P535" s="297">
        <f t="shared" si="45"/>
        <v>0</v>
      </c>
      <c r="Q535" s="295">
        <f t="shared" si="46"/>
        <v>0.52428681572860436</v>
      </c>
      <c r="V535" s="298" t="str">
        <f>PE!AP535</f>
        <v>KWS, neue Schlammbehandlung</v>
      </c>
    </row>
    <row r="536" spans="1:22">
      <c r="A536" s="171" t="s">
        <v>581</v>
      </c>
      <c r="C536">
        <v>2.36</v>
      </c>
      <c r="D536">
        <v>3.19</v>
      </c>
      <c r="F536">
        <v>2.36</v>
      </c>
      <c r="G536" s="72">
        <v>3.19</v>
      </c>
      <c r="J536" s="72">
        <v>11.981299999999999</v>
      </c>
      <c r="K536">
        <v>0.44</v>
      </c>
      <c r="L536" s="374">
        <f t="shared" si="43"/>
        <v>1</v>
      </c>
      <c r="M536" s="256">
        <f t="shared" si="47"/>
        <v>0.72</v>
      </c>
      <c r="N536" s="297" t="e">
        <f t="shared" si="48"/>
        <v>#DIV/0!</v>
      </c>
      <c r="O536" s="297">
        <f t="shared" si="44"/>
        <v>2.7749999999999999</v>
      </c>
      <c r="P536" s="297">
        <f t="shared" si="45"/>
        <v>29.909909909909913</v>
      </c>
      <c r="Q536" s="295">
        <f t="shared" si="46"/>
        <v>0.23161092702795191</v>
      </c>
      <c r="V536" s="298" t="str">
        <f>PE!AP536</f>
        <v>KWS, neue Schlammbehandlung</v>
      </c>
    </row>
    <row r="537" spans="1:22">
      <c r="A537" s="171" t="s">
        <v>582</v>
      </c>
      <c r="B537">
        <v>3.18</v>
      </c>
      <c r="C537">
        <v>2.2200000000000002</v>
      </c>
      <c r="D537">
        <v>3.35</v>
      </c>
      <c r="E537" s="22">
        <v>3.18</v>
      </c>
      <c r="F537">
        <v>2.2200000000000002</v>
      </c>
      <c r="G537" s="72">
        <v>3.35</v>
      </c>
      <c r="J537" s="72">
        <v>22.0534</v>
      </c>
      <c r="K537">
        <v>0.44</v>
      </c>
      <c r="L537" s="374">
        <f t="shared" si="43"/>
        <v>0.75</v>
      </c>
      <c r="M537" s="256">
        <f t="shared" si="47"/>
        <v>0.59499999999999997</v>
      </c>
      <c r="N537" s="297">
        <f t="shared" si="48"/>
        <v>3.18</v>
      </c>
      <c r="O537" s="297">
        <f t="shared" si="44"/>
        <v>2.7850000000000001</v>
      </c>
      <c r="P537" s="297">
        <f t="shared" si="45"/>
        <v>40.574506283662473</v>
      </c>
      <c r="Q537" s="295">
        <f t="shared" si="46"/>
        <v>0.12628438245349924</v>
      </c>
      <c r="V537" s="298" t="str">
        <f>PE!AP537</f>
        <v>KWS, neue Schlammbehandlung</v>
      </c>
    </row>
    <row r="538" spans="1:22">
      <c r="A538" s="171" t="s">
        <v>583</v>
      </c>
      <c r="B538">
        <v>2.42</v>
      </c>
      <c r="C538">
        <v>2.15</v>
      </c>
      <c r="E538" s="22">
        <v>2.42</v>
      </c>
      <c r="F538">
        <v>2.15</v>
      </c>
      <c r="J538" s="72">
        <v>14.983700000000001</v>
      </c>
      <c r="K538">
        <v>0.44</v>
      </c>
      <c r="L538" s="374">
        <f t="shared" si="43"/>
        <v>0.75</v>
      </c>
      <c r="M538" s="256">
        <f t="shared" si="47"/>
        <v>0.59499999999999997</v>
      </c>
      <c r="N538" s="297">
        <f t="shared" si="48"/>
        <v>2.42</v>
      </c>
      <c r="O538" s="297">
        <f t="shared" si="44"/>
        <v>2.15</v>
      </c>
      <c r="P538" s="297">
        <f t="shared" si="45"/>
        <v>0</v>
      </c>
      <c r="Q538" s="295">
        <f t="shared" si="46"/>
        <v>0.14348925832738241</v>
      </c>
      <c r="V538" s="298" t="str">
        <f>PE!AP538</f>
        <v>KWS, neue Schlammbehandlung</v>
      </c>
    </row>
    <row r="539" spans="1:22">
      <c r="A539" s="171" t="s">
        <v>584</v>
      </c>
      <c r="B539">
        <v>2.36</v>
      </c>
      <c r="C539">
        <v>2.46</v>
      </c>
      <c r="E539" s="22">
        <v>2.36</v>
      </c>
      <c r="F539">
        <v>2.46</v>
      </c>
      <c r="J539" s="72">
        <v>2.3340000000000001</v>
      </c>
      <c r="K539">
        <v>0.56000000000000005</v>
      </c>
      <c r="L539" s="374">
        <f t="shared" si="43"/>
        <v>0.75</v>
      </c>
      <c r="M539" s="256">
        <f t="shared" si="47"/>
        <v>0.65500000000000003</v>
      </c>
      <c r="N539" s="297">
        <f t="shared" si="48"/>
        <v>2.36</v>
      </c>
      <c r="O539" s="297">
        <f t="shared" si="44"/>
        <v>2.46</v>
      </c>
      <c r="P539" s="297">
        <f t="shared" si="45"/>
        <v>0</v>
      </c>
      <c r="Q539" s="295">
        <f t="shared" si="46"/>
        <v>1.0539845758354756</v>
      </c>
      <c r="V539" s="298" t="str">
        <f>PE!AP539</f>
        <v>Methodenvergleich</v>
      </c>
    </row>
    <row r="540" spans="1:22">
      <c r="A540" s="171" t="s">
        <v>585</v>
      </c>
      <c r="B540">
        <v>2.21</v>
      </c>
      <c r="C540">
        <v>2.4300000000000002</v>
      </c>
      <c r="D540">
        <v>3.51</v>
      </c>
      <c r="E540" s="22">
        <v>2.21</v>
      </c>
      <c r="F540">
        <v>2.4300000000000002</v>
      </c>
      <c r="G540" s="72">
        <v>3.51</v>
      </c>
      <c r="J540" s="72">
        <v>5.1288999999999998</v>
      </c>
      <c r="K540">
        <v>0.56000000000000005</v>
      </c>
      <c r="L540" s="374">
        <f t="shared" si="43"/>
        <v>0.75</v>
      </c>
      <c r="M540" s="256">
        <f t="shared" si="47"/>
        <v>0.65500000000000003</v>
      </c>
      <c r="N540" s="297">
        <f t="shared" si="48"/>
        <v>2.21</v>
      </c>
      <c r="O540" s="297">
        <f t="shared" si="44"/>
        <v>2.9699999999999998</v>
      </c>
      <c r="P540" s="297">
        <f t="shared" si="45"/>
        <v>36.363636363636353</v>
      </c>
      <c r="Q540" s="295">
        <f t="shared" si="46"/>
        <v>0.57907153580689819</v>
      </c>
      <c r="V540" s="298" t="str">
        <f>PE!AP540</f>
        <v>Methodenvergleich</v>
      </c>
    </row>
    <row r="541" spans="1:22">
      <c r="A541" s="171" t="s">
        <v>586</v>
      </c>
      <c r="C541">
        <v>2.14</v>
      </c>
      <c r="F541">
        <v>2.14</v>
      </c>
      <c r="J541" s="72">
        <v>2.7223000000000002</v>
      </c>
      <c r="K541">
        <v>0.44</v>
      </c>
      <c r="L541" s="374">
        <f t="shared" si="43"/>
        <v>0.75</v>
      </c>
      <c r="M541" s="256">
        <f t="shared" si="47"/>
        <v>0.59499999999999997</v>
      </c>
      <c r="N541" s="297" t="e">
        <f t="shared" si="48"/>
        <v>#DIV/0!</v>
      </c>
      <c r="O541" s="297">
        <f t="shared" si="44"/>
        <v>2.14</v>
      </c>
      <c r="P541" s="297">
        <f t="shared" si="45"/>
        <v>0</v>
      </c>
      <c r="Q541" s="295">
        <f t="shared" si="46"/>
        <v>0.78609998897990674</v>
      </c>
      <c r="V541" s="298" t="str">
        <f>PE!AP541</f>
        <v>Methodenvergleich</v>
      </c>
    </row>
    <row r="542" spans="1:22">
      <c r="A542" s="171" t="s">
        <v>587</v>
      </c>
      <c r="C542">
        <v>2.12</v>
      </c>
      <c r="F542">
        <v>2.12</v>
      </c>
      <c r="J542" s="72">
        <v>2.6141000000000001</v>
      </c>
      <c r="K542">
        <v>0.44</v>
      </c>
      <c r="L542" s="374">
        <f t="shared" si="43"/>
        <v>0.75</v>
      </c>
      <c r="M542" s="256">
        <f t="shared" si="47"/>
        <v>0.59499999999999997</v>
      </c>
      <c r="N542" s="297" t="e">
        <f t="shared" si="48"/>
        <v>#DIV/0!</v>
      </c>
      <c r="O542" s="297">
        <f t="shared" si="44"/>
        <v>2.12</v>
      </c>
      <c r="P542" s="297">
        <f t="shared" si="45"/>
        <v>0</v>
      </c>
      <c r="Q542" s="295">
        <f t="shared" si="46"/>
        <v>0.81098657281664821</v>
      </c>
      <c r="V542" s="298" t="str">
        <f>PE!AP542</f>
        <v>Methodenvergleich</v>
      </c>
    </row>
    <row r="543" spans="1:22">
      <c r="A543" s="171" t="s">
        <v>588</v>
      </c>
      <c r="B543">
        <v>5.15</v>
      </c>
      <c r="C543">
        <v>2.85</v>
      </c>
      <c r="D543">
        <v>5.74</v>
      </c>
      <c r="E543" s="22">
        <v>5.15</v>
      </c>
      <c r="F543">
        <v>2.85</v>
      </c>
      <c r="G543" s="72">
        <v>5.74</v>
      </c>
      <c r="J543" s="72">
        <v>3.3165</v>
      </c>
      <c r="K543">
        <v>0.51</v>
      </c>
      <c r="L543" s="374">
        <f t="shared" si="43"/>
        <v>0.75</v>
      </c>
      <c r="M543" s="256">
        <f t="shared" si="47"/>
        <v>0.63</v>
      </c>
      <c r="N543" s="297">
        <f t="shared" si="48"/>
        <v>5.15</v>
      </c>
      <c r="O543" s="297">
        <f t="shared" si="44"/>
        <v>4.2949999999999999</v>
      </c>
      <c r="P543" s="297">
        <f t="shared" si="45"/>
        <v>67.287543655413273</v>
      </c>
      <c r="Q543" s="295">
        <f t="shared" si="46"/>
        <v>1.2950399517563695</v>
      </c>
      <c r="V543" s="298" t="str">
        <f>PE!AP543</f>
        <v>Methodenvergleich</v>
      </c>
    </row>
    <row r="544" spans="1:22">
      <c r="A544" s="171" t="s">
        <v>589</v>
      </c>
      <c r="B544">
        <v>4.08</v>
      </c>
      <c r="C544">
        <v>2.7</v>
      </c>
      <c r="D544">
        <v>5.87</v>
      </c>
      <c r="E544" s="22">
        <v>4.08</v>
      </c>
      <c r="F544">
        <v>2.7</v>
      </c>
      <c r="G544" s="72">
        <v>5.87</v>
      </c>
      <c r="J544" s="72">
        <v>2.6827000000000001</v>
      </c>
      <c r="K544">
        <v>0.56000000000000005</v>
      </c>
      <c r="L544" s="374">
        <f t="shared" si="43"/>
        <v>0.5</v>
      </c>
      <c r="M544" s="256">
        <f t="shared" si="47"/>
        <v>0.53</v>
      </c>
      <c r="N544" s="297">
        <f t="shared" si="48"/>
        <v>4.08</v>
      </c>
      <c r="O544" s="297">
        <f t="shared" si="44"/>
        <v>4.2850000000000001</v>
      </c>
      <c r="P544" s="297">
        <f t="shared" si="45"/>
        <v>73.978996499416567</v>
      </c>
      <c r="Q544" s="295">
        <f t="shared" si="46"/>
        <v>1.5972714056733888</v>
      </c>
      <c r="V544" s="298" t="str">
        <f>PE!AP544</f>
        <v>Methodenvergleich</v>
      </c>
    </row>
    <row r="545" spans="1:22">
      <c r="A545" s="171" t="s">
        <v>590</v>
      </c>
      <c r="C545">
        <v>2.17</v>
      </c>
      <c r="F545">
        <v>2.17</v>
      </c>
      <c r="J545" s="72">
        <v>4.9345999999999997</v>
      </c>
      <c r="K545">
        <v>0.44</v>
      </c>
      <c r="L545" s="374">
        <f t="shared" si="43"/>
        <v>0.75</v>
      </c>
      <c r="M545" s="256">
        <f t="shared" si="47"/>
        <v>0.59499999999999997</v>
      </c>
      <c r="N545" s="297" t="e">
        <f t="shared" si="48"/>
        <v>#DIV/0!</v>
      </c>
      <c r="O545" s="297">
        <f t="shared" si="44"/>
        <v>2.17</v>
      </c>
      <c r="P545" s="297">
        <f t="shared" si="45"/>
        <v>0</v>
      </c>
      <c r="Q545" s="295">
        <f t="shared" si="46"/>
        <v>0.43975195557897301</v>
      </c>
      <c r="V545" s="298" t="str">
        <f>PE!AP545</f>
        <v>Methodenvergleich</v>
      </c>
    </row>
    <row r="546" spans="1:22">
      <c r="A546" s="171" t="s">
        <v>591</v>
      </c>
      <c r="C546">
        <v>2.1</v>
      </c>
      <c r="F546">
        <v>2.1</v>
      </c>
      <c r="J546" s="72">
        <v>5.2786</v>
      </c>
      <c r="K546">
        <v>0.44</v>
      </c>
      <c r="L546" s="374">
        <f t="shared" si="43"/>
        <v>0.75</v>
      </c>
      <c r="M546" s="256">
        <f t="shared" si="47"/>
        <v>0.59499999999999997</v>
      </c>
      <c r="N546" s="297" t="e">
        <f t="shared" si="48"/>
        <v>#DIV/0!</v>
      </c>
      <c r="O546" s="297">
        <f t="shared" si="44"/>
        <v>2.1</v>
      </c>
      <c r="P546" s="297">
        <f t="shared" si="45"/>
        <v>0</v>
      </c>
      <c r="Q546" s="295">
        <f t="shared" si="46"/>
        <v>0.39783275868601525</v>
      </c>
      <c r="V546" s="298" t="str">
        <f>PE!AP546</f>
        <v>Methodenvergleich</v>
      </c>
    </row>
    <row r="547" spans="1:22">
      <c r="A547" s="172" t="s">
        <v>592</v>
      </c>
      <c r="H547" s="304"/>
      <c r="I547" s="304"/>
      <c r="J547" s="112">
        <v>6.4586099999999994E-2</v>
      </c>
      <c r="L547" s="374">
        <f t="shared" si="43"/>
        <v>0.33</v>
      </c>
      <c r="M547" s="256">
        <f t="shared" si="47"/>
        <v>0.33</v>
      </c>
      <c r="N547" s="297" t="e">
        <f t="shared" si="48"/>
        <v>#DIV/0!</v>
      </c>
      <c r="O547" s="297" t="e">
        <f t="shared" si="44"/>
        <v>#DIV/0!</v>
      </c>
      <c r="P547" s="297" t="e">
        <f t="shared" si="45"/>
        <v>#DIV/0!</v>
      </c>
      <c r="Q547" s="295">
        <f t="shared" si="46"/>
        <v>0</v>
      </c>
      <c r="V547" s="298" t="str">
        <f>PE!AP547</f>
        <v>Methode</v>
      </c>
    </row>
    <row r="548" spans="1:22">
      <c r="A548" s="172" t="s">
        <v>593</v>
      </c>
      <c r="B548">
        <v>3.27</v>
      </c>
      <c r="C548">
        <v>2.1800000000000002</v>
      </c>
      <c r="E548" s="22">
        <v>3.27</v>
      </c>
      <c r="F548">
        <v>2.1800000000000002</v>
      </c>
      <c r="J548" s="72">
        <v>9.7091999999999992</v>
      </c>
      <c r="K548">
        <v>0.44</v>
      </c>
      <c r="L548" s="374">
        <f t="shared" si="43"/>
        <v>0.75</v>
      </c>
      <c r="M548" s="256">
        <f t="shared" si="47"/>
        <v>0.59499999999999997</v>
      </c>
      <c r="N548" s="297">
        <f t="shared" si="48"/>
        <v>3.27</v>
      </c>
      <c r="O548" s="297">
        <f t="shared" si="44"/>
        <v>2.1800000000000002</v>
      </c>
      <c r="P548" s="297">
        <f t="shared" si="45"/>
        <v>0</v>
      </c>
      <c r="Q548" s="295">
        <f t="shared" si="46"/>
        <v>0.22452931240472956</v>
      </c>
      <c r="V548" s="298" t="str">
        <f>PE!AP548</f>
        <v>Referenzmessung BS</v>
      </c>
    </row>
    <row r="549" spans="1:22">
      <c r="A549" s="172" t="s">
        <v>594</v>
      </c>
      <c r="B549">
        <v>4.4400000000000004</v>
      </c>
      <c r="C549">
        <v>2.14</v>
      </c>
      <c r="E549" s="22">
        <v>4.4400000000000004</v>
      </c>
      <c r="F549">
        <v>2.14</v>
      </c>
      <c r="J549" s="72">
        <v>13.1975</v>
      </c>
      <c r="K549">
        <v>0.44</v>
      </c>
      <c r="L549" s="374">
        <f t="shared" si="43"/>
        <v>0.75</v>
      </c>
      <c r="M549" s="256">
        <f t="shared" si="47"/>
        <v>0.59499999999999997</v>
      </c>
      <c r="N549" s="297">
        <f t="shared" si="48"/>
        <v>4.4400000000000004</v>
      </c>
      <c r="O549" s="297">
        <f t="shared" si="44"/>
        <v>2.14</v>
      </c>
      <c r="P549" s="297">
        <f t="shared" si="45"/>
        <v>0</v>
      </c>
      <c r="Q549" s="295">
        <f t="shared" si="46"/>
        <v>0.16215192271263498</v>
      </c>
      <c r="V549" s="298" t="str">
        <f>PE!AP549</f>
        <v>Referenzmessung BS</v>
      </c>
    </row>
    <row r="550" spans="1:22">
      <c r="A550" s="172" t="s">
        <v>595</v>
      </c>
      <c r="B550">
        <v>5.12</v>
      </c>
      <c r="C550">
        <v>2.29</v>
      </c>
      <c r="E550" s="22">
        <v>5.12</v>
      </c>
      <c r="F550">
        <v>2.29</v>
      </c>
      <c r="J550" s="72">
        <v>13.651300000000001</v>
      </c>
      <c r="K550">
        <v>0.44</v>
      </c>
      <c r="L550" s="374">
        <f t="shared" si="43"/>
        <v>0.75</v>
      </c>
      <c r="M550" s="256">
        <f t="shared" si="47"/>
        <v>0.59499999999999997</v>
      </c>
      <c r="N550" s="297">
        <f t="shared" si="48"/>
        <v>5.12</v>
      </c>
      <c r="O550" s="297">
        <f t="shared" si="44"/>
        <v>2.29</v>
      </c>
      <c r="P550" s="297">
        <f t="shared" si="45"/>
        <v>0</v>
      </c>
      <c r="Q550" s="295">
        <f t="shared" si="46"/>
        <v>0.16774959161398548</v>
      </c>
      <c r="V550" s="298" t="str">
        <f>PE!AP550</f>
        <v>Referenzmessung BS</v>
      </c>
    </row>
    <row r="551" spans="1:22">
      <c r="A551" s="172" t="s">
        <v>596</v>
      </c>
      <c r="C551">
        <v>2.2000000000000002</v>
      </c>
      <c r="F551">
        <v>2.2000000000000002</v>
      </c>
      <c r="J551" s="72">
        <v>12.703900000000001</v>
      </c>
      <c r="K551">
        <v>0.44</v>
      </c>
      <c r="L551" s="374">
        <f t="shared" si="43"/>
        <v>0.75</v>
      </c>
      <c r="M551" s="256">
        <f t="shared" si="47"/>
        <v>0.59499999999999997</v>
      </c>
      <c r="N551" s="297" t="e">
        <f t="shared" si="48"/>
        <v>#DIV/0!</v>
      </c>
      <c r="O551" s="297">
        <f t="shared" si="44"/>
        <v>2.2000000000000002</v>
      </c>
      <c r="P551" s="297">
        <f t="shared" si="45"/>
        <v>0</v>
      </c>
      <c r="Q551" s="295">
        <f t="shared" si="46"/>
        <v>0.17317516668109792</v>
      </c>
      <c r="V551" s="298" t="str">
        <f>PE!AP551</f>
        <v>Referenzmessung BS</v>
      </c>
    </row>
    <row r="552" spans="1:22">
      <c r="A552" s="172" t="s">
        <v>597</v>
      </c>
      <c r="C552">
        <v>2.0699999999999998</v>
      </c>
      <c r="F552">
        <v>2.0699999999999998</v>
      </c>
      <c r="J552" s="72">
        <v>7.2664999999999997</v>
      </c>
      <c r="K552">
        <v>0.44</v>
      </c>
      <c r="L552" s="374">
        <f t="shared" si="43"/>
        <v>0.75</v>
      </c>
      <c r="M552" s="256">
        <f t="shared" si="47"/>
        <v>0.59499999999999997</v>
      </c>
      <c r="N552" s="297" t="e">
        <f t="shared" si="48"/>
        <v>#DIV/0!</v>
      </c>
      <c r="O552" s="297">
        <f t="shared" si="44"/>
        <v>2.0699999999999998</v>
      </c>
      <c r="P552" s="297">
        <f t="shared" si="45"/>
        <v>0</v>
      </c>
      <c r="Q552" s="295">
        <f t="shared" si="46"/>
        <v>0.28486891901190392</v>
      </c>
      <c r="V552" s="298" t="str">
        <f>PE!AP552</f>
        <v>Referenzmessung BS</v>
      </c>
    </row>
    <row r="553" spans="1:22">
      <c r="A553" s="172" t="s">
        <v>598</v>
      </c>
      <c r="C553">
        <v>2.06</v>
      </c>
      <c r="F553">
        <v>2.06</v>
      </c>
      <c r="J553" s="72">
        <v>10.364800000000001</v>
      </c>
      <c r="K553">
        <v>0.44</v>
      </c>
      <c r="L553" s="374">
        <f t="shared" si="43"/>
        <v>0.75</v>
      </c>
      <c r="M553" s="256">
        <f t="shared" si="47"/>
        <v>0.59499999999999997</v>
      </c>
      <c r="N553" s="297" t="e">
        <f t="shared" si="48"/>
        <v>#DIV/0!</v>
      </c>
      <c r="O553" s="297">
        <f t="shared" si="44"/>
        <v>2.06</v>
      </c>
      <c r="P553" s="297">
        <f t="shared" si="45"/>
        <v>0</v>
      </c>
      <c r="Q553" s="295">
        <f t="shared" si="46"/>
        <v>0.19874961407841926</v>
      </c>
      <c r="V553" s="298" t="str">
        <f>PE!AP553</f>
        <v>Referenzmessung BS</v>
      </c>
    </row>
    <row r="554" spans="1:22">
      <c r="A554" s="172" t="s">
        <v>599</v>
      </c>
      <c r="B554">
        <v>2.48</v>
      </c>
      <c r="C554">
        <v>2.14</v>
      </c>
      <c r="E554" s="22">
        <v>2.48</v>
      </c>
      <c r="F554">
        <v>2.14</v>
      </c>
      <c r="J554" s="72">
        <v>10.887700000000001</v>
      </c>
      <c r="K554">
        <v>0.44</v>
      </c>
      <c r="L554" s="374">
        <f t="shared" si="43"/>
        <v>0.75</v>
      </c>
      <c r="M554" s="256">
        <f t="shared" si="47"/>
        <v>0.59499999999999997</v>
      </c>
      <c r="N554" s="297">
        <f t="shared" si="48"/>
        <v>2.48</v>
      </c>
      <c r="O554" s="297">
        <f t="shared" si="44"/>
        <v>2.14</v>
      </c>
      <c r="P554" s="297">
        <f t="shared" si="45"/>
        <v>0</v>
      </c>
      <c r="Q554" s="295">
        <f t="shared" si="46"/>
        <v>0.19655207252220397</v>
      </c>
      <c r="V554" s="298" t="str">
        <f>PE!AP554</f>
        <v>Referenzmessung BS</v>
      </c>
    </row>
    <row r="555" spans="1:22">
      <c r="A555" s="172" t="s">
        <v>600</v>
      </c>
      <c r="C555">
        <v>2.12</v>
      </c>
      <c r="F555">
        <v>2.12</v>
      </c>
      <c r="J555" s="72">
        <v>8.7660999999999998</v>
      </c>
      <c r="K555">
        <v>0.44</v>
      </c>
      <c r="L555" s="374">
        <f t="shared" si="43"/>
        <v>0.75</v>
      </c>
      <c r="M555" s="256">
        <f t="shared" si="47"/>
        <v>0.59499999999999997</v>
      </c>
      <c r="N555" s="297" t="e">
        <f t="shared" si="48"/>
        <v>#DIV/0!</v>
      </c>
      <c r="O555" s="297">
        <f t="shared" si="44"/>
        <v>2.12</v>
      </c>
      <c r="P555" s="297">
        <f t="shared" si="45"/>
        <v>0</v>
      </c>
      <c r="Q555" s="295">
        <f t="shared" si="46"/>
        <v>0.24184072734739509</v>
      </c>
      <c r="V555" s="298" t="str">
        <f>PE!AP555</f>
        <v>Referenzmessung BS</v>
      </c>
    </row>
    <row r="556" spans="1:22">
      <c r="A556" s="172" t="s">
        <v>601</v>
      </c>
      <c r="B556">
        <v>2.56</v>
      </c>
      <c r="C556">
        <v>2.13</v>
      </c>
      <c r="E556" s="22">
        <v>2.56</v>
      </c>
      <c r="F556">
        <v>2.13</v>
      </c>
      <c r="J556" s="72">
        <v>11.4666</v>
      </c>
      <c r="K556">
        <v>0.44</v>
      </c>
      <c r="L556" s="374">
        <f t="shared" si="43"/>
        <v>0.75</v>
      </c>
      <c r="M556" s="256">
        <f t="shared" si="47"/>
        <v>0.59499999999999997</v>
      </c>
      <c r="N556" s="297">
        <f t="shared" si="48"/>
        <v>2.56</v>
      </c>
      <c r="O556" s="297">
        <f t="shared" si="44"/>
        <v>2.13</v>
      </c>
      <c r="P556" s="297">
        <f t="shared" si="45"/>
        <v>0</v>
      </c>
      <c r="Q556" s="295">
        <f t="shared" si="46"/>
        <v>0.18575689393542985</v>
      </c>
      <c r="V556" s="298" t="str">
        <f>PE!AP556</f>
        <v>Referenzmessung BS</v>
      </c>
    </row>
    <row r="557" spans="1:22">
      <c r="A557" s="172" t="s">
        <v>602</v>
      </c>
      <c r="B557">
        <v>2.95</v>
      </c>
      <c r="C557">
        <v>2.2799999999999998</v>
      </c>
      <c r="E557" s="22">
        <v>2.95</v>
      </c>
      <c r="F557">
        <v>2.2799999999999998</v>
      </c>
      <c r="J557" s="72">
        <v>8.7931000000000008</v>
      </c>
      <c r="K557">
        <v>0.39</v>
      </c>
      <c r="L557" s="374">
        <f t="shared" si="43"/>
        <v>0.75</v>
      </c>
      <c r="M557" s="256">
        <f t="shared" si="47"/>
        <v>0.57000000000000006</v>
      </c>
      <c r="N557" s="297">
        <f t="shared" si="48"/>
        <v>2.95</v>
      </c>
      <c r="O557" s="297">
        <f t="shared" si="44"/>
        <v>2.2799999999999998</v>
      </c>
      <c r="P557" s="297">
        <f t="shared" si="45"/>
        <v>0</v>
      </c>
      <c r="Q557" s="295">
        <f t="shared" si="46"/>
        <v>0.25929421933106633</v>
      </c>
      <c r="V557" s="298" t="str">
        <f>PE!AP557</f>
        <v>Referenzmessung BS</v>
      </c>
    </row>
    <row r="558" spans="1:22">
      <c r="A558" s="172" t="s">
        <v>603</v>
      </c>
      <c r="B558">
        <v>2.63</v>
      </c>
      <c r="C558">
        <v>2.2799999999999998</v>
      </c>
      <c r="E558" s="22">
        <v>2.63</v>
      </c>
      <c r="F558">
        <v>2.2799999999999998</v>
      </c>
      <c r="J558" s="72">
        <v>7.7481</v>
      </c>
      <c r="K558">
        <v>0.39</v>
      </c>
      <c r="L558" s="374">
        <f t="shared" si="43"/>
        <v>0.75</v>
      </c>
      <c r="M558" s="256">
        <f t="shared" si="47"/>
        <v>0.57000000000000006</v>
      </c>
      <c r="N558" s="297">
        <f t="shared" si="48"/>
        <v>2.63</v>
      </c>
      <c r="O558" s="297">
        <f t="shared" si="44"/>
        <v>2.2799999999999998</v>
      </c>
      <c r="P558" s="297">
        <f t="shared" si="45"/>
        <v>0</v>
      </c>
      <c r="Q558" s="295">
        <f t="shared" si="46"/>
        <v>0.29426569094358612</v>
      </c>
      <c r="V558" s="298" t="str">
        <f>PE!AP558</f>
        <v>Referenzmessung BS</v>
      </c>
    </row>
    <row r="559" spans="1:22">
      <c r="A559" s="172" t="s">
        <v>604</v>
      </c>
      <c r="B559">
        <v>2.86</v>
      </c>
      <c r="C559">
        <v>2.23</v>
      </c>
      <c r="E559" s="22">
        <v>2.86</v>
      </c>
      <c r="F559">
        <v>2.23</v>
      </c>
      <c r="J559" s="72">
        <v>9.3953000000000007</v>
      </c>
      <c r="K559">
        <v>0.44</v>
      </c>
      <c r="L559" s="374">
        <f t="shared" si="43"/>
        <v>0.75</v>
      </c>
      <c r="M559" s="256">
        <f t="shared" si="47"/>
        <v>0.59499999999999997</v>
      </c>
      <c r="N559" s="297">
        <f t="shared" si="48"/>
        <v>2.86</v>
      </c>
      <c r="O559" s="297">
        <f t="shared" si="44"/>
        <v>2.23</v>
      </c>
      <c r="P559" s="297">
        <f t="shared" si="45"/>
        <v>0</v>
      </c>
      <c r="Q559" s="295">
        <f t="shared" si="46"/>
        <v>0.23735271891264781</v>
      </c>
      <c r="V559" s="298" t="str">
        <f>PE!AP559</f>
        <v>Referenzmessung BS</v>
      </c>
    </row>
    <row r="560" spans="1:22">
      <c r="A560" s="172" t="s">
        <v>605</v>
      </c>
      <c r="B560">
        <v>5.32</v>
      </c>
      <c r="C560">
        <v>2.2000000000000002</v>
      </c>
      <c r="E560" s="22">
        <v>5.32</v>
      </c>
      <c r="F560">
        <v>2.2000000000000002</v>
      </c>
      <c r="J560" s="72">
        <v>10.911199999999999</v>
      </c>
      <c r="K560">
        <v>0.44</v>
      </c>
      <c r="L560" s="374">
        <f t="shared" si="43"/>
        <v>0.75</v>
      </c>
      <c r="M560" s="256">
        <f t="shared" si="47"/>
        <v>0.59499999999999997</v>
      </c>
      <c r="N560" s="297">
        <f t="shared" si="48"/>
        <v>5.32</v>
      </c>
      <c r="O560" s="297">
        <f t="shared" si="44"/>
        <v>2.2000000000000002</v>
      </c>
      <c r="P560" s="297">
        <f t="shared" si="45"/>
        <v>0</v>
      </c>
      <c r="Q560" s="295">
        <f t="shared" si="46"/>
        <v>0.20162768531417263</v>
      </c>
      <c r="V560" s="298" t="str">
        <f>PE!AP560</f>
        <v>Referenzmessung BS</v>
      </c>
    </row>
    <row r="561" spans="1:22">
      <c r="A561" s="172" t="s">
        <v>606</v>
      </c>
      <c r="B561">
        <v>4.5</v>
      </c>
      <c r="C561">
        <v>2.25</v>
      </c>
      <c r="E561" s="22">
        <v>4.5</v>
      </c>
      <c r="F561">
        <v>2.25</v>
      </c>
      <c r="J561" s="72">
        <v>9.3252000000000006</v>
      </c>
      <c r="K561">
        <v>0.44</v>
      </c>
      <c r="L561" s="374">
        <f t="shared" si="43"/>
        <v>0.75</v>
      </c>
      <c r="M561" s="256">
        <f t="shared" si="47"/>
        <v>0.59499999999999997</v>
      </c>
      <c r="N561" s="297">
        <f t="shared" si="48"/>
        <v>4.5</v>
      </c>
      <c r="O561" s="297">
        <f t="shared" si="44"/>
        <v>2.25</v>
      </c>
      <c r="P561" s="297">
        <f t="shared" si="45"/>
        <v>0</v>
      </c>
      <c r="Q561" s="295">
        <f t="shared" si="46"/>
        <v>0.24128168832840044</v>
      </c>
      <c r="V561" s="298" t="str">
        <f>PE!AP561</f>
        <v>Referenzmessung BS</v>
      </c>
    </row>
    <row r="562" spans="1:22">
      <c r="A562" s="172" t="s">
        <v>607</v>
      </c>
      <c r="B562">
        <v>4.84</v>
      </c>
      <c r="C562">
        <v>2.13</v>
      </c>
      <c r="E562" s="22">
        <v>4.84</v>
      </c>
      <c r="F562">
        <v>2.13</v>
      </c>
      <c r="J562" s="72">
        <v>10.133599999999999</v>
      </c>
      <c r="K562">
        <v>0.44</v>
      </c>
      <c r="L562" s="374">
        <f t="shared" si="43"/>
        <v>0.75</v>
      </c>
      <c r="M562" s="256">
        <f t="shared" si="47"/>
        <v>0.59499999999999997</v>
      </c>
      <c r="N562" s="297">
        <f t="shared" si="48"/>
        <v>4.84</v>
      </c>
      <c r="O562" s="297">
        <f t="shared" si="44"/>
        <v>2.13</v>
      </c>
      <c r="P562" s="297">
        <f t="shared" si="45"/>
        <v>0</v>
      </c>
      <c r="Q562" s="295">
        <f t="shared" si="46"/>
        <v>0.21019183705691954</v>
      </c>
      <c r="V562" s="298" t="str">
        <f>PE!AP562</f>
        <v>Referenzmessung BS</v>
      </c>
    </row>
    <row r="563" spans="1:22">
      <c r="A563" s="172" t="s">
        <v>608</v>
      </c>
      <c r="B563">
        <v>2.95</v>
      </c>
      <c r="C563">
        <v>2.12</v>
      </c>
      <c r="E563" s="22">
        <v>2.95</v>
      </c>
      <c r="F563">
        <v>2.12</v>
      </c>
      <c r="J563" s="72">
        <v>5.3752000000000004</v>
      </c>
      <c r="K563">
        <v>0.44</v>
      </c>
      <c r="L563" s="374">
        <f t="shared" si="43"/>
        <v>0.75</v>
      </c>
      <c r="M563" s="256">
        <f t="shared" si="47"/>
        <v>0.59499999999999997</v>
      </c>
      <c r="N563" s="297">
        <f t="shared" si="48"/>
        <v>2.95</v>
      </c>
      <c r="O563" s="297">
        <f t="shared" si="44"/>
        <v>2.12</v>
      </c>
      <c r="P563" s="297">
        <f t="shared" si="45"/>
        <v>0</v>
      </c>
      <c r="Q563" s="295">
        <f t="shared" si="46"/>
        <v>0.39440392915612443</v>
      </c>
      <c r="V563" s="298" t="str">
        <f>PE!AP563</f>
        <v>Massenbilanz KWS, Methode</v>
      </c>
    </row>
    <row r="564" spans="1:22">
      <c r="A564" s="172" t="s">
        <v>610</v>
      </c>
      <c r="C564">
        <v>2.0499999999999998</v>
      </c>
      <c r="F564">
        <v>2.0499999999999998</v>
      </c>
      <c r="J564" s="72">
        <v>3.4369000000000001</v>
      </c>
      <c r="K564">
        <v>0.44</v>
      </c>
      <c r="L564" s="374">
        <f t="shared" si="43"/>
        <v>0.75</v>
      </c>
      <c r="M564" s="256">
        <f t="shared" si="47"/>
        <v>0.59499999999999997</v>
      </c>
      <c r="N564" s="297" t="e">
        <f t="shared" si="48"/>
        <v>#DIV/0!</v>
      </c>
      <c r="O564" s="297">
        <f t="shared" si="44"/>
        <v>2.0499999999999998</v>
      </c>
      <c r="P564" s="297">
        <f t="shared" si="45"/>
        <v>0</v>
      </c>
      <c r="Q564" s="295">
        <f t="shared" si="46"/>
        <v>0.59646774709767514</v>
      </c>
      <c r="V564" s="298" t="str">
        <f>PE!AP564</f>
        <v>Massenbilanz KWS, Methode</v>
      </c>
    </row>
    <row r="565" spans="1:22">
      <c r="A565" s="184" t="s">
        <v>611</v>
      </c>
      <c r="B565">
        <v>8.7799999999999994</v>
      </c>
      <c r="C565">
        <v>3.23</v>
      </c>
      <c r="E565" s="22">
        <v>8.7799999999999994</v>
      </c>
      <c r="F565">
        <v>3.23</v>
      </c>
      <c r="H565">
        <v>0.72500766269002093</v>
      </c>
      <c r="I565">
        <v>2.3223591542813038</v>
      </c>
      <c r="J565" s="72">
        <v>24.244299999999999</v>
      </c>
      <c r="K565">
        <v>0.44</v>
      </c>
      <c r="L565" s="374">
        <f t="shared" si="43"/>
        <v>0.75</v>
      </c>
      <c r="M565" s="256">
        <f t="shared" si="47"/>
        <v>0.59499999999999997</v>
      </c>
      <c r="N565" s="297">
        <f t="shared" si="48"/>
        <v>8.7799999999999994</v>
      </c>
      <c r="O565" s="297">
        <f t="shared" si="44"/>
        <v>3.23</v>
      </c>
      <c r="P565" s="297">
        <f t="shared" si="45"/>
        <v>0</v>
      </c>
      <c r="Q565" s="295">
        <f t="shared" si="46"/>
        <v>0.13322719154605414</v>
      </c>
      <c r="V565" s="298" t="str">
        <f>PE!AP565</f>
        <v>Mischwasserüberlauf</v>
      </c>
    </row>
    <row r="566" spans="1:22">
      <c r="A566" s="184" t="s">
        <v>613</v>
      </c>
      <c r="B566">
        <v>12.79</v>
      </c>
      <c r="C566">
        <v>3.5</v>
      </c>
      <c r="E566" s="22">
        <v>12.79</v>
      </c>
      <c r="F566">
        <v>3.5</v>
      </c>
      <c r="H566">
        <v>1.1387065290790079</v>
      </c>
      <c r="I566">
        <v>2.3223591542813038</v>
      </c>
      <c r="J566" s="72">
        <v>21.4099</v>
      </c>
      <c r="K566">
        <v>0.44</v>
      </c>
      <c r="L566" s="374">
        <f t="shared" si="43"/>
        <v>0.75</v>
      </c>
      <c r="M566" s="256">
        <f t="shared" si="47"/>
        <v>0.59499999999999997</v>
      </c>
      <c r="N566" s="297">
        <f t="shared" si="48"/>
        <v>12.79</v>
      </c>
      <c r="O566" s="297">
        <f t="shared" si="44"/>
        <v>3.5</v>
      </c>
      <c r="P566" s="297">
        <f t="shared" si="45"/>
        <v>0</v>
      </c>
      <c r="Q566" s="295">
        <f t="shared" si="46"/>
        <v>0.16347577522547979</v>
      </c>
      <c r="V566" s="298" t="str">
        <f>PE!AP566</f>
        <v>Mischwasserüberlauf</v>
      </c>
    </row>
    <row r="567" spans="1:22">
      <c r="A567" s="184" t="s">
        <v>614</v>
      </c>
      <c r="B567">
        <v>7.26</v>
      </c>
      <c r="C567">
        <v>2.98</v>
      </c>
      <c r="E567" s="22">
        <v>7.26</v>
      </c>
      <c r="F567">
        <v>2.98</v>
      </c>
      <c r="H567">
        <v>0.41413423453421311</v>
      </c>
      <c r="I567">
        <v>2.3223591542813038</v>
      </c>
      <c r="J567" s="72">
        <v>19.963000000000001</v>
      </c>
      <c r="K567">
        <v>0.44</v>
      </c>
      <c r="L567" s="374">
        <f t="shared" si="43"/>
        <v>0.75</v>
      </c>
      <c r="M567" s="256">
        <f t="shared" si="47"/>
        <v>0.59499999999999997</v>
      </c>
      <c r="N567" s="297">
        <f t="shared" si="48"/>
        <v>7.26</v>
      </c>
      <c r="O567" s="297">
        <f t="shared" si="44"/>
        <v>2.98</v>
      </c>
      <c r="P567" s="297">
        <f t="shared" si="45"/>
        <v>0</v>
      </c>
      <c r="Q567" s="295">
        <f t="shared" si="46"/>
        <v>0.14927616089766066</v>
      </c>
      <c r="V567" s="298" t="str">
        <f>PE!AP567</f>
        <v>Mischwasserüberlauf</v>
      </c>
    </row>
    <row r="568" spans="1:22">
      <c r="A568" s="184" t="s">
        <v>615</v>
      </c>
      <c r="B568">
        <v>4.26</v>
      </c>
      <c r="C568">
        <v>2.38</v>
      </c>
      <c r="E568" s="22">
        <v>4.26</v>
      </c>
      <c r="F568">
        <v>2.38</v>
      </c>
      <c r="H568">
        <v>0.62561317936058813</v>
      </c>
      <c r="I568">
        <v>0.28260061430444122</v>
      </c>
      <c r="J568" s="72">
        <v>22.075199999999999</v>
      </c>
      <c r="K568">
        <v>0.44</v>
      </c>
      <c r="L568" s="374">
        <f t="shared" si="43"/>
        <v>0.75</v>
      </c>
      <c r="M568" s="256">
        <f t="shared" si="47"/>
        <v>0.59499999999999997</v>
      </c>
      <c r="N568" s="297">
        <f t="shared" si="48"/>
        <v>4.26</v>
      </c>
      <c r="O568" s="297">
        <f t="shared" si="44"/>
        <v>2.38</v>
      </c>
      <c r="P568" s="297">
        <f t="shared" si="45"/>
        <v>0</v>
      </c>
      <c r="Q568" s="295">
        <f t="shared" si="46"/>
        <v>0.10781329274479959</v>
      </c>
      <c r="V568" s="298" t="str">
        <f>PE!AP568</f>
        <v>Mischwasserüberlauf</v>
      </c>
    </row>
    <row r="569" spans="1:22">
      <c r="A569" s="184" t="s">
        <v>616</v>
      </c>
      <c r="B569">
        <v>4.37</v>
      </c>
      <c r="C569">
        <v>2.3199999999999998</v>
      </c>
      <c r="E569" s="22">
        <v>4.37</v>
      </c>
      <c r="F569">
        <v>2.3199999999999998</v>
      </c>
      <c r="H569">
        <v>0.52425544744513741</v>
      </c>
      <c r="I569">
        <v>0.28260061430444122</v>
      </c>
      <c r="J569" s="72">
        <v>19.199200000000001</v>
      </c>
      <c r="K569">
        <v>0.44</v>
      </c>
      <c r="L569" s="374">
        <f t="shared" si="43"/>
        <v>0.75</v>
      </c>
      <c r="M569" s="256">
        <f t="shared" si="47"/>
        <v>0.59499999999999997</v>
      </c>
      <c r="N569" s="297">
        <f t="shared" si="48"/>
        <v>4.37</v>
      </c>
      <c r="O569" s="297">
        <f t="shared" si="44"/>
        <v>2.3199999999999998</v>
      </c>
      <c r="P569" s="297">
        <f t="shared" si="45"/>
        <v>0</v>
      </c>
      <c r="Q569" s="295">
        <f t="shared" si="46"/>
        <v>0.12083836826534437</v>
      </c>
      <c r="V569" s="298" t="str">
        <f>PE!AP569</f>
        <v>Mischwasserüberlauf</v>
      </c>
    </row>
    <row r="570" spans="1:22">
      <c r="A570" s="184" t="s">
        <v>617</v>
      </c>
      <c r="B570">
        <v>8.31</v>
      </c>
      <c r="C570">
        <v>2.44</v>
      </c>
      <c r="E570" s="22">
        <v>8.31</v>
      </c>
      <c r="F570">
        <v>2.44</v>
      </c>
      <c r="H570">
        <v>1.138537379406299</v>
      </c>
      <c r="I570">
        <v>0.28260061430444122</v>
      </c>
      <c r="J570" s="72">
        <v>32.165999999999997</v>
      </c>
      <c r="K570">
        <v>0.44</v>
      </c>
      <c r="L570" s="374">
        <f t="shared" si="43"/>
        <v>0.75</v>
      </c>
      <c r="M570" s="256">
        <f t="shared" si="47"/>
        <v>0.59499999999999997</v>
      </c>
      <c r="N570" s="297">
        <f t="shared" si="48"/>
        <v>8.31</v>
      </c>
      <c r="O570" s="297">
        <f t="shared" si="44"/>
        <v>2.44</v>
      </c>
      <c r="P570" s="297">
        <f t="shared" si="45"/>
        <v>0</v>
      </c>
      <c r="Q570" s="295">
        <f t="shared" si="46"/>
        <v>7.5856494435117827E-2</v>
      </c>
      <c r="V570" s="298" t="str">
        <f>PE!AP570</f>
        <v>Mischwasserüberlauf</v>
      </c>
    </row>
    <row r="571" spans="1:22">
      <c r="A571" s="184" t="s">
        <v>618</v>
      </c>
      <c r="B571">
        <v>64.400000000000006</v>
      </c>
      <c r="C571">
        <v>21.7</v>
      </c>
      <c r="D571">
        <v>10.95</v>
      </c>
      <c r="E571" s="22">
        <v>64.400000000000006</v>
      </c>
      <c r="F571">
        <v>21.7</v>
      </c>
      <c r="G571" s="72">
        <v>10.95</v>
      </c>
      <c r="J571" s="72">
        <v>0.48601299999999997</v>
      </c>
      <c r="K571">
        <v>0.51</v>
      </c>
      <c r="L571" s="374">
        <f t="shared" si="43"/>
        <v>0.75</v>
      </c>
      <c r="M571" s="256">
        <f t="shared" si="47"/>
        <v>0.63</v>
      </c>
      <c r="N571" s="297">
        <f>AVERAGE(E571:G571)</f>
        <v>32.35</v>
      </c>
      <c r="O571" s="297">
        <f t="shared" si="44"/>
        <v>16.324999999999999</v>
      </c>
      <c r="P571" s="297">
        <f t="shared" si="45"/>
        <v>65.849923430321596</v>
      </c>
      <c r="Q571" s="295">
        <f t="shared" si="46"/>
        <v>33.589636491204971</v>
      </c>
      <c r="S571" s="113">
        <f>0.0955*1000</f>
        <v>95.5</v>
      </c>
      <c r="T571" s="256">
        <f>100*(O571/S571)</f>
        <v>17.094240837696333</v>
      </c>
      <c r="U571" s="256">
        <f>100*(N571/S571)</f>
        <v>33.874345549738223</v>
      </c>
      <c r="V571" s="298" t="str">
        <f>PE!AP571</f>
        <v>Methode</v>
      </c>
    </row>
    <row r="572" spans="1:22">
      <c r="A572" s="184" t="s">
        <v>619</v>
      </c>
      <c r="J572" s="72">
        <v>31.152699999999999</v>
      </c>
      <c r="L572" s="374">
        <f t="shared" si="43"/>
        <v>0.33</v>
      </c>
      <c r="M572" s="256">
        <f t="shared" si="47"/>
        <v>0.33</v>
      </c>
      <c r="N572" s="297" t="e">
        <f t="shared" ref="N572:N603" si="49">AVERAGE(B572)</f>
        <v>#DIV/0!</v>
      </c>
      <c r="O572" s="297" t="e">
        <f t="shared" si="44"/>
        <v>#DIV/0!</v>
      </c>
      <c r="P572" s="297" t="e">
        <f t="shared" si="45"/>
        <v>#DIV/0!</v>
      </c>
      <c r="Q572" s="295">
        <f t="shared" si="46"/>
        <v>0</v>
      </c>
      <c r="T572" s="256"/>
      <c r="U572" s="256"/>
      <c r="V572" s="298" t="str">
        <f>PE!AP572</f>
        <v>KWS, Methode</v>
      </c>
    </row>
    <row r="573" spans="1:22">
      <c r="A573" s="184" t="s">
        <v>620</v>
      </c>
      <c r="C573">
        <v>2.13</v>
      </c>
      <c r="F573">
        <v>2.13</v>
      </c>
      <c r="H573">
        <v>0.92741006348580879</v>
      </c>
      <c r="I573">
        <v>0.93563404694108665</v>
      </c>
      <c r="J573" s="72">
        <v>10.7529</v>
      </c>
      <c r="K573">
        <v>0.43</v>
      </c>
      <c r="L573" s="374">
        <f t="shared" si="43"/>
        <v>0.75</v>
      </c>
      <c r="M573" s="256">
        <f t="shared" si="47"/>
        <v>0.59</v>
      </c>
      <c r="N573" s="297" t="e">
        <f t="shared" si="49"/>
        <v>#DIV/0!</v>
      </c>
      <c r="O573" s="297">
        <f t="shared" si="44"/>
        <v>2.13</v>
      </c>
      <c r="P573" s="297">
        <f t="shared" si="45"/>
        <v>0</v>
      </c>
      <c r="Q573" s="295">
        <f t="shared" si="46"/>
        <v>0.19808609770387522</v>
      </c>
      <c r="T573" s="256"/>
      <c r="U573" s="256"/>
      <c r="V573" s="298" t="str">
        <f>PE!AP573</f>
        <v>KWS, neue Schlammbehandlung</v>
      </c>
    </row>
    <row r="574" spans="1:22">
      <c r="A574" s="184" t="s">
        <v>621</v>
      </c>
      <c r="C574">
        <v>2.08</v>
      </c>
      <c r="F574">
        <v>2.08</v>
      </c>
      <c r="H574">
        <v>0.6165271278721236</v>
      </c>
      <c r="I574">
        <v>0.93563404694108665</v>
      </c>
      <c r="J574" s="72">
        <v>24.845700000000001</v>
      </c>
      <c r="K574">
        <v>0.39</v>
      </c>
      <c r="L574" s="374">
        <f t="shared" si="43"/>
        <v>0.75</v>
      </c>
      <c r="M574" s="256">
        <f t="shared" si="47"/>
        <v>0.57000000000000006</v>
      </c>
      <c r="N574" s="297" t="e">
        <f t="shared" si="49"/>
        <v>#DIV/0!</v>
      </c>
      <c r="O574" s="297">
        <f t="shared" si="44"/>
        <v>2.08</v>
      </c>
      <c r="P574" s="297">
        <f t="shared" si="45"/>
        <v>0</v>
      </c>
      <c r="Q574" s="295">
        <f t="shared" si="46"/>
        <v>8.3716699469123426E-2</v>
      </c>
      <c r="T574" s="256"/>
      <c r="U574" s="256"/>
      <c r="V574" s="298" t="str">
        <f>PE!AP574</f>
        <v>KWS, neue Schlammbehandlung</v>
      </c>
    </row>
    <row r="575" spans="1:22">
      <c r="A575" s="184" t="s">
        <v>622</v>
      </c>
      <c r="H575">
        <v>0.69209679096893473</v>
      </c>
      <c r="I575">
        <v>0.93563404694108665</v>
      </c>
      <c r="J575" s="72">
        <v>8.3593499999999992</v>
      </c>
      <c r="K575">
        <v>0.25</v>
      </c>
      <c r="L575" s="374">
        <f t="shared" si="43"/>
        <v>0.33</v>
      </c>
      <c r="M575" s="256">
        <f t="shared" si="47"/>
        <v>0.29000000000000004</v>
      </c>
      <c r="N575" s="297" t="e">
        <f t="shared" si="49"/>
        <v>#DIV/0!</v>
      </c>
      <c r="O575" s="297" t="e">
        <f t="shared" si="44"/>
        <v>#DIV/0!</v>
      </c>
      <c r="P575" s="297" t="e">
        <f t="shared" si="45"/>
        <v>#DIV/0!</v>
      </c>
      <c r="Q575" s="295">
        <f t="shared" si="46"/>
        <v>0</v>
      </c>
      <c r="T575" s="256"/>
      <c r="U575" s="256"/>
      <c r="V575" s="298" t="str">
        <f>PE!AP575</f>
        <v>KWS, neue Schlammbehandlung</v>
      </c>
    </row>
    <row r="576" spans="1:22">
      <c r="A576" s="184" t="s">
        <v>623</v>
      </c>
      <c r="J576" s="72">
        <v>22.5444</v>
      </c>
      <c r="L576" s="374">
        <f t="shared" si="43"/>
        <v>0.33</v>
      </c>
      <c r="M576" s="256">
        <f t="shared" si="47"/>
        <v>0.33</v>
      </c>
      <c r="N576" s="297" t="e">
        <f t="shared" si="49"/>
        <v>#DIV/0!</v>
      </c>
      <c r="O576" s="297" t="e">
        <f t="shared" si="44"/>
        <v>#DIV/0!</v>
      </c>
      <c r="P576" s="297" t="e">
        <f t="shared" si="45"/>
        <v>#DIV/0!</v>
      </c>
      <c r="Q576" s="295">
        <f t="shared" si="46"/>
        <v>0</v>
      </c>
      <c r="T576" s="256"/>
      <c r="U576" s="256"/>
      <c r="V576" s="298" t="str">
        <f>PE!AP576</f>
        <v>KWS, neue Schlammbehandlung</v>
      </c>
    </row>
    <row r="577" spans="1:22">
      <c r="A577" s="184" t="s">
        <v>624</v>
      </c>
      <c r="C577">
        <v>2.2400000000000002</v>
      </c>
      <c r="F577">
        <v>2.2400000000000002</v>
      </c>
      <c r="H577">
        <v>0.59884540222007288</v>
      </c>
      <c r="I577">
        <v>0.72751809830295933</v>
      </c>
      <c r="J577" s="72">
        <v>4.5157999999999996</v>
      </c>
      <c r="K577">
        <v>0.44</v>
      </c>
      <c r="L577" s="374">
        <f t="shared" si="43"/>
        <v>0.75</v>
      </c>
      <c r="M577" s="256">
        <f t="shared" si="47"/>
        <v>0.59499999999999997</v>
      </c>
      <c r="N577" s="297" t="e">
        <f t="shared" si="49"/>
        <v>#DIV/0!</v>
      </c>
      <c r="O577" s="297">
        <f t="shared" si="44"/>
        <v>2.2400000000000002</v>
      </c>
      <c r="P577" s="297">
        <f t="shared" si="45"/>
        <v>0</v>
      </c>
      <c r="Q577" s="295">
        <f t="shared" si="46"/>
        <v>0.49603613977589806</v>
      </c>
      <c r="T577" s="256"/>
      <c r="U577" s="256"/>
      <c r="V577" s="298" t="str">
        <f>PE!AP577</f>
        <v>Flussproben, Lippe</v>
      </c>
    </row>
    <row r="578" spans="1:22">
      <c r="A578" s="184" t="s">
        <v>626</v>
      </c>
      <c r="B578">
        <v>2.14</v>
      </c>
      <c r="C578">
        <v>2.27</v>
      </c>
      <c r="E578" s="22">
        <v>2.14</v>
      </c>
      <c r="F578">
        <v>2.27</v>
      </c>
      <c r="H578">
        <v>0.61625653571817318</v>
      </c>
      <c r="I578">
        <v>0.72751809830295933</v>
      </c>
      <c r="J578" s="72">
        <v>10.894500000000001</v>
      </c>
      <c r="K578">
        <v>0.44</v>
      </c>
      <c r="L578" s="374">
        <f t="shared" ref="L578:L641" si="50">IF(COUNT(F578:G578)&lt;1,0.33,((COUNT(F578:G578)*(1/(COUNT(F578:G578)+COUNTBLANK(F578:G578)))+(IF(P578&lt;35,1,IF(P578&lt;70,0.5,IF(P578&gt;70,0)))))/2))</f>
        <v>0.75</v>
      </c>
      <c r="M578" s="256">
        <f t="shared" si="47"/>
        <v>0.59499999999999997</v>
      </c>
      <c r="N578" s="297">
        <f t="shared" si="49"/>
        <v>2.14</v>
      </c>
      <c r="O578" s="297">
        <f t="shared" ref="O578:O621" si="51">AVERAGE(F578:G578)</f>
        <v>2.27</v>
      </c>
      <c r="P578" s="297">
        <f t="shared" ref="P578:P641" si="52">(MAX(F578:G578)-MIN(F578:G578))/O578*100</f>
        <v>0</v>
      </c>
      <c r="Q578" s="295">
        <f t="shared" ref="Q578:Q641" si="53">IFERROR(O578/J578,0)</f>
        <v>0.20836201753178207</v>
      </c>
      <c r="T578" s="256"/>
      <c r="U578" s="256"/>
      <c r="V578" s="298" t="str">
        <f>PE!AP578</f>
        <v>Flussproben, Lippe</v>
      </c>
    </row>
    <row r="579" spans="1:22">
      <c r="A579" s="184" t="s">
        <v>627</v>
      </c>
      <c r="C579">
        <v>2.23</v>
      </c>
      <c r="F579">
        <v>2.23</v>
      </c>
      <c r="H579">
        <v>0.57667479250297526</v>
      </c>
      <c r="I579">
        <v>0.72751809830295933</v>
      </c>
      <c r="J579" s="72">
        <v>10.5124</v>
      </c>
      <c r="K579">
        <v>0.44</v>
      </c>
      <c r="L579" s="374">
        <f t="shared" si="50"/>
        <v>0.75</v>
      </c>
      <c r="M579" s="256">
        <f t="shared" si="47"/>
        <v>0.59499999999999997</v>
      </c>
      <c r="N579" s="297" t="e">
        <f t="shared" si="49"/>
        <v>#DIV/0!</v>
      </c>
      <c r="O579" s="297">
        <f t="shared" si="51"/>
        <v>2.23</v>
      </c>
      <c r="P579" s="297">
        <f t="shared" si="52"/>
        <v>0</v>
      </c>
      <c r="Q579" s="295">
        <f t="shared" si="53"/>
        <v>0.21213043643696969</v>
      </c>
      <c r="T579" s="256"/>
      <c r="U579" s="256"/>
      <c r="V579" s="298" t="str">
        <f>PE!AP579</f>
        <v>Flussproben, Lippe</v>
      </c>
    </row>
    <row r="580" spans="1:22">
      <c r="A580" s="184" t="s">
        <v>628</v>
      </c>
      <c r="B580">
        <v>256.98</v>
      </c>
      <c r="C580">
        <v>218.1</v>
      </c>
      <c r="D580">
        <v>38.54</v>
      </c>
      <c r="E580" s="22">
        <v>256.98</v>
      </c>
      <c r="F580">
        <v>218.1</v>
      </c>
      <c r="G580" s="72">
        <v>38.54</v>
      </c>
      <c r="H580">
        <v>1.3019092601025839</v>
      </c>
      <c r="I580">
        <v>0.72751809830295933</v>
      </c>
      <c r="J580" s="72">
        <v>7.32599</v>
      </c>
      <c r="K580">
        <v>0.49</v>
      </c>
      <c r="L580" s="374">
        <f t="shared" si="50"/>
        <v>0.5</v>
      </c>
      <c r="M580" s="256">
        <f t="shared" si="47"/>
        <v>0.495</v>
      </c>
      <c r="N580" s="297">
        <f t="shared" si="49"/>
        <v>256.98</v>
      </c>
      <c r="O580" s="297">
        <f t="shared" si="51"/>
        <v>128.32</v>
      </c>
      <c r="P580" s="297">
        <f t="shared" si="52"/>
        <v>139.93142144638404</v>
      </c>
      <c r="Q580" s="295">
        <f t="shared" si="53"/>
        <v>17.515721424681168</v>
      </c>
      <c r="S580" s="180">
        <v>0.38429999999999997</v>
      </c>
      <c r="T580" s="256">
        <f>100*(O580/(S580*1000))</f>
        <v>33.390580275826181</v>
      </c>
      <c r="U580" s="256">
        <f>100*(N580/(1000*S580))</f>
        <v>66.869633099141311</v>
      </c>
      <c r="V580" s="298" t="str">
        <f>PE!AP580</f>
        <v>Flussproben, Methode</v>
      </c>
    </row>
    <row r="581" spans="1:22">
      <c r="A581" s="184" t="s">
        <v>630</v>
      </c>
      <c r="B581">
        <v>11.29</v>
      </c>
      <c r="C581">
        <v>4.34</v>
      </c>
      <c r="E581" s="22">
        <v>11.29</v>
      </c>
      <c r="F581">
        <v>4.34</v>
      </c>
      <c r="H581">
        <v>0.58906099485757879</v>
      </c>
      <c r="I581">
        <v>0.99528059171618266</v>
      </c>
      <c r="J581" s="72">
        <v>13.3148</v>
      </c>
      <c r="K581">
        <v>0.49</v>
      </c>
      <c r="L581" s="374">
        <f t="shared" si="50"/>
        <v>0.75</v>
      </c>
      <c r="M581" s="256">
        <f t="shared" si="47"/>
        <v>0.62</v>
      </c>
      <c r="N581" s="297">
        <f t="shared" si="49"/>
        <v>11.29</v>
      </c>
      <c r="O581" s="297">
        <f t="shared" si="51"/>
        <v>4.34</v>
      </c>
      <c r="P581" s="297">
        <f t="shared" si="52"/>
        <v>0</v>
      </c>
      <c r="Q581" s="295">
        <f t="shared" si="53"/>
        <v>0.32595307477393576</v>
      </c>
      <c r="T581" s="256"/>
      <c r="U581" s="256"/>
      <c r="V581" s="298" t="str">
        <f>PE!AP581</f>
        <v>Flussproben, Lippe</v>
      </c>
    </row>
    <row r="582" spans="1:22">
      <c r="A582" s="184" t="s">
        <v>631</v>
      </c>
      <c r="B582">
        <v>9.34</v>
      </c>
      <c r="C582">
        <v>3.78</v>
      </c>
      <c r="E582" s="22">
        <v>9.34</v>
      </c>
      <c r="F582">
        <v>3.78</v>
      </c>
      <c r="H582">
        <v>0.51486739662881298</v>
      </c>
      <c r="I582">
        <v>0.99528059171618266</v>
      </c>
      <c r="J582" s="72">
        <v>11.510199999999999</v>
      </c>
      <c r="K582">
        <v>0.49</v>
      </c>
      <c r="L582" s="374">
        <f t="shared" si="50"/>
        <v>0.75</v>
      </c>
      <c r="M582" s="256">
        <f t="shared" si="47"/>
        <v>0.62</v>
      </c>
      <c r="N582" s="297">
        <f t="shared" si="49"/>
        <v>9.34</v>
      </c>
      <c r="O582" s="297">
        <f t="shared" si="51"/>
        <v>3.78</v>
      </c>
      <c r="P582" s="297">
        <f t="shared" si="52"/>
        <v>0</v>
      </c>
      <c r="Q582" s="295">
        <f t="shared" si="53"/>
        <v>0.32840437177459991</v>
      </c>
      <c r="T582" s="256"/>
      <c r="U582" s="256"/>
      <c r="V582" s="298" t="str">
        <f>PE!AP582</f>
        <v>Flussproben, Lippe</v>
      </c>
    </row>
    <row r="583" spans="1:22">
      <c r="A583" s="184" t="s">
        <v>632</v>
      </c>
      <c r="B583">
        <v>11.51</v>
      </c>
      <c r="C583">
        <v>3.26</v>
      </c>
      <c r="E583" s="22">
        <v>11.51</v>
      </c>
      <c r="F583">
        <v>3.26</v>
      </c>
      <c r="H583">
        <v>0.43495871571275968</v>
      </c>
      <c r="I583">
        <v>0.99528059171618266</v>
      </c>
      <c r="J583" s="72">
        <v>13.69835</v>
      </c>
      <c r="K583">
        <v>0.56000000000000005</v>
      </c>
      <c r="L583" s="374">
        <f t="shared" si="50"/>
        <v>0.75</v>
      </c>
      <c r="M583" s="256">
        <f t="shared" si="47"/>
        <v>0.65500000000000003</v>
      </c>
      <c r="N583" s="297">
        <f t="shared" si="49"/>
        <v>11.51</v>
      </c>
      <c r="O583" s="297">
        <f t="shared" si="51"/>
        <v>3.26</v>
      </c>
      <c r="P583" s="297">
        <f t="shared" si="52"/>
        <v>0</v>
      </c>
      <c r="Q583" s="295">
        <f t="shared" si="53"/>
        <v>0.23798486679052586</v>
      </c>
      <c r="T583" s="256"/>
      <c r="U583" s="256"/>
      <c r="V583" s="298" t="str">
        <f>PE!AP583</f>
        <v>Flussproben, Lippe</v>
      </c>
    </row>
    <row r="584" spans="1:22">
      <c r="A584" s="184" t="s">
        <v>633</v>
      </c>
      <c r="B584">
        <v>4.75</v>
      </c>
      <c r="C584">
        <v>2.48</v>
      </c>
      <c r="E584" s="22">
        <v>4.75</v>
      </c>
      <c r="F584">
        <v>2.48</v>
      </c>
      <c r="H584">
        <v>1.463439595231159</v>
      </c>
      <c r="I584">
        <v>0.99528059171618266</v>
      </c>
      <c r="J584" s="72">
        <v>4.7008900000000002</v>
      </c>
      <c r="K584">
        <v>0.44</v>
      </c>
      <c r="L584" s="374">
        <f t="shared" si="50"/>
        <v>0.75</v>
      </c>
      <c r="M584" s="256">
        <f t="shared" si="47"/>
        <v>0.59499999999999997</v>
      </c>
      <c r="N584" s="297">
        <f t="shared" si="49"/>
        <v>4.75</v>
      </c>
      <c r="O584" s="297">
        <f t="shared" si="51"/>
        <v>2.48</v>
      </c>
      <c r="P584" s="297">
        <f t="shared" si="52"/>
        <v>0</v>
      </c>
      <c r="Q584" s="295">
        <f t="shared" si="53"/>
        <v>0.52755967487007771</v>
      </c>
      <c r="T584" s="256"/>
      <c r="U584" s="256"/>
      <c r="V584" s="298" t="str">
        <f>PE!AP584</f>
        <v>Flussproben, Methode</v>
      </c>
    </row>
    <row r="585" spans="1:22">
      <c r="A585" s="184" t="s">
        <v>634</v>
      </c>
      <c r="B585">
        <v>4.08</v>
      </c>
      <c r="C585">
        <v>2.4500000000000002</v>
      </c>
      <c r="E585" s="22">
        <v>4.08</v>
      </c>
      <c r="F585">
        <v>2.4500000000000002</v>
      </c>
      <c r="H585">
        <v>0.44252277258406802</v>
      </c>
      <c r="I585">
        <v>0.56732019691233859</v>
      </c>
      <c r="J585" s="72">
        <v>7.9326249999999998</v>
      </c>
      <c r="K585">
        <v>0.44</v>
      </c>
      <c r="L585" s="374">
        <f t="shared" si="50"/>
        <v>0.75</v>
      </c>
      <c r="M585" s="256">
        <f t="shared" si="47"/>
        <v>0.59499999999999997</v>
      </c>
      <c r="N585" s="297">
        <f t="shared" si="49"/>
        <v>4.08</v>
      </c>
      <c r="O585" s="297">
        <f t="shared" si="51"/>
        <v>2.4500000000000002</v>
      </c>
      <c r="P585" s="297">
        <f t="shared" si="52"/>
        <v>0</v>
      </c>
      <c r="Q585" s="295">
        <f t="shared" si="53"/>
        <v>0.30885110540331862</v>
      </c>
      <c r="T585" s="256"/>
      <c r="U585" s="256"/>
      <c r="V585" s="298" t="str">
        <f>PE!AP585</f>
        <v>Mischwasserüberlauf</v>
      </c>
    </row>
    <row r="586" spans="1:22">
      <c r="A586" s="184" t="s">
        <v>635</v>
      </c>
      <c r="B586">
        <v>3.12</v>
      </c>
      <c r="C586">
        <v>2.23</v>
      </c>
      <c r="E586" s="22">
        <v>3.12</v>
      </c>
      <c r="F586">
        <v>2.23</v>
      </c>
      <c r="H586">
        <v>0.70058927453223541</v>
      </c>
      <c r="I586">
        <v>0.56732019691233859</v>
      </c>
      <c r="J586" s="72">
        <v>5.5930400000000002</v>
      </c>
      <c r="K586">
        <v>0.44</v>
      </c>
      <c r="L586" s="374">
        <f t="shared" si="50"/>
        <v>0.75</v>
      </c>
      <c r="M586" s="256">
        <f t="shared" si="47"/>
        <v>0.59499999999999997</v>
      </c>
      <c r="N586" s="297">
        <f t="shared" si="49"/>
        <v>3.12</v>
      </c>
      <c r="O586" s="297">
        <f t="shared" si="51"/>
        <v>2.23</v>
      </c>
      <c r="P586" s="297">
        <f t="shared" si="52"/>
        <v>0</v>
      </c>
      <c r="Q586" s="295">
        <f t="shared" si="53"/>
        <v>0.39870982506829916</v>
      </c>
      <c r="T586" s="256"/>
      <c r="U586" s="256"/>
      <c r="V586" s="298" t="str">
        <f>PE!AP586</f>
        <v>Mischwasserüberlauf</v>
      </c>
    </row>
    <row r="587" spans="1:22">
      <c r="A587" s="184" t="s">
        <v>636</v>
      </c>
      <c r="B587">
        <v>2.74</v>
      </c>
      <c r="C587">
        <v>2.2799999999999998</v>
      </c>
      <c r="E587" s="22">
        <v>2.74</v>
      </c>
      <c r="F587">
        <v>2.2799999999999998</v>
      </c>
      <c r="H587">
        <v>1.1131218618954</v>
      </c>
      <c r="I587">
        <v>0.56732019691233859</v>
      </c>
      <c r="J587" s="72">
        <v>4.9848800000000004</v>
      </c>
      <c r="K587">
        <v>0.44</v>
      </c>
      <c r="L587" s="374">
        <f t="shared" si="50"/>
        <v>0.75</v>
      </c>
      <c r="M587" s="256">
        <f t="shared" si="47"/>
        <v>0.59499999999999997</v>
      </c>
      <c r="N587" s="297">
        <f t="shared" si="49"/>
        <v>2.74</v>
      </c>
      <c r="O587" s="297">
        <f t="shared" si="51"/>
        <v>2.2799999999999998</v>
      </c>
      <c r="P587" s="297">
        <f t="shared" si="52"/>
        <v>0</v>
      </c>
      <c r="Q587" s="295">
        <f t="shared" si="53"/>
        <v>0.45738312657476199</v>
      </c>
      <c r="T587" s="256"/>
      <c r="U587" s="256"/>
      <c r="V587" s="298" t="str">
        <f>PE!AP587</f>
        <v>Mischwasserüberlauf</v>
      </c>
    </row>
    <row r="588" spans="1:22">
      <c r="A588" s="184" t="s">
        <v>637</v>
      </c>
      <c r="B588">
        <v>2.1</v>
      </c>
      <c r="C588">
        <v>2.11</v>
      </c>
      <c r="E588" s="22">
        <v>2.1</v>
      </c>
      <c r="F588">
        <v>2.11</v>
      </c>
      <c r="H588">
        <v>0.95520554433141691</v>
      </c>
      <c r="I588">
        <v>0.15301122576532269</v>
      </c>
      <c r="J588" s="72">
        <v>9.8550500000000003</v>
      </c>
      <c r="K588">
        <v>0.44</v>
      </c>
      <c r="L588" s="374">
        <f t="shared" si="50"/>
        <v>0.75</v>
      </c>
      <c r="M588" s="256">
        <f t="shared" ref="M588:M651" si="54">AVERAGE(K588:L588)</f>
        <v>0.59499999999999997</v>
      </c>
      <c r="N588" s="297">
        <f t="shared" si="49"/>
        <v>2.1</v>
      </c>
      <c r="O588" s="297">
        <f t="shared" si="51"/>
        <v>2.11</v>
      </c>
      <c r="P588" s="297">
        <f t="shared" si="52"/>
        <v>0</v>
      </c>
      <c r="Q588" s="295">
        <f t="shared" si="53"/>
        <v>0.21410342920634595</v>
      </c>
      <c r="T588" s="256"/>
      <c r="U588" s="256"/>
      <c r="V588" s="298" t="str">
        <f>PE!AP588</f>
        <v>KWS, neue Schlammbehandlung</v>
      </c>
    </row>
    <row r="589" spans="1:22">
      <c r="A589" s="184" t="s">
        <v>638</v>
      </c>
      <c r="C589">
        <v>2.1</v>
      </c>
      <c r="F589">
        <v>2.1</v>
      </c>
      <c r="H589">
        <v>8.1601885331415172E-2</v>
      </c>
      <c r="I589">
        <v>0.15301122576532269</v>
      </c>
      <c r="J589" s="72">
        <v>8.9800300000000011</v>
      </c>
      <c r="K589">
        <v>0.44</v>
      </c>
      <c r="L589" s="374">
        <f t="shared" si="50"/>
        <v>0.75</v>
      </c>
      <c r="M589" s="256">
        <f t="shared" si="54"/>
        <v>0.59499999999999997</v>
      </c>
      <c r="N589" s="297" t="e">
        <f t="shared" si="49"/>
        <v>#DIV/0!</v>
      </c>
      <c r="O589" s="297">
        <f t="shared" si="51"/>
        <v>2.1</v>
      </c>
      <c r="P589" s="297">
        <f t="shared" si="52"/>
        <v>0</v>
      </c>
      <c r="Q589" s="295">
        <f t="shared" si="53"/>
        <v>0.23385222543799963</v>
      </c>
      <c r="T589" s="256"/>
      <c r="U589" s="256"/>
      <c r="V589" s="298" t="str">
        <f>PE!AP589</f>
        <v>KWS, neue Schlammbehandlung</v>
      </c>
    </row>
    <row r="590" spans="1:22">
      <c r="A590" s="184" t="s">
        <v>639</v>
      </c>
      <c r="C590">
        <v>2.08</v>
      </c>
      <c r="F590">
        <v>2.08</v>
      </c>
      <c r="H590">
        <v>1.0305923510445369</v>
      </c>
      <c r="I590">
        <v>0.15301122576532269</v>
      </c>
      <c r="J590" s="72">
        <v>8.0890199999999997</v>
      </c>
      <c r="K590">
        <v>0.44</v>
      </c>
      <c r="L590" s="374">
        <f t="shared" si="50"/>
        <v>0.75</v>
      </c>
      <c r="M590" s="256">
        <f t="shared" si="54"/>
        <v>0.59499999999999997</v>
      </c>
      <c r="N590" s="297" t="e">
        <f t="shared" si="49"/>
        <v>#DIV/0!</v>
      </c>
      <c r="O590" s="297">
        <f t="shared" si="51"/>
        <v>2.08</v>
      </c>
      <c r="P590" s="297">
        <f t="shared" si="52"/>
        <v>0</v>
      </c>
      <c r="Q590" s="295">
        <f t="shared" si="53"/>
        <v>0.25713868923553163</v>
      </c>
      <c r="T590" s="256"/>
      <c r="U590" s="256"/>
      <c r="V590" s="298" t="str">
        <f>PE!AP590</f>
        <v>KWS, neue Schlammbehandlung</v>
      </c>
    </row>
    <row r="591" spans="1:22">
      <c r="A591" s="184" t="s">
        <v>640</v>
      </c>
      <c r="C591">
        <v>29.15</v>
      </c>
      <c r="D591">
        <v>7.12</v>
      </c>
      <c r="F591">
        <v>29.15</v>
      </c>
      <c r="G591" s="72">
        <v>7.12</v>
      </c>
      <c r="J591" s="72">
        <v>1.39551</v>
      </c>
      <c r="K591">
        <v>0.39</v>
      </c>
      <c r="L591" s="374">
        <f t="shared" si="50"/>
        <v>0.5</v>
      </c>
      <c r="M591" s="256">
        <f t="shared" si="54"/>
        <v>0.44500000000000001</v>
      </c>
      <c r="N591" s="297" t="e">
        <f t="shared" si="49"/>
        <v>#DIV/0!</v>
      </c>
      <c r="O591" s="297">
        <f t="shared" si="51"/>
        <v>18.134999999999998</v>
      </c>
      <c r="P591" s="297">
        <f t="shared" si="52"/>
        <v>121.47780534877309</v>
      </c>
      <c r="Q591" s="295">
        <f t="shared" si="53"/>
        <v>12.99524904873487</v>
      </c>
      <c r="T591" s="256"/>
      <c r="U591" s="256"/>
      <c r="V591" s="298" t="str">
        <f>PE!AP591</f>
        <v>Methode</v>
      </c>
    </row>
    <row r="592" spans="1:22">
      <c r="A592" s="186" t="s">
        <v>641</v>
      </c>
      <c r="B592">
        <v>76.8</v>
      </c>
      <c r="C592">
        <v>30.73</v>
      </c>
      <c r="D592">
        <v>9.15</v>
      </c>
      <c r="E592" s="22">
        <v>76.8</v>
      </c>
      <c r="F592">
        <v>30.73</v>
      </c>
      <c r="G592" s="72">
        <v>9.15</v>
      </c>
      <c r="J592" s="72">
        <v>3.29576</v>
      </c>
      <c r="K592">
        <v>0.56000000000000005</v>
      </c>
      <c r="L592" s="374">
        <f t="shared" si="50"/>
        <v>0.5</v>
      </c>
      <c r="M592" s="256">
        <f t="shared" si="54"/>
        <v>0.53</v>
      </c>
      <c r="N592" s="297">
        <f t="shared" si="49"/>
        <v>76.8</v>
      </c>
      <c r="O592" s="297">
        <f t="shared" si="51"/>
        <v>19.940000000000001</v>
      </c>
      <c r="P592" s="297">
        <f t="shared" si="52"/>
        <v>108.2246740220662</v>
      </c>
      <c r="Q592" s="295">
        <f t="shared" si="53"/>
        <v>6.0501978299390737</v>
      </c>
      <c r="S592" s="185">
        <f>1000*0.0907898</f>
        <v>90.7898</v>
      </c>
      <c r="T592" s="256">
        <f>100*(O592/S592)</f>
        <v>21.96281961189473</v>
      </c>
      <c r="U592" s="256">
        <f>100*(N592/S592)</f>
        <v>84.591000310607583</v>
      </c>
      <c r="V592" s="298" t="str">
        <f>PE!AP592</f>
        <v>Methode</v>
      </c>
    </row>
    <row r="593" spans="1:22">
      <c r="A593" s="186" t="s">
        <v>642</v>
      </c>
      <c r="C593">
        <v>1.79</v>
      </c>
      <c r="F593">
        <v>1.79</v>
      </c>
      <c r="H593">
        <v>0.70699999999999996</v>
      </c>
      <c r="I593">
        <v>1.1439999999999999</v>
      </c>
      <c r="J593" s="72">
        <v>5.1746699999999999</v>
      </c>
      <c r="K593">
        <v>0.44</v>
      </c>
      <c r="L593" s="374">
        <f t="shared" si="50"/>
        <v>0.75</v>
      </c>
      <c r="M593" s="256">
        <f t="shared" si="54"/>
        <v>0.59499999999999997</v>
      </c>
      <c r="N593" s="297" t="e">
        <f t="shared" si="49"/>
        <v>#DIV/0!</v>
      </c>
      <c r="O593" s="297">
        <f t="shared" si="51"/>
        <v>1.79</v>
      </c>
      <c r="P593" s="297">
        <f t="shared" si="52"/>
        <v>0</v>
      </c>
      <c r="Q593" s="295">
        <f t="shared" si="53"/>
        <v>0.34591577820421399</v>
      </c>
      <c r="T593" s="256"/>
      <c r="U593" s="256"/>
      <c r="V593" s="298" t="str">
        <f>PE!AP593</f>
        <v>Algen</v>
      </c>
    </row>
    <row r="594" spans="1:22">
      <c r="A594" s="186" t="s">
        <v>643</v>
      </c>
      <c r="C594">
        <v>1.79</v>
      </c>
      <c r="F594">
        <v>1.79</v>
      </c>
      <c r="H594">
        <v>0.70699999999999996</v>
      </c>
      <c r="I594">
        <v>1.1439999999999999</v>
      </c>
      <c r="J594" s="72">
        <v>8.3863399999999988</v>
      </c>
      <c r="K594">
        <v>0.44</v>
      </c>
      <c r="L594" s="374">
        <f t="shared" si="50"/>
        <v>0.75</v>
      </c>
      <c r="M594" s="256">
        <f t="shared" si="54"/>
        <v>0.59499999999999997</v>
      </c>
      <c r="N594" s="297" t="e">
        <f t="shared" si="49"/>
        <v>#DIV/0!</v>
      </c>
      <c r="O594" s="297">
        <f t="shared" si="51"/>
        <v>1.79</v>
      </c>
      <c r="P594" s="297">
        <f t="shared" si="52"/>
        <v>0</v>
      </c>
      <c r="Q594" s="295">
        <f t="shared" si="53"/>
        <v>0.21344233598923967</v>
      </c>
      <c r="T594" s="256"/>
      <c r="U594" s="256"/>
      <c r="V594" s="298" t="str">
        <f>PE!AP594</f>
        <v>Algen</v>
      </c>
    </row>
    <row r="595" spans="1:22">
      <c r="A595" s="186" t="s">
        <v>644</v>
      </c>
      <c r="C595">
        <v>1.79</v>
      </c>
      <c r="F595">
        <v>1.79</v>
      </c>
      <c r="H595">
        <v>0.70699999999999996</v>
      </c>
      <c r="I595">
        <v>0.104</v>
      </c>
      <c r="J595" s="72">
        <v>19.356449999999999</v>
      </c>
      <c r="K595">
        <v>0.44</v>
      </c>
      <c r="L595" s="374">
        <f t="shared" si="50"/>
        <v>0.75</v>
      </c>
      <c r="M595" s="256">
        <f t="shared" si="54"/>
        <v>0.59499999999999997</v>
      </c>
      <c r="N595" s="297" t="e">
        <f t="shared" si="49"/>
        <v>#DIV/0!</v>
      </c>
      <c r="O595" s="297">
        <f t="shared" si="51"/>
        <v>1.79</v>
      </c>
      <c r="P595" s="297">
        <f t="shared" si="52"/>
        <v>0</v>
      </c>
      <c r="Q595" s="295">
        <f t="shared" si="53"/>
        <v>9.2475634736741502E-2</v>
      </c>
      <c r="T595" s="256"/>
      <c r="U595" s="256"/>
      <c r="V595" s="298" t="str">
        <f>PE!AP595</f>
        <v>Algen</v>
      </c>
    </row>
    <row r="596" spans="1:22">
      <c r="A596" s="186" t="s">
        <v>645</v>
      </c>
      <c r="C596">
        <v>1.78</v>
      </c>
      <c r="F596">
        <v>1.78</v>
      </c>
      <c r="H596">
        <v>0.70699999999999996</v>
      </c>
      <c r="I596">
        <v>0.104</v>
      </c>
      <c r="J596" s="72">
        <v>14.002000000000001</v>
      </c>
      <c r="K596">
        <v>0.44</v>
      </c>
      <c r="L596" s="374">
        <f t="shared" si="50"/>
        <v>0.75</v>
      </c>
      <c r="M596" s="256">
        <f t="shared" si="54"/>
        <v>0.59499999999999997</v>
      </c>
      <c r="N596" s="297" t="e">
        <f t="shared" si="49"/>
        <v>#DIV/0!</v>
      </c>
      <c r="O596" s="297">
        <f t="shared" si="51"/>
        <v>1.78</v>
      </c>
      <c r="P596" s="297">
        <f t="shared" si="52"/>
        <v>0</v>
      </c>
      <c r="Q596" s="295">
        <f t="shared" si="53"/>
        <v>0.12712469647193259</v>
      </c>
      <c r="T596" s="256"/>
      <c r="U596" s="256"/>
      <c r="V596" s="298" t="str">
        <f>PE!AP596</f>
        <v>Algen</v>
      </c>
    </row>
    <row r="597" spans="1:22">
      <c r="A597" s="186" t="s">
        <v>646</v>
      </c>
      <c r="B597">
        <v>3.95</v>
      </c>
      <c r="C597">
        <v>1.95</v>
      </c>
      <c r="E597" s="22">
        <v>3.95</v>
      </c>
      <c r="F597">
        <v>1.95</v>
      </c>
      <c r="J597" s="72">
        <v>3.6834699999999998</v>
      </c>
      <c r="K597">
        <v>0.44</v>
      </c>
      <c r="L597" s="374">
        <f t="shared" si="50"/>
        <v>0.75</v>
      </c>
      <c r="M597" s="256">
        <f t="shared" si="54"/>
        <v>0.59499999999999997</v>
      </c>
      <c r="N597" s="297">
        <f t="shared" si="49"/>
        <v>3.95</v>
      </c>
      <c r="O597" s="297">
        <f t="shared" si="51"/>
        <v>1.95</v>
      </c>
      <c r="P597" s="297">
        <f t="shared" si="52"/>
        <v>0</v>
      </c>
      <c r="Q597" s="295">
        <f t="shared" si="53"/>
        <v>0.52939212210225683</v>
      </c>
      <c r="T597" s="256"/>
      <c r="U597" s="256"/>
      <c r="V597" s="298" t="str">
        <f>PE!AP597</f>
        <v>KWS</v>
      </c>
    </row>
    <row r="598" spans="1:22">
      <c r="A598" s="186" t="s">
        <v>647</v>
      </c>
      <c r="B598">
        <v>3.09</v>
      </c>
      <c r="C598">
        <v>1.94</v>
      </c>
      <c r="E598" s="22">
        <v>3.09</v>
      </c>
      <c r="F598">
        <v>1.94</v>
      </c>
      <c r="H598">
        <v>0.70699999999999996</v>
      </c>
      <c r="I598">
        <v>3.7999999999999999E-2</v>
      </c>
      <c r="J598" s="72">
        <v>4.4487699999999997</v>
      </c>
      <c r="K598">
        <v>0.44</v>
      </c>
      <c r="L598" s="374">
        <f t="shared" si="50"/>
        <v>0.75</v>
      </c>
      <c r="M598" s="256">
        <f t="shared" si="54"/>
        <v>0.59499999999999997</v>
      </c>
      <c r="N598" s="297">
        <f t="shared" si="49"/>
        <v>3.09</v>
      </c>
      <c r="O598" s="297">
        <f t="shared" si="51"/>
        <v>1.94</v>
      </c>
      <c r="P598" s="297">
        <f t="shared" si="52"/>
        <v>0</v>
      </c>
      <c r="Q598" s="295">
        <f t="shared" si="53"/>
        <v>0.43607558943258473</v>
      </c>
      <c r="T598" s="256"/>
      <c r="U598" s="256"/>
      <c r="V598" s="298" t="str">
        <f>PE!AP598</f>
        <v>KWS</v>
      </c>
    </row>
    <row r="599" spans="1:22">
      <c r="A599" s="186" t="s">
        <v>648</v>
      </c>
      <c r="B599">
        <v>3.02</v>
      </c>
      <c r="C599">
        <v>1.9</v>
      </c>
      <c r="E599" s="22">
        <v>3.02</v>
      </c>
      <c r="F599">
        <v>1.9</v>
      </c>
      <c r="H599">
        <v>0.70699999999999996</v>
      </c>
      <c r="I599">
        <v>3.7999999999999999E-2</v>
      </c>
      <c r="J599" s="72">
        <v>4.2672600000000003</v>
      </c>
      <c r="K599">
        <v>0.44</v>
      </c>
      <c r="L599" s="374">
        <f t="shared" si="50"/>
        <v>0.75</v>
      </c>
      <c r="M599" s="256">
        <f t="shared" si="54"/>
        <v>0.59499999999999997</v>
      </c>
      <c r="N599" s="297">
        <f t="shared" si="49"/>
        <v>3.02</v>
      </c>
      <c r="O599" s="297">
        <f t="shared" si="51"/>
        <v>1.9</v>
      </c>
      <c r="P599" s="297">
        <f t="shared" si="52"/>
        <v>0</v>
      </c>
      <c r="Q599" s="295">
        <f t="shared" si="53"/>
        <v>0.44525058234089315</v>
      </c>
      <c r="T599" s="256"/>
      <c r="U599" s="256"/>
      <c r="V599" s="298" t="str">
        <f>PE!AP599</f>
        <v>KWS</v>
      </c>
    </row>
    <row r="600" spans="1:22">
      <c r="A600" s="186" t="s">
        <v>649</v>
      </c>
      <c r="B600">
        <v>5.51</v>
      </c>
      <c r="C600">
        <v>2.94</v>
      </c>
      <c r="E600" s="22">
        <v>5.51</v>
      </c>
      <c r="F600">
        <v>2.94</v>
      </c>
      <c r="H600">
        <v>0.70699999999999996</v>
      </c>
      <c r="I600">
        <v>0.17399999999999999</v>
      </c>
      <c r="J600" s="72">
        <v>8.0275499999999997</v>
      </c>
      <c r="K600">
        <v>0.49</v>
      </c>
      <c r="L600" s="374">
        <f t="shared" si="50"/>
        <v>0.75</v>
      </c>
      <c r="M600" s="256">
        <f t="shared" si="54"/>
        <v>0.62</v>
      </c>
      <c r="N600" s="297">
        <f t="shared" si="49"/>
        <v>5.51</v>
      </c>
      <c r="O600" s="297">
        <f t="shared" si="51"/>
        <v>2.94</v>
      </c>
      <c r="P600" s="297">
        <f t="shared" si="52"/>
        <v>0</v>
      </c>
      <c r="Q600" s="295">
        <f t="shared" si="53"/>
        <v>0.36623876525216287</v>
      </c>
      <c r="T600" s="256"/>
      <c r="U600" s="256"/>
      <c r="V600" s="298" t="str">
        <f>PE!AP600</f>
        <v>Münchehofe</v>
      </c>
    </row>
    <row r="601" spans="1:22">
      <c r="A601" s="186" t="s">
        <v>651</v>
      </c>
      <c r="B601">
        <v>3.41</v>
      </c>
      <c r="C601">
        <v>2.23</v>
      </c>
      <c r="E601" s="22">
        <v>3.41</v>
      </c>
      <c r="F601">
        <v>2.23</v>
      </c>
      <c r="H601">
        <v>0.70699999999999996</v>
      </c>
      <c r="I601">
        <v>0.17399999999999999</v>
      </c>
      <c r="J601" s="72">
        <v>5.2784000000000004</v>
      </c>
      <c r="K601">
        <v>0.44</v>
      </c>
      <c r="L601" s="374">
        <f t="shared" si="50"/>
        <v>0.75</v>
      </c>
      <c r="M601" s="256">
        <f t="shared" si="54"/>
        <v>0.59499999999999997</v>
      </c>
      <c r="N601" s="297">
        <f t="shared" si="49"/>
        <v>3.41</v>
      </c>
      <c r="O601" s="297">
        <f t="shared" si="51"/>
        <v>2.23</v>
      </c>
      <c r="P601" s="297">
        <f t="shared" si="52"/>
        <v>0</v>
      </c>
      <c r="Q601" s="295">
        <f t="shared" si="53"/>
        <v>0.42247650803273717</v>
      </c>
      <c r="T601" s="256"/>
      <c r="U601" s="256"/>
      <c r="V601" s="298" t="str">
        <f>PE!AP601</f>
        <v>Münchehofe</v>
      </c>
    </row>
    <row r="602" spans="1:22">
      <c r="A602" s="186" t="s">
        <v>652</v>
      </c>
      <c r="B602">
        <v>6.37</v>
      </c>
      <c r="C602">
        <v>2.2799999999999998</v>
      </c>
      <c r="E602" s="22">
        <v>6.37</v>
      </c>
      <c r="F602">
        <v>2.2799999999999998</v>
      </c>
      <c r="H602">
        <v>0.42299999999999999</v>
      </c>
      <c r="I602">
        <v>1.327</v>
      </c>
      <c r="J602" s="72">
        <v>8.4864350000000002</v>
      </c>
      <c r="K602">
        <v>0.44</v>
      </c>
      <c r="L602" s="374">
        <f t="shared" si="50"/>
        <v>0.75</v>
      </c>
      <c r="M602" s="256">
        <f t="shared" si="54"/>
        <v>0.59499999999999997</v>
      </c>
      <c r="N602" s="297">
        <f t="shared" si="49"/>
        <v>6.37</v>
      </c>
      <c r="O602" s="297">
        <f t="shared" si="51"/>
        <v>2.2799999999999998</v>
      </c>
      <c r="P602" s="297">
        <f t="shared" si="52"/>
        <v>0</v>
      </c>
      <c r="Q602" s="295">
        <f t="shared" si="53"/>
        <v>0.26866405033444546</v>
      </c>
      <c r="T602" s="256"/>
      <c r="U602" s="256"/>
      <c r="V602" s="298" t="str">
        <f>PE!AP602</f>
        <v>Flussproben Spree</v>
      </c>
    </row>
    <row r="603" spans="1:22">
      <c r="A603" s="186" t="s">
        <v>654</v>
      </c>
      <c r="B603">
        <v>7.97</v>
      </c>
      <c r="C603">
        <v>2.3199999999999998</v>
      </c>
      <c r="E603" s="22">
        <v>7.97</v>
      </c>
      <c r="F603">
        <v>2.3199999999999998</v>
      </c>
      <c r="H603">
        <v>0.71199999999999997</v>
      </c>
      <c r="I603">
        <v>1.327</v>
      </c>
      <c r="J603" s="72">
        <v>10.4887</v>
      </c>
      <c r="K603">
        <v>0.44</v>
      </c>
      <c r="L603" s="374">
        <f t="shared" si="50"/>
        <v>0.75</v>
      </c>
      <c r="M603" s="256">
        <f t="shared" si="54"/>
        <v>0.59499999999999997</v>
      </c>
      <c r="N603" s="297">
        <f t="shared" si="49"/>
        <v>7.97</v>
      </c>
      <c r="O603" s="297">
        <f t="shared" si="51"/>
        <v>2.3199999999999998</v>
      </c>
      <c r="P603" s="297">
        <f t="shared" si="52"/>
        <v>0</v>
      </c>
      <c r="Q603" s="295">
        <f t="shared" si="53"/>
        <v>0.22119042398009287</v>
      </c>
      <c r="T603" s="256"/>
      <c r="U603" s="256"/>
      <c r="V603" s="298" t="str">
        <f>PE!AP603</f>
        <v>Flussproben Spree</v>
      </c>
    </row>
    <row r="604" spans="1:22">
      <c r="A604" s="186" t="s">
        <v>655</v>
      </c>
      <c r="B604">
        <v>4.58</v>
      </c>
      <c r="C604">
        <v>8.09</v>
      </c>
      <c r="D604">
        <v>3.25</v>
      </c>
      <c r="E604" s="22">
        <v>4.58</v>
      </c>
      <c r="F604">
        <v>8.09</v>
      </c>
      <c r="G604" s="72">
        <v>3.25</v>
      </c>
      <c r="H604">
        <v>1.1220000000000001</v>
      </c>
      <c r="I604">
        <v>1.327</v>
      </c>
      <c r="J604" s="72">
        <v>5.2794600000000003</v>
      </c>
      <c r="K604">
        <v>0.56000000000000005</v>
      </c>
      <c r="L604" s="374">
        <f t="shared" si="50"/>
        <v>0.5</v>
      </c>
      <c r="M604" s="256">
        <f t="shared" si="54"/>
        <v>0.53</v>
      </c>
      <c r="N604" s="297">
        <f t="shared" ref="N604:N620" si="55">AVERAGE(B604)</f>
        <v>4.58</v>
      </c>
      <c r="O604" s="297">
        <f t="shared" si="51"/>
        <v>5.67</v>
      </c>
      <c r="P604" s="297">
        <f t="shared" si="52"/>
        <v>85.361552028218696</v>
      </c>
      <c r="Q604" s="295">
        <f t="shared" si="53"/>
        <v>1.0739734745598981</v>
      </c>
      <c r="T604" s="256"/>
      <c r="U604" s="256"/>
      <c r="V604" s="298" t="str">
        <f>PE!AP604</f>
        <v>Methode</v>
      </c>
    </row>
    <row r="605" spans="1:22">
      <c r="A605" s="186" t="s">
        <v>656</v>
      </c>
      <c r="B605">
        <v>12.53</v>
      </c>
      <c r="C605">
        <v>3.1</v>
      </c>
      <c r="E605" s="22">
        <v>12.53</v>
      </c>
      <c r="F605">
        <v>3.1</v>
      </c>
      <c r="H605">
        <v>0.70699999999999996</v>
      </c>
      <c r="I605">
        <v>6.7000000000000004E-2</v>
      </c>
      <c r="J605" s="72">
        <v>12.811</v>
      </c>
      <c r="K605">
        <v>0.56000000000000005</v>
      </c>
      <c r="L605" s="374">
        <f t="shared" si="50"/>
        <v>0.75</v>
      </c>
      <c r="M605" s="256">
        <f t="shared" si="54"/>
        <v>0.65500000000000003</v>
      </c>
      <c r="N605" s="297">
        <f t="shared" si="55"/>
        <v>12.53</v>
      </c>
      <c r="O605" s="297">
        <f t="shared" si="51"/>
        <v>3.1</v>
      </c>
      <c r="P605" s="297">
        <f t="shared" si="52"/>
        <v>0</v>
      </c>
      <c r="Q605" s="295">
        <f t="shared" si="53"/>
        <v>0.24197954882522832</v>
      </c>
      <c r="T605" s="256"/>
      <c r="U605" s="256"/>
      <c r="V605" s="298" t="str">
        <f>PE!AP605</f>
        <v>Flussproben Spree</v>
      </c>
    </row>
    <row r="606" spans="1:22">
      <c r="A606" s="186" t="s">
        <v>657</v>
      </c>
      <c r="B606">
        <v>8.4700000000000006</v>
      </c>
      <c r="C606">
        <v>2.68</v>
      </c>
      <c r="E606" s="22">
        <v>8.4700000000000006</v>
      </c>
      <c r="F606">
        <v>2.68</v>
      </c>
      <c r="H606">
        <v>0.70699999999999996</v>
      </c>
      <c r="I606">
        <v>6.7000000000000004E-2</v>
      </c>
      <c r="J606" s="72">
        <v>9.2412299999999998</v>
      </c>
      <c r="K606">
        <v>0.49</v>
      </c>
      <c r="L606" s="374">
        <f t="shared" si="50"/>
        <v>0.75</v>
      </c>
      <c r="M606" s="256">
        <f t="shared" si="54"/>
        <v>0.62</v>
      </c>
      <c r="N606" s="297">
        <f t="shared" si="55"/>
        <v>8.4700000000000006</v>
      </c>
      <c r="O606" s="297">
        <f t="shared" si="51"/>
        <v>2.68</v>
      </c>
      <c r="P606" s="297">
        <f t="shared" si="52"/>
        <v>0</v>
      </c>
      <c r="Q606" s="295">
        <f t="shared" si="53"/>
        <v>0.29000468552346387</v>
      </c>
      <c r="T606" s="256"/>
      <c r="U606" s="256"/>
      <c r="V606" s="298" t="str">
        <f>PE!AP606</f>
        <v>Flussproben Spree</v>
      </c>
    </row>
    <row r="607" spans="1:22">
      <c r="A607" s="191" t="s">
        <v>658</v>
      </c>
      <c r="B607">
        <v>8.3800000000000008</v>
      </c>
      <c r="C607">
        <v>2.34</v>
      </c>
      <c r="D607">
        <v>3.39</v>
      </c>
      <c r="E607" s="22">
        <v>8.3800000000000008</v>
      </c>
      <c r="F607">
        <v>2.34</v>
      </c>
      <c r="G607" s="72">
        <v>3.39</v>
      </c>
      <c r="H607">
        <v>1.0009999999999999</v>
      </c>
      <c r="I607">
        <v>0.113</v>
      </c>
      <c r="J607" s="72">
        <v>9.0286800000000014</v>
      </c>
      <c r="K607">
        <v>0.44</v>
      </c>
      <c r="L607" s="374">
        <f t="shared" si="50"/>
        <v>0.75</v>
      </c>
      <c r="M607" s="256">
        <f t="shared" si="54"/>
        <v>0.59499999999999997</v>
      </c>
      <c r="N607" s="297">
        <f t="shared" si="55"/>
        <v>8.3800000000000008</v>
      </c>
      <c r="O607" s="297">
        <f t="shared" si="51"/>
        <v>2.8650000000000002</v>
      </c>
      <c r="P607" s="297">
        <f t="shared" si="52"/>
        <v>36.649214659685867</v>
      </c>
      <c r="Q607" s="295">
        <f t="shared" si="53"/>
        <v>0.31732213346801524</v>
      </c>
      <c r="T607" s="256"/>
      <c r="U607" s="256"/>
      <c r="V607" s="298" t="str">
        <f>PE!AP607</f>
        <v>Kläranlage</v>
      </c>
    </row>
    <row r="608" spans="1:22">
      <c r="A608" s="191" t="s">
        <v>659</v>
      </c>
      <c r="B608">
        <v>10.16</v>
      </c>
      <c r="C608">
        <v>2.67</v>
      </c>
      <c r="E608" s="22">
        <v>10.16</v>
      </c>
      <c r="F608">
        <v>2.67</v>
      </c>
      <c r="H608">
        <v>0.60399999999999998</v>
      </c>
      <c r="I608">
        <v>0.113</v>
      </c>
      <c r="J608" s="72">
        <v>9.4454999999999991</v>
      </c>
      <c r="K608">
        <v>0.44</v>
      </c>
      <c r="L608" s="374">
        <f t="shared" si="50"/>
        <v>0.75</v>
      </c>
      <c r="M608" s="256">
        <f t="shared" si="54"/>
        <v>0.59499999999999997</v>
      </c>
      <c r="N608" s="297">
        <f t="shared" si="55"/>
        <v>10.16</v>
      </c>
      <c r="O608" s="297">
        <f t="shared" si="51"/>
        <v>2.67</v>
      </c>
      <c r="P608" s="297">
        <f t="shared" si="52"/>
        <v>0</v>
      </c>
      <c r="Q608" s="295">
        <f t="shared" si="53"/>
        <v>0.28267428934413213</v>
      </c>
      <c r="T608" s="256"/>
      <c r="U608" s="256"/>
      <c r="V608" s="298" t="str">
        <f>PE!AP608</f>
        <v>Kläranlage</v>
      </c>
    </row>
    <row r="609" spans="1:22">
      <c r="A609" s="191" t="s">
        <v>660</v>
      </c>
      <c r="B609">
        <v>7.67</v>
      </c>
      <c r="C609">
        <v>2.44</v>
      </c>
      <c r="E609" s="22">
        <v>7.67</v>
      </c>
      <c r="F609">
        <v>2.44</v>
      </c>
      <c r="H609">
        <v>0.64</v>
      </c>
      <c r="I609">
        <v>0.113</v>
      </c>
      <c r="J609" s="72">
        <v>8.1411800000000003</v>
      </c>
      <c r="K609">
        <v>0.44</v>
      </c>
      <c r="L609" s="374">
        <f t="shared" si="50"/>
        <v>0.75</v>
      </c>
      <c r="M609" s="256">
        <f t="shared" si="54"/>
        <v>0.59499999999999997</v>
      </c>
      <c r="N609" s="297">
        <f t="shared" si="55"/>
        <v>7.67</v>
      </c>
      <c r="O609" s="297">
        <f t="shared" si="51"/>
        <v>2.44</v>
      </c>
      <c r="P609" s="297">
        <f t="shared" si="52"/>
        <v>0</v>
      </c>
      <c r="Q609" s="295">
        <f t="shared" si="53"/>
        <v>0.29971085272650894</v>
      </c>
      <c r="T609" s="256"/>
      <c r="U609" s="256"/>
      <c r="V609" s="298" t="str">
        <f>PE!AP609</f>
        <v>Kläranlage</v>
      </c>
    </row>
    <row r="610" spans="1:22">
      <c r="A610" s="191" t="s">
        <v>661</v>
      </c>
      <c r="B610">
        <v>6.86</v>
      </c>
      <c r="C610">
        <v>2.42</v>
      </c>
      <c r="E610" s="22">
        <v>6.86</v>
      </c>
      <c r="F610">
        <v>2.42</v>
      </c>
      <c r="H610">
        <v>0.59499999999999997</v>
      </c>
      <c r="I610">
        <v>0.121</v>
      </c>
      <c r="J610" s="72">
        <v>7.5556999999999999</v>
      </c>
      <c r="K610">
        <v>0.44</v>
      </c>
      <c r="L610" s="374">
        <f t="shared" si="50"/>
        <v>0.75</v>
      </c>
      <c r="M610" s="256">
        <f t="shared" si="54"/>
        <v>0.59499999999999997</v>
      </c>
      <c r="N610" s="297">
        <f t="shared" si="55"/>
        <v>6.86</v>
      </c>
      <c r="O610" s="297">
        <f t="shared" si="51"/>
        <v>2.42</v>
      </c>
      <c r="P610" s="297">
        <f t="shared" si="52"/>
        <v>0</v>
      </c>
      <c r="Q610" s="295">
        <f t="shared" si="53"/>
        <v>0.32028799449422291</v>
      </c>
      <c r="T610" s="256"/>
      <c r="U610" s="256"/>
      <c r="V610" s="298" t="str">
        <f>PE!AP610</f>
        <v>Kläranlage</v>
      </c>
    </row>
    <row r="611" spans="1:22">
      <c r="A611" s="191" t="s">
        <v>662</v>
      </c>
      <c r="B611">
        <v>4.4000000000000004</v>
      </c>
      <c r="C611">
        <v>2.25</v>
      </c>
      <c r="E611" s="22">
        <v>4.4000000000000004</v>
      </c>
      <c r="F611">
        <v>2.25</v>
      </c>
      <c r="H611">
        <v>0.89</v>
      </c>
      <c r="I611">
        <v>0.121</v>
      </c>
      <c r="J611" s="72">
        <v>4.825755</v>
      </c>
      <c r="K611">
        <v>0.44</v>
      </c>
      <c r="L611" s="374">
        <f t="shared" si="50"/>
        <v>0.75</v>
      </c>
      <c r="M611" s="256">
        <f t="shared" si="54"/>
        <v>0.59499999999999997</v>
      </c>
      <c r="N611" s="297">
        <f t="shared" si="55"/>
        <v>4.4000000000000004</v>
      </c>
      <c r="O611" s="297">
        <f t="shared" si="51"/>
        <v>2.25</v>
      </c>
      <c r="P611" s="297">
        <f t="shared" si="52"/>
        <v>0</v>
      </c>
      <c r="Q611" s="295">
        <f t="shared" si="53"/>
        <v>0.46624828653754696</v>
      </c>
      <c r="T611" s="256"/>
      <c r="U611" s="256"/>
      <c r="V611" s="298" t="str">
        <f>PE!AP611</f>
        <v>Kläranlage</v>
      </c>
    </row>
    <row r="612" spans="1:22">
      <c r="A612" s="191" t="s">
        <v>663</v>
      </c>
      <c r="B612">
        <v>5.82</v>
      </c>
      <c r="C612">
        <v>2.2999999999999998</v>
      </c>
      <c r="E612" s="22">
        <v>5.82</v>
      </c>
      <c r="F612">
        <v>2.2999999999999998</v>
      </c>
      <c r="H612">
        <v>0.75600000000000001</v>
      </c>
      <c r="I612">
        <v>0.121</v>
      </c>
      <c r="J612" s="72">
        <v>6.5425250000000004</v>
      </c>
      <c r="K612">
        <v>0.44</v>
      </c>
      <c r="L612" s="374">
        <f t="shared" si="50"/>
        <v>0.75</v>
      </c>
      <c r="M612" s="256">
        <f t="shared" si="54"/>
        <v>0.59499999999999997</v>
      </c>
      <c r="N612" s="297">
        <f t="shared" si="55"/>
        <v>5.82</v>
      </c>
      <c r="O612" s="297">
        <f t="shared" si="51"/>
        <v>2.2999999999999998</v>
      </c>
      <c r="P612" s="297">
        <f t="shared" si="52"/>
        <v>0</v>
      </c>
      <c r="Q612" s="295">
        <f t="shared" si="53"/>
        <v>0.35154623023985382</v>
      </c>
      <c r="T612" s="256"/>
      <c r="U612" s="256"/>
      <c r="V612" s="298" t="str">
        <f>PE!AP612</f>
        <v>Kläranlage</v>
      </c>
    </row>
    <row r="613" spans="1:22">
      <c r="A613" s="191" t="s">
        <v>664</v>
      </c>
      <c r="B613">
        <v>8.5500000000000007</v>
      </c>
      <c r="C613">
        <v>2.4</v>
      </c>
      <c r="E613" s="22">
        <v>8.5500000000000007</v>
      </c>
      <c r="F613">
        <v>2.4</v>
      </c>
      <c r="H613">
        <v>0.92700000000000005</v>
      </c>
      <c r="I613">
        <v>0.16900000000000001</v>
      </c>
      <c r="J613" s="72">
        <v>10.149900000000001</v>
      </c>
      <c r="K613">
        <v>0.44</v>
      </c>
      <c r="L613" s="374">
        <f t="shared" si="50"/>
        <v>0.75</v>
      </c>
      <c r="M613" s="256">
        <f t="shared" si="54"/>
        <v>0.59499999999999997</v>
      </c>
      <c r="N613" s="297">
        <f t="shared" si="55"/>
        <v>8.5500000000000007</v>
      </c>
      <c r="O613" s="297">
        <f t="shared" si="51"/>
        <v>2.4</v>
      </c>
      <c r="P613" s="297">
        <f t="shared" si="52"/>
        <v>0</v>
      </c>
      <c r="Q613" s="295">
        <f t="shared" si="53"/>
        <v>0.23645553158159191</v>
      </c>
      <c r="T613" s="256"/>
      <c r="U613" s="256"/>
      <c r="V613" s="298" t="str">
        <f>PE!AP613</f>
        <v>Kläranlage</v>
      </c>
    </row>
    <row r="614" spans="1:22">
      <c r="A614" s="191" t="s">
        <v>665</v>
      </c>
      <c r="B614">
        <v>7.58</v>
      </c>
      <c r="C614">
        <v>2.38</v>
      </c>
      <c r="E614" s="22">
        <v>7.58</v>
      </c>
      <c r="F614">
        <v>2.38</v>
      </c>
      <c r="H614">
        <v>0.48299999999999998</v>
      </c>
      <c r="I614">
        <v>0.16900000000000001</v>
      </c>
      <c r="J614" s="72">
        <v>8.5579199999999993</v>
      </c>
      <c r="K614">
        <v>0.44</v>
      </c>
      <c r="L614" s="374">
        <f t="shared" si="50"/>
        <v>0.75</v>
      </c>
      <c r="M614" s="256">
        <f t="shared" si="54"/>
        <v>0.59499999999999997</v>
      </c>
      <c r="N614" s="297">
        <f t="shared" si="55"/>
        <v>7.58</v>
      </c>
      <c r="O614" s="297">
        <f t="shared" si="51"/>
        <v>2.38</v>
      </c>
      <c r="P614" s="297">
        <f t="shared" si="52"/>
        <v>0</v>
      </c>
      <c r="Q614" s="295">
        <f t="shared" si="53"/>
        <v>0.27810496008375868</v>
      </c>
      <c r="T614" s="256"/>
      <c r="U614" s="256"/>
      <c r="V614" s="298" t="str">
        <f>PE!AP614</f>
        <v>Kläranlage</v>
      </c>
    </row>
    <row r="615" spans="1:22">
      <c r="A615" s="191" t="s">
        <v>666</v>
      </c>
      <c r="B615">
        <v>8.51</v>
      </c>
      <c r="C615">
        <v>2.44</v>
      </c>
      <c r="E615" s="22">
        <v>8.51</v>
      </c>
      <c r="F615">
        <v>2.44</v>
      </c>
      <c r="H615">
        <v>0.76500000000000001</v>
      </c>
      <c r="I615">
        <v>0.16900000000000001</v>
      </c>
      <c r="J615" s="72">
        <v>10.0947</v>
      </c>
      <c r="K615">
        <v>0.44</v>
      </c>
      <c r="L615" s="374">
        <f t="shared" si="50"/>
        <v>0.75</v>
      </c>
      <c r="M615" s="256">
        <f t="shared" si="54"/>
        <v>0.59499999999999997</v>
      </c>
      <c r="N615" s="297">
        <f t="shared" si="55"/>
        <v>8.51</v>
      </c>
      <c r="O615" s="297">
        <f t="shared" si="51"/>
        <v>2.44</v>
      </c>
      <c r="P615" s="297">
        <f t="shared" si="52"/>
        <v>0</v>
      </c>
      <c r="Q615" s="295">
        <f t="shared" si="53"/>
        <v>0.24171099685973829</v>
      </c>
      <c r="T615" s="256"/>
      <c r="U615" s="256"/>
      <c r="V615" s="298" t="str">
        <f>PE!AP615</f>
        <v>Kläranlage</v>
      </c>
    </row>
    <row r="616" spans="1:22">
      <c r="A616" s="191" t="s">
        <v>667</v>
      </c>
      <c r="B616">
        <v>3</v>
      </c>
      <c r="C616">
        <v>2.2400000000000002</v>
      </c>
      <c r="D616">
        <v>5.67</v>
      </c>
      <c r="E616" s="22">
        <v>3</v>
      </c>
      <c r="F616">
        <v>2.2400000000000002</v>
      </c>
      <c r="G616" s="72">
        <v>5.67</v>
      </c>
      <c r="H616">
        <v>0.70699999999999996</v>
      </c>
      <c r="I616">
        <v>0.08</v>
      </c>
      <c r="J616" s="72">
        <v>11.998749999999999</v>
      </c>
      <c r="K616">
        <v>0.44</v>
      </c>
      <c r="L616" s="374">
        <f t="shared" si="50"/>
        <v>0.5</v>
      </c>
      <c r="M616" s="256">
        <f t="shared" si="54"/>
        <v>0.47</v>
      </c>
      <c r="N616" s="297">
        <f t="shared" si="55"/>
        <v>3</v>
      </c>
      <c r="O616" s="297">
        <f t="shared" si="51"/>
        <v>3.9550000000000001</v>
      </c>
      <c r="P616" s="297">
        <f t="shared" si="52"/>
        <v>86.725663716814154</v>
      </c>
      <c r="Q616" s="295">
        <f t="shared" si="53"/>
        <v>0.3296176685071362</v>
      </c>
      <c r="T616" s="256"/>
      <c r="U616" s="256"/>
      <c r="V616" s="298" t="str">
        <f>PE!AP616</f>
        <v>Flussproben, Lippe</v>
      </c>
    </row>
    <row r="617" spans="1:22">
      <c r="A617" s="191" t="s">
        <v>668</v>
      </c>
      <c r="B617">
        <v>4.96</v>
      </c>
      <c r="C617">
        <v>2.27</v>
      </c>
      <c r="D617">
        <v>4.83</v>
      </c>
      <c r="E617" s="22">
        <v>4.96</v>
      </c>
      <c r="F617">
        <v>2.27</v>
      </c>
      <c r="G617" s="72">
        <v>4.83</v>
      </c>
      <c r="H617">
        <v>0.70699999999999996</v>
      </c>
      <c r="I617">
        <v>0.08</v>
      </c>
      <c r="J617" s="72">
        <v>18.218599999999999</v>
      </c>
      <c r="K617">
        <v>0.44</v>
      </c>
      <c r="L617" s="374">
        <f t="shared" si="50"/>
        <v>0.5</v>
      </c>
      <c r="M617" s="256">
        <f t="shared" si="54"/>
        <v>0.47</v>
      </c>
      <c r="N617" s="297">
        <f t="shared" si="55"/>
        <v>4.96</v>
      </c>
      <c r="O617" s="297">
        <f t="shared" si="51"/>
        <v>3.55</v>
      </c>
      <c r="P617" s="297">
        <f t="shared" si="52"/>
        <v>72.112676056338032</v>
      </c>
      <c r="Q617" s="295">
        <f t="shared" si="53"/>
        <v>0.19485580670303976</v>
      </c>
      <c r="T617" s="256"/>
      <c r="U617" s="256"/>
      <c r="V617" s="298" t="str">
        <f>PE!AP617</f>
        <v>Flussproben, Lippe</v>
      </c>
    </row>
    <row r="618" spans="1:22">
      <c r="A618" s="191" t="s">
        <v>669</v>
      </c>
      <c r="B618">
        <v>4.49</v>
      </c>
      <c r="C618">
        <v>6.18</v>
      </c>
      <c r="D618">
        <v>3.19</v>
      </c>
      <c r="E618" s="22">
        <v>4.49</v>
      </c>
      <c r="F618">
        <v>6.18</v>
      </c>
      <c r="G618" s="72">
        <v>3.19</v>
      </c>
      <c r="J618" s="72">
        <v>14.882400000000001</v>
      </c>
      <c r="K618">
        <v>0.56000000000000005</v>
      </c>
      <c r="L618" s="374">
        <f t="shared" si="50"/>
        <v>0.75</v>
      </c>
      <c r="M618" s="256">
        <f t="shared" si="54"/>
        <v>0.65500000000000003</v>
      </c>
      <c r="N618" s="297">
        <f t="shared" si="55"/>
        <v>4.49</v>
      </c>
      <c r="O618" s="297">
        <f t="shared" si="51"/>
        <v>4.6849999999999996</v>
      </c>
      <c r="P618" s="297">
        <f t="shared" si="52"/>
        <v>63.820704375667027</v>
      </c>
      <c r="Q618" s="295">
        <f t="shared" si="53"/>
        <v>0.31480137612213083</v>
      </c>
      <c r="T618" s="256"/>
      <c r="U618" s="256"/>
      <c r="V618" s="298" t="str">
        <f>PE!AP618</f>
        <v>Flussproben, Methode</v>
      </c>
    </row>
    <row r="619" spans="1:22">
      <c r="A619" s="191" t="s">
        <v>670</v>
      </c>
      <c r="B619">
        <v>3.62</v>
      </c>
      <c r="C619">
        <v>2.17</v>
      </c>
      <c r="E619" s="22">
        <v>3.62</v>
      </c>
      <c r="F619">
        <v>2.17</v>
      </c>
      <c r="J619" s="72">
        <v>11.2967</v>
      </c>
      <c r="K619">
        <v>0.44</v>
      </c>
      <c r="L619" s="374">
        <f t="shared" si="50"/>
        <v>0.75</v>
      </c>
      <c r="M619" s="256">
        <f t="shared" si="54"/>
        <v>0.59499999999999997</v>
      </c>
      <c r="N619" s="297">
        <f t="shared" si="55"/>
        <v>3.62</v>
      </c>
      <c r="O619" s="297">
        <f t="shared" si="51"/>
        <v>2.17</v>
      </c>
      <c r="P619" s="297">
        <f t="shared" si="52"/>
        <v>0</v>
      </c>
      <c r="Q619" s="295">
        <f t="shared" si="53"/>
        <v>0.19209149574654547</v>
      </c>
      <c r="T619" s="256"/>
      <c r="U619" s="256"/>
      <c r="V619" s="298" t="str">
        <f>PE!AP619</f>
        <v>Flussproben, Methode</v>
      </c>
    </row>
    <row r="620" spans="1:22">
      <c r="A620" s="191" t="s">
        <v>671</v>
      </c>
      <c r="B620">
        <v>2.48</v>
      </c>
      <c r="C620">
        <v>2.17</v>
      </c>
      <c r="E620" s="22">
        <v>2.48</v>
      </c>
      <c r="F620">
        <v>2.17</v>
      </c>
      <c r="J620" s="72">
        <v>8.4538799999999998</v>
      </c>
      <c r="K620">
        <v>0.44</v>
      </c>
      <c r="L620" s="374">
        <f t="shared" si="50"/>
        <v>0.75</v>
      </c>
      <c r="M620" s="256">
        <f t="shared" si="54"/>
        <v>0.59499999999999997</v>
      </c>
      <c r="N620" s="297">
        <f t="shared" si="55"/>
        <v>2.48</v>
      </c>
      <c r="O620" s="297">
        <f t="shared" si="51"/>
        <v>2.17</v>
      </c>
      <c r="P620" s="297">
        <f t="shared" si="52"/>
        <v>0</v>
      </c>
      <c r="Q620" s="295">
        <f t="shared" si="53"/>
        <v>0.25668687040743421</v>
      </c>
      <c r="T620" s="256"/>
      <c r="U620" s="256"/>
      <c r="V620" s="298" t="str">
        <f>PE!AP620</f>
        <v>Flussproben, Methode</v>
      </c>
    </row>
    <row r="621" spans="1:22">
      <c r="A621" s="191" t="s">
        <v>672</v>
      </c>
      <c r="B621">
        <v>33.880000000000003</v>
      </c>
      <c r="C621">
        <v>8.16</v>
      </c>
      <c r="D621">
        <v>3.75</v>
      </c>
      <c r="E621" s="22">
        <v>33.880000000000003</v>
      </c>
      <c r="F621">
        <v>8.16</v>
      </c>
      <c r="G621" s="72">
        <v>3.75</v>
      </c>
      <c r="J621" s="72">
        <v>13.7104</v>
      </c>
      <c r="K621">
        <v>0.56000000000000005</v>
      </c>
      <c r="L621" s="374">
        <f t="shared" si="50"/>
        <v>0.5</v>
      </c>
      <c r="M621" s="256">
        <f t="shared" si="54"/>
        <v>0.53</v>
      </c>
      <c r="N621" s="297">
        <f t="shared" ref="N621:N684" si="56">AVERAGE(E621:G621)</f>
        <v>15.263333333333335</v>
      </c>
      <c r="O621" s="297">
        <f t="shared" si="51"/>
        <v>5.9550000000000001</v>
      </c>
      <c r="P621" s="297">
        <f t="shared" si="52"/>
        <v>74.05541561712846</v>
      </c>
      <c r="Q621" s="295">
        <f t="shared" si="53"/>
        <v>0.43434181351382894</v>
      </c>
      <c r="S621" s="183">
        <f>1000*0.2251</f>
        <v>225.1</v>
      </c>
      <c r="T621" s="256">
        <f>100*(O621/S621)</f>
        <v>2.6454908929364729</v>
      </c>
      <c r="U621" s="256">
        <f>100*(N621/S621)</f>
        <v>6.7806900636754044</v>
      </c>
      <c r="V621" s="298" t="str">
        <f>PE!AP621</f>
        <v>Flussproben, Methode</v>
      </c>
    </row>
    <row r="622" spans="1:22">
      <c r="A622" s="191" t="s">
        <v>673</v>
      </c>
      <c r="B622">
        <v>2.06</v>
      </c>
      <c r="C622">
        <v>2.29</v>
      </c>
      <c r="D622">
        <v>3.84</v>
      </c>
      <c r="E622" s="22">
        <v>2.06</v>
      </c>
      <c r="F622">
        <v>2.29</v>
      </c>
      <c r="G622" s="72">
        <v>3.84</v>
      </c>
      <c r="H622">
        <v>1.0189999999999999</v>
      </c>
      <c r="I622">
        <v>0.157</v>
      </c>
      <c r="J622" s="72">
        <v>10.5603</v>
      </c>
      <c r="K622">
        <v>0.44</v>
      </c>
      <c r="L622" s="374">
        <f t="shared" si="50"/>
        <v>0.75</v>
      </c>
      <c r="M622" s="256">
        <f t="shared" si="54"/>
        <v>0.59499999999999997</v>
      </c>
      <c r="N622" s="297">
        <f t="shared" si="56"/>
        <v>2.73</v>
      </c>
      <c r="O622" s="297">
        <f>AVERAGE(E622:G622)</f>
        <v>2.73</v>
      </c>
      <c r="P622" s="297">
        <f t="shared" si="52"/>
        <v>56.776556776556774</v>
      </c>
      <c r="Q622" s="295">
        <f t="shared" si="53"/>
        <v>0.25851538308570782</v>
      </c>
      <c r="V622" s="298" t="str">
        <f>PE!AP622</f>
        <v>Flussproben, Lippe</v>
      </c>
    </row>
    <row r="623" spans="1:22">
      <c r="A623" s="191" t="s">
        <v>674</v>
      </c>
      <c r="B623">
        <v>2.31</v>
      </c>
      <c r="C623">
        <v>2.13</v>
      </c>
      <c r="D623">
        <v>6.42</v>
      </c>
      <c r="E623" s="22">
        <v>2.31</v>
      </c>
      <c r="F623">
        <v>2.13</v>
      </c>
      <c r="G623" s="72">
        <v>6.42</v>
      </c>
      <c r="H623">
        <v>0.247</v>
      </c>
      <c r="I623">
        <v>0.157</v>
      </c>
      <c r="J623" s="72">
        <v>11.790100000000001</v>
      </c>
      <c r="K623">
        <v>0.44</v>
      </c>
      <c r="L623" s="374">
        <f t="shared" si="50"/>
        <v>0.5</v>
      </c>
      <c r="M623" s="256">
        <f t="shared" si="54"/>
        <v>0.47</v>
      </c>
      <c r="N623" s="297">
        <f t="shared" si="56"/>
        <v>3.6199999999999997</v>
      </c>
      <c r="O623" s="297">
        <f>AVERAGE(E623:G623)</f>
        <v>3.6199999999999997</v>
      </c>
      <c r="P623" s="297">
        <f t="shared" si="52"/>
        <v>118.50828729281768</v>
      </c>
      <c r="Q623" s="295">
        <f t="shared" si="53"/>
        <v>0.30703726007412996</v>
      </c>
      <c r="V623" s="298" t="str">
        <f>PE!AP623</f>
        <v>Flussproben, Lippe</v>
      </c>
    </row>
    <row r="624" spans="1:22">
      <c r="A624" s="191" t="s">
        <v>675</v>
      </c>
      <c r="B624">
        <v>2.54</v>
      </c>
      <c r="C624">
        <v>2.11</v>
      </c>
      <c r="D624">
        <v>4.6900000000000004</v>
      </c>
      <c r="E624" s="22">
        <v>2.54</v>
      </c>
      <c r="F624">
        <v>2.11</v>
      </c>
      <c r="G624" s="72">
        <v>4.6900000000000004</v>
      </c>
      <c r="H624">
        <v>0.92300000000000004</v>
      </c>
      <c r="I624">
        <v>0.157</v>
      </c>
      <c r="J624" s="72">
        <v>12.750400000000001</v>
      </c>
      <c r="K624">
        <v>0.44</v>
      </c>
      <c r="L624" s="374">
        <f t="shared" si="50"/>
        <v>0.5</v>
      </c>
      <c r="M624" s="256">
        <f t="shared" si="54"/>
        <v>0.47</v>
      </c>
      <c r="N624" s="297">
        <f t="shared" si="56"/>
        <v>3.1133333333333333</v>
      </c>
      <c r="O624" s="297">
        <f>AVERAGE(E624:G624)</f>
        <v>3.1133333333333333</v>
      </c>
      <c r="P624" s="297">
        <f t="shared" si="52"/>
        <v>82.869379014989306</v>
      </c>
      <c r="Q624" s="295">
        <f t="shared" si="53"/>
        <v>0.24417534613293176</v>
      </c>
      <c r="V624" s="298" t="str">
        <f>PE!AP624</f>
        <v>Flussproben, Lippe</v>
      </c>
    </row>
    <row r="625" spans="1:22">
      <c r="A625" s="191" t="s">
        <v>676</v>
      </c>
      <c r="B625">
        <v>2.33</v>
      </c>
      <c r="E625" s="22">
        <v>2.33</v>
      </c>
      <c r="H625">
        <v>0.67300000000000004</v>
      </c>
      <c r="I625">
        <v>0.40699999999999997</v>
      </c>
      <c r="J625" s="72">
        <v>8.2134999999999998</v>
      </c>
      <c r="K625">
        <v>0.44</v>
      </c>
      <c r="L625" s="374">
        <f t="shared" si="50"/>
        <v>0.33</v>
      </c>
      <c r="M625" s="256">
        <f t="shared" si="54"/>
        <v>0.38500000000000001</v>
      </c>
      <c r="N625" s="297">
        <f t="shared" si="56"/>
        <v>2.33</v>
      </c>
      <c r="O625" s="297" t="e">
        <f t="shared" ref="O625:O688" si="57">AVERAGE(F625:G625)</f>
        <v>#DIV/0!</v>
      </c>
      <c r="P625" s="297" t="e">
        <f t="shared" si="52"/>
        <v>#DIV/0!</v>
      </c>
      <c r="Q625" s="295">
        <f t="shared" si="53"/>
        <v>0</v>
      </c>
      <c r="V625" s="298" t="str">
        <f>PE!AP625</f>
        <v>Mischwasserüberlauf</v>
      </c>
    </row>
    <row r="626" spans="1:22">
      <c r="A626" s="191" t="s">
        <v>677</v>
      </c>
      <c r="B626">
        <v>3.19</v>
      </c>
      <c r="E626" s="22">
        <v>3.19</v>
      </c>
      <c r="H626">
        <v>0.71</v>
      </c>
      <c r="I626">
        <v>0.40699999999999997</v>
      </c>
      <c r="J626" s="72">
        <v>11.8268</v>
      </c>
      <c r="K626">
        <v>0.44</v>
      </c>
      <c r="L626" s="374">
        <f t="shared" si="50"/>
        <v>0.33</v>
      </c>
      <c r="M626" s="256">
        <f t="shared" si="54"/>
        <v>0.38500000000000001</v>
      </c>
      <c r="N626" s="297">
        <f t="shared" si="56"/>
        <v>3.19</v>
      </c>
      <c r="O626" s="297" t="e">
        <f t="shared" si="57"/>
        <v>#DIV/0!</v>
      </c>
      <c r="P626" s="297" t="e">
        <f t="shared" si="52"/>
        <v>#DIV/0!</v>
      </c>
      <c r="Q626" s="295">
        <f t="shared" si="53"/>
        <v>0</v>
      </c>
      <c r="V626" s="298" t="str">
        <f>PE!AP626</f>
        <v>Mischwasserüberlauf</v>
      </c>
    </row>
    <row r="627" spans="1:22">
      <c r="A627" s="191" t="s">
        <v>678</v>
      </c>
      <c r="H627">
        <v>0.82799999999999996</v>
      </c>
      <c r="I627">
        <v>0.40699999999999997</v>
      </c>
      <c r="J627" s="72">
        <v>6.7380399999999998</v>
      </c>
      <c r="K627">
        <v>0.44</v>
      </c>
      <c r="L627" s="374">
        <f t="shared" si="50"/>
        <v>0.33</v>
      </c>
      <c r="M627" s="256">
        <f t="shared" si="54"/>
        <v>0.38500000000000001</v>
      </c>
      <c r="N627" s="297" t="e">
        <f t="shared" si="56"/>
        <v>#DIV/0!</v>
      </c>
      <c r="O627" s="297" t="e">
        <f t="shared" si="57"/>
        <v>#DIV/0!</v>
      </c>
      <c r="P627" s="297" t="e">
        <f t="shared" si="52"/>
        <v>#DIV/0!</v>
      </c>
      <c r="Q627" s="295">
        <f t="shared" si="53"/>
        <v>0</v>
      </c>
      <c r="V627" s="298" t="str">
        <f>PE!AP627</f>
        <v>Mischwasserüberlauf</v>
      </c>
    </row>
    <row r="628" spans="1:22">
      <c r="A628" s="191" t="s">
        <v>679</v>
      </c>
      <c r="B628">
        <v>4.3499999999999996</v>
      </c>
      <c r="E628" s="22">
        <v>4.3499999999999996</v>
      </c>
      <c r="H628">
        <v>0.24399999999999999</v>
      </c>
      <c r="I628">
        <v>6.3E-2</v>
      </c>
      <c r="J628" s="72">
        <v>9.8966949999999994</v>
      </c>
      <c r="K628">
        <v>0.44</v>
      </c>
      <c r="L628" s="374">
        <f t="shared" si="50"/>
        <v>0.33</v>
      </c>
      <c r="M628" s="256">
        <f t="shared" si="54"/>
        <v>0.38500000000000001</v>
      </c>
      <c r="N628" s="297">
        <f t="shared" si="56"/>
        <v>4.3499999999999996</v>
      </c>
      <c r="O628" s="297" t="e">
        <f t="shared" si="57"/>
        <v>#DIV/0!</v>
      </c>
      <c r="P628" s="297" t="e">
        <f t="shared" si="52"/>
        <v>#DIV/0!</v>
      </c>
      <c r="Q628" s="295">
        <f t="shared" si="53"/>
        <v>0</v>
      </c>
      <c r="V628" s="298" t="str">
        <f>PE!AP628</f>
        <v>Mischwasserüberlauf</v>
      </c>
    </row>
    <row r="629" spans="1:22">
      <c r="A629" s="191" t="s">
        <v>680</v>
      </c>
      <c r="B629">
        <v>3.51</v>
      </c>
      <c r="E629" s="22">
        <v>3.51</v>
      </c>
      <c r="H629">
        <v>0.97199999999999998</v>
      </c>
      <c r="I629">
        <v>6.3E-2</v>
      </c>
      <c r="J629" s="72">
        <v>7.9935899999999993</v>
      </c>
      <c r="K629">
        <v>0.44</v>
      </c>
      <c r="L629" s="374">
        <f t="shared" si="50"/>
        <v>0.33</v>
      </c>
      <c r="M629" s="256">
        <f t="shared" si="54"/>
        <v>0.38500000000000001</v>
      </c>
      <c r="N629" s="297">
        <f t="shared" si="56"/>
        <v>3.51</v>
      </c>
      <c r="O629" s="297" t="e">
        <f t="shared" si="57"/>
        <v>#DIV/0!</v>
      </c>
      <c r="P629" s="297" t="e">
        <f t="shared" si="52"/>
        <v>#DIV/0!</v>
      </c>
      <c r="Q629" s="295">
        <f t="shared" si="53"/>
        <v>0</v>
      </c>
      <c r="V629" s="298" t="str">
        <f>PE!AP629</f>
        <v>Mischwasserüberlauf</v>
      </c>
    </row>
    <row r="630" spans="1:22">
      <c r="A630" s="191" t="s">
        <v>681</v>
      </c>
      <c r="B630">
        <v>5.81</v>
      </c>
      <c r="E630" s="22">
        <v>5.81</v>
      </c>
      <c r="H630">
        <v>0.94</v>
      </c>
      <c r="I630">
        <v>6.3E-2</v>
      </c>
      <c r="J630" s="72">
        <v>12.607849999999999</v>
      </c>
      <c r="K630">
        <v>0.44</v>
      </c>
      <c r="L630" s="374">
        <f t="shared" si="50"/>
        <v>0.33</v>
      </c>
      <c r="M630" s="256">
        <f t="shared" si="54"/>
        <v>0.38500000000000001</v>
      </c>
      <c r="N630" s="297">
        <f t="shared" si="56"/>
        <v>5.81</v>
      </c>
      <c r="O630" s="297" t="e">
        <f t="shared" si="57"/>
        <v>#DIV/0!</v>
      </c>
      <c r="P630" s="297" t="e">
        <f t="shared" si="52"/>
        <v>#DIV/0!</v>
      </c>
      <c r="Q630" s="295">
        <f t="shared" si="53"/>
        <v>0</v>
      </c>
      <c r="V630" s="298" t="str">
        <f>PE!AP630</f>
        <v>Mischwasserüberlauf</v>
      </c>
    </row>
    <row r="631" spans="1:22">
      <c r="A631" s="191" t="s">
        <v>682</v>
      </c>
      <c r="B631">
        <v>34.51</v>
      </c>
      <c r="C631">
        <v>3.4</v>
      </c>
      <c r="D631">
        <v>3.25</v>
      </c>
      <c r="E631" s="22">
        <v>34.51</v>
      </c>
      <c r="F631">
        <v>3.4</v>
      </c>
      <c r="G631" s="72">
        <v>3.25</v>
      </c>
      <c r="H631">
        <v>0.753</v>
      </c>
      <c r="I631">
        <v>5.2999999999999999E-2</v>
      </c>
      <c r="J631" s="72">
        <v>13.6166</v>
      </c>
      <c r="K631">
        <v>0.49</v>
      </c>
      <c r="L631" s="374">
        <f t="shared" si="50"/>
        <v>1</v>
      </c>
      <c r="M631" s="256">
        <f t="shared" si="54"/>
        <v>0.745</v>
      </c>
      <c r="N631" s="297">
        <f t="shared" si="56"/>
        <v>13.719999999999999</v>
      </c>
      <c r="O631" s="297">
        <f t="shared" si="57"/>
        <v>3.3250000000000002</v>
      </c>
      <c r="P631" s="297">
        <f t="shared" si="52"/>
        <v>4.5112781954887184</v>
      </c>
      <c r="Q631" s="295">
        <f t="shared" si="53"/>
        <v>0.24418724204280071</v>
      </c>
      <c r="V631" s="298" t="str">
        <f>PE!AP631</f>
        <v>Mischwasserüberlauf</v>
      </c>
    </row>
    <row r="632" spans="1:22">
      <c r="A632" s="191" t="s">
        <v>683</v>
      </c>
      <c r="B632">
        <v>19.13</v>
      </c>
      <c r="C632">
        <v>2.66</v>
      </c>
      <c r="E632" s="22">
        <v>19.13</v>
      </c>
      <c r="F632">
        <v>2.66</v>
      </c>
      <c r="H632">
        <v>0.89800000000000002</v>
      </c>
      <c r="I632">
        <v>5.2999999999999999E-2</v>
      </c>
      <c r="J632" s="72">
        <v>7.6777600000000001</v>
      </c>
      <c r="K632">
        <v>0.44</v>
      </c>
      <c r="L632" s="374">
        <f t="shared" si="50"/>
        <v>0.75</v>
      </c>
      <c r="M632" s="256">
        <f t="shared" si="54"/>
        <v>0.59499999999999997</v>
      </c>
      <c r="N632" s="297">
        <f t="shared" si="56"/>
        <v>10.895</v>
      </c>
      <c r="O632" s="297">
        <f t="shared" si="57"/>
        <v>2.66</v>
      </c>
      <c r="P632" s="297">
        <f t="shared" si="52"/>
        <v>0</v>
      </c>
      <c r="Q632" s="295">
        <f t="shared" si="53"/>
        <v>0.34645521610469721</v>
      </c>
      <c r="V632" s="298" t="str">
        <f>PE!AP632</f>
        <v>Mischwasserüberlauf</v>
      </c>
    </row>
    <row r="633" spans="1:22">
      <c r="A633" s="191" t="s">
        <v>684</v>
      </c>
      <c r="B633">
        <v>32.22</v>
      </c>
      <c r="C633">
        <v>2.92</v>
      </c>
      <c r="D633">
        <v>3.26</v>
      </c>
      <c r="E633" s="22">
        <v>32.22</v>
      </c>
      <c r="F633">
        <v>2.92</v>
      </c>
      <c r="G633" s="72">
        <v>3.26</v>
      </c>
      <c r="H633">
        <v>0.59099999999999997</v>
      </c>
      <c r="I633">
        <v>5.2999999999999999E-2</v>
      </c>
      <c r="J633" s="72">
        <v>12.9139</v>
      </c>
      <c r="K633">
        <v>0.56000000000000005</v>
      </c>
      <c r="L633" s="374">
        <f t="shared" si="50"/>
        <v>1</v>
      </c>
      <c r="M633" s="256">
        <f t="shared" si="54"/>
        <v>0.78</v>
      </c>
      <c r="N633" s="297">
        <f t="shared" si="56"/>
        <v>12.799999999999999</v>
      </c>
      <c r="O633" s="297">
        <f t="shared" si="57"/>
        <v>3.09</v>
      </c>
      <c r="P633" s="297">
        <f t="shared" si="52"/>
        <v>11.003236245954689</v>
      </c>
      <c r="Q633" s="295">
        <f t="shared" si="53"/>
        <v>0.23927705805372504</v>
      </c>
      <c r="V633" s="298" t="str">
        <f>PE!AP633</f>
        <v>Mischwasserüberlauf</v>
      </c>
    </row>
    <row r="634" spans="1:22">
      <c r="A634" s="191" t="s">
        <v>685</v>
      </c>
      <c r="C634">
        <v>2.19</v>
      </c>
      <c r="F634">
        <v>2.19</v>
      </c>
      <c r="K634">
        <v>0.5</v>
      </c>
      <c r="L634" s="374">
        <f t="shared" si="50"/>
        <v>0.75</v>
      </c>
      <c r="M634" s="256">
        <f t="shared" si="54"/>
        <v>0.625</v>
      </c>
      <c r="N634" s="297">
        <f t="shared" si="56"/>
        <v>2.19</v>
      </c>
      <c r="O634" s="297">
        <f t="shared" si="57"/>
        <v>2.19</v>
      </c>
      <c r="P634" s="297">
        <f t="shared" si="52"/>
        <v>0</v>
      </c>
      <c r="Q634" s="295">
        <f t="shared" si="53"/>
        <v>0</v>
      </c>
      <c r="V634" s="298" t="str">
        <f>PE!AP634</f>
        <v>Sickerwasser</v>
      </c>
    </row>
    <row r="635" spans="1:22">
      <c r="A635" s="191" t="s">
        <v>687</v>
      </c>
      <c r="L635" s="374">
        <f t="shared" si="50"/>
        <v>0.33</v>
      </c>
      <c r="M635" s="256">
        <f t="shared" si="54"/>
        <v>0.33</v>
      </c>
      <c r="N635" s="297" t="e">
        <f t="shared" si="56"/>
        <v>#DIV/0!</v>
      </c>
      <c r="O635" s="297" t="e">
        <f t="shared" si="57"/>
        <v>#DIV/0!</v>
      </c>
      <c r="P635" s="297" t="e">
        <f t="shared" si="52"/>
        <v>#DIV/0!</v>
      </c>
      <c r="Q635" s="295">
        <f t="shared" si="53"/>
        <v>0</v>
      </c>
      <c r="V635" s="298" t="str">
        <f>PE!AP635</f>
        <v>Sickerwasser</v>
      </c>
    </row>
    <row r="636" spans="1:22">
      <c r="A636" s="191" t="s">
        <v>688</v>
      </c>
      <c r="C636">
        <v>2.7</v>
      </c>
      <c r="F636">
        <v>2.7</v>
      </c>
      <c r="K636">
        <v>0.5</v>
      </c>
      <c r="L636" s="374">
        <f t="shared" si="50"/>
        <v>0.75</v>
      </c>
      <c r="M636" s="256">
        <f t="shared" si="54"/>
        <v>0.625</v>
      </c>
      <c r="N636" s="297">
        <f t="shared" si="56"/>
        <v>2.7</v>
      </c>
      <c r="O636" s="297">
        <f t="shared" si="57"/>
        <v>2.7</v>
      </c>
      <c r="P636" s="297">
        <f t="shared" si="52"/>
        <v>0</v>
      </c>
      <c r="Q636" s="295">
        <f t="shared" si="53"/>
        <v>0</v>
      </c>
      <c r="V636" s="298" t="str">
        <f>PE!AP636</f>
        <v>Sickerwasser</v>
      </c>
    </row>
    <row r="637" spans="1:22">
      <c r="A637" s="191" t="s">
        <v>689</v>
      </c>
      <c r="C637">
        <v>2.31</v>
      </c>
      <c r="F637">
        <v>2.31</v>
      </c>
      <c r="K637">
        <v>0.25</v>
      </c>
      <c r="L637" s="374">
        <f t="shared" si="50"/>
        <v>0.75</v>
      </c>
      <c r="M637" s="256">
        <f t="shared" si="54"/>
        <v>0.5</v>
      </c>
      <c r="N637" s="297">
        <f t="shared" si="56"/>
        <v>2.31</v>
      </c>
      <c r="O637" s="297">
        <f t="shared" si="57"/>
        <v>2.31</v>
      </c>
      <c r="P637" s="297">
        <f t="shared" si="52"/>
        <v>0</v>
      </c>
      <c r="Q637" s="295">
        <f t="shared" si="53"/>
        <v>0</v>
      </c>
      <c r="V637" s="298" t="str">
        <f>PE!AP637</f>
        <v>Sickerwasser</v>
      </c>
    </row>
    <row r="638" spans="1:22">
      <c r="A638" s="191" t="s">
        <v>690</v>
      </c>
      <c r="C638">
        <v>2.37</v>
      </c>
      <c r="F638">
        <v>2.37</v>
      </c>
      <c r="K638">
        <v>0.44</v>
      </c>
      <c r="L638" s="374">
        <f t="shared" si="50"/>
        <v>0.75</v>
      </c>
      <c r="M638" s="256">
        <f t="shared" si="54"/>
        <v>0.59499999999999997</v>
      </c>
      <c r="N638" s="297">
        <f t="shared" si="56"/>
        <v>2.37</v>
      </c>
      <c r="O638" s="297">
        <f t="shared" si="57"/>
        <v>2.37</v>
      </c>
      <c r="P638" s="297">
        <f t="shared" si="52"/>
        <v>0</v>
      </c>
      <c r="Q638" s="295">
        <f t="shared" si="53"/>
        <v>0</v>
      </c>
      <c r="V638" s="298" t="str">
        <f>PE!AP638</f>
        <v>Bodenretentionsfilter</v>
      </c>
    </row>
    <row r="639" spans="1:22">
      <c r="A639" s="191" t="s">
        <v>692</v>
      </c>
      <c r="C639">
        <v>2.2999999999999998</v>
      </c>
      <c r="F639">
        <v>2.2999999999999998</v>
      </c>
      <c r="K639">
        <v>0.5</v>
      </c>
      <c r="L639" s="374">
        <f t="shared" si="50"/>
        <v>0.75</v>
      </c>
      <c r="M639" s="256">
        <f t="shared" si="54"/>
        <v>0.625</v>
      </c>
      <c r="N639" s="297">
        <f t="shared" si="56"/>
        <v>2.2999999999999998</v>
      </c>
      <c r="O639" s="297">
        <f t="shared" si="57"/>
        <v>2.2999999999999998</v>
      </c>
      <c r="P639" s="297">
        <f t="shared" si="52"/>
        <v>0</v>
      </c>
      <c r="Q639" s="295">
        <f t="shared" si="53"/>
        <v>0</v>
      </c>
      <c r="V639" s="298" t="str">
        <f>PE!AP639</f>
        <v>Bodenretentionsfilter</v>
      </c>
    </row>
    <row r="640" spans="1:22">
      <c r="A640" s="194" t="s">
        <v>693</v>
      </c>
      <c r="B640">
        <v>2.27</v>
      </c>
      <c r="C640">
        <v>2.11</v>
      </c>
      <c r="E640" s="22">
        <v>2.27</v>
      </c>
      <c r="F640">
        <v>2.11</v>
      </c>
      <c r="H640">
        <v>1.091</v>
      </c>
      <c r="I640">
        <v>0.10299999999999999</v>
      </c>
      <c r="J640">
        <v>5.5785</v>
      </c>
      <c r="K640">
        <v>0.44</v>
      </c>
      <c r="L640" s="374">
        <f t="shared" si="50"/>
        <v>0.75</v>
      </c>
      <c r="M640" s="256">
        <f t="shared" si="54"/>
        <v>0.59499999999999997</v>
      </c>
      <c r="N640" s="297">
        <f t="shared" si="56"/>
        <v>2.19</v>
      </c>
      <c r="O640" s="297">
        <f t="shared" si="57"/>
        <v>2.11</v>
      </c>
      <c r="P640" s="297">
        <f t="shared" si="52"/>
        <v>0</v>
      </c>
      <c r="Q640" s="295">
        <f t="shared" si="53"/>
        <v>0.3782378775656538</v>
      </c>
      <c r="V640" s="298" t="str">
        <f>PE!AP640</f>
        <v>Kläranlage</v>
      </c>
    </row>
    <row r="641" spans="1:22">
      <c r="A641" s="194" t="s">
        <v>694</v>
      </c>
      <c r="B641">
        <v>4.4400000000000004</v>
      </c>
      <c r="C641">
        <v>2.19</v>
      </c>
      <c r="E641" s="22">
        <v>4.4400000000000004</v>
      </c>
      <c r="F641">
        <v>2.19</v>
      </c>
      <c r="H641">
        <v>0.51100000000000001</v>
      </c>
      <c r="I641">
        <v>0.10299999999999999</v>
      </c>
      <c r="J641">
        <v>9.1945100000000011</v>
      </c>
      <c r="K641">
        <v>0.44</v>
      </c>
      <c r="L641" s="374">
        <f t="shared" si="50"/>
        <v>0.75</v>
      </c>
      <c r="M641" s="256">
        <f t="shared" si="54"/>
        <v>0.59499999999999997</v>
      </c>
      <c r="N641" s="297">
        <f t="shared" si="56"/>
        <v>3.3150000000000004</v>
      </c>
      <c r="O641" s="297">
        <f t="shared" si="57"/>
        <v>2.19</v>
      </c>
      <c r="P641" s="297">
        <f t="shared" si="52"/>
        <v>0</v>
      </c>
      <c r="Q641" s="295">
        <f t="shared" si="53"/>
        <v>0.2381856129364153</v>
      </c>
      <c r="V641" s="298" t="str">
        <f>PE!AP641</f>
        <v>Kläranlage</v>
      </c>
    </row>
    <row r="642" spans="1:22">
      <c r="A642" s="194" t="s">
        <v>695</v>
      </c>
      <c r="B642">
        <v>4.41</v>
      </c>
      <c r="C642">
        <v>2.29</v>
      </c>
      <c r="E642" s="22">
        <v>4.41</v>
      </c>
      <c r="F642">
        <v>2.29</v>
      </c>
      <c r="H642">
        <v>0.66100000000000003</v>
      </c>
      <c r="I642">
        <v>0.10299999999999999</v>
      </c>
      <c r="J642">
        <v>9.96387</v>
      </c>
      <c r="K642">
        <v>0.44</v>
      </c>
      <c r="L642" s="374">
        <f t="shared" ref="L642:L705" si="58">IF(COUNT(F642:G642)&lt;1,0.33,((COUNT(F642:G642)*(1/(COUNT(F642:G642)+COUNTBLANK(F642:G642)))+(IF(P642&lt;35,1,IF(P642&lt;70,0.5,IF(P642&gt;70,0)))))/2))</f>
        <v>0.75</v>
      </c>
      <c r="M642" s="256">
        <f t="shared" si="54"/>
        <v>0.59499999999999997</v>
      </c>
      <c r="N642" s="297">
        <f t="shared" si="56"/>
        <v>3.35</v>
      </c>
      <c r="O642" s="297">
        <f t="shared" si="57"/>
        <v>2.29</v>
      </c>
      <c r="P642" s="297">
        <f t="shared" ref="P642:P705" si="59">(MAX(F642:G642)-MIN(F642:G642))/O642*100</f>
        <v>0</v>
      </c>
      <c r="Q642" s="295">
        <f t="shared" ref="Q642:Q705" si="60">IFERROR(O642/J642,0)</f>
        <v>0.22983037715265253</v>
      </c>
      <c r="V642" s="298" t="str">
        <f>PE!AP642</f>
        <v>Kläranlage</v>
      </c>
    </row>
    <row r="643" spans="1:22">
      <c r="A643" s="194" t="s">
        <v>696</v>
      </c>
      <c r="B643">
        <v>6.21</v>
      </c>
      <c r="C643">
        <v>2.29</v>
      </c>
      <c r="E643" s="22">
        <v>6.21</v>
      </c>
      <c r="F643">
        <v>2.29</v>
      </c>
      <c r="H643">
        <v>0.47499999999999998</v>
      </c>
      <c r="I643">
        <v>0.192</v>
      </c>
      <c r="J643">
        <v>7.4666899999999998</v>
      </c>
      <c r="K643">
        <v>0.44</v>
      </c>
      <c r="L643" s="374">
        <f t="shared" si="58"/>
        <v>0.75</v>
      </c>
      <c r="M643" s="256">
        <f t="shared" si="54"/>
        <v>0.59499999999999997</v>
      </c>
      <c r="N643" s="297">
        <f t="shared" si="56"/>
        <v>4.25</v>
      </c>
      <c r="O643" s="297">
        <f t="shared" si="57"/>
        <v>2.29</v>
      </c>
      <c r="P643" s="297">
        <f t="shared" si="59"/>
        <v>0</v>
      </c>
      <c r="Q643" s="295">
        <f t="shared" si="60"/>
        <v>0.30669547014808435</v>
      </c>
      <c r="V643" s="298" t="str">
        <f>PE!AP643</f>
        <v>KWS</v>
      </c>
    </row>
    <row r="644" spans="1:22">
      <c r="A644" s="194" t="s">
        <v>697</v>
      </c>
      <c r="B644">
        <v>5.65</v>
      </c>
      <c r="C644">
        <v>2.27</v>
      </c>
      <c r="E644" s="22">
        <v>5.65</v>
      </c>
      <c r="F644">
        <v>2.27</v>
      </c>
      <c r="H644">
        <v>0.99299999999999999</v>
      </c>
      <c r="I644">
        <v>0.192</v>
      </c>
      <c r="J644">
        <v>6.9106949999999996</v>
      </c>
      <c r="K644">
        <v>0.44</v>
      </c>
      <c r="L644" s="374">
        <f t="shared" si="58"/>
        <v>0.75</v>
      </c>
      <c r="M644" s="256">
        <f t="shared" si="54"/>
        <v>0.59499999999999997</v>
      </c>
      <c r="N644" s="297">
        <f t="shared" si="56"/>
        <v>3.96</v>
      </c>
      <c r="O644" s="297">
        <f t="shared" si="57"/>
        <v>2.27</v>
      </c>
      <c r="P644" s="297">
        <f t="shared" si="59"/>
        <v>0</v>
      </c>
      <c r="Q644" s="295">
        <f t="shared" si="60"/>
        <v>0.32847636887462117</v>
      </c>
      <c r="V644" s="298" t="str">
        <f>PE!AP644</f>
        <v>KWS</v>
      </c>
    </row>
    <row r="645" spans="1:22">
      <c r="A645" s="194" t="s">
        <v>698</v>
      </c>
      <c r="B645">
        <v>5.6</v>
      </c>
      <c r="C645">
        <v>2.2200000000000002</v>
      </c>
      <c r="E645" s="22">
        <v>5.6</v>
      </c>
      <c r="F645">
        <v>2.2200000000000002</v>
      </c>
      <c r="H645">
        <v>0.79400000000000004</v>
      </c>
      <c r="I645">
        <v>0.192</v>
      </c>
      <c r="J645">
        <v>6.5454150000000002</v>
      </c>
      <c r="K645">
        <v>0.44</v>
      </c>
      <c r="L645" s="374">
        <f t="shared" si="58"/>
        <v>0.75</v>
      </c>
      <c r="M645" s="256">
        <f t="shared" si="54"/>
        <v>0.59499999999999997</v>
      </c>
      <c r="N645" s="297">
        <f t="shared" si="56"/>
        <v>3.91</v>
      </c>
      <c r="O645" s="297">
        <f t="shared" si="57"/>
        <v>2.2200000000000002</v>
      </c>
      <c r="P645" s="297">
        <f t="shared" si="59"/>
        <v>0</v>
      </c>
      <c r="Q645" s="295">
        <f t="shared" si="60"/>
        <v>0.33916871581099139</v>
      </c>
      <c r="V645" s="298" t="str">
        <f>PE!AP645</f>
        <v>KWS</v>
      </c>
    </row>
    <row r="646" spans="1:22">
      <c r="A646" s="194" t="s">
        <v>699</v>
      </c>
      <c r="B646">
        <v>9.56</v>
      </c>
      <c r="C646">
        <v>2.41</v>
      </c>
      <c r="E646" s="22">
        <v>9.56</v>
      </c>
      <c r="F646">
        <v>2.41</v>
      </c>
      <c r="H646">
        <v>0.78</v>
      </c>
      <c r="I646">
        <v>8.6999999999999994E-2</v>
      </c>
      <c r="J646">
        <v>11.9077</v>
      </c>
      <c r="K646">
        <v>0.44</v>
      </c>
      <c r="L646" s="374">
        <f t="shared" si="58"/>
        <v>0.75</v>
      </c>
      <c r="M646" s="256">
        <f t="shared" si="54"/>
        <v>0.59499999999999997</v>
      </c>
      <c r="N646" s="297">
        <f t="shared" si="56"/>
        <v>5.9850000000000003</v>
      </c>
      <c r="O646" s="297">
        <f t="shared" si="57"/>
        <v>2.41</v>
      </c>
      <c r="P646" s="297">
        <f t="shared" si="59"/>
        <v>0</v>
      </c>
      <c r="Q646" s="295">
        <f t="shared" si="60"/>
        <v>0.20239005013562653</v>
      </c>
      <c r="V646" s="298" t="str">
        <f>PE!AP646</f>
        <v>KWS</v>
      </c>
    </row>
    <row r="647" spans="1:22">
      <c r="A647" s="194" t="s">
        <v>700</v>
      </c>
      <c r="B647">
        <v>6.53</v>
      </c>
      <c r="C647">
        <v>2.5</v>
      </c>
      <c r="E647" s="22">
        <v>6.53</v>
      </c>
      <c r="F647">
        <v>2.5</v>
      </c>
      <c r="H647">
        <v>0.34399999999999997</v>
      </c>
      <c r="I647">
        <v>8.6999999999999994E-2</v>
      </c>
      <c r="J647">
        <v>8.1414500000000007</v>
      </c>
      <c r="K647">
        <v>0.44</v>
      </c>
      <c r="L647" s="374">
        <f t="shared" si="58"/>
        <v>0.75</v>
      </c>
      <c r="M647" s="256">
        <f t="shared" si="54"/>
        <v>0.59499999999999997</v>
      </c>
      <c r="N647" s="297">
        <f t="shared" si="56"/>
        <v>4.5150000000000006</v>
      </c>
      <c r="O647" s="297">
        <f t="shared" si="57"/>
        <v>2.5</v>
      </c>
      <c r="P647" s="297">
        <f t="shared" si="59"/>
        <v>0</v>
      </c>
      <c r="Q647" s="295">
        <f t="shared" si="60"/>
        <v>0.30707060781556106</v>
      </c>
      <c r="V647" s="298" t="str">
        <f>PE!AP647</f>
        <v>KWS</v>
      </c>
    </row>
    <row r="648" spans="1:22">
      <c r="A648" s="194" t="s">
        <v>701</v>
      </c>
      <c r="B648">
        <v>7.33</v>
      </c>
      <c r="C648">
        <v>2.41</v>
      </c>
      <c r="E648" s="22">
        <v>7.33</v>
      </c>
      <c r="F648">
        <v>2.41</v>
      </c>
      <c r="H648">
        <v>1.079</v>
      </c>
      <c r="I648">
        <v>8.6999999999999994E-2</v>
      </c>
      <c r="J648">
        <v>9.8009899999999988</v>
      </c>
      <c r="K648">
        <v>0.44</v>
      </c>
      <c r="L648" s="374">
        <f t="shared" si="58"/>
        <v>0.75</v>
      </c>
      <c r="M648" s="256">
        <f t="shared" si="54"/>
        <v>0.59499999999999997</v>
      </c>
      <c r="N648" s="297">
        <f t="shared" si="56"/>
        <v>4.87</v>
      </c>
      <c r="O648" s="297">
        <f t="shared" si="57"/>
        <v>2.41</v>
      </c>
      <c r="P648" s="297">
        <f t="shared" si="59"/>
        <v>0</v>
      </c>
      <c r="Q648" s="295">
        <f t="shared" si="60"/>
        <v>0.24589352708246826</v>
      </c>
      <c r="V648" s="298" t="str">
        <f>PE!AP648</f>
        <v>KWS</v>
      </c>
    </row>
    <row r="649" spans="1:22">
      <c r="A649" s="194" t="s">
        <v>702</v>
      </c>
      <c r="B649">
        <v>6.86</v>
      </c>
      <c r="C649">
        <v>2.2400000000000002</v>
      </c>
      <c r="E649" s="22">
        <v>6.86</v>
      </c>
      <c r="F649">
        <v>2.2400000000000002</v>
      </c>
      <c r="H649">
        <v>0.214</v>
      </c>
      <c r="I649">
        <v>0.17599999999999999</v>
      </c>
      <c r="J649">
        <v>8.4218100000000007</v>
      </c>
      <c r="K649">
        <v>0.44</v>
      </c>
      <c r="L649" s="374">
        <f t="shared" si="58"/>
        <v>0.75</v>
      </c>
      <c r="M649" s="256">
        <f t="shared" si="54"/>
        <v>0.59499999999999997</v>
      </c>
      <c r="N649" s="297">
        <f t="shared" si="56"/>
        <v>4.5500000000000007</v>
      </c>
      <c r="O649" s="297">
        <f t="shared" si="57"/>
        <v>2.2400000000000002</v>
      </c>
      <c r="P649" s="297">
        <f t="shared" si="59"/>
        <v>0</v>
      </c>
      <c r="Q649" s="295">
        <f t="shared" si="60"/>
        <v>0.26597607877641505</v>
      </c>
      <c r="V649" s="298" t="str">
        <f>PE!AP649</f>
        <v>KWS, Schlamm</v>
      </c>
    </row>
    <row r="650" spans="1:22">
      <c r="A650" s="194" t="s">
        <v>703</v>
      </c>
      <c r="B650">
        <v>4.4800000000000004</v>
      </c>
      <c r="C650">
        <v>2.14</v>
      </c>
      <c r="E650" s="22">
        <v>4.4800000000000004</v>
      </c>
      <c r="F650">
        <v>2.14</v>
      </c>
      <c r="H650">
        <v>0.95</v>
      </c>
      <c r="I650">
        <v>0.17599999999999999</v>
      </c>
      <c r="J650">
        <v>5.5262399999999996</v>
      </c>
      <c r="K650">
        <v>0.44</v>
      </c>
      <c r="L650" s="374">
        <f t="shared" si="58"/>
        <v>0.75</v>
      </c>
      <c r="M650" s="256">
        <f t="shared" si="54"/>
        <v>0.59499999999999997</v>
      </c>
      <c r="N650" s="297">
        <f t="shared" si="56"/>
        <v>3.3100000000000005</v>
      </c>
      <c r="O650" s="297">
        <f t="shared" si="57"/>
        <v>2.14</v>
      </c>
      <c r="P650" s="297">
        <f t="shared" si="59"/>
        <v>0</v>
      </c>
      <c r="Q650" s="295">
        <f t="shared" si="60"/>
        <v>0.38724340600480622</v>
      </c>
      <c r="V650" s="298" t="str">
        <f>PE!AP650</f>
        <v>KWS, Schlamm</v>
      </c>
    </row>
    <row r="651" spans="1:22">
      <c r="A651" s="194" t="s">
        <v>704</v>
      </c>
      <c r="B651">
        <v>10.69</v>
      </c>
      <c r="C651">
        <v>2.15</v>
      </c>
      <c r="E651" s="22">
        <v>10.69</v>
      </c>
      <c r="F651">
        <v>2.15</v>
      </c>
      <c r="H651">
        <v>0.97099999999999997</v>
      </c>
      <c r="I651">
        <v>0.17599999999999999</v>
      </c>
      <c r="J651">
        <v>12.77135</v>
      </c>
      <c r="K651">
        <v>0.44</v>
      </c>
      <c r="L651" s="374">
        <f t="shared" si="58"/>
        <v>0.75</v>
      </c>
      <c r="M651" s="256">
        <f t="shared" si="54"/>
        <v>0.59499999999999997</v>
      </c>
      <c r="N651" s="297">
        <f t="shared" si="56"/>
        <v>6.42</v>
      </c>
      <c r="O651" s="297">
        <f t="shared" si="57"/>
        <v>2.15</v>
      </c>
      <c r="P651" s="297">
        <f t="shared" si="59"/>
        <v>0</v>
      </c>
      <c r="Q651" s="295">
        <f t="shared" si="60"/>
        <v>0.16834555469860271</v>
      </c>
      <c r="V651" s="298" t="str">
        <f>PE!AP651</f>
        <v>KWS, Schlamm</v>
      </c>
    </row>
    <row r="652" spans="1:22">
      <c r="A652" s="194" t="s">
        <v>705</v>
      </c>
      <c r="C652">
        <v>2.0699999999999998</v>
      </c>
      <c r="F652">
        <v>2.0699999999999998</v>
      </c>
      <c r="H652">
        <v>0.35</v>
      </c>
      <c r="I652">
        <v>2.3E-2</v>
      </c>
      <c r="J652">
        <v>6.3907699999999998</v>
      </c>
      <c r="K652">
        <v>0.44</v>
      </c>
      <c r="L652" s="374">
        <f t="shared" si="58"/>
        <v>0.75</v>
      </c>
      <c r="M652" s="256">
        <f t="shared" ref="M652:M715" si="61">AVERAGE(K652:L652)</f>
        <v>0.59499999999999997</v>
      </c>
      <c r="N652" s="297">
        <f t="shared" si="56"/>
        <v>2.0699999999999998</v>
      </c>
      <c r="O652" s="297">
        <f t="shared" si="57"/>
        <v>2.0699999999999998</v>
      </c>
      <c r="P652" s="297">
        <f t="shared" si="59"/>
        <v>0</v>
      </c>
      <c r="Q652" s="295">
        <f t="shared" si="60"/>
        <v>0.32390463121032365</v>
      </c>
      <c r="V652" s="298" t="str">
        <f>PE!AP652</f>
        <v>Flussproben, Lippe</v>
      </c>
    </row>
    <row r="653" spans="1:22">
      <c r="A653" s="194" t="s">
        <v>706</v>
      </c>
      <c r="C653">
        <v>2.0699999999999998</v>
      </c>
      <c r="F653">
        <v>2.0699999999999998</v>
      </c>
      <c r="H653">
        <v>0.92900000000000005</v>
      </c>
      <c r="I653">
        <v>2.3E-2</v>
      </c>
      <c r="J653">
        <v>7.3047300000000002</v>
      </c>
      <c r="K653">
        <v>0.44</v>
      </c>
      <c r="L653" s="374">
        <f t="shared" si="58"/>
        <v>0.75</v>
      </c>
      <c r="M653" s="256">
        <f t="shared" si="61"/>
        <v>0.59499999999999997</v>
      </c>
      <c r="N653" s="297">
        <f t="shared" si="56"/>
        <v>2.0699999999999998</v>
      </c>
      <c r="O653" s="297">
        <f t="shared" si="57"/>
        <v>2.0699999999999998</v>
      </c>
      <c r="P653" s="297">
        <f t="shared" si="59"/>
        <v>0</v>
      </c>
      <c r="Q653" s="295">
        <f t="shared" si="60"/>
        <v>0.28337803039948084</v>
      </c>
      <c r="V653" s="298" t="str">
        <f>PE!AP653</f>
        <v>Flussproben, Lippe</v>
      </c>
    </row>
    <row r="654" spans="1:22">
      <c r="A654" s="194" t="s">
        <v>707</v>
      </c>
      <c r="C654">
        <v>2.11</v>
      </c>
      <c r="F654">
        <v>2.11</v>
      </c>
      <c r="H654">
        <v>0.91900000000000004</v>
      </c>
      <c r="I654">
        <v>2.3E-2</v>
      </c>
      <c r="J654">
        <v>8.3325399999999998</v>
      </c>
      <c r="K654">
        <v>0.44</v>
      </c>
      <c r="L654" s="374">
        <f t="shared" si="58"/>
        <v>0.75</v>
      </c>
      <c r="M654" s="256">
        <f t="shared" si="61"/>
        <v>0.59499999999999997</v>
      </c>
      <c r="N654" s="297">
        <f t="shared" si="56"/>
        <v>2.11</v>
      </c>
      <c r="O654" s="297">
        <f t="shared" si="57"/>
        <v>2.11</v>
      </c>
      <c r="P654" s="297">
        <f t="shared" si="59"/>
        <v>0</v>
      </c>
      <c r="Q654" s="295">
        <f t="shared" si="60"/>
        <v>0.25322410693498021</v>
      </c>
      <c r="V654" s="298" t="str">
        <f>PE!AP654</f>
        <v>Flussproben, Lippe</v>
      </c>
    </row>
    <row r="655" spans="1:22">
      <c r="A655" s="194" t="s">
        <v>708</v>
      </c>
      <c r="C655">
        <v>2.0299999999999998</v>
      </c>
      <c r="F655">
        <v>2.0299999999999998</v>
      </c>
      <c r="H655">
        <v>0.434</v>
      </c>
      <c r="I655">
        <v>5.8999999999999997E-2</v>
      </c>
      <c r="J655">
        <v>5.7549900000000003</v>
      </c>
      <c r="K655">
        <v>0.44</v>
      </c>
      <c r="L655" s="374">
        <f t="shared" si="58"/>
        <v>0.75</v>
      </c>
      <c r="M655" s="256">
        <f t="shared" si="61"/>
        <v>0.59499999999999997</v>
      </c>
      <c r="N655" s="297">
        <f t="shared" si="56"/>
        <v>2.0299999999999998</v>
      </c>
      <c r="O655" s="297">
        <f t="shared" si="57"/>
        <v>2.0299999999999998</v>
      </c>
      <c r="P655" s="297">
        <f t="shared" si="59"/>
        <v>0</v>
      </c>
      <c r="Q655" s="295">
        <f t="shared" si="60"/>
        <v>0.35273736357491492</v>
      </c>
      <c r="V655" s="298" t="str">
        <f>PE!AP655</f>
        <v>Flussproben, Lippe</v>
      </c>
    </row>
    <row r="656" spans="1:22">
      <c r="A656" s="194" t="s">
        <v>709</v>
      </c>
      <c r="C656">
        <v>2.17</v>
      </c>
      <c r="F656">
        <v>2.17</v>
      </c>
      <c r="H656">
        <v>1.1020000000000001</v>
      </c>
      <c r="I656">
        <v>5.8999999999999997E-2</v>
      </c>
      <c r="J656">
        <v>9.8056399999999986</v>
      </c>
      <c r="K656">
        <v>0.44</v>
      </c>
      <c r="L656" s="374">
        <f t="shared" si="58"/>
        <v>0.75</v>
      </c>
      <c r="M656" s="256">
        <f t="shared" si="61"/>
        <v>0.59499999999999997</v>
      </c>
      <c r="N656" s="297">
        <f t="shared" si="56"/>
        <v>2.17</v>
      </c>
      <c r="O656" s="297">
        <f t="shared" si="57"/>
        <v>2.17</v>
      </c>
      <c r="P656" s="297">
        <f t="shared" si="59"/>
        <v>0</v>
      </c>
      <c r="Q656" s="295">
        <f t="shared" si="60"/>
        <v>0.22130121032385447</v>
      </c>
      <c r="V656" s="298" t="str">
        <f>PE!AP656</f>
        <v>Flussproben, Lippe</v>
      </c>
    </row>
    <row r="657" spans="1:22">
      <c r="A657" s="194" t="s">
        <v>710</v>
      </c>
      <c r="H657">
        <v>0.72599999999999998</v>
      </c>
      <c r="I657">
        <v>5.8999999999999997E-2</v>
      </c>
      <c r="J657">
        <v>5.9144800000000002</v>
      </c>
      <c r="K657">
        <v>0.44</v>
      </c>
      <c r="L657" s="374">
        <f t="shared" si="58"/>
        <v>0.33</v>
      </c>
      <c r="M657" s="256">
        <f t="shared" si="61"/>
        <v>0.38500000000000001</v>
      </c>
      <c r="N657" s="297" t="e">
        <f t="shared" si="56"/>
        <v>#DIV/0!</v>
      </c>
      <c r="O657" s="297" t="e">
        <f t="shared" si="57"/>
        <v>#DIV/0!</v>
      </c>
      <c r="P657" s="297" t="e">
        <f t="shared" si="59"/>
        <v>#DIV/0!</v>
      </c>
      <c r="Q657" s="295">
        <f t="shared" si="60"/>
        <v>0</v>
      </c>
      <c r="V657" s="298" t="str">
        <f>PE!AP657</f>
        <v>Flussproben, Lippe</v>
      </c>
    </row>
    <row r="658" spans="1:22">
      <c r="A658" s="194" t="s">
        <v>711</v>
      </c>
      <c r="H658">
        <v>0.53100000000000003</v>
      </c>
      <c r="I658">
        <v>6.2E-2</v>
      </c>
      <c r="J658">
        <v>7.6568250000000004</v>
      </c>
      <c r="K658">
        <v>0.44</v>
      </c>
      <c r="L658" s="374">
        <f t="shared" si="58"/>
        <v>0.33</v>
      </c>
      <c r="M658" s="256">
        <f t="shared" si="61"/>
        <v>0.38500000000000001</v>
      </c>
      <c r="N658" s="297" t="e">
        <f t="shared" si="56"/>
        <v>#DIV/0!</v>
      </c>
      <c r="O658" s="297" t="e">
        <f t="shared" si="57"/>
        <v>#DIV/0!</v>
      </c>
      <c r="P658" s="297" t="e">
        <f t="shared" si="59"/>
        <v>#DIV/0!</v>
      </c>
      <c r="Q658" s="295">
        <f t="shared" si="60"/>
        <v>0</v>
      </c>
      <c r="V658" s="298" t="str">
        <f>PE!AP658</f>
        <v>Flussproben, Lippe</v>
      </c>
    </row>
    <row r="659" spans="1:22">
      <c r="A659" s="194" t="s">
        <v>712</v>
      </c>
      <c r="H659">
        <v>0.59599999999999997</v>
      </c>
      <c r="I659">
        <v>6.2E-2</v>
      </c>
      <c r="J659">
        <v>8.9805200000000003</v>
      </c>
      <c r="K659">
        <v>0.44</v>
      </c>
      <c r="L659" s="374">
        <f t="shared" si="58"/>
        <v>0.33</v>
      </c>
      <c r="M659" s="256">
        <f t="shared" si="61"/>
        <v>0.38500000000000001</v>
      </c>
      <c r="N659" s="297" t="e">
        <f t="shared" si="56"/>
        <v>#DIV/0!</v>
      </c>
      <c r="O659" s="297" t="e">
        <f t="shared" si="57"/>
        <v>#DIV/0!</v>
      </c>
      <c r="P659" s="297" t="e">
        <f t="shared" si="59"/>
        <v>#DIV/0!</v>
      </c>
      <c r="Q659" s="295">
        <f t="shared" si="60"/>
        <v>0</v>
      </c>
      <c r="V659" s="298" t="str">
        <f>PE!AP659</f>
        <v>Flussproben, Lippe</v>
      </c>
    </row>
    <row r="660" spans="1:22">
      <c r="A660" s="194" t="s">
        <v>713</v>
      </c>
      <c r="C660">
        <v>2.02</v>
      </c>
      <c r="F660">
        <v>2.02</v>
      </c>
      <c r="H660">
        <v>1.119</v>
      </c>
      <c r="I660">
        <v>6.2E-2</v>
      </c>
      <c r="J660">
        <v>5.3087499999999999</v>
      </c>
      <c r="K660">
        <v>0.44</v>
      </c>
      <c r="L660" s="374">
        <f t="shared" si="58"/>
        <v>0.75</v>
      </c>
      <c r="M660" s="256">
        <f t="shared" si="61"/>
        <v>0.59499999999999997</v>
      </c>
      <c r="N660" s="297">
        <f t="shared" si="56"/>
        <v>2.02</v>
      </c>
      <c r="O660" s="297">
        <f t="shared" si="57"/>
        <v>2.02</v>
      </c>
      <c r="P660" s="297">
        <f t="shared" si="59"/>
        <v>0</v>
      </c>
      <c r="Q660" s="295">
        <f t="shared" si="60"/>
        <v>0.38050388509536143</v>
      </c>
      <c r="V660" s="298" t="str">
        <f>PE!AP660</f>
        <v>Flussproben, Lippe</v>
      </c>
    </row>
    <row r="661" spans="1:22">
      <c r="A661" s="194" t="s">
        <v>714</v>
      </c>
      <c r="B661">
        <v>6.7</v>
      </c>
      <c r="C661">
        <v>2.1800000000000002</v>
      </c>
      <c r="E661" s="22">
        <v>6.7</v>
      </c>
      <c r="F661">
        <v>2.1800000000000002</v>
      </c>
      <c r="H661">
        <v>0.42499999999999999</v>
      </c>
      <c r="I661">
        <v>0.17799999999999999</v>
      </c>
      <c r="J661">
        <v>9.4334749999999996</v>
      </c>
      <c r="K661">
        <v>0.44</v>
      </c>
      <c r="L661" s="374">
        <f t="shared" si="58"/>
        <v>0.75</v>
      </c>
      <c r="M661" s="256">
        <f t="shared" si="61"/>
        <v>0.59499999999999997</v>
      </c>
      <c r="N661" s="297">
        <f t="shared" si="56"/>
        <v>4.4400000000000004</v>
      </c>
      <c r="O661" s="297">
        <f t="shared" si="57"/>
        <v>2.1800000000000002</v>
      </c>
      <c r="P661" s="297">
        <f t="shared" si="59"/>
        <v>0</v>
      </c>
      <c r="Q661" s="295">
        <f t="shared" si="60"/>
        <v>0.23109193589848917</v>
      </c>
      <c r="V661" s="298" t="str">
        <f>PE!AP661</f>
        <v>Kläranlage</v>
      </c>
    </row>
    <row r="662" spans="1:22">
      <c r="A662" s="194" t="s">
        <v>715</v>
      </c>
      <c r="B662">
        <v>8.48</v>
      </c>
      <c r="E662" s="22">
        <v>8.48</v>
      </c>
      <c r="H662">
        <v>1.02</v>
      </c>
      <c r="I662">
        <v>0.17799999999999999</v>
      </c>
      <c r="J662">
        <v>12.192</v>
      </c>
      <c r="K662">
        <v>0.44</v>
      </c>
      <c r="L662" s="374">
        <f t="shared" si="58"/>
        <v>0.33</v>
      </c>
      <c r="M662" s="256">
        <f t="shared" si="61"/>
        <v>0.38500000000000001</v>
      </c>
      <c r="N662" s="297">
        <f t="shared" si="56"/>
        <v>8.48</v>
      </c>
      <c r="O662" s="297" t="e">
        <f t="shared" si="57"/>
        <v>#DIV/0!</v>
      </c>
      <c r="P662" s="297" t="e">
        <f t="shared" si="59"/>
        <v>#DIV/0!</v>
      </c>
      <c r="Q662" s="295">
        <f t="shared" si="60"/>
        <v>0</v>
      </c>
      <c r="V662" s="298" t="str">
        <f>PE!AP662</f>
        <v>Kläranlage</v>
      </c>
    </row>
    <row r="663" spans="1:22">
      <c r="A663" s="194" t="s">
        <v>716</v>
      </c>
      <c r="B663">
        <v>4.72</v>
      </c>
      <c r="E663" s="22">
        <v>4.72</v>
      </c>
      <c r="H663">
        <v>0.74</v>
      </c>
      <c r="I663">
        <v>0.17799999999999999</v>
      </c>
      <c r="J663">
        <v>7.2363899999999992</v>
      </c>
      <c r="K663">
        <v>0.44</v>
      </c>
      <c r="L663" s="374">
        <f t="shared" si="58"/>
        <v>0.33</v>
      </c>
      <c r="M663" s="256">
        <f t="shared" si="61"/>
        <v>0.38500000000000001</v>
      </c>
      <c r="N663" s="297">
        <f t="shared" si="56"/>
        <v>4.72</v>
      </c>
      <c r="O663" s="297" t="e">
        <f t="shared" si="57"/>
        <v>#DIV/0!</v>
      </c>
      <c r="P663" s="297" t="e">
        <f t="shared" si="59"/>
        <v>#DIV/0!</v>
      </c>
      <c r="Q663" s="295">
        <f t="shared" si="60"/>
        <v>0</v>
      </c>
      <c r="V663" s="298" t="str">
        <f>PE!AP663</f>
        <v>Kläranlage</v>
      </c>
    </row>
    <row r="664" spans="1:22">
      <c r="A664" s="194" t="s">
        <v>717</v>
      </c>
      <c r="C664">
        <v>2.15</v>
      </c>
      <c r="F664">
        <v>2.15</v>
      </c>
      <c r="J664">
        <v>0.28799999999999998</v>
      </c>
      <c r="K664">
        <v>0.5</v>
      </c>
      <c r="L664" s="374">
        <f t="shared" si="58"/>
        <v>0.75</v>
      </c>
      <c r="M664" s="256">
        <f t="shared" si="61"/>
        <v>0.625</v>
      </c>
      <c r="N664" s="297">
        <f t="shared" si="56"/>
        <v>2.15</v>
      </c>
      <c r="O664" s="297">
        <f t="shared" si="57"/>
        <v>2.15</v>
      </c>
      <c r="P664" s="297">
        <f t="shared" si="59"/>
        <v>0</v>
      </c>
      <c r="Q664" s="295">
        <f t="shared" si="60"/>
        <v>7.4652777777777777</v>
      </c>
      <c r="V664" s="298" t="str">
        <f>PE!AP664</f>
        <v>Methode</v>
      </c>
    </row>
    <row r="665" spans="1:22">
      <c r="A665" s="194" t="s">
        <v>718</v>
      </c>
      <c r="C665">
        <v>12.58</v>
      </c>
      <c r="D665">
        <v>3.74</v>
      </c>
      <c r="F665">
        <v>12.58</v>
      </c>
      <c r="G665" s="72">
        <v>3.74</v>
      </c>
      <c r="J665">
        <v>0.15596099999999999</v>
      </c>
      <c r="K665">
        <v>0.51</v>
      </c>
      <c r="L665" s="374">
        <f t="shared" si="58"/>
        <v>0.5</v>
      </c>
      <c r="M665" s="256">
        <f t="shared" si="61"/>
        <v>0.505</v>
      </c>
      <c r="N665" s="297">
        <f t="shared" si="56"/>
        <v>8.16</v>
      </c>
      <c r="O665" s="297">
        <f t="shared" si="57"/>
        <v>8.16</v>
      </c>
      <c r="P665" s="297">
        <f t="shared" si="59"/>
        <v>108.33333333333333</v>
      </c>
      <c r="Q665" s="295">
        <f t="shared" si="60"/>
        <v>52.320772500817519</v>
      </c>
      <c r="V665" s="298" t="str">
        <f>PE!AP665</f>
        <v>Methode</v>
      </c>
    </row>
    <row r="666" spans="1:22">
      <c r="A666" s="194" t="s">
        <v>719</v>
      </c>
      <c r="B666">
        <v>50.31</v>
      </c>
      <c r="C666">
        <v>13.71</v>
      </c>
      <c r="D666">
        <v>6.22</v>
      </c>
      <c r="E666" s="22">
        <v>50.31</v>
      </c>
      <c r="F666">
        <v>13.71</v>
      </c>
      <c r="G666" s="72">
        <v>6.22</v>
      </c>
      <c r="J666">
        <v>0.40368500000000002</v>
      </c>
      <c r="K666">
        <v>0.44</v>
      </c>
      <c r="L666" s="374">
        <f t="shared" si="58"/>
        <v>0.5</v>
      </c>
      <c r="M666" s="256">
        <f t="shared" si="61"/>
        <v>0.47</v>
      </c>
      <c r="N666" s="297">
        <f t="shared" si="56"/>
        <v>23.413333333333338</v>
      </c>
      <c r="O666" s="297">
        <f t="shared" si="57"/>
        <v>9.9649999999999999</v>
      </c>
      <c r="P666" s="297">
        <f t="shared" si="59"/>
        <v>75.163070747616672</v>
      </c>
      <c r="Q666" s="295">
        <f t="shared" si="60"/>
        <v>24.685088621078314</v>
      </c>
      <c r="S666">
        <f>1000*0.055481</f>
        <v>55.481000000000002</v>
      </c>
      <c r="T666" s="258">
        <f>100*O666/S666</f>
        <v>17.961103801301345</v>
      </c>
      <c r="U666" s="258">
        <f>100*E666/S666</f>
        <v>90.679692146861086</v>
      </c>
      <c r="V666" s="298" t="str">
        <f>PE!AP666</f>
        <v>Methode</v>
      </c>
    </row>
    <row r="667" spans="1:22">
      <c r="A667" s="217" t="s">
        <v>720</v>
      </c>
      <c r="B667">
        <v>12.6</v>
      </c>
      <c r="C667">
        <v>3.18</v>
      </c>
      <c r="E667" s="22">
        <v>12.6</v>
      </c>
      <c r="F667">
        <v>3.18</v>
      </c>
      <c r="H667">
        <v>0.93200000000000005</v>
      </c>
      <c r="I667">
        <v>0.15</v>
      </c>
      <c r="J667">
        <v>6.3958050000000002</v>
      </c>
      <c r="K667">
        <v>0.44</v>
      </c>
      <c r="L667" s="374">
        <f t="shared" si="58"/>
        <v>0.75</v>
      </c>
      <c r="M667" s="256">
        <f t="shared" si="61"/>
        <v>0.59499999999999997</v>
      </c>
      <c r="N667" s="297">
        <f t="shared" si="56"/>
        <v>7.89</v>
      </c>
      <c r="O667" s="297">
        <f t="shared" si="57"/>
        <v>3.18</v>
      </c>
      <c r="P667" s="297">
        <f t="shared" si="59"/>
        <v>0</v>
      </c>
      <c r="Q667" s="295">
        <f t="shared" si="60"/>
        <v>0.49720089965219388</v>
      </c>
      <c r="T667" s="258"/>
      <c r="U667" s="258"/>
      <c r="V667" s="298" t="str">
        <f>PE!AP667</f>
        <v>Kläranlage</v>
      </c>
    </row>
    <row r="668" spans="1:22">
      <c r="A668" s="217" t="s">
        <v>721</v>
      </c>
      <c r="B668">
        <v>30.26</v>
      </c>
      <c r="C668">
        <v>3.45</v>
      </c>
      <c r="E668" s="22">
        <v>30.26</v>
      </c>
      <c r="F668">
        <v>3.45</v>
      </c>
      <c r="H668">
        <v>0.98499999999999999</v>
      </c>
      <c r="I668">
        <v>0.15</v>
      </c>
      <c r="J668">
        <v>14.386200000000001</v>
      </c>
      <c r="K668">
        <v>0.56000000000000005</v>
      </c>
      <c r="L668" s="374">
        <f t="shared" si="58"/>
        <v>0.75</v>
      </c>
      <c r="M668" s="256">
        <f t="shared" si="61"/>
        <v>0.65500000000000003</v>
      </c>
      <c r="N668" s="297">
        <f t="shared" si="56"/>
        <v>16.855</v>
      </c>
      <c r="O668" s="297">
        <f t="shared" si="57"/>
        <v>3.45</v>
      </c>
      <c r="P668" s="297">
        <f t="shared" si="59"/>
        <v>0</v>
      </c>
      <c r="Q668" s="295">
        <f t="shared" si="60"/>
        <v>0.2398131542728448</v>
      </c>
      <c r="T668" s="258"/>
      <c r="U668" s="258"/>
      <c r="V668" s="298" t="str">
        <f>PE!AP668</f>
        <v>Kläranlage</v>
      </c>
    </row>
    <row r="669" spans="1:22">
      <c r="A669" s="217" t="s">
        <v>722</v>
      </c>
      <c r="B669">
        <v>21.34</v>
      </c>
      <c r="C669">
        <v>2.71</v>
      </c>
      <c r="E669" s="22">
        <v>21.34</v>
      </c>
      <c r="F669">
        <v>2.71</v>
      </c>
      <c r="H669">
        <v>0.23799999999999999</v>
      </c>
      <c r="I669">
        <v>0.15</v>
      </c>
      <c r="J669">
        <v>9.6701750000000004</v>
      </c>
      <c r="K669">
        <v>0.56000000000000005</v>
      </c>
      <c r="L669" s="374">
        <f t="shared" si="58"/>
        <v>0.75</v>
      </c>
      <c r="M669" s="256">
        <f t="shared" si="61"/>
        <v>0.65500000000000003</v>
      </c>
      <c r="N669" s="297">
        <f t="shared" si="56"/>
        <v>12.025</v>
      </c>
      <c r="O669" s="297">
        <f t="shared" si="57"/>
        <v>2.71</v>
      </c>
      <c r="P669" s="297">
        <f t="shared" si="59"/>
        <v>0</v>
      </c>
      <c r="Q669" s="295">
        <f t="shared" si="60"/>
        <v>0.28024311866124446</v>
      </c>
      <c r="T669" s="258"/>
      <c r="U669" s="258"/>
      <c r="V669" s="298" t="str">
        <f>PE!AP669</f>
        <v>Kläranlage</v>
      </c>
    </row>
    <row r="670" spans="1:22">
      <c r="A670" s="217" t="s">
        <v>723</v>
      </c>
      <c r="B670">
        <v>14.58</v>
      </c>
      <c r="C670">
        <v>5.72</v>
      </c>
      <c r="E670" s="22">
        <v>14.58</v>
      </c>
      <c r="F670">
        <v>5.72</v>
      </c>
      <c r="J670">
        <v>8.4091399999999989</v>
      </c>
      <c r="K670">
        <v>0.49</v>
      </c>
      <c r="L670" s="374">
        <f t="shared" si="58"/>
        <v>0.75</v>
      </c>
      <c r="M670" s="256">
        <f t="shared" si="61"/>
        <v>0.62</v>
      </c>
      <c r="N670" s="297">
        <f t="shared" si="56"/>
        <v>10.15</v>
      </c>
      <c r="O670" s="297">
        <f t="shared" si="57"/>
        <v>5.72</v>
      </c>
      <c r="P670" s="297">
        <f t="shared" si="59"/>
        <v>0</v>
      </c>
      <c r="Q670" s="295">
        <f t="shared" si="60"/>
        <v>0.68021224524743318</v>
      </c>
      <c r="T670" s="258"/>
      <c r="U670" s="258"/>
      <c r="V670" s="298" t="str">
        <f>PE!AP670</f>
        <v>Kläranlage, Methode</v>
      </c>
    </row>
    <row r="671" spans="1:22">
      <c r="A671" s="217" t="s">
        <v>725</v>
      </c>
      <c r="B671">
        <v>27.43</v>
      </c>
      <c r="C671">
        <v>4.1900000000000004</v>
      </c>
      <c r="E671" s="22">
        <v>27.43</v>
      </c>
      <c r="F671">
        <v>4.1900000000000004</v>
      </c>
      <c r="J671">
        <v>11.4796</v>
      </c>
      <c r="K671">
        <v>0.56000000000000005</v>
      </c>
      <c r="L671" s="374">
        <f t="shared" si="58"/>
        <v>0.75</v>
      </c>
      <c r="M671" s="256">
        <f t="shared" si="61"/>
        <v>0.65500000000000003</v>
      </c>
      <c r="N671" s="297">
        <f t="shared" si="56"/>
        <v>15.81</v>
      </c>
      <c r="O671" s="297">
        <f t="shared" si="57"/>
        <v>4.1900000000000004</v>
      </c>
      <c r="P671" s="297">
        <f t="shared" si="59"/>
        <v>0</v>
      </c>
      <c r="Q671" s="295">
        <f t="shared" si="60"/>
        <v>0.36499529600334513</v>
      </c>
      <c r="T671" s="258"/>
      <c r="U671" s="258"/>
      <c r="V671" s="298" t="str">
        <f>PE!AP671</f>
        <v>Kläranlage, Methode</v>
      </c>
    </row>
    <row r="672" spans="1:22">
      <c r="A672" s="217" t="s">
        <v>726</v>
      </c>
      <c r="B672">
        <v>18.5</v>
      </c>
      <c r="C672">
        <v>4.6500000000000004</v>
      </c>
      <c r="E672" s="22">
        <v>18.5</v>
      </c>
      <c r="F672">
        <v>4.6500000000000004</v>
      </c>
      <c r="J672">
        <v>6.8967000000000001</v>
      </c>
      <c r="K672">
        <v>0.49</v>
      </c>
      <c r="L672" s="374">
        <f t="shared" si="58"/>
        <v>0.75</v>
      </c>
      <c r="M672" s="256">
        <f t="shared" si="61"/>
        <v>0.62</v>
      </c>
      <c r="N672" s="297">
        <f t="shared" si="56"/>
        <v>11.574999999999999</v>
      </c>
      <c r="O672" s="297">
        <f t="shared" si="57"/>
        <v>4.6500000000000004</v>
      </c>
      <c r="P672" s="297">
        <f t="shared" si="59"/>
        <v>0</v>
      </c>
      <c r="Q672" s="295">
        <f t="shared" si="60"/>
        <v>0.67423550393666543</v>
      </c>
      <c r="T672" s="258"/>
      <c r="U672" s="258"/>
      <c r="V672" s="298" t="str">
        <f>PE!AP672</f>
        <v>Kläranlage, Methode</v>
      </c>
    </row>
    <row r="673" spans="1:22">
      <c r="A673" s="217" t="s">
        <v>727</v>
      </c>
      <c r="B673">
        <v>9.7799999999999994</v>
      </c>
      <c r="C673">
        <v>2.5499999999999998</v>
      </c>
      <c r="E673" s="22">
        <v>9.7799999999999994</v>
      </c>
      <c r="F673">
        <v>2.5499999999999998</v>
      </c>
      <c r="H673">
        <v>0.70699999999999996</v>
      </c>
      <c r="I673">
        <v>0.122</v>
      </c>
      <c r="J673">
        <v>8.6553899999999988</v>
      </c>
      <c r="K673">
        <v>0.44</v>
      </c>
      <c r="L673" s="374">
        <f t="shared" si="58"/>
        <v>0.75</v>
      </c>
      <c r="M673" s="256">
        <f t="shared" si="61"/>
        <v>0.59499999999999997</v>
      </c>
      <c r="N673" s="297">
        <f t="shared" si="56"/>
        <v>6.1649999999999991</v>
      </c>
      <c r="O673" s="297">
        <f t="shared" si="57"/>
        <v>2.5499999999999998</v>
      </c>
      <c r="P673" s="297">
        <f t="shared" si="59"/>
        <v>0</v>
      </c>
      <c r="Q673" s="295">
        <f t="shared" si="60"/>
        <v>0.29461410750988692</v>
      </c>
      <c r="T673" s="258"/>
      <c r="U673" s="258"/>
      <c r="V673" s="298" t="str">
        <f>PE!AP673</f>
        <v>Kläranlage</v>
      </c>
    </row>
    <row r="674" spans="1:22">
      <c r="A674" s="217" t="s">
        <v>728</v>
      </c>
      <c r="B674">
        <v>8.6300000000000008</v>
      </c>
      <c r="C674">
        <v>2.2000000000000002</v>
      </c>
      <c r="E674" s="22">
        <v>8.6300000000000008</v>
      </c>
      <c r="F674">
        <v>2.2000000000000002</v>
      </c>
      <c r="H674">
        <v>0.70699999999999996</v>
      </c>
      <c r="I674">
        <v>0.122</v>
      </c>
      <c r="J674">
        <v>7.3886100000000008</v>
      </c>
      <c r="K674">
        <v>0.44</v>
      </c>
      <c r="L674" s="374">
        <f t="shared" si="58"/>
        <v>0.75</v>
      </c>
      <c r="M674" s="256">
        <f t="shared" si="61"/>
        <v>0.59499999999999997</v>
      </c>
      <c r="N674" s="297">
        <f t="shared" si="56"/>
        <v>5.4150000000000009</v>
      </c>
      <c r="O674" s="297">
        <f t="shared" si="57"/>
        <v>2.2000000000000002</v>
      </c>
      <c r="P674" s="297">
        <f t="shared" si="59"/>
        <v>0</v>
      </c>
      <c r="Q674" s="295">
        <f t="shared" si="60"/>
        <v>0.29775559949706371</v>
      </c>
      <c r="T674" s="258"/>
      <c r="U674" s="258"/>
      <c r="V674" s="298" t="str">
        <f>PE!AP674</f>
        <v>Kläranlage</v>
      </c>
    </row>
    <row r="675" spans="1:22">
      <c r="A675" s="217" t="s">
        <v>729</v>
      </c>
      <c r="H675">
        <v>0.76400000000000001</v>
      </c>
      <c r="I675">
        <v>0.04</v>
      </c>
      <c r="J675">
        <v>7.5310050000000004</v>
      </c>
      <c r="K675">
        <v>0.44</v>
      </c>
      <c r="L675" s="374">
        <f t="shared" si="58"/>
        <v>0.33</v>
      </c>
      <c r="M675" s="256">
        <f t="shared" si="61"/>
        <v>0.38500000000000001</v>
      </c>
      <c r="N675" s="297" t="e">
        <f t="shared" si="56"/>
        <v>#DIV/0!</v>
      </c>
      <c r="O675" s="297" t="e">
        <f t="shared" si="57"/>
        <v>#DIV/0!</v>
      </c>
      <c r="P675" s="297" t="e">
        <f t="shared" si="59"/>
        <v>#DIV/0!</v>
      </c>
      <c r="Q675" s="295">
        <f t="shared" si="60"/>
        <v>0</v>
      </c>
      <c r="T675" s="258"/>
      <c r="U675" s="258"/>
      <c r="V675" s="298" t="str">
        <f>PE!AP675</f>
        <v>Kläranlage</v>
      </c>
    </row>
    <row r="676" spans="1:22">
      <c r="A676" s="217" t="s">
        <v>730</v>
      </c>
      <c r="H676">
        <v>0.38200000000000001</v>
      </c>
      <c r="I676">
        <v>0.04</v>
      </c>
      <c r="J676">
        <v>7.220839999999999</v>
      </c>
      <c r="K676">
        <v>0.44</v>
      </c>
      <c r="L676" s="374">
        <f t="shared" si="58"/>
        <v>0.33</v>
      </c>
      <c r="M676" s="256">
        <f t="shared" si="61"/>
        <v>0.38500000000000001</v>
      </c>
      <c r="N676" s="297" t="e">
        <f t="shared" si="56"/>
        <v>#DIV/0!</v>
      </c>
      <c r="O676" s="297" t="e">
        <f t="shared" si="57"/>
        <v>#DIV/0!</v>
      </c>
      <c r="P676" s="297" t="e">
        <f t="shared" si="59"/>
        <v>#DIV/0!</v>
      </c>
      <c r="Q676" s="295">
        <f t="shared" si="60"/>
        <v>0</v>
      </c>
      <c r="T676" s="258"/>
      <c r="U676" s="258"/>
      <c r="V676" s="298" t="str">
        <f>PE!AP676</f>
        <v>Kläranlage</v>
      </c>
    </row>
    <row r="677" spans="1:22">
      <c r="A677" s="217" t="s">
        <v>731</v>
      </c>
      <c r="H677">
        <v>0.97599999999999998</v>
      </c>
      <c r="I677">
        <v>0.04</v>
      </c>
      <c r="J677">
        <v>6.5424199999999999</v>
      </c>
      <c r="K677">
        <v>0.5</v>
      </c>
      <c r="L677" s="374">
        <f t="shared" si="58"/>
        <v>0.33</v>
      </c>
      <c r="M677" s="256">
        <f t="shared" si="61"/>
        <v>0.41500000000000004</v>
      </c>
      <c r="N677" s="297" t="e">
        <f t="shared" si="56"/>
        <v>#DIV/0!</v>
      </c>
      <c r="O677" s="297" t="e">
        <f t="shared" si="57"/>
        <v>#DIV/0!</v>
      </c>
      <c r="P677" s="297" t="e">
        <f t="shared" si="59"/>
        <v>#DIV/0!</v>
      </c>
      <c r="Q677" s="295">
        <f t="shared" si="60"/>
        <v>0</v>
      </c>
      <c r="S677" s="180"/>
      <c r="T677" s="258"/>
      <c r="U677" s="258"/>
      <c r="V677" s="298" t="str">
        <f>PE!AP677</f>
        <v>Kläranlage</v>
      </c>
    </row>
    <row r="678" spans="1:22">
      <c r="A678" s="217" t="s">
        <v>732</v>
      </c>
      <c r="B678">
        <v>32.74</v>
      </c>
      <c r="C678">
        <v>17.48</v>
      </c>
      <c r="D678">
        <v>19.25</v>
      </c>
      <c r="E678" s="22">
        <v>32.74</v>
      </c>
      <c r="F678">
        <v>17.48</v>
      </c>
      <c r="G678" s="72">
        <v>19.25</v>
      </c>
      <c r="J678">
        <v>6.5395599999999998</v>
      </c>
      <c r="K678">
        <v>0.61</v>
      </c>
      <c r="L678" s="374">
        <f t="shared" si="58"/>
        <v>1</v>
      </c>
      <c r="M678" s="256">
        <f t="shared" si="61"/>
        <v>0.80499999999999994</v>
      </c>
      <c r="N678" s="297">
        <f t="shared" si="56"/>
        <v>23.156666666666666</v>
      </c>
      <c r="O678" s="297">
        <f t="shared" si="57"/>
        <v>18.365000000000002</v>
      </c>
      <c r="P678" s="297">
        <f t="shared" si="59"/>
        <v>9.6378981758780249</v>
      </c>
      <c r="Q678" s="295">
        <f t="shared" si="60"/>
        <v>2.8082929126730241</v>
      </c>
      <c r="S678" s="180">
        <v>3.6697399999999998E-2</v>
      </c>
      <c r="T678" s="258">
        <f>100*O678/(S678*1000)</f>
        <v>50.044417315668156</v>
      </c>
      <c r="U678" s="258">
        <f>100*N678/(1000*S678)</f>
        <v>63.101654794799273</v>
      </c>
      <c r="V678" s="298" t="str">
        <f>PE!AP678</f>
        <v>Kläranlage, Methode</v>
      </c>
    </row>
    <row r="679" spans="1:22">
      <c r="A679" s="217" t="s">
        <v>733</v>
      </c>
      <c r="B679">
        <v>7.57</v>
      </c>
      <c r="E679" s="22">
        <v>7.57</v>
      </c>
      <c r="H679">
        <v>0.70699999999999996</v>
      </c>
      <c r="I679">
        <v>0.14299999999999999</v>
      </c>
      <c r="J679">
        <v>12.27675</v>
      </c>
      <c r="K679">
        <v>0.44</v>
      </c>
      <c r="L679" s="374">
        <f t="shared" si="58"/>
        <v>0.33</v>
      </c>
      <c r="M679" s="256">
        <f t="shared" si="61"/>
        <v>0.38500000000000001</v>
      </c>
      <c r="N679" s="297">
        <f t="shared" si="56"/>
        <v>7.57</v>
      </c>
      <c r="O679" s="297" t="e">
        <f t="shared" si="57"/>
        <v>#DIV/0!</v>
      </c>
      <c r="P679" s="297" t="e">
        <f t="shared" si="59"/>
        <v>#DIV/0!</v>
      </c>
      <c r="Q679" s="295">
        <f t="shared" si="60"/>
        <v>0</v>
      </c>
      <c r="T679" s="258"/>
      <c r="U679" s="258"/>
      <c r="V679" s="298" t="str">
        <f>PE!AP679</f>
        <v>Kläranlage</v>
      </c>
    </row>
    <row r="680" spans="1:22">
      <c r="A680" s="217" t="s">
        <v>734</v>
      </c>
      <c r="B680">
        <v>3.98</v>
      </c>
      <c r="E680" s="22">
        <v>3.98</v>
      </c>
      <c r="H680">
        <v>0.70699999999999996</v>
      </c>
      <c r="I680">
        <v>0.14299999999999999</v>
      </c>
      <c r="J680">
        <v>6.5776500000000002</v>
      </c>
      <c r="K680">
        <v>0.44</v>
      </c>
      <c r="L680" s="374">
        <f t="shared" si="58"/>
        <v>0.33</v>
      </c>
      <c r="M680" s="256">
        <f t="shared" si="61"/>
        <v>0.38500000000000001</v>
      </c>
      <c r="N680" s="297">
        <f t="shared" si="56"/>
        <v>3.98</v>
      </c>
      <c r="O680" s="297" t="e">
        <f t="shared" si="57"/>
        <v>#DIV/0!</v>
      </c>
      <c r="P680" s="297" t="e">
        <f t="shared" si="59"/>
        <v>#DIV/0!</v>
      </c>
      <c r="Q680" s="295">
        <f t="shared" si="60"/>
        <v>0</v>
      </c>
      <c r="T680" s="258"/>
      <c r="U680" s="258"/>
      <c r="V680" s="298" t="str">
        <f>PE!AP680</f>
        <v>Kläranlage</v>
      </c>
    </row>
    <row r="681" spans="1:22">
      <c r="A681" s="217" t="s">
        <v>735</v>
      </c>
      <c r="D681">
        <v>8.07</v>
      </c>
      <c r="G681" s="72">
        <v>8.07</v>
      </c>
      <c r="H681">
        <v>0.70699999999999996</v>
      </c>
      <c r="I681">
        <v>0.34599999999999997</v>
      </c>
      <c r="J681">
        <v>4.105175</v>
      </c>
      <c r="K681">
        <v>0.56000000000000005</v>
      </c>
      <c r="L681" s="374">
        <f t="shared" si="58"/>
        <v>0.75</v>
      </c>
      <c r="M681" s="256">
        <f t="shared" si="61"/>
        <v>0.65500000000000003</v>
      </c>
      <c r="N681" s="297">
        <f t="shared" si="56"/>
        <v>8.07</v>
      </c>
      <c r="O681" s="297">
        <f t="shared" si="57"/>
        <v>8.07</v>
      </c>
      <c r="P681" s="297">
        <f t="shared" si="59"/>
        <v>0</v>
      </c>
      <c r="Q681" s="295">
        <f t="shared" si="60"/>
        <v>1.9658114453098834</v>
      </c>
      <c r="T681" s="258"/>
      <c r="U681" s="258"/>
      <c r="V681" s="298" t="str">
        <f>PE!AP681</f>
        <v>Kläranlage</v>
      </c>
    </row>
    <row r="682" spans="1:22">
      <c r="A682" s="217" t="s">
        <v>736</v>
      </c>
      <c r="B682">
        <v>4.21</v>
      </c>
      <c r="E682" s="22">
        <v>4.21</v>
      </c>
      <c r="H682">
        <v>0.70699999999999996</v>
      </c>
      <c r="I682">
        <v>0.34599999999999997</v>
      </c>
      <c r="J682">
        <v>7.0186699999999993</v>
      </c>
      <c r="K682">
        <v>0.44</v>
      </c>
      <c r="L682" s="374">
        <f t="shared" si="58"/>
        <v>0.33</v>
      </c>
      <c r="M682" s="256">
        <f t="shared" si="61"/>
        <v>0.38500000000000001</v>
      </c>
      <c r="N682" s="297">
        <f t="shared" si="56"/>
        <v>4.21</v>
      </c>
      <c r="O682" s="297" t="e">
        <f t="shared" si="57"/>
        <v>#DIV/0!</v>
      </c>
      <c r="P682" s="297" t="e">
        <f t="shared" si="59"/>
        <v>#DIV/0!</v>
      </c>
      <c r="Q682" s="295">
        <f t="shared" si="60"/>
        <v>0</v>
      </c>
      <c r="T682" s="258"/>
      <c r="U682" s="258"/>
      <c r="V682" s="298" t="str">
        <f>PE!AP682</f>
        <v>Kläranlage</v>
      </c>
    </row>
    <row r="683" spans="1:22">
      <c r="A683" s="217" t="s">
        <v>737</v>
      </c>
      <c r="C683">
        <v>3.09</v>
      </c>
      <c r="F683">
        <v>3.09</v>
      </c>
      <c r="J683">
        <v>7.177080000000001E-2</v>
      </c>
      <c r="K683">
        <v>0.69</v>
      </c>
      <c r="L683" s="374">
        <f t="shared" si="58"/>
        <v>0.75</v>
      </c>
      <c r="M683" s="256">
        <f t="shared" si="61"/>
        <v>0.72</v>
      </c>
      <c r="N683" s="297">
        <f t="shared" si="56"/>
        <v>3.09</v>
      </c>
      <c r="O683" s="297">
        <f t="shared" si="57"/>
        <v>3.09</v>
      </c>
      <c r="P683" s="297">
        <f t="shared" si="59"/>
        <v>0</v>
      </c>
      <c r="Q683" s="295">
        <f t="shared" si="60"/>
        <v>43.053721011887838</v>
      </c>
      <c r="T683" s="258"/>
      <c r="U683" s="258"/>
      <c r="V683" s="298" t="str">
        <f>PE!AP683</f>
        <v>Methode</v>
      </c>
    </row>
    <row r="684" spans="1:22">
      <c r="A684" s="218" t="s">
        <v>738</v>
      </c>
      <c r="B684">
        <v>4.45</v>
      </c>
      <c r="C684">
        <v>2.17</v>
      </c>
      <c r="E684" s="22">
        <v>4.45</v>
      </c>
      <c r="F684">
        <v>2.17</v>
      </c>
      <c r="H684">
        <v>0.71899999999999997</v>
      </c>
      <c r="I684">
        <v>0.308</v>
      </c>
      <c r="J684">
        <v>5.51457</v>
      </c>
      <c r="K684">
        <v>0.44</v>
      </c>
      <c r="L684" s="374">
        <f t="shared" si="58"/>
        <v>0.75</v>
      </c>
      <c r="M684" s="256">
        <f t="shared" si="61"/>
        <v>0.59499999999999997</v>
      </c>
      <c r="N684" s="297">
        <f t="shared" si="56"/>
        <v>3.31</v>
      </c>
      <c r="O684" s="297">
        <f t="shared" si="57"/>
        <v>2.17</v>
      </c>
      <c r="P684" s="297">
        <f t="shared" si="59"/>
        <v>0</v>
      </c>
      <c r="Q684" s="295">
        <f t="shared" si="60"/>
        <v>0.39350302924797398</v>
      </c>
      <c r="V684" s="298" t="str">
        <f>PE!AP684</f>
        <v>KWS</v>
      </c>
    </row>
    <row r="685" spans="1:22">
      <c r="A685" s="218" t="s">
        <v>739</v>
      </c>
      <c r="B685">
        <v>8.31</v>
      </c>
      <c r="C685">
        <v>2.2000000000000002</v>
      </c>
      <c r="E685" s="22">
        <v>8.31</v>
      </c>
      <c r="F685">
        <v>2.2000000000000002</v>
      </c>
      <c r="H685">
        <v>0.629</v>
      </c>
      <c r="I685">
        <v>0.308</v>
      </c>
      <c r="J685">
        <v>8.6345299999999998</v>
      </c>
      <c r="K685">
        <v>0.44</v>
      </c>
      <c r="L685" s="374">
        <f t="shared" si="58"/>
        <v>0.75</v>
      </c>
      <c r="M685" s="256">
        <f t="shared" si="61"/>
        <v>0.59499999999999997</v>
      </c>
      <c r="N685" s="297">
        <f t="shared" ref="N685:N748" si="62">AVERAGE(E685:G685)</f>
        <v>5.2550000000000008</v>
      </c>
      <c r="O685" s="297">
        <f t="shared" si="57"/>
        <v>2.2000000000000002</v>
      </c>
      <c r="P685" s="297">
        <f t="shared" si="59"/>
        <v>0</v>
      </c>
      <c r="Q685" s="295">
        <f t="shared" si="60"/>
        <v>0.2547909382444673</v>
      </c>
      <c r="V685" s="298" t="str">
        <f>PE!AP685</f>
        <v>KWS</v>
      </c>
    </row>
    <row r="686" spans="1:22">
      <c r="A686" s="218" t="s">
        <v>740</v>
      </c>
      <c r="B686">
        <v>8.64</v>
      </c>
      <c r="C686">
        <v>2.4</v>
      </c>
      <c r="E686" s="22">
        <v>8.64</v>
      </c>
      <c r="F686">
        <v>2.4</v>
      </c>
      <c r="H686">
        <v>0.872</v>
      </c>
      <c r="I686">
        <v>0.308</v>
      </c>
      <c r="J686">
        <v>9.2441649999999989</v>
      </c>
      <c r="K686">
        <v>0.44</v>
      </c>
      <c r="L686" s="374">
        <f t="shared" si="58"/>
        <v>0.75</v>
      </c>
      <c r="M686" s="256">
        <f t="shared" si="61"/>
        <v>0.59499999999999997</v>
      </c>
      <c r="N686" s="297">
        <f t="shared" si="62"/>
        <v>5.5200000000000005</v>
      </c>
      <c r="O686" s="297">
        <f t="shared" si="57"/>
        <v>2.4</v>
      </c>
      <c r="P686" s="297">
        <f t="shared" si="59"/>
        <v>0</v>
      </c>
      <c r="Q686" s="295">
        <f t="shared" si="60"/>
        <v>0.25962323260132203</v>
      </c>
      <c r="V686" s="298" t="str">
        <f>PE!AP686</f>
        <v>KWS</v>
      </c>
    </row>
    <row r="687" spans="1:22">
      <c r="A687" s="218" t="s">
        <v>741</v>
      </c>
      <c r="B687">
        <v>2.99</v>
      </c>
      <c r="E687" s="22">
        <v>2.99</v>
      </c>
      <c r="H687">
        <v>0.495</v>
      </c>
      <c r="I687">
        <v>5.6000000000000001E-2</v>
      </c>
      <c r="J687">
        <v>8.5542499999999997</v>
      </c>
      <c r="K687">
        <v>0.44</v>
      </c>
      <c r="L687" s="374">
        <f t="shared" si="58"/>
        <v>0.33</v>
      </c>
      <c r="M687" s="256">
        <f t="shared" si="61"/>
        <v>0.38500000000000001</v>
      </c>
      <c r="N687" s="297">
        <f t="shared" si="62"/>
        <v>2.99</v>
      </c>
      <c r="O687" s="297" t="e">
        <f t="shared" si="57"/>
        <v>#DIV/0!</v>
      </c>
      <c r="P687" s="297" t="e">
        <f t="shared" si="59"/>
        <v>#DIV/0!</v>
      </c>
      <c r="Q687" s="295">
        <f t="shared" si="60"/>
        <v>0</v>
      </c>
      <c r="V687" s="298" t="str">
        <f>PE!AP687</f>
        <v>Kläranlagen</v>
      </c>
    </row>
    <row r="688" spans="1:22">
      <c r="A688" s="218" t="s">
        <v>742</v>
      </c>
      <c r="B688">
        <v>4.62</v>
      </c>
      <c r="E688" s="22">
        <v>4.62</v>
      </c>
      <c r="H688">
        <v>0.79700000000000004</v>
      </c>
      <c r="I688">
        <v>5.6000000000000001E-2</v>
      </c>
      <c r="J688">
        <v>12.12825</v>
      </c>
      <c r="K688">
        <v>0.44</v>
      </c>
      <c r="L688" s="374">
        <f t="shared" si="58"/>
        <v>0.33</v>
      </c>
      <c r="M688" s="256">
        <f t="shared" si="61"/>
        <v>0.38500000000000001</v>
      </c>
      <c r="N688" s="297">
        <f t="shared" si="62"/>
        <v>4.62</v>
      </c>
      <c r="O688" s="297" t="e">
        <f t="shared" si="57"/>
        <v>#DIV/0!</v>
      </c>
      <c r="P688" s="297" t="e">
        <f t="shared" si="59"/>
        <v>#DIV/0!</v>
      </c>
      <c r="Q688" s="295">
        <f t="shared" si="60"/>
        <v>0</v>
      </c>
      <c r="V688" s="298" t="str">
        <f>PE!AP688</f>
        <v>Kläranlagen</v>
      </c>
    </row>
    <row r="689" spans="1:22">
      <c r="A689" s="218" t="s">
        <v>743</v>
      </c>
      <c r="B689">
        <v>2.8</v>
      </c>
      <c r="E689" s="22">
        <v>2.8</v>
      </c>
      <c r="H689">
        <v>0.90800000000000003</v>
      </c>
      <c r="I689">
        <v>5.6000000000000001E-2</v>
      </c>
      <c r="J689">
        <v>7.9963800000000003</v>
      </c>
      <c r="K689">
        <v>0.44</v>
      </c>
      <c r="L689" s="374">
        <f t="shared" si="58"/>
        <v>0.33</v>
      </c>
      <c r="M689" s="256">
        <f t="shared" si="61"/>
        <v>0.38500000000000001</v>
      </c>
      <c r="N689" s="297">
        <f t="shared" si="62"/>
        <v>2.8</v>
      </c>
      <c r="O689" s="297" t="e">
        <f t="shared" ref="O689:O752" si="63">AVERAGE(F689:G689)</f>
        <v>#DIV/0!</v>
      </c>
      <c r="P689" s="297" t="e">
        <f t="shared" si="59"/>
        <v>#DIV/0!</v>
      </c>
      <c r="Q689" s="295">
        <f t="shared" si="60"/>
        <v>0</v>
      </c>
      <c r="V689" s="298" t="str">
        <f>PE!AP689</f>
        <v>Kläranlagen</v>
      </c>
    </row>
    <row r="690" spans="1:22">
      <c r="A690" s="218" t="s">
        <v>744</v>
      </c>
      <c r="B690">
        <v>5.34</v>
      </c>
      <c r="E690" s="22">
        <v>5.34</v>
      </c>
      <c r="H690">
        <v>0.70699999999999996</v>
      </c>
      <c r="I690">
        <v>4.3999999999999997E-2</v>
      </c>
      <c r="J690">
        <v>9.1964899999999989</v>
      </c>
      <c r="K690">
        <v>0.44</v>
      </c>
      <c r="L690" s="374">
        <f t="shared" si="58"/>
        <v>0.33</v>
      </c>
      <c r="M690" s="256">
        <f t="shared" si="61"/>
        <v>0.38500000000000001</v>
      </c>
      <c r="N690" s="297">
        <f t="shared" si="62"/>
        <v>5.34</v>
      </c>
      <c r="O690" s="297" t="e">
        <f t="shared" si="63"/>
        <v>#DIV/0!</v>
      </c>
      <c r="P690" s="297" t="e">
        <f t="shared" si="59"/>
        <v>#DIV/0!</v>
      </c>
      <c r="Q690" s="295">
        <f t="shared" si="60"/>
        <v>0</v>
      </c>
      <c r="V690" s="298" t="str">
        <f>PE!AP690</f>
        <v>Kläranlagen</v>
      </c>
    </row>
    <row r="691" spans="1:22">
      <c r="A691" s="218" t="s">
        <v>745</v>
      </c>
      <c r="B691">
        <v>4.41</v>
      </c>
      <c r="E691" s="22">
        <v>4.41</v>
      </c>
      <c r="H691">
        <v>0.70699999999999996</v>
      </c>
      <c r="I691">
        <v>4.3999999999999997E-2</v>
      </c>
      <c r="J691">
        <v>7.59185</v>
      </c>
      <c r="K691">
        <v>0.44</v>
      </c>
      <c r="L691" s="374">
        <f t="shared" si="58"/>
        <v>0.33</v>
      </c>
      <c r="M691" s="256">
        <f t="shared" si="61"/>
        <v>0.38500000000000001</v>
      </c>
      <c r="N691" s="297">
        <f t="shared" si="62"/>
        <v>4.41</v>
      </c>
      <c r="O691" s="297" t="e">
        <f t="shared" si="63"/>
        <v>#DIV/0!</v>
      </c>
      <c r="P691" s="297" t="e">
        <f t="shared" si="59"/>
        <v>#DIV/0!</v>
      </c>
      <c r="Q691" s="295">
        <f t="shared" si="60"/>
        <v>0</v>
      </c>
      <c r="V691" s="298" t="str">
        <f>PE!AP691</f>
        <v>Kläranlagen</v>
      </c>
    </row>
    <row r="692" spans="1:22">
      <c r="A692" s="218" t="s">
        <v>746</v>
      </c>
      <c r="B692">
        <v>5.23</v>
      </c>
      <c r="E692" s="22">
        <v>5.23</v>
      </c>
      <c r="H692">
        <v>0.70699999999999996</v>
      </c>
      <c r="I692">
        <v>0.17599999999999999</v>
      </c>
      <c r="J692">
        <v>9.1481399999999997</v>
      </c>
      <c r="K692">
        <v>0.44</v>
      </c>
      <c r="L692" s="374">
        <f t="shared" si="58"/>
        <v>0.33</v>
      </c>
      <c r="M692" s="256">
        <f t="shared" si="61"/>
        <v>0.38500000000000001</v>
      </c>
      <c r="N692" s="297">
        <f t="shared" si="62"/>
        <v>5.23</v>
      </c>
      <c r="O692" s="297" t="e">
        <f t="shared" si="63"/>
        <v>#DIV/0!</v>
      </c>
      <c r="P692" s="297" t="e">
        <f t="shared" si="59"/>
        <v>#DIV/0!</v>
      </c>
      <c r="Q692" s="295">
        <f t="shared" si="60"/>
        <v>0</v>
      </c>
      <c r="V692" s="298" t="str">
        <f>PE!AP692</f>
        <v>Kläranlagen</v>
      </c>
    </row>
    <row r="693" spans="1:22">
      <c r="A693" s="218" t="s">
        <v>747</v>
      </c>
      <c r="B693">
        <v>3.25</v>
      </c>
      <c r="C693">
        <v>2.1800000000000002</v>
      </c>
      <c r="E693" s="22">
        <v>3.25</v>
      </c>
      <c r="F693">
        <v>2.1800000000000002</v>
      </c>
      <c r="H693">
        <v>0.70699999999999996</v>
      </c>
      <c r="I693">
        <v>0.17599999999999999</v>
      </c>
      <c r="J693">
        <v>5.17957</v>
      </c>
      <c r="K693">
        <v>0.44</v>
      </c>
      <c r="L693" s="374">
        <f t="shared" si="58"/>
        <v>0.75</v>
      </c>
      <c r="M693" s="256">
        <f t="shared" si="61"/>
        <v>0.59499999999999997</v>
      </c>
      <c r="N693" s="297">
        <f t="shared" si="62"/>
        <v>2.7149999999999999</v>
      </c>
      <c r="O693" s="297">
        <f t="shared" si="63"/>
        <v>2.1800000000000002</v>
      </c>
      <c r="P693" s="297">
        <f t="shared" si="59"/>
        <v>0</v>
      </c>
      <c r="Q693" s="295">
        <f t="shared" si="60"/>
        <v>0.42088435912633676</v>
      </c>
      <c r="V693" s="298" t="str">
        <f>PE!AP693</f>
        <v>Kläranlagen</v>
      </c>
    </row>
    <row r="694" spans="1:22">
      <c r="A694" s="218" t="s">
        <v>748</v>
      </c>
      <c r="B694">
        <v>3.8</v>
      </c>
      <c r="C694">
        <v>2.64</v>
      </c>
      <c r="E694" s="22">
        <v>3.8</v>
      </c>
      <c r="F694">
        <v>2.64</v>
      </c>
      <c r="H694">
        <v>0.70699999999999996</v>
      </c>
      <c r="I694">
        <v>5.2999999999999999E-2</v>
      </c>
      <c r="J694">
        <v>9.0249299999999995</v>
      </c>
      <c r="K694">
        <v>0.44</v>
      </c>
      <c r="L694" s="374">
        <f t="shared" si="58"/>
        <v>0.75</v>
      </c>
      <c r="M694" s="256">
        <f t="shared" si="61"/>
        <v>0.59499999999999997</v>
      </c>
      <c r="N694" s="297">
        <f t="shared" si="62"/>
        <v>3.2199999999999998</v>
      </c>
      <c r="O694" s="297">
        <f t="shared" si="63"/>
        <v>2.64</v>
      </c>
      <c r="P694" s="297">
        <f t="shared" si="59"/>
        <v>0</v>
      </c>
      <c r="Q694" s="295">
        <f t="shared" si="60"/>
        <v>0.29252304450006816</v>
      </c>
      <c r="V694" s="298" t="str">
        <f>PE!AP694</f>
        <v>Kläranlagen</v>
      </c>
    </row>
    <row r="695" spans="1:22">
      <c r="A695" s="218" t="s">
        <v>749</v>
      </c>
      <c r="B695">
        <v>2.9</v>
      </c>
      <c r="C695">
        <v>2.2000000000000002</v>
      </c>
      <c r="E695" s="22">
        <v>2.9</v>
      </c>
      <c r="F695">
        <v>2.2000000000000002</v>
      </c>
      <c r="H695">
        <v>0.70699999999999996</v>
      </c>
      <c r="I695">
        <v>5.2999999999999999E-2</v>
      </c>
      <c r="J695">
        <v>8.3660199999999989</v>
      </c>
      <c r="K695">
        <v>0.44</v>
      </c>
      <c r="L695" s="374">
        <f t="shared" si="58"/>
        <v>0.75</v>
      </c>
      <c r="M695" s="256">
        <f t="shared" si="61"/>
        <v>0.59499999999999997</v>
      </c>
      <c r="N695" s="297">
        <f t="shared" si="62"/>
        <v>2.5499999999999998</v>
      </c>
      <c r="O695" s="297">
        <f t="shared" si="63"/>
        <v>2.2000000000000002</v>
      </c>
      <c r="P695" s="297">
        <f t="shared" si="59"/>
        <v>0</v>
      </c>
      <c r="Q695" s="295">
        <f t="shared" si="60"/>
        <v>0.26296853222918432</v>
      </c>
      <c r="V695" s="298" t="str">
        <f>PE!AP695</f>
        <v>Kläranlagen</v>
      </c>
    </row>
    <row r="696" spans="1:22">
      <c r="A696" s="218" t="s">
        <v>750</v>
      </c>
      <c r="B696">
        <v>8.5399999999999991</v>
      </c>
      <c r="C696">
        <v>2.34</v>
      </c>
      <c r="E696" s="22">
        <v>8.5399999999999991</v>
      </c>
      <c r="F696">
        <v>2.34</v>
      </c>
      <c r="H696">
        <v>0.66200000000000003</v>
      </c>
      <c r="I696">
        <v>4.8000000000000001E-2</v>
      </c>
      <c r="J696">
        <v>8.8741800000000008</v>
      </c>
      <c r="K696">
        <v>0.39</v>
      </c>
      <c r="L696" s="374">
        <f t="shared" si="58"/>
        <v>0.75</v>
      </c>
      <c r="M696" s="256">
        <f t="shared" si="61"/>
        <v>0.57000000000000006</v>
      </c>
      <c r="N696" s="297">
        <f t="shared" si="62"/>
        <v>5.4399999999999995</v>
      </c>
      <c r="O696" s="297">
        <f t="shared" si="63"/>
        <v>2.34</v>
      </c>
      <c r="P696" s="297">
        <f t="shared" si="59"/>
        <v>0</v>
      </c>
      <c r="Q696" s="295">
        <f t="shared" si="60"/>
        <v>0.2636863349627796</v>
      </c>
      <c r="V696" s="298" t="str">
        <f>PE!AP696</f>
        <v>Kläranlagen</v>
      </c>
    </row>
    <row r="697" spans="1:22">
      <c r="A697" s="218" t="s">
        <v>751</v>
      </c>
      <c r="B697">
        <v>9.68</v>
      </c>
      <c r="C697">
        <v>2.41</v>
      </c>
      <c r="E697" s="22">
        <v>9.68</v>
      </c>
      <c r="F697">
        <v>2.41</v>
      </c>
      <c r="H697">
        <v>0.87</v>
      </c>
      <c r="I697">
        <v>4.8000000000000001E-2</v>
      </c>
      <c r="J697">
        <v>10.6434</v>
      </c>
      <c r="K697">
        <v>0.44</v>
      </c>
      <c r="L697" s="374">
        <f t="shared" si="58"/>
        <v>0.75</v>
      </c>
      <c r="M697" s="256">
        <f t="shared" si="61"/>
        <v>0.59499999999999997</v>
      </c>
      <c r="N697" s="297">
        <f t="shared" si="62"/>
        <v>6.0449999999999999</v>
      </c>
      <c r="O697" s="297">
        <f t="shared" si="63"/>
        <v>2.41</v>
      </c>
      <c r="P697" s="297">
        <f t="shared" si="59"/>
        <v>0</v>
      </c>
      <c r="Q697" s="295">
        <f t="shared" si="60"/>
        <v>0.22643140349888197</v>
      </c>
      <c r="V697" s="298" t="str">
        <f>PE!AP697</f>
        <v>Kläranlagen</v>
      </c>
    </row>
    <row r="698" spans="1:22">
      <c r="A698" s="218" t="s">
        <v>752</v>
      </c>
      <c r="B698">
        <v>7.75</v>
      </c>
      <c r="C698">
        <v>2.4</v>
      </c>
      <c r="E698" s="22">
        <v>7.75</v>
      </c>
      <c r="F698">
        <v>2.4</v>
      </c>
      <c r="H698">
        <v>0.625</v>
      </c>
      <c r="I698">
        <v>4.8000000000000001E-2</v>
      </c>
      <c r="J698">
        <v>8.4132699999999989</v>
      </c>
      <c r="K698">
        <v>0.44</v>
      </c>
      <c r="L698" s="374">
        <f t="shared" si="58"/>
        <v>0.75</v>
      </c>
      <c r="M698" s="256">
        <f t="shared" si="61"/>
        <v>0.59499999999999997</v>
      </c>
      <c r="N698" s="297">
        <f t="shared" si="62"/>
        <v>5.0750000000000002</v>
      </c>
      <c r="O698" s="297">
        <f t="shared" si="63"/>
        <v>2.4</v>
      </c>
      <c r="P698" s="297">
        <f t="shared" si="59"/>
        <v>0</v>
      </c>
      <c r="Q698" s="295">
        <f t="shared" si="60"/>
        <v>0.28526363708760094</v>
      </c>
      <c r="V698" s="298" t="str">
        <f>PE!AP698</f>
        <v>Kläranlagen</v>
      </c>
    </row>
    <row r="699" spans="1:22">
      <c r="A699" s="221" t="s">
        <v>753</v>
      </c>
      <c r="B699">
        <v>3.67</v>
      </c>
      <c r="C699">
        <v>2.21</v>
      </c>
      <c r="E699" s="22">
        <v>3.67</v>
      </c>
      <c r="F699">
        <v>2.21</v>
      </c>
      <c r="H699">
        <v>0.70699999999999996</v>
      </c>
      <c r="I699">
        <v>0.113</v>
      </c>
      <c r="J699">
        <v>4.5994950000000001</v>
      </c>
      <c r="K699">
        <v>0.44</v>
      </c>
      <c r="L699" s="374">
        <f t="shared" si="58"/>
        <v>0.75</v>
      </c>
      <c r="M699" s="256">
        <f t="shared" si="61"/>
        <v>0.59499999999999997</v>
      </c>
      <c r="N699" s="297">
        <f t="shared" si="62"/>
        <v>2.94</v>
      </c>
      <c r="O699" s="297">
        <f t="shared" si="63"/>
        <v>2.21</v>
      </c>
      <c r="P699" s="297">
        <f t="shared" si="59"/>
        <v>0</v>
      </c>
      <c r="Q699" s="295">
        <f t="shared" si="60"/>
        <v>0.48048753178338055</v>
      </c>
      <c r="V699" s="298" t="str">
        <f>PE!AP699</f>
        <v>KWS</v>
      </c>
    </row>
    <row r="700" spans="1:22">
      <c r="A700" s="221" t="s">
        <v>754</v>
      </c>
      <c r="B700">
        <v>4.8</v>
      </c>
      <c r="C700">
        <v>2.5099999999999998</v>
      </c>
      <c r="E700" s="22">
        <v>4.8</v>
      </c>
      <c r="F700">
        <v>2.5099999999999998</v>
      </c>
      <c r="H700">
        <v>0.70699999999999996</v>
      </c>
      <c r="I700">
        <v>0.113</v>
      </c>
      <c r="J700">
        <v>6.1010650000000002</v>
      </c>
      <c r="K700">
        <v>0.44</v>
      </c>
      <c r="L700" s="374">
        <f t="shared" si="58"/>
        <v>0.75</v>
      </c>
      <c r="M700" s="256">
        <f t="shared" si="61"/>
        <v>0.59499999999999997</v>
      </c>
      <c r="N700" s="297">
        <f t="shared" si="62"/>
        <v>3.6549999999999998</v>
      </c>
      <c r="O700" s="297">
        <f t="shared" si="63"/>
        <v>2.5099999999999998</v>
      </c>
      <c r="P700" s="297">
        <f t="shared" si="59"/>
        <v>0</v>
      </c>
      <c r="Q700" s="295">
        <f t="shared" si="60"/>
        <v>0.41140358281709827</v>
      </c>
      <c r="V700" s="298" t="str">
        <f>PE!AP700</f>
        <v>KWS</v>
      </c>
    </row>
    <row r="701" spans="1:22">
      <c r="A701" s="221" t="s">
        <v>755</v>
      </c>
      <c r="B701">
        <v>3.12</v>
      </c>
      <c r="E701" s="22">
        <v>3.12</v>
      </c>
      <c r="H701">
        <v>0.70699999999999996</v>
      </c>
      <c r="I701">
        <v>9.7000000000000003E-2</v>
      </c>
      <c r="J701">
        <v>4.843</v>
      </c>
      <c r="K701">
        <v>0.44</v>
      </c>
      <c r="L701" s="374">
        <f t="shared" si="58"/>
        <v>0.33</v>
      </c>
      <c r="M701" s="256">
        <f t="shared" si="61"/>
        <v>0.38500000000000001</v>
      </c>
      <c r="N701" s="297">
        <f t="shared" si="62"/>
        <v>3.12</v>
      </c>
      <c r="O701" s="297" t="e">
        <f t="shared" si="63"/>
        <v>#DIV/0!</v>
      </c>
      <c r="P701" s="297" t="e">
        <f t="shared" si="59"/>
        <v>#DIV/0!</v>
      </c>
      <c r="Q701" s="295">
        <f t="shared" si="60"/>
        <v>0</v>
      </c>
      <c r="V701" s="298" t="str">
        <f>PE!AP701</f>
        <v>KWS</v>
      </c>
    </row>
    <row r="702" spans="1:22">
      <c r="A702" s="221" t="s">
        <v>756</v>
      </c>
      <c r="B702">
        <v>4.74</v>
      </c>
      <c r="C702">
        <v>2.2000000000000002</v>
      </c>
      <c r="E702" s="22">
        <v>4.74</v>
      </c>
      <c r="F702">
        <v>2.2000000000000002</v>
      </c>
      <c r="H702">
        <v>0.70699999999999996</v>
      </c>
      <c r="I702">
        <v>9.7000000000000003E-2</v>
      </c>
      <c r="J702">
        <v>6.6468399999999992</v>
      </c>
      <c r="K702">
        <v>0.44</v>
      </c>
      <c r="L702" s="374">
        <f t="shared" si="58"/>
        <v>0.75</v>
      </c>
      <c r="M702" s="256">
        <f t="shared" si="61"/>
        <v>0.59499999999999997</v>
      </c>
      <c r="N702" s="297">
        <f t="shared" si="62"/>
        <v>3.47</v>
      </c>
      <c r="O702" s="297">
        <f t="shared" si="63"/>
        <v>2.2000000000000002</v>
      </c>
      <c r="P702" s="297">
        <f t="shared" si="59"/>
        <v>0</v>
      </c>
      <c r="Q702" s="295">
        <f t="shared" si="60"/>
        <v>0.33098434744931432</v>
      </c>
      <c r="V702" s="298" t="str">
        <f>PE!AP702</f>
        <v>KWS</v>
      </c>
    </row>
    <row r="703" spans="1:22">
      <c r="A703" s="221" t="s">
        <v>757</v>
      </c>
      <c r="C703">
        <v>2.21</v>
      </c>
      <c r="F703">
        <v>2.21</v>
      </c>
      <c r="J703">
        <v>-84.216399999999993</v>
      </c>
      <c r="K703">
        <v>0.56000000000000005</v>
      </c>
      <c r="L703" s="374">
        <f t="shared" si="58"/>
        <v>0.75</v>
      </c>
      <c r="M703" s="256">
        <f t="shared" si="61"/>
        <v>0.65500000000000003</v>
      </c>
      <c r="N703" s="297">
        <f t="shared" si="62"/>
        <v>2.21</v>
      </c>
      <c r="O703" s="297">
        <f t="shared" si="63"/>
        <v>2.21</v>
      </c>
      <c r="P703" s="297">
        <f t="shared" si="59"/>
        <v>0</v>
      </c>
      <c r="Q703" s="295">
        <f t="shared" si="60"/>
        <v>-2.6241919626106079E-2</v>
      </c>
      <c r="V703" s="298" t="str">
        <f>PE!AP703</f>
        <v>Methode</v>
      </c>
    </row>
    <row r="704" spans="1:22">
      <c r="A704" s="221" t="s">
        <v>758</v>
      </c>
      <c r="B704">
        <v>3.91</v>
      </c>
      <c r="C704">
        <v>2.38</v>
      </c>
      <c r="E704" s="22">
        <v>3.91</v>
      </c>
      <c r="F704">
        <v>2.38</v>
      </c>
      <c r="J704">
        <v>5.4115699999999993</v>
      </c>
      <c r="K704">
        <v>0.44</v>
      </c>
      <c r="L704" s="374">
        <f t="shared" si="58"/>
        <v>0.75</v>
      </c>
      <c r="M704" s="256">
        <f t="shared" si="61"/>
        <v>0.59499999999999997</v>
      </c>
      <c r="N704" s="297">
        <f t="shared" si="62"/>
        <v>3.145</v>
      </c>
      <c r="O704" s="297">
        <f t="shared" si="63"/>
        <v>2.38</v>
      </c>
      <c r="P704" s="297">
        <f t="shared" si="59"/>
        <v>0</v>
      </c>
      <c r="Q704" s="295">
        <f t="shared" si="60"/>
        <v>0.43979843187836437</v>
      </c>
      <c r="V704" s="298" t="str">
        <f>PE!AP704</f>
        <v>KWS, Methode</v>
      </c>
    </row>
    <row r="705" spans="1:22">
      <c r="A705" s="221" t="s">
        <v>759</v>
      </c>
      <c r="B705">
        <v>44.64</v>
      </c>
      <c r="C705">
        <v>22.74</v>
      </c>
      <c r="D705">
        <v>7.87</v>
      </c>
      <c r="E705" s="22">
        <v>44.64</v>
      </c>
      <c r="F705">
        <v>22.74</v>
      </c>
      <c r="G705" s="72">
        <v>7.87</v>
      </c>
      <c r="J705">
        <v>5.4577400000000003</v>
      </c>
      <c r="K705">
        <v>0.56000000000000005</v>
      </c>
      <c r="L705" s="374">
        <f t="shared" si="58"/>
        <v>0.5</v>
      </c>
      <c r="M705" s="256">
        <f t="shared" si="61"/>
        <v>0.53</v>
      </c>
      <c r="N705" s="297">
        <f t="shared" si="62"/>
        <v>25.083333333333332</v>
      </c>
      <c r="O705" s="297">
        <f t="shared" si="63"/>
        <v>15.305</v>
      </c>
      <c r="P705" s="297">
        <f t="shared" si="59"/>
        <v>97.157791571381892</v>
      </c>
      <c r="Q705" s="295">
        <f t="shared" si="60"/>
        <v>2.804274296686907</v>
      </c>
      <c r="S705">
        <v>4.3299999999999998E-2</v>
      </c>
      <c r="T705" s="258">
        <f>100*O705/(S705*1000)</f>
        <v>35.346420323325638</v>
      </c>
      <c r="U705" s="258">
        <f>100*N705/(1000*S705)</f>
        <v>57.929176289453423</v>
      </c>
      <c r="V705" s="298" t="str">
        <f>PE!AP705</f>
        <v>KWS, Methode</v>
      </c>
    </row>
    <row r="706" spans="1:22">
      <c r="A706" s="221" t="s">
        <v>760</v>
      </c>
      <c r="K706">
        <v>0.64</v>
      </c>
      <c r="L706" s="374">
        <f t="shared" ref="L706:L769" si="64">IF(COUNT(F706:G706)&lt;1,0.33,((COUNT(F706:G706)*(1/(COUNT(F706:G706)+COUNTBLANK(F706:G706)))+(IF(P706&lt;35,1,IF(P706&lt;70,0.5,IF(P706&gt;70,0)))))/2))</f>
        <v>0.33</v>
      </c>
      <c r="M706" s="256">
        <f t="shared" si="61"/>
        <v>0.48499999999999999</v>
      </c>
      <c r="N706" s="297" t="e">
        <f t="shared" si="62"/>
        <v>#DIV/0!</v>
      </c>
      <c r="O706" s="297" t="e">
        <f t="shared" si="63"/>
        <v>#DIV/0!</v>
      </c>
      <c r="P706" s="297" t="e">
        <f t="shared" ref="P706:P769" si="65">(MAX(F706:G706)-MIN(F706:G706))/O706*100</f>
        <v>#DIV/0!</v>
      </c>
      <c r="Q706" s="295">
        <f t="shared" ref="Q706:Q769" si="66">IFERROR(O706/J706,0)</f>
        <v>0</v>
      </c>
      <c r="T706" s="258"/>
      <c r="U706" s="258"/>
      <c r="V706" s="298" t="str">
        <f>PE!AP706</f>
        <v>KWS, Methode</v>
      </c>
    </row>
    <row r="707" spans="1:22">
      <c r="A707" s="221" t="s">
        <v>761</v>
      </c>
      <c r="B707">
        <v>5.26</v>
      </c>
      <c r="E707" s="22">
        <v>5.26</v>
      </c>
      <c r="H707">
        <v>0.70699999999999996</v>
      </c>
      <c r="I707">
        <v>0.10199999999999999</v>
      </c>
      <c r="J707">
        <v>10.2348</v>
      </c>
      <c r="K707">
        <v>0.44</v>
      </c>
      <c r="L707" s="374">
        <f t="shared" si="64"/>
        <v>0.33</v>
      </c>
      <c r="M707" s="256">
        <f t="shared" si="61"/>
        <v>0.38500000000000001</v>
      </c>
      <c r="N707" s="297">
        <f t="shared" si="62"/>
        <v>5.26</v>
      </c>
      <c r="O707" s="297" t="e">
        <f t="shared" si="63"/>
        <v>#DIV/0!</v>
      </c>
      <c r="P707" s="297" t="e">
        <f t="shared" si="65"/>
        <v>#DIV/0!</v>
      </c>
      <c r="Q707" s="295">
        <f t="shared" si="66"/>
        <v>0</v>
      </c>
      <c r="T707" s="258"/>
      <c r="U707" s="258"/>
      <c r="V707" s="298" t="str">
        <f>PE!AP707</f>
        <v>Kläranlagen</v>
      </c>
    </row>
    <row r="708" spans="1:22">
      <c r="A708" s="221" t="s">
        <v>762</v>
      </c>
      <c r="B708">
        <v>5.14</v>
      </c>
      <c r="E708" s="22">
        <v>5.14</v>
      </c>
      <c r="H708">
        <v>0.70699999999999996</v>
      </c>
      <c r="I708">
        <v>0.10199999999999999</v>
      </c>
      <c r="J708">
        <v>8.9482900000000001</v>
      </c>
      <c r="K708">
        <v>0.44</v>
      </c>
      <c r="L708" s="374">
        <f t="shared" si="64"/>
        <v>0.33</v>
      </c>
      <c r="M708" s="256">
        <f t="shared" si="61"/>
        <v>0.38500000000000001</v>
      </c>
      <c r="N708" s="297">
        <f t="shared" si="62"/>
        <v>5.14</v>
      </c>
      <c r="O708" s="297" t="e">
        <f t="shared" si="63"/>
        <v>#DIV/0!</v>
      </c>
      <c r="P708" s="297" t="e">
        <f t="shared" si="65"/>
        <v>#DIV/0!</v>
      </c>
      <c r="Q708" s="295">
        <f t="shared" si="66"/>
        <v>0</v>
      </c>
      <c r="T708" s="258"/>
      <c r="U708" s="258"/>
      <c r="V708" s="298" t="str">
        <f>PE!AP708</f>
        <v>Kläranlagen</v>
      </c>
    </row>
    <row r="709" spans="1:22">
      <c r="A709" s="221" t="s">
        <v>763</v>
      </c>
      <c r="B709">
        <v>22.74</v>
      </c>
      <c r="C709">
        <v>8.76</v>
      </c>
      <c r="D709">
        <v>12.69</v>
      </c>
      <c r="E709" s="22">
        <v>22.74</v>
      </c>
      <c r="F709">
        <v>8.76</v>
      </c>
      <c r="G709" s="72">
        <v>12.69</v>
      </c>
      <c r="H709">
        <v>0.70699999999999996</v>
      </c>
      <c r="I709">
        <v>0.96699999999999997</v>
      </c>
      <c r="J709">
        <v>10.384600000000001</v>
      </c>
      <c r="K709">
        <v>0.51</v>
      </c>
      <c r="L709" s="374">
        <f t="shared" si="64"/>
        <v>0.75</v>
      </c>
      <c r="M709" s="256">
        <f t="shared" si="61"/>
        <v>0.63</v>
      </c>
      <c r="N709" s="297">
        <f t="shared" si="62"/>
        <v>14.729999999999999</v>
      </c>
      <c r="O709" s="297">
        <f t="shared" si="63"/>
        <v>10.725</v>
      </c>
      <c r="P709" s="297">
        <f t="shared" si="65"/>
        <v>36.64335664335664</v>
      </c>
      <c r="Q709" s="295">
        <f t="shared" si="66"/>
        <v>1.0327793078211966</v>
      </c>
      <c r="T709" s="258"/>
      <c r="U709" s="258"/>
      <c r="V709" s="298" t="str">
        <f>PE!AP709</f>
        <v>Kläranlagen</v>
      </c>
    </row>
    <row r="710" spans="1:22">
      <c r="A710" s="221" t="s">
        <v>764</v>
      </c>
      <c r="B710">
        <v>37.68</v>
      </c>
      <c r="C710">
        <v>11.62</v>
      </c>
      <c r="D710">
        <v>9.93</v>
      </c>
      <c r="E710" s="22">
        <v>37.68</v>
      </c>
      <c r="F710">
        <v>11.62</v>
      </c>
      <c r="G710" s="72">
        <v>9.93</v>
      </c>
      <c r="H710">
        <v>0.70699999999999996</v>
      </c>
      <c r="I710">
        <v>0.96699999999999997</v>
      </c>
      <c r="J710">
        <v>9.8760100000000008</v>
      </c>
      <c r="K710">
        <v>0.51</v>
      </c>
      <c r="L710" s="374">
        <f t="shared" si="64"/>
        <v>1</v>
      </c>
      <c r="M710" s="256">
        <f t="shared" si="61"/>
        <v>0.755</v>
      </c>
      <c r="N710" s="297">
        <f t="shared" si="62"/>
        <v>19.743333333333332</v>
      </c>
      <c r="O710" s="297">
        <f t="shared" si="63"/>
        <v>10.774999999999999</v>
      </c>
      <c r="P710" s="297">
        <f t="shared" si="65"/>
        <v>15.684454756380509</v>
      </c>
      <c r="Q710" s="295">
        <f t="shared" si="66"/>
        <v>1.0910276518553543</v>
      </c>
      <c r="T710" s="258"/>
      <c r="U710" s="258"/>
      <c r="V710" s="298" t="str">
        <f>PE!AP710</f>
        <v>Kläranlagen</v>
      </c>
    </row>
    <row r="711" spans="1:22">
      <c r="A711" s="221" t="s">
        <v>765</v>
      </c>
      <c r="B711">
        <v>6.14</v>
      </c>
      <c r="C711">
        <v>27.88</v>
      </c>
      <c r="D711">
        <v>25.18</v>
      </c>
      <c r="E711" s="22">
        <v>6.14</v>
      </c>
      <c r="F711">
        <v>27.88</v>
      </c>
      <c r="G711" s="72">
        <v>25.18</v>
      </c>
      <c r="J711">
        <v>6.4336500000000001</v>
      </c>
      <c r="K711">
        <v>0.61</v>
      </c>
      <c r="L711" s="374">
        <f t="shared" si="64"/>
        <v>1</v>
      </c>
      <c r="M711" s="256">
        <f t="shared" si="61"/>
        <v>0.80499999999999994</v>
      </c>
      <c r="N711" s="297">
        <f t="shared" si="62"/>
        <v>19.733333333333331</v>
      </c>
      <c r="O711" s="297">
        <f t="shared" si="63"/>
        <v>26.53</v>
      </c>
      <c r="P711" s="297">
        <f t="shared" si="65"/>
        <v>10.177157934413868</v>
      </c>
      <c r="Q711" s="295">
        <f t="shared" si="66"/>
        <v>4.1236312202249117</v>
      </c>
      <c r="T711" s="258"/>
      <c r="U711" s="258"/>
      <c r="V711" s="298" t="str">
        <f>PE!AP711</f>
        <v>Kläranlagen, Methode</v>
      </c>
    </row>
    <row r="712" spans="1:22">
      <c r="A712" s="221" t="s">
        <v>767</v>
      </c>
      <c r="C712">
        <v>5.77</v>
      </c>
      <c r="D712">
        <v>4.71</v>
      </c>
      <c r="F712">
        <v>5.77</v>
      </c>
      <c r="G712" s="72">
        <v>4.71</v>
      </c>
      <c r="J712">
        <v>0.232761</v>
      </c>
      <c r="K712">
        <v>0.49</v>
      </c>
      <c r="L712" s="374">
        <f t="shared" si="64"/>
        <v>1</v>
      </c>
      <c r="M712" s="256">
        <f t="shared" si="61"/>
        <v>0.745</v>
      </c>
      <c r="N712" s="297">
        <f t="shared" si="62"/>
        <v>5.24</v>
      </c>
      <c r="O712" s="297">
        <f t="shared" si="63"/>
        <v>5.24</v>
      </c>
      <c r="P712" s="297">
        <f t="shared" si="65"/>
        <v>20.229007633587777</v>
      </c>
      <c r="Q712" s="295">
        <f t="shared" si="66"/>
        <v>22.512362466220718</v>
      </c>
      <c r="T712" s="258"/>
      <c r="U712" s="258"/>
      <c r="V712" s="298" t="str">
        <f>PE!AP712</f>
        <v>Methode</v>
      </c>
    </row>
    <row r="713" spans="1:22">
      <c r="A713" s="221" t="s">
        <v>768</v>
      </c>
      <c r="K713">
        <v>0.4</v>
      </c>
      <c r="L713" s="374">
        <f t="shared" si="64"/>
        <v>0.33</v>
      </c>
      <c r="M713" s="256">
        <f t="shared" si="61"/>
        <v>0.36499999999999999</v>
      </c>
      <c r="N713" s="297" t="e">
        <f t="shared" si="62"/>
        <v>#DIV/0!</v>
      </c>
      <c r="O713" s="297" t="e">
        <f t="shared" si="63"/>
        <v>#DIV/0!</v>
      </c>
      <c r="P713" s="297" t="e">
        <f t="shared" si="65"/>
        <v>#DIV/0!</v>
      </c>
      <c r="Q713" s="295">
        <f t="shared" si="66"/>
        <v>0</v>
      </c>
      <c r="T713" s="258"/>
      <c r="U713" s="258"/>
      <c r="V713" s="298" t="str">
        <f>PE!AP713</f>
        <v>Methode</v>
      </c>
    </row>
    <row r="714" spans="1:22">
      <c r="A714" s="221" t="s">
        <v>769</v>
      </c>
      <c r="B714">
        <v>83</v>
      </c>
      <c r="C714">
        <v>33.26</v>
      </c>
      <c r="D714">
        <v>52</v>
      </c>
      <c r="E714" s="22">
        <v>83</v>
      </c>
      <c r="F714">
        <v>33.26</v>
      </c>
      <c r="G714" s="72">
        <v>52</v>
      </c>
      <c r="J714">
        <v>0.18177399999999999</v>
      </c>
      <c r="K714">
        <v>0.61</v>
      </c>
      <c r="L714" s="374">
        <f t="shared" si="64"/>
        <v>0.75</v>
      </c>
      <c r="M714" s="256">
        <f t="shared" si="61"/>
        <v>0.67999999999999994</v>
      </c>
      <c r="N714" s="297">
        <f t="shared" si="62"/>
        <v>56.086666666666666</v>
      </c>
      <c r="O714" s="297">
        <f t="shared" si="63"/>
        <v>42.629999999999995</v>
      </c>
      <c r="P714" s="297">
        <f t="shared" si="65"/>
        <v>43.959652826647911</v>
      </c>
      <c r="Q714" s="295">
        <f t="shared" si="66"/>
        <v>234.52198884328891</v>
      </c>
      <c r="S714" s="220">
        <v>9.1094999999999995E-2</v>
      </c>
      <c r="T714" s="258" t="b">
        <f>T798=100*O714/(S714*1000)</f>
        <v>0</v>
      </c>
      <c r="U714" s="258">
        <f>100*N714/(1000*S714)</f>
        <v>61.569423861536492</v>
      </c>
      <c r="V714" s="298" t="str">
        <f>PE!AP714</f>
        <v>Methode</v>
      </c>
    </row>
    <row r="715" spans="1:22">
      <c r="A715" s="239" t="s">
        <v>770</v>
      </c>
      <c r="B715">
        <v>2.56</v>
      </c>
      <c r="E715" s="22">
        <v>2.56</v>
      </c>
      <c r="H715">
        <v>1.143</v>
      </c>
      <c r="I715">
        <v>0.12</v>
      </c>
      <c r="J715">
        <v>11.5961</v>
      </c>
      <c r="K715">
        <v>0.44</v>
      </c>
      <c r="L715" s="374">
        <f t="shared" si="64"/>
        <v>0.33</v>
      </c>
      <c r="M715" s="256">
        <f t="shared" si="61"/>
        <v>0.38500000000000001</v>
      </c>
      <c r="N715" s="297">
        <f t="shared" si="62"/>
        <v>2.56</v>
      </c>
      <c r="O715" s="297" t="e">
        <f t="shared" si="63"/>
        <v>#DIV/0!</v>
      </c>
      <c r="P715" s="297" t="e">
        <f t="shared" si="65"/>
        <v>#DIV/0!</v>
      </c>
      <c r="Q715" s="295">
        <f t="shared" si="66"/>
        <v>0</v>
      </c>
      <c r="V715" s="298" t="str">
        <f>PE!AP715</f>
        <v>Methodenvergleich</v>
      </c>
    </row>
    <row r="716" spans="1:22">
      <c r="A716" s="239" t="s">
        <v>771</v>
      </c>
      <c r="C716">
        <v>2.16</v>
      </c>
      <c r="F716">
        <v>2.16</v>
      </c>
      <c r="H716">
        <v>0.61699999999999999</v>
      </c>
      <c r="I716">
        <v>0.12</v>
      </c>
      <c r="J716">
        <v>7.643675</v>
      </c>
      <c r="K716">
        <v>0.44</v>
      </c>
      <c r="L716" s="374">
        <f t="shared" si="64"/>
        <v>0.75</v>
      </c>
      <c r="M716" s="256">
        <f t="shared" ref="M716:M779" si="67">AVERAGE(K716:L716)</f>
        <v>0.59499999999999997</v>
      </c>
      <c r="N716" s="297">
        <f t="shared" si="62"/>
        <v>2.16</v>
      </c>
      <c r="O716" s="297">
        <f t="shared" si="63"/>
        <v>2.16</v>
      </c>
      <c r="P716" s="297">
        <f t="shared" si="65"/>
        <v>0</v>
      </c>
      <c r="Q716" s="295">
        <f t="shared" si="66"/>
        <v>0.28258658302452683</v>
      </c>
      <c r="V716" s="298" t="str">
        <f>PE!AP716</f>
        <v>Methodenvergleich</v>
      </c>
    </row>
    <row r="717" spans="1:22">
      <c r="A717" s="239" t="s">
        <v>772</v>
      </c>
      <c r="H717">
        <v>0.53700000000000003</v>
      </c>
      <c r="I717">
        <v>0.12</v>
      </c>
      <c r="J717">
        <v>7.9011150000000008</v>
      </c>
      <c r="K717">
        <v>0.44</v>
      </c>
      <c r="L717" s="374">
        <f t="shared" si="64"/>
        <v>0.33</v>
      </c>
      <c r="M717" s="256">
        <f t="shared" si="67"/>
        <v>0.38500000000000001</v>
      </c>
      <c r="N717" s="297" t="e">
        <f t="shared" si="62"/>
        <v>#DIV/0!</v>
      </c>
      <c r="O717" s="297" t="e">
        <f t="shared" si="63"/>
        <v>#DIV/0!</v>
      </c>
      <c r="P717" s="297" t="e">
        <f t="shared" si="65"/>
        <v>#DIV/0!</v>
      </c>
      <c r="Q717" s="295">
        <f t="shared" si="66"/>
        <v>0</v>
      </c>
      <c r="V717" s="298" t="str">
        <f>PE!AP717</f>
        <v>Methodenvergleich</v>
      </c>
    </row>
    <row r="718" spans="1:22">
      <c r="A718" s="239" t="s">
        <v>773</v>
      </c>
      <c r="C718">
        <v>3.94</v>
      </c>
      <c r="D718">
        <v>3.78</v>
      </c>
      <c r="F718">
        <v>3.94</v>
      </c>
      <c r="G718">
        <v>3.78</v>
      </c>
      <c r="K718">
        <v>0.39</v>
      </c>
      <c r="L718" s="374">
        <f t="shared" si="64"/>
        <v>1</v>
      </c>
      <c r="M718" s="256">
        <f t="shared" si="67"/>
        <v>0.69500000000000006</v>
      </c>
      <c r="N718" s="297">
        <f t="shared" si="62"/>
        <v>3.86</v>
      </c>
      <c r="O718" s="297">
        <f t="shared" si="63"/>
        <v>3.86</v>
      </c>
      <c r="P718" s="297">
        <f t="shared" si="65"/>
        <v>4.145077720207258</v>
      </c>
      <c r="Q718" s="295">
        <f t="shared" si="66"/>
        <v>0</v>
      </c>
      <c r="V718" s="298" t="str">
        <f>PE!AP718</f>
        <v>Methode</v>
      </c>
    </row>
    <row r="719" spans="1:22">
      <c r="A719" s="239" t="s">
        <v>774</v>
      </c>
      <c r="B719">
        <v>8.2100000000000009</v>
      </c>
      <c r="D719">
        <v>3.29</v>
      </c>
      <c r="E719" s="22">
        <v>8.2100000000000009</v>
      </c>
      <c r="G719">
        <v>3.29</v>
      </c>
      <c r="H719">
        <v>0.82299999999999995</v>
      </c>
      <c r="I719">
        <v>9.9000000000000005E-2</v>
      </c>
      <c r="J719">
        <v>11.2964</v>
      </c>
      <c r="K719">
        <v>0.49</v>
      </c>
      <c r="L719" s="374">
        <f t="shared" si="64"/>
        <v>0.75</v>
      </c>
      <c r="M719" s="256">
        <f t="shared" si="67"/>
        <v>0.62</v>
      </c>
      <c r="N719" s="297">
        <f t="shared" si="62"/>
        <v>5.75</v>
      </c>
      <c r="O719" s="297">
        <f t="shared" si="63"/>
        <v>3.29</v>
      </c>
      <c r="P719" s="297">
        <f t="shared" si="65"/>
        <v>0</v>
      </c>
      <c r="Q719" s="295">
        <f t="shared" si="66"/>
        <v>0.29124322793102225</v>
      </c>
      <c r="V719" s="298" t="str">
        <f>PE!AP719</f>
        <v>Kläranlagen</v>
      </c>
    </row>
    <row r="720" spans="1:22">
      <c r="A720" s="239" t="s">
        <v>775</v>
      </c>
      <c r="B720">
        <v>9.86</v>
      </c>
      <c r="D720">
        <v>4.16</v>
      </c>
      <c r="E720" s="22">
        <v>9.86</v>
      </c>
      <c r="G720">
        <v>4.16</v>
      </c>
      <c r="H720">
        <v>1</v>
      </c>
      <c r="I720">
        <v>9.9000000000000005E-2</v>
      </c>
      <c r="J720">
        <v>14.132300000000001</v>
      </c>
      <c r="K720">
        <v>0.44</v>
      </c>
      <c r="L720" s="374">
        <f t="shared" si="64"/>
        <v>0.75</v>
      </c>
      <c r="M720" s="256">
        <f t="shared" si="67"/>
        <v>0.59499999999999997</v>
      </c>
      <c r="N720" s="297">
        <f t="shared" si="62"/>
        <v>7.01</v>
      </c>
      <c r="O720" s="297">
        <f t="shared" si="63"/>
        <v>4.16</v>
      </c>
      <c r="P720" s="297">
        <f t="shared" si="65"/>
        <v>0</v>
      </c>
      <c r="Q720" s="295">
        <f t="shared" si="66"/>
        <v>0.29436114432894855</v>
      </c>
      <c r="V720" s="298" t="str">
        <f>PE!AP720</f>
        <v>Kläranlagen</v>
      </c>
    </row>
    <row r="721" spans="1:22">
      <c r="A721" s="239" t="s">
        <v>776</v>
      </c>
      <c r="B721">
        <v>7.71</v>
      </c>
      <c r="E721" s="22">
        <v>7.71</v>
      </c>
      <c r="H721">
        <v>0.38100000000000001</v>
      </c>
      <c r="I721">
        <v>9.9000000000000005E-2</v>
      </c>
      <c r="J721">
        <v>11.626950000000001</v>
      </c>
      <c r="K721">
        <v>0.44</v>
      </c>
      <c r="L721" s="374">
        <f t="shared" si="64"/>
        <v>0.33</v>
      </c>
      <c r="M721" s="256">
        <f t="shared" si="67"/>
        <v>0.38500000000000001</v>
      </c>
      <c r="N721" s="297">
        <f t="shared" si="62"/>
        <v>7.71</v>
      </c>
      <c r="O721" s="297" t="e">
        <f t="shared" si="63"/>
        <v>#DIV/0!</v>
      </c>
      <c r="P721" s="297" t="e">
        <f t="shared" si="65"/>
        <v>#DIV/0!</v>
      </c>
      <c r="Q721" s="295">
        <f t="shared" si="66"/>
        <v>0</v>
      </c>
      <c r="V721" s="298" t="str">
        <f>PE!AP721</f>
        <v>Kläranlagen</v>
      </c>
    </row>
    <row r="722" spans="1:22">
      <c r="A722" s="239" t="s">
        <v>777</v>
      </c>
      <c r="B722">
        <v>2.52</v>
      </c>
      <c r="E722" s="22">
        <v>2.52</v>
      </c>
      <c r="H722">
        <v>1.069</v>
      </c>
      <c r="I722">
        <v>6.2E-2</v>
      </c>
      <c r="J722">
        <v>7.5627750000000002</v>
      </c>
      <c r="K722">
        <v>0.44</v>
      </c>
      <c r="L722" s="374">
        <f t="shared" si="64"/>
        <v>0.33</v>
      </c>
      <c r="M722" s="256">
        <f t="shared" si="67"/>
        <v>0.38500000000000001</v>
      </c>
      <c r="N722" s="297">
        <f t="shared" si="62"/>
        <v>2.52</v>
      </c>
      <c r="O722" s="297" t="e">
        <f t="shared" si="63"/>
        <v>#DIV/0!</v>
      </c>
      <c r="P722" s="297" t="e">
        <f t="shared" si="65"/>
        <v>#DIV/0!</v>
      </c>
      <c r="Q722" s="295">
        <f t="shared" si="66"/>
        <v>0</v>
      </c>
      <c r="V722" s="298" t="str">
        <f>PE!AP722</f>
        <v>Kläranlagen</v>
      </c>
    </row>
    <row r="723" spans="1:22">
      <c r="A723" s="239" t="s">
        <v>778</v>
      </c>
      <c r="B723">
        <v>3.35</v>
      </c>
      <c r="C723">
        <v>1.51</v>
      </c>
      <c r="E723" s="22">
        <v>3.35</v>
      </c>
      <c r="F723">
        <v>1.51</v>
      </c>
      <c r="H723">
        <v>0.54</v>
      </c>
      <c r="I723">
        <v>6.2E-2</v>
      </c>
      <c r="J723">
        <v>9.8942800000000002</v>
      </c>
      <c r="K723">
        <v>0.44</v>
      </c>
      <c r="L723" s="374">
        <f t="shared" si="64"/>
        <v>0.75</v>
      </c>
      <c r="M723" s="256">
        <f t="shared" si="67"/>
        <v>0.59499999999999997</v>
      </c>
      <c r="N723" s="297">
        <f t="shared" si="62"/>
        <v>2.4300000000000002</v>
      </c>
      <c r="O723" s="297">
        <f t="shared" si="63"/>
        <v>1.51</v>
      </c>
      <c r="P723" s="297">
        <f t="shared" si="65"/>
        <v>0</v>
      </c>
      <c r="Q723" s="295">
        <f t="shared" si="66"/>
        <v>0.15261342917321927</v>
      </c>
      <c r="V723" s="298" t="str">
        <f>PE!AP723</f>
        <v>Kläranlagen</v>
      </c>
    </row>
    <row r="724" spans="1:22">
      <c r="A724" s="239" t="s">
        <v>779</v>
      </c>
      <c r="B724">
        <v>3.64</v>
      </c>
      <c r="C724">
        <v>1.61</v>
      </c>
      <c r="E724" s="22">
        <v>3.64</v>
      </c>
      <c r="F724">
        <v>1.61</v>
      </c>
      <c r="H724">
        <v>0.64600000000000002</v>
      </c>
      <c r="I724">
        <v>6.2E-2</v>
      </c>
      <c r="J724">
        <v>10.4732</v>
      </c>
      <c r="K724">
        <v>0.44</v>
      </c>
      <c r="L724" s="374">
        <f t="shared" si="64"/>
        <v>0.75</v>
      </c>
      <c r="M724" s="256">
        <f t="shared" si="67"/>
        <v>0.59499999999999997</v>
      </c>
      <c r="N724" s="297">
        <f t="shared" si="62"/>
        <v>2.625</v>
      </c>
      <c r="O724" s="297">
        <f t="shared" si="63"/>
        <v>1.61</v>
      </c>
      <c r="P724" s="297">
        <f t="shared" si="65"/>
        <v>0</v>
      </c>
      <c r="Q724" s="295">
        <f t="shared" si="66"/>
        <v>0.15372569988160256</v>
      </c>
      <c r="V724" s="298" t="str">
        <f>PE!AP724</f>
        <v>Kläranlagen</v>
      </c>
    </row>
    <row r="725" spans="1:22">
      <c r="A725" s="239" t="s">
        <v>780</v>
      </c>
      <c r="J725">
        <v>2.2444700000000002</v>
      </c>
      <c r="L725" s="374">
        <f t="shared" si="64"/>
        <v>0.33</v>
      </c>
      <c r="M725" s="256">
        <f t="shared" si="67"/>
        <v>0.33</v>
      </c>
      <c r="N725" s="297" t="e">
        <f t="shared" si="62"/>
        <v>#DIV/0!</v>
      </c>
      <c r="O725" s="297" t="e">
        <f t="shared" si="63"/>
        <v>#DIV/0!</v>
      </c>
      <c r="P725" s="297" t="e">
        <f t="shared" si="65"/>
        <v>#DIV/0!</v>
      </c>
      <c r="Q725" s="295">
        <f t="shared" si="66"/>
        <v>0</v>
      </c>
      <c r="V725" s="298" t="str">
        <f>PE!AP725</f>
        <v>Methode</v>
      </c>
    </row>
    <row r="726" spans="1:22">
      <c r="A726" s="240" t="s">
        <v>781</v>
      </c>
      <c r="B726">
        <v>4.26</v>
      </c>
      <c r="E726" s="22">
        <v>4.26</v>
      </c>
      <c r="H726">
        <v>0.69099999999999995</v>
      </c>
      <c r="I726">
        <v>1.9E-2</v>
      </c>
      <c r="J726">
        <v>9.4745749999999997</v>
      </c>
      <c r="K726">
        <v>0.94</v>
      </c>
      <c r="L726" s="374">
        <f t="shared" si="64"/>
        <v>0.33</v>
      </c>
      <c r="M726" s="256">
        <f t="shared" si="67"/>
        <v>0.63500000000000001</v>
      </c>
      <c r="N726" s="297">
        <f t="shared" si="62"/>
        <v>4.26</v>
      </c>
      <c r="O726" s="297" t="e">
        <f t="shared" si="63"/>
        <v>#DIV/0!</v>
      </c>
      <c r="P726" s="297" t="e">
        <f t="shared" si="65"/>
        <v>#DIV/0!</v>
      </c>
      <c r="Q726" s="295">
        <f t="shared" si="66"/>
        <v>0</v>
      </c>
      <c r="V726" s="298" t="str">
        <f>PE!AP726</f>
        <v>Kläranlagen</v>
      </c>
    </row>
    <row r="727" spans="1:22">
      <c r="A727" s="240" t="s">
        <v>782</v>
      </c>
      <c r="B727">
        <v>3.43</v>
      </c>
      <c r="E727" s="22">
        <v>3.43</v>
      </c>
      <c r="H727">
        <v>0.71699999999999997</v>
      </c>
      <c r="I727">
        <v>1.9E-2</v>
      </c>
      <c r="J727">
        <v>8.9332399999999996</v>
      </c>
      <c r="K727">
        <v>0.94</v>
      </c>
      <c r="L727" s="374">
        <f t="shared" si="64"/>
        <v>0.33</v>
      </c>
      <c r="M727" s="256">
        <f t="shared" si="67"/>
        <v>0.63500000000000001</v>
      </c>
      <c r="N727" s="297">
        <f t="shared" si="62"/>
        <v>3.43</v>
      </c>
      <c r="O727" s="297" t="e">
        <f t="shared" si="63"/>
        <v>#DIV/0!</v>
      </c>
      <c r="P727" s="297" t="e">
        <f t="shared" si="65"/>
        <v>#DIV/0!</v>
      </c>
      <c r="Q727" s="295">
        <f t="shared" si="66"/>
        <v>0</v>
      </c>
      <c r="V727" s="298" t="str">
        <f>PE!AP727</f>
        <v>Kläranlagen</v>
      </c>
    </row>
    <row r="728" spans="1:22">
      <c r="A728" s="240" t="s">
        <v>783</v>
      </c>
      <c r="B728">
        <v>4.24</v>
      </c>
      <c r="E728" s="22">
        <v>4.24</v>
      </c>
      <c r="H728">
        <v>0.82399999999999995</v>
      </c>
      <c r="I728">
        <v>1.9E-2</v>
      </c>
      <c r="J728">
        <v>10.469950000000001</v>
      </c>
      <c r="K728">
        <v>0.94</v>
      </c>
      <c r="L728" s="374">
        <f t="shared" si="64"/>
        <v>0.33</v>
      </c>
      <c r="M728" s="256">
        <f t="shared" si="67"/>
        <v>0.63500000000000001</v>
      </c>
      <c r="N728" s="297">
        <f t="shared" si="62"/>
        <v>4.24</v>
      </c>
      <c r="O728" s="297" t="e">
        <f t="shared" si="63"/>
        <v>#DIV/0!</v>
      </c>
      <c r="P728" s="297" t="e">
        <f t="shared" si="65"/>
        <v>#DIV/0!</v>
      </c>
      <c r="Q728" s="295">
        <f t="shared" si="66"/>
        <v>0</v>
      </c>
      <c r="V728" s="298" t="str">
        <f>PE!AP728</f>
        <v>Kläranlagen</v>
      </c>
    </row>
    <row r="729" spans="1:22">
      <c r="A729" s="240" t="s">
        <v>784</v>
      </c>
      <c r="B729">
        <v>9.34</v>
      </c>
      <c r="C729">
        <v>3.92</v>
      </c>
      <c r="E729" s="22">
        <v>9.34</v>
      </c>
      <c r="F729">
        <v>3.92</v>
      </c>
      <c r="H729">
        <v>0.82299999999999995</v>
      </c>
      <c r="I729">
        <v>0.13500000000000001</v>
      </c>
      <c r="J729">
        <v>8.8538300000000003</v>
      </c>
      <c r="K729">
        <v>0.69</v>
      </c>
      <c r="L729" s="374">
        <f t="shared" si="64"/>
        <v>0.75</v>
      </c>
      <c r="M729" s="256">
        <f t="shared" si="67"/>
        <v>0.72</v>
      </c>
      <c r="N729" s="297">
        <f t="shared" si="62"/>
        <v>6.63</v>
      </c>
      <c r="O729" s="297">
        <f t="shared" si="63"/>
        <v>3.92</v>
      </c>
      <c r="P729" s="297">
        <f t="shared" si="65"/>
        <v>0</v>
      </c>
      <c r="Q729" s="295">
        <f t="shared" si="66"/>
        <v>0.44274624653963313</v>
      </c>
      <c r="V729" s="298" t="str">
        <f>PE!AP729</f>
        <v>Kläranlagen</v>
      </c>
    </row>
    <row r="730" spans="1:22">
      <c r="A730" s="240" t="s">
        <v>785</v>
      </c>
      <c r="B730">
        <v>5.48</v>
      </c>
      <c r="E730" s="22">
        <v>5.48</v>
      </c>
      <c r="H730">
        <v>0.29899999999999999</v>
      </c>
      <c r="I730">
        <v>0.13500000000000001</v>
      </c>
      <c r="J730">
        <v>8.9192199999999993</v>
      </c>
      <c r="K730">
        <v>0.56000000000000005</v>
      </c>
      <c r="L730" s="374">
        <f t="shared" si="64"/>
        <v>0.33</v>
      </c>
      <c r="M730" s="256">
        <f t="shared" si="67"/>
        <v>0.44500000000000006</v>
      </c>
      <c r="N730" s="297">
        <f t="shared" si="62"/>
        <v>5.48</v>
      </c>
      <c r="O730" s="297" t="e">
        <f t="shared" si="63"/>
        <v>#DIV/0!</v>
      </c>
      <c r="P730" s="297" t="e">
        <f t="shared" si="65"/>
        <v>#DIV/0!</v>
      </c>
      <c r="Q730" s="295">
        <f t="shared" si="66"/>
        <v>0</v>
      </c>
      <c r="V730" s="298" t="str">
        <f>PE!AP730</f>
        <v>Kläranlagen</v>
      </c>
    </row>
    <row r="731" spans="1:22">
      <c r="A731" s="240" t="s">
        <v>786</v>
      </c>
      <c r="B731">
        <v>6.39</v>
      </c>
      <c r="E731" s="22">
        <v>6.39</v>
      </c>
      <c r="H731">
        <v>1.0409999999999999</v>
      </c>
      <c r="I731">
        <v>0.13500000000000001</v>
      </c>
      <c r="J731">
        <v>9.8315149999999996</v>
      </c>
      <c r="K731">
        <v>0.69</v>
      </c>
      <c r="L731" s="374">
        <f t="shared" si="64"/>
        <v>0.33</v>
      </c>
      <c r="M731" s="256">
        <f t="shared" si="67"/>
        <v>0.51</v>
      </c>
      <c r="N731" s="297">
        <f t="shared" si="62"/>
        <v>6.39</v>
      </c>
      <c r="O731" s="297" t="e">
        <f t="shared" si="63"/>
        <v>#DIV/0!</v>
      </c>
      <c r="P731" s="297" t="e">
        <f t="shared" si="65"/>
        <v>#DIV/0!</v>
      </c>
      <c r="Q731" s="295">
        <f t="shared" si="66"/>
        <v>0</v>
      </c>
      <c r="V731" s="298" t="str">
        <f>PE!AP731</f>
        <v>Kläranlagen</v>
      </c>
    </row>
    <row r="732" spans="1:22">
      <c r="A732" s="240" t="s">
        <v>787</v>
      </c>
      <c r="B732">
        <v>10.119999999999999</v>
      </c>
      <c r="C732">
        <v>1.81</v>
      </c>
      <c r="E732" s="22">
        <v>10.119999999999999</v>
      </c>
      <c r="F732">
        <v>1.81</v>
      </c>
      <c r="H732">
        <v>0.92300000000000004</v>
      </c>
      <c r="I732">
        <v>0.113</v>
      </c>
      <c r="J732">
        <v>8.50929</v>
      </c>
      <c r="K732">
        <v>0.69</v>
      </c>
      <c r="L732" s="374">
        <f t="shared" si="64"/>
        <v>0.75</v>
      </c>
      <c r="M732" s="256">
        <f t="shared" si="67"/>
        <v>0.72</v>
      </c>
      <c r="N732" s="297">
        <f t="shared" si="62"/>
        <v>5.9649999999999999</v>
      </c>
      <c r="O732" s="297">
        <f t="shared" si="63"/>
        <v>1.81</v>
      </c>
      <c r="P732" s="297">
        <f t="shared" si="65"/>
        <v>0</v>
      </c>
      <c r="Q732" s="295">
        <f t="shared" si="66"/>
        <v>0.21270869837554016</v>
      </c>
      <c r="V732" s="298" t="str">
        <f>PE!AP732</f>
        <v>Kläranlagen</v>
      </c>
    </row>
    <row r="733" spans="1:22">
      <c r="A733" s="240" t="s">
        <v>788</v>
      </c>
      <c r="B733">
        <v>7.19</v>
      </c>
      <c r="C733">
        <v>1.89</v>
      </c>
      <c r="E733" s="22">
        <v>7.19</v>
      </c>
      <c r="F733">
        <v>1.89</v>
      </c>
      <c r="H733">
        <v>0.73699999999999999</v>
      </c>
      <c r="I733">
        <v>0.113</v>
      </c>
      <c r="J733">
        <v>8.9350749999999994</v>
      </c>
      <c r="K733">
        <v>0.81</v>
      </c>
      <c r="L733" s="374">
        <f t="shared" si="64"/>
        <v>0.75</v>
      </c>
      <c r="M733" s="256">
        <f t="shared" si="67"/>
        <v>0.78</v>
      </c>
      <c r="N733" s="297">
        <f t="shared" si="62"/>
        <v>4.54</v>
      </c>
      <c r="O733" s="297">
        <f t="shared" si="63"/>
        <v>1.89</v>
      </c>
      <c r="P733" s="297">
        <f t="shared" si="65"/>
        <v>0</v>
      </c>
      <c r="Q733" s="295">
        <f t="shared" si="66"/>
        <v>0.21152592451658211</v>
      </c>
      <c r="V733" s="298" t="str">
        <f>PE!AP733</f>
        <v>Kläranlagen</v>
      </c>
    </row>
    <row r="734" spans="1:22">
      <c r="A734" s="240" t="s">
        <v>789</v>
      </c>
      <c r="B734">
        <v>5.2</v>
      </c>
      <c r="E734" s="22">
        <v>5.2</v>
      </c>
      <c r="H734">
        <v>0.52500000000000002</v>
      </c>
      <c r="I734">
        <v>0.113</v>
      </c>
      <c r="J734">
        <v>8.0005349999999993</v>
      </c>
      <c r="K734">
        <v>0.64</v>
      </c>
      <c r="L734" s="374">
        <f t="shared" si="64"/>
        <v>0.33</v>
      </c>
      <c r="M734" s="256">
        <f t="shared" si="67"/>
        <v>0.48499999999999999</v>
      </c>
      <c r="N734" s="297">
        <f t="shared" si="62"/>
        <v>5.2</v>
      </c>
      <c r="O734" s="297" t="e">
        <f t="shared" si="63"/>
        <v>#DIV/0!</v>
      </c>
      <c r="P734" s="297" t="e">
        <f t="shared" si="65"/>
        <v>#DIV/0!</v>
      </c>
      <c r="Q734" s="295">
        <f t="shared" si="66"/>
        <v>0</v>
      </c>
      <c r="V734" s="298" t="str">
        <f>PE!AP734</f>
        <v>Kläranlagen</v>
      </c>
    </row>
    <row r="735" spans="1:22">
      <c r="A735" s="240" t="s">
        <v>790</v>
      </c>
      <c r="B735">
        <v>7.4</v>
      </c>
      <c r="E735" s="22">
        <v>7.4</v>
      </c>
      <c r="H735">
        <v>0.70699999999999996</v>
      </c>
      <c r="I735">
        <v>3.5999999999999997E-2</v>
      </c>
      <c r="J735">
        <v>9.4548300000000012</v>
      </c>
      <c r="K735">
        <v>0.69</v>
      </c>
      <c r="L735" s="374">
        <f t="shared" si="64"/>
        <v>0.33</v>
      </c>
      <c r="M735" s="256">
        <f t="shared" si="67"/>
        <v>0.51</v>
      </c>
      <c r="N735" s="297">
        <f t="shared" si="62"/>
        <v>7.4</v>
      </c>
      <c r="O735" s="297" t="e">
        <f t="shared" si="63"/>
        <v>#DIV/0!</v>
      </c>
      <c r="P735" s="297" t="e">
        <f t="shared" si="65"/>
        <v>#DIV/0!</v>
      </c>
      <c r="Q735" s="295">
        <f t="shared" si="66"/>
        <v>0</v>
      </c>
      <c r="V735" s="298" t="str">
        <f>PE!AP735</f>
        <v>Kläranlagen</v>
      </c>
    </row>
    <row r="736" spans="1:22">
      <c r="A736" s="240" t="s">
        <v>791</v>
      </c>
      <c r="B736">
        <v>7.66</v>
      </c>
      <c r="E736" s="22">
        <v>7.66</v>
      </c>
      <c r="H736">
        <v>0.70699999999999996</v>
      </c>
      <c r="I736">
        <v>3.5999999999999997E-2</v>
      </c>
      <c r="J736">
        <v>9.7213200000000004</v>
      </c>
      <c r="K736">
        <v>0.69</v>
      </c>
      <c r="L736" s="374">
        <f t="shared" si="64"/>
        <v>0.33</v>
      </c>
      <c r="M736" s="256">
        <f t="shared" si="67"/>
        <v>0.51</v>
      </c>
      <c r="N736" s="297">
        <f t="shared" si="62"/>
        <v>7.66</v>
      </c>
      <c r="O736" s="297" t="e">
        <f t="shared" si="63"/>
        <v>#DIV/0!</v>
      </c>
      <c r="P736" s="297" t="e">
        <f t="shared" si="65"/>
        <v>#DIV/0!</v>
      </c>
      <c r="Q736" s="295">
        <f t="shared" si="66"/>
        <v>0</v>
      </c>
      <c r="V736" s="298" t="str">
        <f>PE!AP736</f>
        <v>Kläranlagen</v>
      </c>
    </row>
    <row r="737" spans="1:22">
      <c r="A737" s="241" t="s">
        <v>792</v>
      </c>
      <c r="B737">
        <v>1.8</v>
      </c>
      <c r="E737" s="22">
        <v>1.8</v>
      </c>
      <c r="H737">
        <v>1.1160000000000001</v>
      </c>
      <c r="I737">
        <v>5.3999999999999999E-2</v>
      </c>
      <c r="J737">
        <v>6.54345</v>
      </c>
      <c r="K737">
        <v>0.44</v>
      </c>
      <c r="L737" s="374">
        <f t="shared" si="64"/>
        <v>0.33</v>
      </c>
      <c r="M737" s="256">
        <f t="shared" si="67"/>
        <v>0.38500000000000001</v>
      </c>
      <c r="N737" s="297">
        <f t="shared" si="62"/>
        <v>1.8</v>
      </c>
      <c r="O737" s="297" t="e">
        <f t="shared" si="63"/>
        <v>#DIV/0!</v>
      </c>
      <c r="P737" s="297" t="e">
        <f t="shared" si="65"/>
        <v>#DIV/0!</v>
      </c>
      <c r="Q737" s="295">
        <f t="shared" si="66"/>
        <v>0</v>
      </c>
      <c r="V737" s="298" t="str">
        <f>PE!AP737</f>
        <v>Kläranlagen</v>
      </c>
    </row>
    <row r="738" spans="1:22">
      <c r="A738" s="241" t="s">
        <v>793</v>
      </c>
      <c r="B738">
        <v>2.5</v>
      </c>
      <c r="E738" s="22">
        <v>2.5</v>
      </c>
      <c r="H738">
        <v>0.42499999999999999</v>
      </c>
      <c r="I738">
        <v>5.3999999999999999E-2</v>
      </c>
      <c r="J738">
        <v>9.3765300000000007</v>
      </c>
      <c r="K738">
        <v>0.56000000000000005</v>
      </c>
      <c r="L738" s="374">
        <f t="shared" si="64"/>
        <v>0.33</v>
      </c>
      <c r="M738" s="256">
        <f t="shared" si="67"/>
        <v>0.44500000000000006</v>
      </c>
      <c r="N738" s="297">
        <f t="shared" si="62"/>
        <v>2.5</v>
      </c>
      <c r="O738" s="297" t="e">
        <f t="shared" si="63"/>
        <v>#DIV/0!</v>
      </c>
      <c r="P738" s="297" t="e">
        <f t="shared" si="65"/>
        <v>#DIV/0!</v>
      </c>
      <c r="Q738" s="295">
        <f t="shared" si="66"/>
        <v>0</v>
      </c>
      <c r="V738" s="298" t="str">
        <f>PE!AP738</f>
        <v>Kläranlagen</v>
      </c>
    </row>
    <row r="739" spans="1:22">
      <c r="A739" s="241" t="s">
        <v>794</v>
      </c>
      <c r="B739">
        <v>2.68</v>
      </c>
      <c r="E739" s="22">
        <v>2.68</v>
      </c>
      <c r="H739">
        <v>0.70799999999999996</v>
      </c>
      <c r="I739">
        <v>5.3999999999999999E-2</v>
      </c>
      <c r="J739">
        <v>9.4155300000000004</v>
      </c>
      <c r="K739">
        <v>0.69</v>
      </c>
      <c r="L739" s="374">
        <f t="shared" si="64"/>
        <v>0.33</v>
      </c>
      <c r="M739" s="256">
        <f t="shared" si="67"/>
        <v>0.51</v>
      </c>
      <c r="N739" s="297">
        <f t="shared" si="62"/>
        <v>2.68</v>
      </c>
      <c r="O739" s="297" t="e">
        <f t="shared" si="63"/>
        <v>#DIV/0!</v>
      </c>
      <c r="P739" s="297" t="e">
        <f t="shared" si="65"/>
        <v>#DIV/0!</v>
      </c>
      <c r="Q739" s="295">
        <f t="shared" si="66"/>
        <v>0</v>
      </c>
      <c r="V739" s="298" t="str">
        <f>PE!AP739</f>
        <v>Kläranlagen</v>
      </c>
    </row>
    <row r="740" spans="1:22">
      <c r="A740" s="241" t="s">
        <v>795</v>
      </c>
      <c r="B740">
        <v>3.41</v>
      </c>
      <c r="E740" s="22">
        <v>3.41</v>
      </c>
      <c r="H740">
        <v>0.54300000000000004</v>
      </c>
      <c r="I740">
        <v>0.16400000000000001</v>
      </c>
      <c r="J740">
        <v>4.9485800000000006</v>
      </c>
      <c r="K740">
        <v>0.44</v>
      </c>
      <c r="L740" s="374">
        <f t="shared" si="64"/>
        <v>0.33</v>
      </c>
      <c r="M740" s="256">
        <f t="shared" si="67"/>
        <v>0.38500000000000001</v>
      </c>
      <c r="N740" s="297">
        <f t="shared" si="62"/>
        <v>3.41</v>
      </c>
      <c r="O740" s="297" t="e">
        <f t="shared" si="63"/>
        <v>#DIV/0!</v>
      </c>
      <c r="P740" s="297" t="e">
        <f t="shared" si="65"/>
        <v>#DIV/0!</v>
      </c>
      <c r="Q740" s="295">
        <f t="shared" si="66"/>
        <v>0</v>
      </c>
      <c r="V740" s="298" t="str">
        <f>PE!AP740</f>
        <v>Kläranlagen</v>
      </c>
    </row>
    <row r="741" spans="1:22">
      <c r="A741" s="241" t="s">
        <v>796</v>
      </c>
      <c r="B741">
        <v>3.72</v>
      </c>
      <c r="E741" s="22">
        <v>3.72</v>
      </c>
      <c r="H741">
        <v>0.81899999999999995</v>
      </c>
      <c r="I741">
        <v>0.16400000000000001</v>
      </c>
      <c r="J741">
        <v>5.7705900000000003</v>
      </c>
      <c r="K741">
        <v>0.44</v>
      </c>
      <c r="L741" s="374">
        <f t="shared" si="64"/>
        <v>0.33</v>
      </c>
      <c r="M741" s="256">
        <f t="shared" si="67"/>
        <v>0.38500000000000001</v>
      </c>
      <c r="N741" s="297">
        <f t="shared" si="62"/>
        <v>3.72</v>
      </c>
      <c r="O741" s="297" t="e">
        <f t="shared" si="63"/>
        <v>#DIV/0!</v>
      </c>
      <c r="P741" s="297" t="e">
        <f t="shared" si="65"/>
        <v>#DIV/0!</v>
      </c>
      <c r="Q741" s="295">
        <f t="shared" si="66"/>
        <v>0</v>
      </c>
      <c r="V741" s="298" t="str">
        <f>PE!AP741</f>
        <v>Kläranlagen</v>
      </c>
    </row>
    <row r="742" spans="1:22">
      <c r="A742" s="241" t="s">
        <v>797</v>
      </c>
      <c r="B742">
        <v>4.8600000000000003</v>
      </c>
      <c r="E742" s="22">
        <v>4.8600000000000003</v>
      </c>
      <c r="H742">
        <v>0.79800000000000004</v>
      </c>
      <c r="I742">
        <v>0.16400000000000001</v>
      </c>
      <c r="J742">
        <v>7.5740399999999992</v>
      </c>
      <c r="K742">
        <v>0.44</v>
      </c>
      <c r="L742" s="374">
        <f t="shared" si="64"/>
        <v>0.33</v>
      </c>
      <c r="M742" s="256">
        <f t="shared" si="67"/>
        <v>0.38500000000000001</v>
      </c>
      <c r="N742" s="297">
        <f t="shared" si="62"/>
        <v>4.8600000000000003</v>
      </c>
      <c r="O742" s="297" t="e">
        <f t="shared" si="63"/>
        <v>#DIV/0!</v>
      </c>
      <c r="P742" s="297" t="e">
        <f t="shared" si="65"/>
        <v>#DIV/0!</v>
      </c>
      <c r="Q742" s="295">
        <f t="shared" si="66"/>
        <v>0</v>
      </c>
      <c r="V742" s="298" t="str">
        <f>PE!AP742</f>
        <v>Kläranlagen</v>
      </c>
    </row>
    <row r="743" spans="1:22">
      <c r="A743" s="241" t="s">
        <v>798</v>
      </c>
      <c r="B743">
        <v>6.41</v>
      </c>
      <c r="E743" s="22">
        <v>6.41</v>
      </c>
      <c r="H743">
        <v>0.90900000000000003</v>
      </c>
      <c r="I743">
        <v>0.13900000000000001</v>
      </c>
      <c r="J743">
        <v>8.5882699999999996</v>
      </c>
      <c r="K743">
        <v>0.69</v>
      </c>
      <c r="L743" s="374">
        <f t="shared" si="64"/>
        <v>0.33</v>
      </c>
      <c r="M743" s="256">
        <f t="shared" si="67"/>
        <v>0.51</v>
      </c>
      <c r="N743" s="297">
        <f t="shared" si="62"/>
        <v>6.41</v>
      </c>
      <c r="O743" s="297" t="e">
        <f t="shared" si="63"/>
        <v>#DIV/0!</v>
      </c>
      <c r="P743" s="297" t="e">
        <f t="shared" si="65"/>
        <v>#DIV/0!</v>
      </c>
      <c r="Q743" s="295">
        <f t="shared" si="66"/>
        <v>0</v>
      </c>
      <c r="V743" s="298" t="str">
        <f>PE!AP743</f>
        <v>Kläranlagen</v>
      </c>
    </row>
    <row r="744" spans="1:22">
      <c r="A744" s="241" t="s">
        <v>799</v>
      </c>
      <c r="B744">
        <v>6.91</v>
      </c>
      <c r="C744">
        <v>1.84</v>
      </c>
      <c r="E744" s="22">
        <v>6.91</v>
      </c>
      <c r="F744">
        <v>1.84</v>
      </c>
      <c r="H744">
        <v>0.64800000000000002</v>
      </c>
      <c r="I744">
        <v>0.13900000000000001</v>
      </c>
      <c r="J744">
        <v>8.6637399999999989</v>
      </c>
      <c r="K744">
        <v>0.69</v>
      </c>
      <c r="L744" s="374">
        <f t="shared" si="64"/>
        <v>0.75</v>
      </c>
      <c r="M744" s="256">
        <f t="shared" si="67"/>
        <v>0.72</v>
      </c>
      <c r="N744" s="297">
        <f t="shared" si="62"/>
        <v>4.375</v>
      </c>
      <c r="O744" s="297">
        <f t="shared" si="63"/>
        <v>1.84</v>
      </c>
      <c r="P744" s="297">
        <f t="shared" si="65"/>
        <v>0</v>
      </c>
      <c r="Q744" s="295">
        <f t="shared" si="66"/>
        <v>0.21237941120116721</v>
      </c>
      <c r="V744" s="298" t="str">
        <f>PE!AP744</f>
        <v>Kläranlagen</v>
      </c>
    </row>
    <row r="745" spans="1:22">
      <c r="A745" s="241" t="s">
        <v>800</v>
      </c>
      <c r="B745">
        <v>12.87</v>
      </c>
      <c r="C745">
        <v>2.16</v>
      </c>
      <c r="E745" s="22">
        <v>12.87</v>
      </c>
      <c r="F745">
        <v>2.16</v>
      </c>
      <c r="H745">
        <v>0.67400000000000004</v>
      </c>
      <c r="I745">
        <v>0.13900000000000001</v>
      </c>
      <c r="J745">
        <v>9.0110200000000003</v>
      </c>
      <c r="K745">
        <v>0.69</v>
      </c>
      <c r="L745" s="374">
        <f t="shared" si="64"/>
        <v>0.75</v>
      </c>
      <c r="M745" s="256">
        <f t="shared" si="67"/>
        <v>0.72</v>
      </c>
      <c r="N745" s="297">
        <f t="shared" si="62"/>
        <v>7.5149999999999997</v>
      </c>
      <c r="O745" s="297">
        <f t="shared" si="63"/>
        <v>2.16</v>
      </c>
      <c r="P745" s="297">
        <f t="shared" si="65"/>
        <v>0</v>
      </c>
      <c r="Q745" s="295">
        <f t="shared" si="66"/>
        <v>0.23970649271669578</v>
      </c>
      <c r="V745" s="298" t="str">
        <f>PE!AP745</f>
        <v>Kläranlagen</v>
      </c>
    </row>
    <row r="746" spans="1:22">
      <c r="A746" s="241" t="s">
        <v>801</v>
      </c>
      <c r="B746">
        <v>3.43</v>
      </c>
      <c r="C746">
        <v>16.95</v>
      </c>
      <c r="E746" s="22">
        <v>3.43</v>
      </c>
      <c r="F746">
        <v>16.95</v>
      </c>
      <c r="J746">
        <v>-84.778599999999997</v>
      </c>
      <c r="K746">
        <v>0.94</v>
      </c>
      <c r="L746" s="374">
        <f t="shared" si="64"/>
        <v>0.75</v>
      </c>
      <c r="M746" s="256">
        <f t="shared" si="67"/>
        <v>0.84499999999999997</v>
      </c>
      <c r="N746" s="297">
        <f t="shared" si="62"/>
        <v>10.19</v>
      </c>
      <c r="O746" s="297">
        <f t="shared" si="63"/>
        <v>16.95</v>
      </c>
      <c r="P746" s="297">
        <f t="shared" si="65"/>
        <v>0</v>
      </c>
      <c r="Q746" s="295">
        <f t="shared" si="66"/>
        <v>-0.1999325301432201</v>
      </c>
      <c r="V746" s="298" t="str">
        <f>PE!AP746</f>
        <v>Methode</v>
      </c>
    </row>
    <row r="747" spans="1:22">
      <c r="A747" s="241" t="s">
        <v>802</v>
      </c>
      <c r="J747">
        <v>-83.471699999999998</v>
      </c>
      <c r="K747">
        <v>0.5</v>
      </c>
      <c r="L747" s="374">
        <f t="shared" si="64"/>
        <v>0.33</v>
      </c>
      <c r="M747" s="256">
        <f t="shared" si="67"/>
        <v>0.41500000000000004</v>
      </c>
      <c r="N747" s="297" t="e">
        <f t="shared" si="62"/>
        <v>#DIV/0!</v>
      </c>
      <c r="O747" s="297" t="e">
        <f t="shared" si="63"/>
        <v>#DIV/0!</v>
      </c>
      <c r="P747" s="297" t="e">
        <f t="shared" si="65"/>
        <v>#DIV/0!</v>
      </c>
      <c r="Q747" s="295">
        <f t="shared" si="66"/>
        <v>0</v>
      </c>
      <c r="V747" s="298" t="str">
        <f>PE!AP747</f>
        <v>Methode</v>
      </c>
    </row>
    <row r="748" spans="1:22">
      <c r="A748" s="241" t="s">
        <v>803</v>
      </c>
      <c r="C748">
        <v>2.25</v>
      </c>
      <c r="F748">
        <v>2.25</v>
      </c>
      <c r="K748">
        <v>0.51</v>
      </c>
      <c r="L748" s="374">
        <f t="shared" si="64"/>
        <v>0.75</v>
      </c>
      <c r="M748" s="256">
        <f t="shared" si="67"/>
        <v>0.63</v>
      </c>
      <c r="N748" s="297">
        <f t="shared" si="62"/>
        <v>2.25</v>
      </c>
      <c r="O748" s="297">
        <f t="shared" si="63"/>
        <v>2.25</v>
      </c>
      <c r="P748" s="297">
        <f t="shared" si="65"/>
        <v>0</v>
      </c>
      <c r="Q748" s="295">
        <f t="shared" si="66"/>
        <v>0</v>
      </c>
      <c r="V748" s="298" t="str">
        <f>PE!AP748</f>
        <v>Kläranlagen</v>
      </c>
    </row>
    <row r="749" spans="1:22">
      <c r="A749" s="241" t="s">
        <v>804</v>
      </c>
      <c r="K749">
        <v>0.44</v>
      </c>
      <c r="L749" s="374">
        <f t="shared" si="64"/>
        <v>0.33</v>
      </c>
      <c r="M749" s="256">
        <f t="shared" si="67"/>
        <v>0.38500000000000001</v>
      </c>
      <c r="N749" s="297" t="e">
        <f t="shared" ref="N749:N812" si="68">AVERAGE(E749:G749)</f>
        <v>#DIV/0!</v>
      </c>
      <c r="O749" s="297" t="e">
        <f t="shared" si="63"/>
        <v>#DIV/0!</v>
      </c>
      <c r="P749" s="297" t="e">
        <f t="shared" si="65"/>
        <v>#DIV/0!</v>
      </c>
      <c r="Q749" s="295">
        <f t="shared" si="66"/>
        <v>0</v>
      </c>
      <c r="V749" s="298" t="str">
        <f>PE!AP749</f>
        <v>Kläranlagen</v>
      </c>
    </row>
    <row r="750" spans="1:22">
      <c r="A750" s="241" t="s">
        <v>805</v>
      </c>
      <c r="K750">
        <v>0.81</v>
      </c>
      <c r="L750" s="374">
        <f t="shared" si="64"/>
        <v>0.33</v>
      </c>
      <c r="M750" s="256">
        <f t="shared" si="67"/>
        <v>0.57000000000000006</v>
      </c>
      <c r="N750" s="297" t="e">
        <f t="shared" si="68"/>
        <v>#DIV/0!</v>
      </c>
      <c r="O750" s="297" t="e">
        <f t="shared" si="63"/>
        <v>#DIV/0!</v>
      </c>
      <c r="P750" s="297" t="e">
        <f t="shared" si="65"/>
        <v>#DIV/0!</v>
      </c>
      <c r="Q750" s="295">
        <f t="shared" si="66"/>
        <v>0</v>
      </c>
      <c r="V750" s="298" t="str">
        <f>PE!AP750</f>
        <v>Kläranlagen</v>
      </c>
    </row>
    <row r="751" spans="1:22">
      <c r="A751" s="241" t="s">
        <v>806</v>
      </c>
      <c r="B751">
        <v>41.44</v>
      </c>
      <c r="C751">
        <v>33.44</v>
      </c>
      <c r="D751">
        <v>8.4499999999999993</v>
      </c>
      <c r="E751" s="22">
        <v>41.44</v>
      </c>
      <c r="F751">
        <v>33.44</v>
      </c>
      <c r="G751">
        <v>8.4499999999999993</v>
      </c>
      <c r="J751">
        <v>6.02935</v>
      </c>
      <c r="K751">
        <v>0.86</v>
      </c>
      <c r="L751" s="374">
        <f t="shared" si="64"/>
        <v>0.5</v>
      </c>
      <c r="M751" s="256">
        <f t="shared" si="67"/>
        <v>0.67999999999999994</v>
      </c>
      <c r="N751" s="297">
        <f t="shared" si="68"/>
        <v>27.776666666666667</v>
      </c>
      <c r="O751" s="297">
        <f t="shared" si="63"/>
        <v>20.945</v>
      </c>
      <c r="P751" s="297">
        <f t="shared" si="65"/>
        <v>119.31248507997134</v>
      </c>
      <c r="Q751" s="295">
        <f t="shared" si="66"/>
        <v>3.4738404637315798</v>
      </c>
      <c r="V751" s="298" t="str">
        <f>PE!AP751</f>
        <v>Kläranlage, Methode</v>
      </c>
    </row>
    <row r="752" spans="1:22">
      <c r="A752" s="241" t="s">
        <v>807</v>
      </c>
      <c r="B752">
        <v>4.92</v>
      </c>
      <c r="E752" s="22">
        <v>4.92</v>
      </c>
      <c r="H752">
        <v>0.79800000000000004</v>
      </c>
      <c r="I752">
        <v>0.19</v>
      </c>
      <c r="J752">
        <v>8.4083800000000011</v>
      </c>
      <c r="K752">
        <v>0.44</v>
      </c>
      <c r="L752" s="374">
        <f t="shared" si="64"/>
        <v>0.33</v>
      </c>
      <c r="M752" s="256">
        <f t="shared" si="67"/>
        <v>0.38500000000000001</v>
      </c>
      <c r="N752" s="297">
        <f t="shared" si="68"/>
        <v>4.92</v>
      </c>
      <c r="O752" s="297" t="e">
        <f t="shared" si="63"/>
        <v>#DIV/0!</v>
      </c>
      <c r="P752" s="297" t="e">
        <f t="shared" si="65"/>
        <v>#DIV/0!</v>
      </c>
      <c r="Q752" s="295">
        <f t="shared" si="66"/>
        <v>0</v>
      </c>
      <c r="V752" s="298" t="str">
        <f>PE!AP752</f>
        <v>Kläranlagen</v>
      </c>
    </row>
    <row r="753" spans="1:22">
      <c r="A753" s="241" t="s">
        <v>808</v>
      </c>
      <c r="B753">
        <v>4.07</v>
      </c>
      <c r="E753" s="22">
        <v>4.07</v>
      </c>
      <c r="H753">
        <v>0.82099999999999995</v>
      </c>
      <c r="I753">
        <v>0.19</v>
      </c>
      <c r="J753">
        <v>6.7405999999999997</v>
      </c>
      <c r="K753">
        <v>0.69</v>
      </c>
      <c r="L753" s="374">
        <f t="shared" si="64"/>
        <v>0.33</v>
      </c>
      <c r="M753" s="256">
        <f t="shared" si="67"/>
        <v>0.51</v>
      </c>
      <c r="N753" s="297">
        <f t="shared" si="68"/>
        <v>4.07</v>
      </c>
      <c r="O753" s="297" t="e">
        <f t="shared" ref="O753:O816" si="69">AVERAGE(F753:G753)</f>
        <v>#DIV/0!</v>
      </c>
      <c r="P753" s="297" t="e">
        <f t="shared" si="65"/>
        <v>#DIV/0!</v>
      </c>
      <c r="Q753" s="295">
        <f t="shared" si="66"/>
        <v>0</v>
      </c>
      <c r="V753" s="298" t="str">
        <f>PE!AP753</f>
        <v>Kläranlagen</v>
      </c>
    </row>
    <row r="754" spans="1:22">
      <c r="A754" s="241" t="s">
        <v>809</v>
      </c>
      <c r="B754">
        <v>4.43</v>
      </c>
      <c r="E754" s="22">
        <v>4.43</v>
      </c>
      <c r="H754">
        <v>0.63600000000000001</v>
      </c>
      <c r="I754">
        <v>0.19</v>
      </c>
      <c r="J754">
        <v>7.8807499999999999</v>
      </c>
      <c r="K754">
        <v>0.69</v>
      </c>
      <c r="L754" s="374">
        <f t="shared" si="64"/>
        <v>0.33</v>
      </c>
      <c r="M754" s="256">
        <f t="shared" si="67"/>
        <v>0.51</v>
      </c>
      <c r="N754" s="297">
        <f t="shared" si="68"/>
        <v>4.43</v>
      </c>
      <c r="O754" s="297" t="e">
        <f t="shared" si="69"/>
        <v>#DIV/0!</v>
      </c>
      <c r="P754" s="297" t="e">
        <f t="shared" si="65"/>
        <v>#DIV/0!</v>
      </c>
      <c r="Q754" s="295">
        <f t="shared" si="66"/>
        <v>0</v>
      </c>
      <c r="V754" s="298" t="str">
        <f>PE!AP754</f>
        <v>Kläranlagen</v>
      </c>
    </row>
    <row r="755" spans="1:22">
      <c r="A755" s="241" t="s">
        <v>810</v>
      </c>
      <c r="H755">
        <v>0.78800000000000003</v>
      </c>
      <c r="I755">
        <v>7.9000000000000001E-2</v>
      </c>
      <c r="J755">
        <v>7.9408200000000004</v>
      </c>
      <c r="L755" s="374">
        <f t="shared" si="64"/>
        <v>0.33</v>
      </c>
      <c r="M755" s="256">
        <f t="shared" si="67"/>
        <v>0.33</v>
      </c>
      <c r="N755" s="297" t="e">
        <f t="shared" si="68"/>
        <v>#DIV/0!</v>
      </c>
      <c r="O755" s="297" t="e">
        <f t="shared" si="69"/>
        <v>#DIV/0!</v>
      </c>
      <c r="P755" s="297" t="e">
        <f t="shared" si="65"/>
        <v>#DIV/0!</v>
      </c>
      <c r="Q755" s="295">
        <f t="shared" si="66"/>
        <v>0</v>
      </c>
      <c r="V755" s="298" t="str">
        <f>PE!AP755</f>
        <v>Kläranlagen</v>
      </c>
    </row>
    <row r="756" spans="1:22">
      <c r="A756" s="241" t="s">
        <v>811</v>
      </c>
      <c r="H756">
        <v>0.61399999999999999</v>
      </c>
      <c r="I756">
        <v>7.9000000000000001E-2</v>
      </c>
      <c r="J756">
        <v>8.8335100000000004</v>
      </c>
      <c r="L756" s="374">
        <f t="shared" si="64"/>
        <v>0.33</v>
      </c>
      <c r="M756" s="256">
        <f t="shared" si="67"/>
        <v>0.33</v>
      </c>
      <c r="N756" s="297" t="e">
        <f t="shared" si="68"/>
        <v>#DIV/0!</v>
      </c>
      <c r="O756" s="297" t="e">
        <f t="shared" si="69"/>
        <v>#DIV/0!</v>
      </c>
      <c r="P756" s="297" t="e">
        <f t="shared" si="65"/>
        <v>#DIV/0!</v>
      </c>
      <c r="Q756" s="295">
        <f t="shared" si="66"/>
        <v>0</v>
      </c>
      <c r="V756" s="298" t="str">
        <f>PE!AP756</f>
        <v>Kläranlagen</v>
      </c>
    </row>
    <row r="757" spans="1:22">
      <c r="A757" s="241" t="s">
        <v>812</v>
      </c>
      <c r="H757">
        <v>0.82399999999999995</v>
      </c>
      <c r="I757">
        <v>7.9000000000000001E-2</v>
      </c>
      <c r="J757">
        <v>5.070665</v>
      </c>
      <c r="L757" s="374">
        <f t="shared" si="64"/>
        <v>0.33</v>
      </c>
      <c r="M757" s="256">
        <f t="shared" si="67"/>
        <v>0.33</v>
      </c>
      <c r="N757" s="297" t="e">
        <f t="shared" si="68"/>
        <v>#DIV/0!</v>
      </c>
      <c r="O757" s="297" t="e">
        <f t="shared" si="69"/>
        <v>#DIV/0!</v>
      </c>
      <c r="P757" s="297" t="e">
        <f t="shared" si="65"/>
        <v>#DIV/0!</v>
      </c>
      <c r="Q757" s="295">
        <f t="shared" si="66"/>
        <v>0</v>
      </c>
      <c r="V757" s="298" t="str">
        <f>PE!AP757</f>
        <v>Kläranlagen</v>
      </c>
    </row>
    <row r="758" spans="1:22">
      <c r="A758" s="241" t="s">
        <v>813</v>
      </c>
      <c r="H758">
        <v>0.27</v>
      </c>
      <c r="I758">
        <v>2.7E-2</v>
      </c>
      <c r="J758">
        <v>8.5876000000000001</v>
      </c>
      <c r="L758" s="374">
        <f t="shared" si="64"/>
        <v>0.33</v>
      </c>
      <c r="M758" s="256">
        <f t="shared" si="67"/>
        <v>0.33</v>
      </c>
      <c r="N758" s="297" t="e">
        <f t="shared" si="68"/>
        <v>#DIV/0!</v>
      </c>
      <c r="O758" s="297" t="e">
        <f t="shared" si="69"/>
        <v>#DIV/0!</v>
      </c>
      <c r="P758" s="297" t="e">
        <f t="shared" si="65"/>
        <v>#DIV/0!</v>
      </c>
      <c r="Q758" s="295">
        <f t="shared" si="66"/>
        <v>0</v>
      </c>
      <c r="V758" s="298" t="str">
        <f>PE!AP758</f>
        <v>Kläranlagen</v>
      </c>
    </row>
    <row r="759" spans="1:22">
      <c r="A759" s="241" t="s">
        <v>814</v>
      </c>
      <c r="H759">
        <v>0.98399999999999999</v>
      </c>
      <c r="I759">
        <v>2.7E-2</v>
      </c>
      <c r="J759">
        <v>11.02365</v>
      </c>
      <c r="L759" s="374">
        <f t="shared" si="64"/>
        <v>0.33</v>
      </c>
      <c r="M759" s="256">
        <f t="shared" si="67"/>
        <v>0.33</v>
      </c>
      <c r="N759" s="297" t="e">
        <f t="shared" si="68"/>
        <v>#DIV/0!</v>
      </c>
      <c r="O759" s="297" t="e">
        <f t="shared" si="69"/>
        <v>#DIV/0!</v>
      </c>
      <c r="P759" s="297" t="e">
        <f t="shared" si="65"/>
        <v>#DIV/0!</v>
      </c>
      <c r="Q759" s="295">
        <f t="shared" si="66"/>
        <v>0</v>
      </c>
      <c r="V759" s="298" t="str">
        <f>PE!AP759</f>
        <v>Kläranlagen</v>
      </c>
    </row>
    <row r="760" spans="1:22">
      <c r="A760" s="241" t="s">
        <v>815</v>
      </c>
      <c r="H760">
        <v>0.89400000000000002</v>
      </c>
      <c r="I760">
        <v>2.7E-2</v>
      </c>
      <c r="J760">
        <v>7.3289749999999998</v>
      </c>
      <c r="L760" s="374">
        <f t="shared" si="64"/>
        <v>0.33</v>
      </c>
      <c r="M760" s="256">
        <f t="shared" si="67"/>
        <v>0.33</v>
      </c>
      <c r="N760" s="297" t="e">
        <f t="shared" si="68"/>
        <v>#DIV/0!</v>
      </c>
      <c r="O760" s="297" t="e">
        <f t="shared" si="69"/>
        <v>#DIV/0!</v>
      </c>
      <c r="P760" s="297" t="e">
        <f t="shared" si="65"/>
        <v>#DIV/0!</v>
      </c>
      <c r="Q760" s="295">
        <f t="shared" si="66"/>
        <v>0</v>
      </c>
      <c r="V760" s="298" t="str">
        <f>PE!AP760</f>
        <v>Kläranlagen</v>
      </c>
    </row>
    <row r="761" spans="1:22">
      <c r="A761" s="242" t="s">
        <v>816</v>
      </c>
      <c r="J761" s="72">
        <v>0.663636</v>
      </c>
      <c r="L761" s="374">
        <f t="shared" si="64"/>
        <v>0.33</v>
      </c>
      <c r="M761" s="256">
        <f t="shared" si="67"/>
        <v>0.33</v>
      </c>
      <c r="N761" s="297" t="e">
        <f t="shared" si="68"/>
        <v>#DIV/0!</v>
      </c>
      <c r="O761" s="297" t="e">
        <f t="shared" si="69"/>
        <v>#DIV/0!</v>
      </c>
      <c r="P761" s="297" t="e">
        <f t="shared" si="65"/>
        <v>#DIV/0!</v>
      </c>
      <c r="Q761" s="295">
        <f t="shared" si="66"/>
        <v>0</v>
      </c>
      <c r="V761" s="298" t="str">
        <f>PE!AP761</f>
        <v>Sickerwasser</v>
      </c>
    </row>
    <row r="762" spans="1:22">
      <c r="A762" s="242" t="s">
        <v>817</v>
      </c>
      <c r="J762" s="72">
        <v>0.59525800000000006</v>
      </c>
      <c r="L762" s="374">
        <f t="shared" si="64"/>
        <v>0.33</v>
      </c>
      <c r="M762" s="256">
        <f t="shared" si="67"/>
        <v>0.33</v>
      </c>
      <c r="N762" s="297" t="e">
        <f t="shared" si="68"/>
        <v>#DIV/0!</v>
      </c>
      <c r="O762" s="297" t="e">
        <f t="shared" si="69"/>
        <v>#DIV/0!</v>
      </c>
      <c r="P762" s="297" t="e">
        <f t="shared" si="65"/>
        <v>#DIV/0!</v>
      </c>
      <c r="Q762" s="295">
        <f t="shared" si="66"/>
        <v>0</v>
      </c>
      <c r="V762" s="298" t="str">
        <f>PE!AP762</f>
        <v>Sickerwasser</v>
      </c>
    </row>
    <row r="763" spans="1:22">
      <c r="A763" s="242" t="s">
        <v>818</v>
      </c>
      <c r="B763">
        <v>3.17</v>
      </c>
      <c r="C763">
        <v>4.1100000000000003</v>
      </c>
      <c r="E763" s="22">
        <v>3.17</v>
      </c>
      <c r="F763">
        <v>4.1100000000000003</v>
      </c>
      <c r="J763" s="72">
        <v>1.8567100000000001</v>
      </c>
      <c r="K763">
        <v>0.69</v>
      </c>
      <c r="L763" s="374">
        <f t="shared" si="64"/>
        <v>0.75</v>
      </c>
      <c r="M763" s="256">
        <f t="shared" si="67"/>
        <v>0.72</v>
      </c>
      <c r="N763" s="297">
        <f t="shared" si="68"/>
        <v>3.64</v>
      </c>
      <c r="O763" s="297">
        <f t="shared" si="69"/>
        <v>4.1100000000000003</v>
      </c>
      <c r="P763" s="297">
        <f t="shared" si="65"/>
        <v>0</v>
      </c>
      <c r="Q763" s="295">
        <f t="shared" si="66"/>
        <v>2.2135928604897912</v>
      </c>
      <c r="V763" s="298" t="str">
        <f>PE!AP763</f>
        <v>Sickerwasser</v>
      </c>
    </row>
    <row r="764" spans="1:22">
      <c r="A764" s="242" t="s">
        <v>819</v>
      </c>
      <c r="J764" s="72">
        <v>2.0060099999999998</v>
      </c>
      <c r="K764">
        <v>0.5</v>
      </c>
      <c r="L764" s="374">
        <f t="shared" si="64"/>
        <v>0.33</v>
      </c>
      <c r="M764" s="256">
        <f t="shared" si="67"/>
        <v>0.41500000000000004</v>
      </c>
      <c r="N764" s="297" t="e">
        <f t="shared" si="68"/>
        <v>#DIV/0!</v>
      </c>
      <c r="O764" s="297" t="e">
        <f t="shared" si="69"/>
        <v>#DIV/0!</v>
      </c>
      <c r="P764" s="297" t="e">
        <f t="shared" si="65"/>
        <v>#DIV/0!</v>
      </c>
      <c r="Q764" s="295">
        <f t="shared" si="66"/>
        <v>0</v>
      </c>
      <c r="V764" s="298" t="str">
        <f>PE!AP764</f>
        <v>Sickerwasser</v>
      </c>
    </row>
    <row r="765" spans="1:22">
      <c r="A765" s="242" t="s">
        <v>820</v>
      </c>
      <c r="H765">
        <v>1.0489999999999999</v>
      </c>
      <c r="I765">
        <v>1.6E-2</v>
      </c>
      <c r="J765">
        <v>10.911899999999999</v>
      </c>
      <c r="L765" s="374">
        <f t="shared" si="64"/>
        <v>0.33</v>
      </c>
      <c r="M765" s="256">
        <f t="shared" si="67"/>
        <v>0.33</v>
      </c>
      <c r="N765" s="297" t="e">
        <f t="shared" si="68"/>
        <v>#DIV/0!</v>
      </c>
      <c r="O765" s="297" t="e">
        <f t="shared" si="69"/>
        <v>#DIV/0!</v>
      </c>
      <c r="P765" s="297" t="e">
        <f t="shared" si="65"/>
        <v>#DIV/0!</v>
      </c>
      <c r="Q765" s="295">
        <f t="shared" si="66"/>
        <v>0</v>
      </c>
      <c r="V765" s="298" t="str">
        <f>PE!AP765</f>
        <v>Kläranlagen</v>
      </c>
    </row>
    <row r="766" spans="1:22">
      <c r="A766" s="242" t="s">
        <v>821</v>
      </c>
      <c r="H766">
        <v>0.80200000000000005</v>
      </c>
      <c r="I766">
        <v>1.6E-2</v>
      </c>
      <c r="J766">
        <v>13.8399</v>
      </c>
      <c r="L766" s="374">
        <f t="shared" si="64"/>
        <v>0.33</v>
      </c>
      <c r="M766" s="256">
        <f t="shared" si="67"/>
        <v>0.33</v>
      </c>
      <c r="N766" s="297" t="e">
        <f t="shared" si="68"/>
        <v>#DIV/0!</v>
      </c>
      <c r="O766" s="297" t="e">
        <f t="shared" si="69"/>
        <v>#DIV/0!</v>
      </c>
      <c r="P766" s="297" t="e">
        <f t="shared" si="65"/>
        <v>#DIV/0!</v>
      </c>
      <c r="Q766" s="295">
        <f t="shared" si="66"/>
        <v>0</v>
      </c>
      <c r="V766" s="298" t="str">
        <f>PE!AP766</f>
        <v>Kläranlagen</v>
      </c>
    </row>
    <row r="767" spans="1:22">
      <c r="A767" s="242" t="s">
        <v>822</v>
      </c>
      <c r="H767">
        <v>0.38100000000000001</v>
      </c>
      <c r="I767">
        <v>1.6E-2</v>
      </c>
      <c r="J767">
        <v>13.145899999999999</v>
      </c>
      <c r="L767" s="374">
        <f t="shared" si="64"/>
        <v>0.33</v>
      </c>
      <c r="M767" s="256">
        <f t="shared" si="67"/>
        <v>0.33</v>
      </c>
      <c r="N767" s="297" t="e">
        <f t="shared" si="68"/>
        <v>#DIV/0!</v>
      </c>
      <c r="O767" s="297" t="e">
        <f t="shared" si="69"/>
        <v>#DIV/0!</v>
      </c>
      <c r="P767" s="297" t="e">
        <f t="shared" si="65"/>
        <v>#DIV/0!</v>
      </c>
      <c r="Q767" s="295">
        <f t="shared" si="66"/>
        <v>0</v>
      </c>
      <c r="V767" s="298" t="str">
        <f>PE!AP767</f>
        <v>Kläranlagen</v>
      </c>
    </row>
    <row r="768" spans="1:22">
      <c r="A768" s="242" t="s">
        <v>823</v>
      </c>
      <c r="B768">
        <v>1.85</v>
      </c>
      <c r="C768">
        <v>3.08</v>
      </c>
      <c r="E768" s="22">
        <v>1.85</v>
      </c>
      <c r="F768">
        <v>3.08</v>
      </c>
      <c r="H768">
        <v>1.0189999999999999</v>
      </c>
      <c r="I768">
        <v>7.6999999999999999E-2</v>
      </c>
      <c r="J768">
        <v>4.4084400000000006</v>
      </c>
      <c r="K768">
        <v>0.76</v>
      </c>
      <c r="L768" s="374">
        <f t="shared" si="64"/>
        <v>0.75</v>
      </c>
      <c r="M768" s="256">
        <f t="shared" si="67"/>
        <v>0.755</v>
      </c>
      <c r="N768" s="297">
        <f t="shared" si="68"/>
        <v>2.4649999999999999</v>
      </c>
      <c r="O768" s="297">
        <f t="shared" si="69"/>
        <v>3.08</v>
      </c>
      <c r="P768" s="297">
        <f t="shared" si="65"/>
        <v>0</v>
      </c>
      <c r="Q768" s="295">
        <f t="shared" si="66"/>
        <v>0.69865984339131293</v>
      </c>
      <c r="V768" s="298" t="str">
        <f>PE!AP768</f>
        <v>Kläranlagen</v>
      </c>
    </row>
    <row r="769" spans="1:22">
      <c r="A769" s="242" t="s">
        <v>824</v>
      </c>
      <c r="B769">
        <v>2.88</v>
      </c>
      <c r="C769">
        <v>4.9400000000000004</v>
      </c>
      <c r="E769" s="22">
        <v>2.88</v>
      </c>
      <c r="F769">
        <v>4.9400000000000004</v>
      </c>
      <c r="H769">
        <v>0.20899999999999999</v>
      </c>
      <c r="I769">
        <v>7.6999999999999999E-2</v>
      </c>
      <c r="J769">
        <v>5.8289400000000002</v>
      </c>
      <c r="K769">
        <v>0.81</v>
      </c>
      <c r="L769" s="374">
        <f t="shared" si="64"/>
        <v>0.75</v>
      </c>
      <c r="M769" s="256">
        <f t="shared" si="67"/>
        <v>0.78</v>
      </c>
      <c r="N769" s="297">
        <f t="shared" si="68"/>
        <v>3.91</v>
      </c>
      <c r="O769" s="297">
        <f t="shared" si="69"/>
        <v>4.9400000000000004</v>
      </c>
      <c r="P769" s="297">
        <f t="shared" si="65"/>
        <v>0</v>
      </c>
      <c r="Q769" s="295">
        <f t="shared" si="66"/>
        <v>0.84749542798519117</v>
      </c>
      <c r="V769" s="298" t="str">
        <f>PE!AP769</f>
        <v>Kläranlagen</v>
      </c>
    </row>
    <row r="770" spans="1:22">
      <c r="A770" s="242" t="s">
        <v>825</v>
      </c>
      <c r="B770">
        <v>4.16</v>
      </c>
      <c r="C770">
        <v>4.13</v>
      </c>
      <c r="E770" s="22">
        <v>4.16</v>
      </c>
      <c r="F770">
        <v>4.13</v>
      </c>
      <c r="H770">
        <v>0.91900000000000004</v>
      </c>
      <c r="I770">
        <v>7.6999999999999999E-2</v>
      </c>
      <c r="J770">
        <v>7.2386850000000003</v>
      </c>
      <c r="K770">
        <v>0.76</v>
      </c>
      <c r="L770" s="374">
        <f t="shared" ref="L770:L833" si="70">IF(COUNT(F770:G770)&lt;1,0.33,((COUNT(F770:G770)*(1/(COUNT(F770:G770)+COUNTBLANK(F770:G770)))+(IF(P770&lt;35,1,IF(P770&lt;70,0.5,IF(P770&gt;70,0)))))/2))</f>
        <v>0.75</v>
      </c>
      <c r="M770" s="256">
        <f t="shared" si="67"/>
        <v>0.755</v>
      </c>
      <c r="N770" s="297">
        <f t="shared" si="68"/>
        <v>4.1449999999999996</v>
      </c>
      <c r="O770" s="297">
        <f t="shared" si="69"/>
        <v>4.13</v>
      </c>
      <c r="P770" s="297">
        <f t="shared" ref="P770:P833" si="71">(MAX(F770:G770)-MIN(F770:G770))/O770*100</f>
        <v>0</v>
      </c>
      <c r="Q770" s="295">
        <f t="shared" ref="Q770:Q833" si="72">IFERROR(O770/J770,0)</f>
        <v>0.57054561705613649</v>
      </c>
      <c r="V770" s="298" t="str">
        <f>PE!AP770</f>
        <v>Kläranlagen</v>
      </c>
    </row>
    <row r="771" spans="1:22">
      <c r="A771" s="242" t="s">
        <v>826</v>
      </c>
      <c r="B771">
        <v>2.14</v>
      </c>
      <c r="E771" s="22">
        <v>2.14</v>
      </c>
      <c r="H771">
        <v>0.70699999999999996</v>
      </c>
      <c r="I771">
        <v>7.5999999999999998E-2</v>
      </c>
      <c r="J771">
        <v>8.7423999999999999</v>
      </c>
      <c r="K771">
        <v>0.44</v>
      </c>
      <c r="L771" s="374">
        <f t="shared" si="70"/>
        <v>0.33</v>
      </c>
      <c r="M771" s="256">
        <f t="shared" si="67"/>
        <v>0.38500000000000001</v>
      </c>
      <c r="N771" s="297">
        <f t="shared" si="68"/>
        <v>2.14</v>
      </c>
      <c r="O771" s="297" t="e">
        <f t="shared" si="69"/>
        <v>#DIV/0!</v>
      </c>
      <c r="P771" s="297" t="e">
        <f t="shared" si="71"/>
        <v>#DIV/0!</v>
      </c>
      <c r="Q771" s="295">
        <f t="shared" si="72"/>
        <v>0</v>
      </c>
      <c r="V771" s="298" t="str">
        <f>PE!AP771</f>
        <v>Kläranlagen</v>
      </c>
    </row>
    <row r="772" spans="1:22">
      <c r="A772" s="242" t="s">
        <v>827</v>
      </c>
      <c r="B772">
        <v>2.52</v>
      </c>
      <c r="E772" s="22">
        <v>2.52</v>
      </c>
      <c r="H772">
        <v>0.70699999999999996</v>
      </c>
      <c r="I772">
        <v>7.5999999999999998E-2</v>
      </c>
      <c r="J772">
        <v>9.5285200000000003</v>
      </c>
      <c r="K772">
        <v>0.44</v>
      </c>
      <c r="L772" s="374">
        <f t="shared" si="70"/>
        <v>0.33</v>
      </c>
      <c r="M772" s="256">
        <f t="shared" si="67"/>
        <v>0.38500000000000001</v>
      </c>
      <c r="N772" s="297">
        <f t="shared" si="68"/>
        <v>2.52</v>
      </c>
      <c r="O772" s="297" t="e">
        <f t="shared" si="69"/>
        <v>#DIV/0!</v>
      </c>
      <c r="P772" s="297" t="e">
        <f t="shared" si="71"/>
        <v>#DIV/0!</v>
      </c>
      <c r="Q772" s="295">
        <f t="shared" si="72"/>
        <v>0</v>
      </c>
      <c r="V772" s="298" t="str">
        <f>PE!AP772</f>
        <v>Kläranlagen</v>
      </c>
    </row>
    <row r="773" spans="1:22">
      <c r="A773" s="274" t="s">
        <v>828</v>
      </c>
      <c r="B773">
        <v>2.86</v>
      </c>
      <c r="E773" s="22">
        <v>2.86</v>
      </c>
      <c r="H773">
        <v>0.70699999999999996</v>
      </c>
      <c r="I773">
        <v>0.124</v>
      </c>
      <c r="J773">
        <v>8.6800599999999992</v>
      </c>
      <c r="K773">
        <v>0.44</v>
      </c>
      <c r="L773" s="374">
        <f t="shared" si="70"/>
        <v>0.33</v>
      </c>
      <c r="M773" s="256">
        <f t="shared" si="67"/>
        <v>0.38500000000000001</v>
      </c>
      <c r="N773" s="297">
        <f t="shared" si="68"/>
        <v>2.86</v>
      </c>
      <c r="O773" s="297" t="e">
        <f t="shared" si="69"/>
        <v>#DIV/0!</v>
      </c>
      <c r="P773" s="297" t="e">
        <f t="shared" si="71"/>
        <v>#DIV/0!</v>
      </c>
      <c r="Q773" s="295">
        <f t="shared" si="72"/>
        <v>0</v>
      </c>
      <c r="V773" s="298" t="str">
        <f>PE!AP773</f>
        <v>KWB</v>
      </c>
    </row>
    <row r="774" spans="1:22">
      <c r="A774" s="274" t="s">
        <v>830</v>
      </c>
      <c r="B774">
        <v>2.65</v>
      </c>
      <c r="E774" s="22">
        <v>2.65</v>
      </c>
      <c r="H774">
        <v>0.70699999999999996</v>
      </c>
      <c r="I774">
        <v>0.124</v>
      </c>
      <c r="J774">
        <v>7.4999899999999986</v>
      </c>
      <c r="K774">
        <v>0.44</v>
      </c>
      <c r="L774" s="374">
        <f t="shared" si="70"/>
        <v>0.33</v>
      </c>
      <c r="M774" s="256">
        <f t="shared" si="67"/>
        <v>0.38500000000000001</v>
      </c>
      <c r="N774" s="297">
        <f t="shared" si="68"/>
        <v>2.65</v>
      </c>
      <c r="O774" s="297" t="e">
        <f t="shared" si="69"/>
        <v>#DIV/0!</v>
      </c>
      <c r="P774" s="297" t="e">
        <f t="shared" si="71"/>
        <v>#DIV/0!</v>
      </c>
      <c r="Q774" s="295">
        <f t="shared" si="72"/>
        <v>0</v>
      </c>
      <c r="V774" s="298" t="str">
        <f>PE!AP774</f>
        <v>KWB</v>
      </c>
    </row>
    <row r="775" spans="1:22">
      <c r="A775" s="274" t="s">
        <v>831</v>
      </c>
      <c r="B775">
        <v>1.99</v>
      </c>
      <c r="E775" s="22">
        <v>1.99</v>
      </c>
      <c r="H775">
        <v>0.70699999999999996</v>
      </c>
      <c r="I775">
        <v>0.14499999999999999</v>
      </c>
      <c r="J775">
        <v>5.2228399999999997</v>
      </c>
      <c r="K775">
        <v>0.44</v>
      </c>
      <c r="L775" s="374">
        <f t="shared" si="70"/>
        <v>0.33</v>
      </c>
      <c r="M775" s="256">
        <f t="shared" si="67"/>
        <v>0.38500000000000001</v>
      </c>
      <c r="N775" s="297">
        <f t="shared" si="68"/>
        <v>1.99</v>
      </c>
      <c r="O775" s="297" t="e">
        <f t="shared" si="69"/>
        <v>#DIV/0!</v>
      </c>
      <c r="P775" s="297" t="e">
        <f t="shared" si="71"/>
        <v>#DIV/0!</v>
      </c>
      <c r="Q775" s="295">
        <f t="shared" si="72"/>
        <v>0</v>
      </c>
      <c r="V775" s="298" t="str">
        <f>PE!AP775</f>
        <v>KWB</v>
      </c>
    </row>
    <row r="776" spans="1:22">
      <c r="A776" s="274" t="s">
        <v>832</v>
      </c>
      <c r="B776">
        <v>1.87</v>
      </c>
      <c r="E776" s="22">
        <v>1.87</v>
      </c>
      <c r="H776">
        <v>0.70699999999999996</v>
      </c>
      <c r="I776">
        <v>0.441</v>
      </c>
      <c r="J776">
        <v>6.5493899999999998</v>
      </c>
      <c r="K776">
        <v>0.44</v>
      </c>
      <c r="L776" s="374">
        <f t="shared" si="70"/>
        <v>0.33</v>
      </c>
      <c r="M776" s="256">
        <f t="shared" si="67"/>
        <v>0.38500000000000001</v>
      </c>
      <c r="N776" s="297">
        <f t="shared" si="68"/>
        <v>1.87</v>
      </c>
      <c r="O776" s="297" t="e">
        <f t="shared" si="69"/>
        <v>#DIV/0!</v>
      </c>
      <c r="P776" s="297" t="e">
        <f t="shared" si="71"/>
        <v>#DIV/0!</v>
      </c>
      <c r="Q776" s="295">
        <f t="shared" si="72"/>
        <v>0</v>
      </c>
      <c r="V776" s="298" t="str">
        <f>PE!AP776</f>
        <v>KWB</v>
      </c>
    </row>
    <row r="777" spans="1:22">
      <c r="A777" s="274" t="s">
        <v>833</v>
      </c>
      <c r="B777">
        <v>2.0099999999999998</v>
      </c>
      <c r="E777" s="22">
        <v>2.0099999999999998</v>
      </c>
      <c r="H777">
        <v>0.70699999999999996</v>
      </c>
      <c r="I777">
        <v>0.441</v>
      </c>
      <c r="J777">
        <v>6.3233449999999998</v>
      </c>
      <c r="K777">
        <v>0.44</v>
      </c>
      <c r="L777" s="374">
        <f t="shared" si="70"/>
        <v>0.33</v>
      </c>
      <c r="M777" s="256">
        <f t="shared" si="67"/>
        <v>0.38500000000000001</v>
      </c>
      <c r="N777" s="297">
        <f t="shared" si="68"/>
        <v>2.0099999999999998</v>
      </c>
      <c r="O777" s="297" t="e">
        <f t="shared" si="69"/>
        <v>#DIV/0!</v>
      </c>
      <c r="P777" s="297" t="e">
        <f t="shared" si="71"/>
        <v>#DIV/0!</v>
      </c>
      <c r="Q777" s="295">
        <f t="shared" si="72"/>
        <v>0</v>
      </c>
      <c r="V777" s="298" t="str">
        <f>PE!AP777</f>
        <v>KWB</v>
      </c>
    </row>
    <row r="778" spans="1:22">
      <c r="A778" s="274" t="s">
        <v>834</v>
      </c>
      <c r="B778">
        <v>2.38</v>
      </c>
      <c r="E778" s="22">
        <v>2.38</v>
      </c>
      <c r="H778">
        <v>0.70699999999999996</v>
      </c>
      <c r="I778">
        <v>0.15</v>
      </c>
      <c r="J778">
        <v>8.8096600000000009</v>
      </c>
      <c r="K778">
        <v>0.69</v>
      </c>
      <c r="L778" s="374">
        <f t="shared" si="70"/>
        <v>0.33</v>
      </c>
      <c r="M778" s="256">
        <f t="shared" si="67"/>
        <v>0.51</v>
      </c>
      <c r="N778" s="297">
        <f t="shared" si="68"/>
        <v>2.38</v>
      </c>
      <c r="O778" s="297" t="e">
        <f t="shared" si="69"/>
        <v>#DIV/0!</v>
      </c>
      <c r="P778" s="297" t="e">
        <f t="shared" si="71"/>
        <v>#DIV/0!</v>
      </c>
      <c r="Q778" s="295">
        <f t="shared" si="72"/>
        <v>0</v>
      </c>
      <c r="V778" s="298" t="str">
        <f>PE!AP778</f>
        <v>Kläranlagen</v>
      </c>
    </row>
    <row r="779" spans="1:22">
      <c r="A779" s="274" t="s">
        <v>835</v>
      </c>
      <c r="B779">
        <v>1.1299999999999999</v>
      </c>
      <c r="E779" s="22">
        <v>1.1299999999999999</v>
      </c>
      <c r="H779">
        <v>0.70699999999999996</v>
      </c>
      <c r="I779">
        <v>0.15</v>
      </c>
      <c r="J779">
        <v>4.2671099999999997</v>
      </c>
      <c r="K779">
        <v>0.44</v>
      </c>
      <c r="L779" s="374">
        <f t="shared" si="70"/>
        <v>0.33</v>
      </c>
      <c r="M779" s="256">
        <f t="shared" si="67"/>
        <v>0.38500000000000001</v>
      </c>
      <c r="N779" s="297">
        <f t="shared" si="68"/>
        <v>1.1299999999999999</v>
      </c>
      <c r="O779" s="297" t="e">
        <f t="shared" si="69"/>
        <v>#DIV/0!</v>
      </c>
      <c r="P779" s="297" t="e">
        <f t="shared" si="71"/>
        <v>#DIV/0!</v>
      </c>
      <c r="Q779" s="295">
        <f t="shared" si="72"/>
        <v>0</v>
      </c>
      <c r="V779" s="298" t="str">
        <f>PE!AP779</f>
        <v>Kläranlagen</v>
      </c>
    </row>
    <row r="780" spans="1:22">
      <c r="A780" s="274" t="s">
        <v>836</v>
      </c>
      <c r="B780">
        <v>7.47</v>
      </c>
      <c r="C780">
        <v>1.64</v>
      </c>
      <c r="E780" s="22">
        <v>7.47</v>
      </c>
      <c r="F780">
        <v>1.64</v>
      </c>
      <c r="H780">
        <v>1.0149999999999999</v>
      </c>
      <c r="I780">
        <v>0.124</v>
      </c>
      <c r="J780">
        <v>16.703499999999998</v>
      </c>
      <c r="K780">
        <v>0.44</v>
      </c>
      <c r="L780" s="374">
        <f t="shared" si="70"/>
        <v>0.75</v>
      </c>
      <c r="M780" s="256">
        <f t="shared" ref="M780:M843" si="73">AVERAGE(K780:L780)</f>
        <v>0.59499999999999997</v>
      </c>
      <c r="N780" s="297">
        <f t="shared" si="68"/>
        <v>4.5549999999999997</v>
      </c>
      <c r="O780" s="297">
        <f t="shared" si="69"/>
        <v>1.64</v>
      </c>
      <c r="P780" s="297">
        <f t="shared" si="71"/>
        <v>0</v>
      </c>
      <c r="Q780" s="295">
        <f t="shared" si="72"/>
        <v>9.8183015535666177E-2</v>
      </c>
      <c r="V780" s="298" t="str">
        <f>PE!AP780</f>
        <v>Kläranlagen</v>
      </c>
    </row>
    <row r="781" spans="1:22">
      <c r="A781" s="274" t="s">
        <v>837</v>
      </c>
      <c r="B781">
        <v>4.91</v>
      </c>
      <c r="E781" s="22">
        <v>4.91</v>
      </c>
      <c r="H781">
        <v>0.222</v>
      </c>
      <c r="I781">
        <v>0.124</v>
      </c>
      <c r="J781">
        <v>10.55025</v>
      </c>
      <c r="K781">
        <v>0.44</v>
      </c>
      <c r="L781" s="374">
        <f t="shared" si="70"/>
        <v>0.33</v>
      </c>
      <c r="M781" s="256">
        <f t="shared" si="73"/>
        <v>0.38500000000000001</v>
      </c>
      <c r="N781" s="297">
        <f t="shared" si="68"/>
        <v>4.91</v>
      </c>
      <c r="O781" s="297" t="e">
        <f t="shared" si="69"/>
        <v>#DIV/0!</v>
      </c>
      <c r="P781" s="297" t="e">
        <f t="shared" si="71"/>
        <v>#DIV/0!</v>
      </c>
      <c r="Q781" s="295">
        <f t="shared" si="72"/>
        <v>0</v>
      </c>
      <c r="V781" s="298" t="str">
        <f>PE!AP781</f>
        <v>Kläranlagen</v>
      </c>
    </row>
    <row r="782" spans="1:22">
      <c r="A782" s="274" t="s">
        <v>838</v>
      </c>
      <c r="B782">
        <v>3.67</v>
      </c>
      <c r="C782">
        <v>1.62</v>
      </c>
      <c r="E782" s="22">
        <v>3.67</v>
      </c>
      <c r="F782">
        <v>1.62</v>
      </c>
      <c r="H782">
        <v>0.90400000000000003</v>
      </c>
      <c r="I782">
        <v>0.124</v>
      </c>
      <c r="J782">
        <v>8.4931399999999986</v>
      </c>
      <c r="K782">
        <v>0.44</v>
      </c>
      <c r="L782" s="374">
        <f t="shared" si="70"/>
        <v>0.75</v>
      </c>
      <c r="M782" s="256">
        <f t="shared" si="73"/>
        <v>0.59499999999999997</v>
      </c>
      <c r="N782" s="297">
        <f t="shared" si="68"/>
        <v>2.645</v>
      </c>
      <c r="O782" s="297">
        <f t="shared" si="69"/>
        <v>1.62</v>
      </c>
      <c r="P782" s="297">
        <f t="shared" si="71"/>
        <v>0</v>
      </c>
      <c r="Q782" s="295">
        <f t="shared" si="72"/>
        <v>0.19074217544983368</v>
      </c>
      <c r="V782" s="298" t="str">
        <f>PE!AP782</f>
        <v>Kläranlagen</v>
      </c>
    </row>
    <row r="783" spans="1:22">
      <c r="A783" s="274" t="s">
        <v>839</v>
      </c>
      <c r="B783">
        <v>1.96</v>
      </c>
      <c r="E783" s="22">
        <v>1.96</v>
      </c>
      <c r="H783">
        <v>0.96899999999999997</v>
      </c>
      <c r="I783">
        <v>9.7000000000000003E-2</v>
      </c>
      <c r="J783">
        <v>8.8780900000000003</v>
      </c>
      <c r="K783">
        <v>0.81</v>
      </c>
      <c r="L783" s="374">
        <f t="shared" si="70"/>
        <v>0.33</v>
      </c>
      <c r="M783" s="256">
        <f t="shared" si="73"/>
        <v>0.57000000000000006</v>
      </c>
      <c r="N783" s="297">
        <f t="shared" si="68"/>
        <v>1.96</v>
      </c>
      <c r="O783" s="297" t="e">
        <f t="shared" si="69"/>
        <v>#DIV/0!</v>
      </c>
      <c r="P783" s="297" t="e">
        <f t="shared" si="71"/>
        <v>#DIV/0!</v>
      </c>
      <c r="Q783" s="295">
        <f t="shared" si="72"/>
        <v>0</v>
      </c>
      <c r="V783" s="298" t="str">
        <f>PE!AP783</f>
        <v>KWS, Schlamm</v>
      </c>
    </row>
    <row r="784" spans="1:22">
      <c r="A784" s="274" t="s">
        <v>840</v>
      </c>
      <c r="B784">
        <v>3.11</v>
      </c>
      <c r="E784" s="22">
        <v>3.11</v>
      </c>
      <c r="H784">
        <v>0.55400000000000005</v>
      </c>
      <c r="I784">
        <v>9.7000000000000003E-2</v>
      </c>
      <c r="J784">
        <v>13.416</v>
      </c>
      <c r="K784">
        <v>0.69</v>
      </c>
      <c r="L784" s="374">
        <f t="shared" si="70"/>
        <v>0.33</v>
      </c>
      <c r="M784" s="256">
        <f t="shared" si="73"/>
        <v>0.51</v>
      </c>
      <c r="N784" s="297">
        <f t="shared" si="68"/>
        <v>3.11</v>
      </c>
      <c r="O784" s="297" t="e">
        <f t="shared" si="69"/>
        <v>#DIV/0!</v>
      </c>
      <c r="P784" s="297" t="e">
        <f t="shared" si="71"/>
        <v>#DIV/0!</v>
      </c>
      <c r="Q784" s="295">
        <f t="shared" si="72"/>
        <v>0</v>
      </c>
      <c r="V784" s="298" t="str">
        <f>PE!AP784</f>
        <v>KWS, Schlamm</v>
      </c>
    </row>
    <row r="785" spans="1:22">
      <c r="A785" s="274" t="s">
        <v>841</v>
      </c>
      <c r="B785">
        <v>3.11</v>
      </c>
      <c r="E785" s="22">
        <v>3.11</v>
      </c>
      <c r="H785">
        <v>0.66200000000000003</v>
      </c>
      <c r="I785">
        <v>9.7000000000000003E-2</v>
      </c>
      <c r="J785">
        <v>12.52145</v>
      </c>
      <c r="K785">
        <v>0.69</v>
      </c>
      <c r="L785" s="374">
        <f t="shared" si="70"/>
        <v>0.33</v>
      </c>
      <c r="M785" s="256">
        <f t="shared" si="73"/>
        <v>0.51</v>
      </c>
      <c r="N785" s="297">
        <f t="shared" si="68"/>
        <v>3.11</v>
      </c>
      <c r="O785" s="297" t="e">
        <f t="shared" si="69"/>
        <v>#DIV/0!</v>
      </c>
      <c r="P785" s="297" t="e">
        <f t="shared" si="71"/>
        <v>#DIV/0!</v>
      </c>
      <c r="Q785" s="295">
        <f t="shared" si="72"/>
        <v>0</v>
      </c>
      <c r="V785" s="298" t="str">
        <f>PE!AP785</f>
        <v>KWS, Schlamm</v>
      </c>
    </row>
    <row r="786" spans="1:22">
      <c r="A786" s="274" t="s">
        <v>842</v>
      </c>
      <c r="B786">
        <v>5.58</v>
      </c>
      <c r="C786">
        <v>1.67</v>
      </c>
      <c r="E786" s="22">
        <v>5.58</v>
      </c>
      <c r="F786">
        <v>1.67</v>
      </c>
      <c r="H786">
        <v>0.70399999999999996</v>
      </c>
      <c r="I786">
        <v>0.105</v>
      </c>
      <c r="J786">
        <v>6.3610100000000003</v>
      </c>
      <c r="K786">
        <v>0.44</v>
      </c>
      <c r="L786" s="374">
        <f t="shared" si="70"/>
        <v>0.75</v>
      </c>
      <c r="M786" s="256">
        <f t="shared" si="73"/>
        <v>0.59499999999999997</v>
      </c>
      <c r="N786" s="297">
        <f t="shared" si="68"/>
        <v>3.625</v>
      </c>
      <c r="O786" s="297">
        <f t="shared" si="69"/>
        <v>1.67</v>
      </c>
      <c r="P786" s="297">
        <f t="shared" si="71"/>
        <v>0</v>
      </c>
      <c r="Q786" s="295">
        <f t="shared" si="72"/>
        <v>0.26253692416770291</v>
      </c>
      <c r="V786" s="298" t="str">
        <f>PE!AP786</f>
        <v>Kläranlagen</v>
      </c>
    </row>
    <row r="787" spans="1:22">
      <c r="A787" s="274" t="s">
        <v>843</v>
      </c>
      <c r="B787">
        <v>6.38</v>
      </c>
      <c r="C787">
        <v>2.1800000000000002</v>
      </c>
      <c r="E787" s="22">
        <v>6.38</v>
      </c>
      <c r="F787">
        <v>2.1800000000000002</v>
      </c>
      <c r="H787">
        <v>0.51200000000000001</v>
      </c>
      <c r="I787">
        <v>0.105</v>
      </c>
      <c r="J787">
        <v>6.8368600000000006</v>
      </c>
      <c r="K787">
        <v>0.44</v>
      </c>
      <c r="L787" s="374">
        <f t="shared" si="70"/>
        <v>0.75</v>
      </c>
      <c r="M787" s="256">
        <f t="shared" si="73"/>
        <v>0.59499999999999997</v>
      </c>
      <c r="N787" s="297">
        <f t="shared" si="68"/>
        <v>4.28</v>
      </c>
      <c r="O787" s="297">
        <f t="shared" si="69"/>
        <v>2.1800000000000002</v>
      </c>
      <c r="P787" s="297">
        <f t="shared" si="71"/>
        <v>0</v>
      </c>
      <c r="Q787" s="295">
        <f t="shared" si="72"/>
        <v>0.3188598274646548</v>
      </c>
      <c r="V787" s="298" t="str">
        <f>PE!AP787</f>
        <v>Kläranlagen</v>
      </c>
    </row>
    <row r="788" spans="1:22">
      <c r="A788" s="274" t="s">
        <v>844</v>
      </c>
      <c r="B788">
        <v>8.64</v>
      </c>
      <c r="C788">
        <v>1.84</v>
      </c>
      <c r="E788" s="22">
        <v>8.64</v>
      </c>
      <c r="F788">
        <v>1.84</v>
      </c>
      <c r="H788">
        <v>1.012</v>
      </c>
      <c r="I788">
        <v>0.105</v>
      </c>
      <c r="J788">
        <v>9.6653200000000012</v>
      </c>
      <c r="K788">
        <v>0.69</v>
      </c>
      <c r="L788" s="374">
        <f t="shared" si="70"/>
        <v>0.75</v>
      </c>
      <c r="M788" s="256">
        <f t="shared" si="73"/>
        <v>0.72</v>
      </c>
      <c r="N788" s="297">
        <f t="shared" si="68"/>
        <v>5.24</v>
      </c>
      <c r="O788" s="297">
        <f t="shared" si="69"/>
        <v>1.84</v>
      </c>
      <c r="P788" s="297">
        <f t="shared" si="71"/>
        <v>0</v>
      </c>
      <c r="Q788" s="295">
        <f t="shared" si="72"/>
        <v>0.19037134828438168</v>
      </c>
      <c r="V788" s="298" t="str">
        <f>PE!AP788</f>
        <v>Kläranlagen</v>
      </c>
    </row>
    <row r="789" spans="1:22">
      <c r="A789" s="274" t="s">
        <v>845</v>
      </c>
      <c r="B789">
        <v>1.87</v>
      </c>
      <c r="E789" s="22">
        <v>1.87</v>
      </c>
      <c r="H789">
        <v>0.70699999999999996</v>
      </c>
      <c r="I789">
        <v>3.5999999999999997E-2</v>
      </c>
      <c r="J789">
        <v>7.4095949999999986</v>
      </c>
      <c r="K789">
        <v>0.44</v>
      </c>
      <c r="L789" s="374">
        <f t="shared" si="70"/>
        <v>0.33</v>
      </c>
      <c r="M789" s="256">
        <f t="shared" si="73"/>
        <v>0.38500000000000001</v>
      </c>
      <c r="N789" s="297">
        <f t="shared" si="68"/>
        <v>1.87</v>
      </c>
      <c r="O789" s="297" t="e">
        <f t="shared" si="69"/>
        <v>#DIV/0!</v>
      </c>
      <c r="P789" s="297" t="e">
        <f t="shared" si="71"/>
        <v>#DIV/0!</v>
      </c>
      <c r="Q789" s="295">
        <f t="shared" si="72"/>
        <v>0</v>
      </c>
      <c r="V789" s="298" t="str">
        <f>PE!AP789</f>
        <v>Kläranlagen</v>
      </c>
    </row>
    <row r="790" spans="1:22">
      <c r="A790" s="274" t="s">
        <v>846</v>
      </c>
      <c r="B790">
        <v>2.0299999999999998</v>
      </c>
      <c r="E790" s="22">
        <v>2.0299999999999998</v>
      </c>
      <c r="H790">
        <v>0.70699999999999996</v>
      </c>
      <c r="I790">
        <v>3.5999999999999997E-2</v>
      </c>
      <c r="J790">
        <v>8.2220100000000009</v>
      </c>
      <c r="K790">
        <v>0.44</v>
      </c>
      <c r="L790" s="374">
        <f t="shared" si="70"/>
        <v>0.33</v>
      </c>
      <c r="M790" s="256">
        <f t="shared" si="73"/>
        <v>0.38500000000000001</v>
      </c>
      <c r="N790" s="297">
        <f t="shared" si="68"/>
        <v>2.0299999999999998</v>
      </c>
      <c r="O790" s="297" t="e">
        <f t="shared" si="69"/>
        <v>#DIV/0!</v>
      </c>
      <c r="P790" s="297" t="e">
        <f t="shared" si="71"/>
        <v>#DIV/0!</v>
      </c>
      <c r="Q790" s="295">
        <f t="shared" si="72"/>
        <v>0</v>
      </c>
      <c r="V790" s="298" t="str">
        <f>PE!AP790</f>
        <v>Kläranlagen</v>
      </c>
    </row>
    <row r="791" spans="1:22">
      <c r="A791" s="275" t="s">
        <v>1072</v>
      </c>
      <c r="B791">
        <v>10.93</v>
      </c>
      <c r="E791" s="22">
        <v>10.93</v>
      </c>
      <c r="H791">
        <v>0.64600000000000002</v>
      </c>
      <c r="I791">
        <v>5.3999999999999999E-2</v>
      </c>
      <c r="J791">
        <v>12.948399999999999</v>
      </c>
      <c r="K791">
        <v>0.44</v>
      </c>
      <c r="L791" s="374">
        <f t="shared" si="70"/>
        <v>0.33</v>
      </c>
      <c r="M791" s="256">
        <f t="shared" si="73"/>
        <v>0.38500000000000001</v>
      </c>
      <c r="N791" s="297">
        <f t="shared" si="68"/>
        <v>10.93</v>
      </c>
      <c r="O791" s="297" t="e">
        <f t="shared" si="69"/>
        <v>#DIV/0!</v>
      </c>
      <c r="P791" s="297" t="e">
        <f t="shared" si="71"/>
        <v>#DIV/0!</v>
      </c>
      <c r="Q791" s="295">
        <f t="shared" si="72"/>
        <v>0</v>
      </c>
      <c r="V791" s="298" t="str">
        <f>PE!AP791</f>
        <v>Ringversuch</v>
      </c>
    </row>
    <row r="792" spans="1:22">
      <c r="A792" s="275" t="s">
        <v>1073</v>
      </c>
      <c r="B792">
        <v>9.41</v>
      </c>
      <c r="E792" s="22">
        <v>9.41</v>
      </c>
      <c r="H792">
        <v>0.55100000000000005</v>
      </c>
      <c r="I792">
        <v>5.3999999999999999E-2</v>
      </c>
      <c r="J792">
        <v>12.1568</v>
      </c>
      <c r="K792">
        <v>0.44</v>
      </c>
      <c r="L792" s="374">
        <f t="shared" si="70"/>
        <v>0.33</v>
      </c>
      <c r="M792" s="256">
        <f t="shared" si="73"/>
        <v>0.38500000000000001</v>
      </c>
      <c r="N792" s="297">
        <f t="shared" si="68"/>
        <v>9.41</v>
      </c>
      <c r="O792" s="297" t="e">
        <f t="shared" si="69"/>
        <v>#DIV/0!</v>
      </c>
      <c r="P792" s="297" t="e">
        <f t="shared" si="71"/>
        <v>#DIV/0!</v>
      </c>
      <c r="Q792" s="295">
        <f t="shared" si="72"/>
        <v>0</v>
      </c>
      <c r="V792" s="298" t="str">
        <f>PE!AP792</f>
        <v>Ringversuch</v>
      </c>
    </row>
    <row r="793" spans="1:22">
      <c r="A793" s="275" t="s">
        <v>1074</v>
      </c>
      <c r="B793">
        <v>8.58</v>
      </c>
      <c r="E793" s="22">
        <v>8.58</v>
      </c>
      <c r="H793">
        <v>1.006</v>
      </c>
      <c r="I793">
        <v>5.3999999999999999E-2</v>
      </c>
      <c r="J793">
        <v>10.7052</v>
      </c>
      <c r="K793">
        <v>0.56000000000000005</v>
      </c>
      <c r="L793" s="374">
        <f t="shared" si="70"/>
        <v>0.33</v>
      </c>
      <c r="M793" s="256">
        <f t="shared" si="73"/>
        <v>0.44500000000000006</v>
      </c>
      <c r="N793" s="297">
        <f t="shared" si="68"/>
        <v>8.58</v>
      </c>
      <c r="O793" s="297" t="e">
        <f t="shared" si="69"/>
        <v>#DIV/0!</v>
      </c>
      <c r="P793" s="297" t="e">
        <f t="shared" si="71"/>
        <v>#DIV/0!</v>
      </c>
      <c r="Q793" s="295">
        <f t="shared" si="72"/>
        <v>0</v>
      </c>
      <c r="V793" s="298" t="str">
        <f>PE!AP793</f>
        <v>Ringversuch</v>
      </c>
    </row>
    <row r="794" spans="1:22">
      <c r="A794" s="275" t="s">
        <v>1075</v>
      </c>
      <c r="B794">
        <v>2.99</v>
      </c>
      <c r="E794" s="22">
        <v>2.99</v>
      </c>
      <c r="J794">
        <v>3.8606199999999991</v>
      </c>
      <c r="K794">
        <v>0.44</v>
      </c>
      <c r="L794" s="374">
        <f t="shared" si="70"/>
        <v>0.33</v>
      </c>
      <c r="M794" s="256">
        <f t="shared" si="73"/>
        <v>0.38500000000000001</v>
      </c>
      <c r="N794" s="297">
        <f t="shared" si="68"/>
        <v>2.99</v>
      </c>
      <c r="O794" s="297" t="e">
        <f t="shared" si="69"/>
        <v>#DIV/0!</v>
      </c>
      <c r="P794" s="297" t="e">
        <f t="shared" si="71"/>
        <v>#DIV/0!</v>
      </c>
      <c r="Q794" s="295">
        <f t="shared" si="72"/>
        <v>0</v>
      </c>
      <c r="V794" s="298" t="str">
        <f>PE!AP794</f>
        <v>Ringversuch</v>
      </c>
    </row>
    <row r="795" spans="1:22">
      <c r="A795" s="275" t="s">
        <v>1076</v>
      </c>
      <c r="B795">
        <v>3.91</v>
      </c>
      <c r="E795" s="22">
        <v>3.91</v>
      </c>
      <c r="J795">
        <v>4.9999699999999994</v>
      </c>
      <c r="K795">
        <v>0.44</v>
      </c>
      <c r="L795" s="374">
        <f t="shared" si="70"/>
        <v>0.33</v>
      </c>
      <c r="M795" s="256">
        <f t="shared" si="73"/>
        <v>0.38500000000000001</v>
      </c>
      <c r="N795" s="297">
        <f t="shared" si="68"/>
        <v>3.91</v>
      </c>
      <c r="O795" s="297" t="e">
        <f t="shared" si="69"/>
        <v>#DIV/0!</v>
      </c>
      <c r="P795" s="297" t="e">
        <f t="shared" si="71"/>
        <v>#DIV/0!</v>
      </c>
      <c r="Q795" s="295">
        <f t="shared" si="72"/>
        <v>0</v>
      </c>
      <c r="V795" s="298" t="str">
        <f>PE!AP795</f>
        <v>Ringversuch</v>
      </c>
    </row>
    <row r="796" spans="1:22">
      <c r="A796" s="275" t="s">
        <v>1077</v>
      </c>
      <c r="B796">
        <v>1.62</v>
      </c>
      <c r="E796" s="22">
        <v>1.62</v>
      </c>
      <c r="J796">
        <v>2.4472399999999999</v>
      </c>
      <c r="K796">
        <v>0.69</v>
      </c>
      <c r="L796" s="374">
        <f t="shared" si="70"/>
        <v>0.33</v>
      </c>
      <c r="M796" s="256">
        <f t="shared" si="73"/>
        <v>0.51</v>
      </c>
      <c r="N796" s="297">
        <f t="shared" si="68"/>
        <v>1.62</v>
      </c>
      <c r="O796" s="297" t="e">
        <f t="shared" si="69"/>
        <v>#DIV/0!</v>
      </c>
      <c r="P796" s="297" t="e">
        <f t="shared" si="71"/>
        <v>#DIV/0!</v>
      </c>
      <c r="Q796" s="295">
        <f t="shared" si="72"/>
        <v>0</v>
      </c>
      <c r="V796" s="298" t="str">
        <f>PE!AP796</f>
        <v>Ringversuch</v>
      </c>
    </row>
    <row r="797" spans="1:22">
      <c r="A797" s="275" t="s">
        <v>1078</v>
      </c>
      <c r="B797">
        <v>10.69</v>
      </c>
      <c r="C797">
        <v>1.74</v>
      </c>
      <c r="E797" s="22">
        <v>10.69</v>
      </c>
      <c r="F797">
        <v>1.74</v>
      </c>
      <c r="J797">
        <v>5.4399699999999998</v>
      </c>
      <c r="K797">
        <v>0.81</v>
      </c>
      <c r="L797" s="374">
        <f t="shared" si="70"/>
        <v>0.75</v>
      </c>
      <c r="M797" s="256">
        <f t="shared" si="73"/>
        <v>0.78</v>
      </c>
      <c r="N797" s="297">
        <f t="shared" si="68"/>
        <v>6.2149999999999999</v>
      </c>
      <c r="O797" s="297">
        <f t="shared" si="69"/>
        <v>1.74</v>
      </c>
      <c r="P797" s="297">
        <f t="shared" si="71"/>
        <v>0</v>
      </c>
      <c r="Q797" s="295">
        <f t="shared" si="72"/>
        <v>0.3198547050810942</v>
      </c>
      <c r="V797" s="298" t="str">
        <f>PE!AP797</f>
        <v>Ringversuch</v>
      </c>
    </row>
    <row r="798" spans="1:22">
      <c r="A798" s="275" t="s">
        <v>1079</v>
      </c>
      <c r="B798">
        <v>18.350000000000001</v>
      </c>
      <c r="C798">
        <v>11.61</v>
      </c>
      <c r="E798" s="22">
        <v>18.350000000000001</v>
      </c>
      <c r="F798">
        <v>11.61</v>
      </c>
      <c r="J798">
        <v>3.875</v>
      </c>
      <c r="K798">
        <v>0.94</v>
      </c>
      <c r="L798" s="374">
        <f t="shared" si="70"/>
        <v>0.75</v>
      </c>
      <c r="M798" s="256">
        <f t="shared" si="73"/>
        <v>0.84499999999999997</v>
      </c>
      <c r="N798" s="297">
        <f t="shared" si="68"/>
        <v>14.98</v>
      </c>
      <c r="O798" s="297">
        <f t="shared" si="69"/>
        <v>11.61</v>
      </c>
      <c r="P798" s="297">
        <f t="shared" si="71"/>
        <v>0</v>
      </c>
      <c r="Q798" s="295">
        <f t="shared" si="72"/>
        <v>2.9961290322580645</v>
      </c>
      <c r="S798">
        <v>15</v>
      </c>
      <c r="T798" s="256">
        <f>100*O798/S798</f>
        <v>77.400000000000006</v>
      </c>
      <c r="U798" s="256">
        <f>100*(N798/S798)</f>
        <v>99.866666666666674</v>
      </c>
      <c r="V798" s="298" t="str">
        <f>PE!AP798</f>
        <v>Ringversuch</v>
      </c>
    </row>
    <row r="799" spans="1:22">
      <c r="A799" s="275" t="s">
        <v>855</v>
      </c>
      <c r="B799">
        <v>21.01</v>
      </c>
      <c r="C799">
        <v>30.31</v>
      </c>
      <c r="D799">
        <v>10.14</v>
      </c>
      <c r="E799" s="22">
        <v>21.01</v>
      </c>
      <c r="F799">
        <v>30.31</v>
      </c>
      <c r="G799">
        <v>10.14</v>
      </c>
      <c r="J799">
        <v>4.3691700000000004</v>
      </c>
      <c r="K799">
        <v>0.81</v>
      </c>
      <c r="L799" s="374">
        <f t="shared" si="70"/>
        <v>0.5</v>
      </c>
      <c r="M799" s="256">
        <f t="shared" si="73"/>
        <v>0.65500000000000003</v>
      </c>
      <c r="N799" s="297">
        <f t="shared" si="68"/>
        <v>20.486666666666668</v>
      </c>
      <c r="O799" s="297">
        <f t="shared" si="69"/>
        <v>20.225000000000001</v>
      </c>
      <c r="P799" s="297">
        <f t="shared" si="71"/>
        <v>99.728059332509261</v>
      </c>
      <c r="Q799" s="295">
        <f t="shared" si="72"/>
        <v>4.6290256501806981</v>
      </c>
      <c r="S799">
        <v>20</v>
      </c>
      <c r="T799" s="256">
        <f>100*O799/S799</f>
        <v>101.12500000000001</v>
      </c>
      <c r="U799" s="256">
        <f>100*N799/S799</f>
        <v>102.43333333333335</v>
      </c>
      <c r="V799" s="298" t="str">
        <f>PE!AP799</f>
        <v>Kläranlagen, Methode</v>
      </c>
    </row>
    <row r="800" spans="1:22">
      <c r="A800" s="275" t="s">
        <v>856</v>
      </c>
      <c r="B800">
        <v>1.35</v>
      </c>
      <c r="E800" s="22">
        <v>1.35</v>
      </c>
      <c r="H800">
        <v>0.70699999999999996</v>
      </c>
      <c r="I800">
        <v>4.1000000000000002E-2</v>
      </c>
      <c r="J800">
        <v>3.7162099999999998</v>
      </c>
      <c r="K800">
        <v>0.69</v>
      </c>
      <c r="L800" s="374">
        <f t="shared" si="70"/>
        <v>0.33</v>
      </c>
      <c r="M800" s="256">
        <f t="shared" si="73"/>
        <v>0.51</v>
      </c>
      <c r="N800" s="297">
        <f t="shared" si="68"/>
        <v>1.35</v>
      </c>
      <c r="O800" s="297" t="e">
        <f t="shared" si="69"/>
        <v>#DIV/0!</v>
      </c>
      <c r="P800" s="297" t="e">
        <f t="shared" si="71"/>
        <v>#DIV/0!</v>
      </c>
      <c r="Q800" s="295">
        <f t="shared" si="72"/>
        <v>0</v>
      </c>
      <c r="V800" s="298" t="str">
        <f>PE!AP800</f>
        <v>KWB</v>
      </c>
    </row>
    <row r="801" spans="1:22">
      <c r="A801" s="275" t="s">
        <v>857</v>
      </c>
      <c r="B801">
        <v>1.29</v>
      </c>
      <c r="E801" s="22">
        <v>1.29</v>
      </c>
      <c r="H801">
        <v>0.70699999999999996</v>
      </c>
      <c r="I801">
        <v>4.1000000000000002E-2</v>
      </c>
      <c r="J801">
        <v>3.9679250000000001</v>
      </c>
      <c r="K801">
        <v>0.44</v>
      </c>
      <c r="L801" s="374">
        <f t="shared" si="70"/>
        <v>0.33</v>
      </c>
      <c r="M801" s="256">
        <f t="shared" si="73"/>
        <v>0.38500000000000001</v>
      </c>
      <c r="N801" s="297">
        <f t="shared" si="68"/>
        <v>1.29</v>
      </c>
      <c r="O801" s="297" t="e">
        <f t="shared" si="69"/>
        <v>#DIV/0!</v>
      </c>
      <c r="P801" s="297" t="e">
        <f t="shared" si="71"/>
        <v>#DIV/0!</v>
      </c>
      <c r="Q801" s="295">
        <f t="shared" si="72"/>
        <v>0</v>
      </c>
      <c r="V801" s="298" t="str">
        <f>PE!AP801</f>
        <v>KWB</v>
      </c>
    </row>
    <row r="802" spans="1:22">
      <c r="A802" s="275" t="s">
        <v>858</v>
      </c>
      <c r="H802">
        <v>0.70699999999999996</v>
      </c>
      <c r="I802">
        <v>2.492</v>
      </c>
      <c r="J802">
        <v>1.542055</v>
      </c>
      <c r="K802">
        <v>0.5</v>
      </c>
      <c r="L802" s="374">
        <f t="shared" si="70"/>
        <v>0.33</v>
      </c>
      <c r="M802" s="256">
        <f t="shared" si="73"/>
        <v>0.41500000000000004</v>
      </c>
      <c r="N802" s="297" t="e">
        <f t="shared" si="68"/>
        <v>#DIV/0!</v>
      </c>
      <c r="O802" s="297" t="e">
        <f t="shared" si="69"/>
        <v>#DIV/0!</v>
      </c>
      <c r="P802" s="297" t="e">
        <f t="shared" si="71"/>
        <v>#DIV/0!</v>
      </c>
      <c r="Q802" s="295">
        <f t="shared" si="72"/>
        <v>0</v>
      </c>
      <c r="V802" s="298" t="str">
        <f>PE!AP802</f>
        <v>Bodenproben</v>
      </c>
    </row>
    <row r="803" spans="1:22">
      <c r="A803" s="275" t="s">
        <v>860</v>
      </c>
      <c r="B803">
        <v>2.7</v>
      </c>
      <c r="E803" s="22">
        <v>2.7</v>
      </c>
      <c r="H803">
        <v>0.70699999999999996</v>
      </c>
      <c r="I803">
        <v>2.492</v>
      </c>
      <c r="J803">
        <v>0.66958400000000007</v>
      </c>
      <c r="K803">
        <v>0.5</v>
      </c>
      <c r="L803" s="374">
        <f t="shared" si="70"/>
        <v>0.33</v>
      </c>
      <c r="M803" s="256">
        <f t="shared" si="73"/>
        <v>0.41500000000000004</v>
      </c>
      <c r="N803" s="297">
        <f t="shared" si="68"/>
        <v>2.7</v>
      </c>
      <c r="O803" s="297" t="e">
        <f t="shared" si="69"/>
        <v>#DIV/0!</v>
      </c>
      <c r="P803" s="297" t="e">
        <f t="shared" si="71"/>
        <v>#DIV/0!</v>
      </c>
      <c r="Q803" s="295">
        <f t="shared" si="72"/>
        <v>0</v>
      </c>
      <c r="V803" s="298" t="str">
        <f>PE!AP803</f>
        <v>Bodenproben</v>
      </c>
    </row>
    <row r="804" spans="1:22">
      <c r="A804" s="275" t="s">
        <v>861</v>
      </c>
      <c r="B804">
        <v>5.0599999999999996</v>
      </c>
      <c r="E804" s="22">
        <v>5.0599999999999996</v>
      </c>
      <c r="H804">
        <v>0.69899999999999995</v>
      </c>
      <c r="I804">
        <v>2.9000000000000001E-2</v>
      </c>
      <c r="J804">
        <v>6.98522</v>
      </c>
      <c r="K804">
        <v>0.44</v>
      </c>
      <c r="L804" s="374">
        <f t="shared" si="70"/>
        <v>0.33</v>
      </c>
      <c r="M804" s="256">
        <f t="shared" si="73"/>
        <v>0.38500000000000001</v>
      </c>
      <c r="N804" s="297">
        <f t="shared" si="68"/>
        <v>5.0599999999999996</v>
      </c>
      <c r="O804" s="297" t="e">
        <f t="shared" si="69"/>
        <v>#DIV/0!</v>
      </c>
      <c r="P804" s="297" t="e">
        <f t="shared" si="71"/>
        <v>#DIV/0!</v>
      </c>
      <c r="Q804" s="295">
        <f t="shared" si="72"/>
        <v>0</v>
      </c>
      <c r="V804" s="298" t="str">
        <f>PE!AP804</f>
        <v>Kläranlagen</v>
      </c>
    </row>
    <row r="805" spans="1:22">
      <c r="A805" s="275" t="s">
        <v>862</v>
      </c>
      <c r="B805">
        <v>5.42</v>
      </c>
      <c r="E805" s="22">
        <v>5.42</v>
      </c>
      <c r="H805">
        <v>0.65200000000000002</v>
      </c>
      <c r="I805">
        <v>2.9000000000000001E-2</v>
      </c>
      <c r="J805">
        <v>7.3602299999999996</v>
      </c>
      <c r="K805">
        <v>0.44</v>
      </c>
      <c r="L805" s="374">
        <f t="shared" si="70"/>
        <v>0.33</v>
      </c>
      <c r="M805" s="256">
        <f t="shared" si="73"/>
        <v>0.38500000000000001</v>
      </c>
      <c r="N805" s="297">
        <f t="shared" si="68"/>
        <v>5.42</v>
      </c>
      <c r="O805" s="297" t="e">
        <f t="shared" si="69"/>
        <v>#DIV/0!</v>
      </c>
      <c r="P805" s="297" t="e">
        <f t="shared" si="71"/>
        <v>#DIV/0!</v>
      </c>
      <c r="Q805" s="295">
        <f t="shared" si="72"/>
        <v>0</v>
      </c>
      <c r="V805" s="298" t="str">
        <f>PE!AP805</f>
        <v>Kläranlagen</v>
      </c>
    </row>
    <row r="806" spans="1:22">
      <c r="A806" s="275" t="s">
        <v>863</v>
      </c>
      <c r="B806">
        <v>5.62</v>
      </c>
      <c r="E806" s="22">
        <v>5.62</v>
      </c>
      <c r="H806">
        <v>0.873</v>
      </c>
      <c r="I806">
        <v>2.9000000000000001E-2</v>
      </c>
      <c r="J806">
        <v>7.2579799999999999</v>
      </c>
      <c r="K806">
        <v>0.44</v>
      </c>
      <c r="L806" s="374">
        <f t="shared" si="70"/>
        <v>0.33</v>
      </c>
      <c r="M806" s="256">
        <f t="shared" si="73"/>
        <v>0.38500000000000001</v>
      </c>
      <c r="N806" s="297">
        <f t="shared" si="68"/>
        <v>5.62</v>
      </c>
      <c r="O806" s="297" t="e">
        <f t="shared" si="69"/>
        <v>#DIV/0!</v>
      </c>
      <c r="P806" s="297" t="e">
        <f t="shared" si="71"/>
        <v>#DIV/0!</v>
      </c>
      <c r="Q806" s="295">
        <f t="shared" si="72"/>
        <v>0</v>
      </c>
      <c r="V806" s="298" t="str">
        <f>PE!AP806</f>
        <v>Kläranlagen</v>
      </c>
    </row>
    <row r="807" spans="1:22">
      <c r="A807" s="275" t="s">
        <v>864</v>
      </c>
      <c r="B807">
        <v>1.91</v>
      </c>
      <c r="E807" s="22">
        <v>1.91</v>
      </c>
      <c r="J807">
        <v>7.8634899999999996</v>
      </c>
      <c r="K807">
        <v>0.44</v>
      </c>
      <c r="L807" s="374">
        <f t="shared" si="70"/>
        <v>0.33</v>
      </c>
      <c r="M807" s="256">
        <f t="shared" si="73"/>
        <v>0.38500000000000001</v>
      </c>
      <c r="N807" s="297">
        <f t="shared" si="68"/>
        <v>1.91</v>
      </c>
      <c r="O807" s="297" t="e">
        <f t="shared" si="69"/>
        <v>#DIV/0!</v>
      </c>
      <c r="P807" s="297" t="e">
        <f t="shared" si="71"/>
        <v>#DIV/0!</v>
      </c>
      <c r="Q807" s="295">
        <f t="shared" si="72"/>
        <v>0</v>
      </c>
      <c r="V807" s="298" t="str">
        <f>PE!AP807</f>
        <v>Kläranlagen, Methode</v>
      </c>
    </row>
    <row r="808" spans="1:22">
      <c r="A808" s="283" t="s">
        <v>865</v>
      </c>
      <c r="B808">
        <v>10.94</v>
      </c>
      <c r="E808">
        <v>10.94</v>
      </c>
      <c r="H808">
        <v>0.54</v>
      </c>
      <c r="I808">
        <v>5.3999999999999999E-2</v>
      </c>
      <c r="J808">
        <v>12.1568</v>
      </c>
      <c r="K808">
        <v>0.39</v>
      </c>
      <c r="L808" s="374">
        <f t="shared" si="70"/>
        <v>0.33</v>
      </c>
      <c r="M808" s="256">
        <f t="shared" si="73"/>
        <v>0.36</v>
      </c>
      <c r="N808" s="297">
        <f t="shared" si="68"/>
        <v>10.94</v>
      </c>
      <c r="O808" s="297" t="e">
        <f t="shared" si="69"/>
        <v>#DIV/0!</v>
      </c>
      <c r="P808" s="297" t="e">
        <f t="shared" si="71"/>
        <v>#DIV/0!</v>
      </c>
      <c r="Q808" s="295">
        <f t="shared" si="72"/>
        <v>0</v>
      </c>
      <c r="V808" s="298" t="str">
        <f>PE!AP808</f>
        <v>Ringversuch</v>
      </c>
    </row>
    <row r="809" spans="1:22">
      <c r="A809" s="283" t="s">
        <v>866</v>
      </c>
      <c r="B809">
        <v>8.58</v>
      </c>
      <c r="E809">
        <v>8.58</v>
      </c>
      <c r="H809">
        <v>1.002</v>
      </c>
      <c r="I809">
        <v>5.3999999999999999E-2</v>
      </c>
      <c r="J809">
        <v>10.7057</v>
      </c>
      <c r="K809">
        <v>0.51</v>
      </c>
      <c r="L809" s="374">
        <f t="shared" si="70"/>
        <v>0.33</v>
      </c>
      <c r="M809" s="256">
        <f t="shared" si="73"/>
        <v>0.42000000000000004</v>
      </c>
      <c r="N809" s="297">
        <f t="shared" si="68"/>
        <v>8.58</v>
      </c>
      <c r="O809" s="297" t="e">
        <f t="shared" si="69"/>
        <v>#DIV/0!</v>
      </c>
      <c r="P809" s="297" t="e">
        <f t="shared" si="71"/>
        <v>#DIV/0!</v>
      </c>
      <c r="Q809" s="295">
        <f t="shared" si="72"/>
        <v>0</v>
      </c>
      <c r="V809" s="298" t="str">
        <f>PE!AP809</f>
        <v>Ringversuch</v>
      </c>
    </row>
    <row r="810" spans="1:22">
      <c r="A810" s="283" t="s">
        <v>867</v>
      </c>
      <c r="B810">
        <v>2.99</v>
      </c>
      <c r="C810">
        <v>7.54</v>
      </c>
      <c r="E810">
        <v>2.99</v>
      </c>
      <c r="F810">
        <v>7.54</v>
      </c>
      <c r="I810" s="72"/>
      <c r="J810">
        <v>3.8606199999999991</v>
      </c>
      <c r="K810">
        <v>0.39</v>
      </c>
      <c r="L810" s="374">
        <f t="shared" si="70"/>
        <v>0.75</v>
      </c>
      <c r="M810" s="256">
        <f t="shared" si="73"/>
        <v>0.57000000000000006</v>
      </c>
      <c r="N810" s="297">
        <f t="shared" si="68"/>
        <v>5.2650000000000006</v>
      </c>
      <c r="O810" s="297">
        <f t="shared" si="69"/>
        <v>7.54</v>
      </c>
      <c r="P810" s="297">
        <f t="shared" si="71"/>
        <v>0</v>
      </c>
      <c r="Q810" s="295">
        <f t="shared" si="72"/>
        <v>1.953054172645845</v>
      </c>
      <c r="V810" s="298" t="str">
        <f>PE!AP810</f>
        <v>Ringversuch</v>
      </c>
    </row>
    <row r="811" spans="1:22">
      <c r="A811" s="283" t="s">
        <v>868</v>
      </c>
      <c r="B811">
        <v>4.32</v>
      </c>
      <c r="E811">
        <v>4.32</v>
      </c>
      <c r="I811" s="72"/>
      <c r="J811">
        <v>4.9999699999999994</v>
      </c>
      <c r="K811">
        <v>0.44</v>
      </c>
      <c r="L811" s="374">
        <f t="shared" si="70"/>
        <v>0.33</v>
      </c>
      <c r="M811" s="256">
        <f t="shared" si="73"/>
        <v>0.38500000000000001</v>
      </c>
      <c r="N811" s="297">
        <f t="shared" si="68"/>
        <v>4.32</v>
      </c>
      <c r="O811" s="297" t="e">
        <f t="shared" si="69"/>
        <v>#DIV/0!</v>
      </c>
      <c r="P811" s="297" t="e">
        <f t="shared" si="71"/>
        <v>#DIV/0!</v>
      </c>
      <c r="Q811" s="295">
        <f t="shared" si="72"/>
        <v>0</v>
      </c>
      <c r="V811" s="298" t="str">
        <f>PE!AP811</f>
        <v>Ringversuch</v>
      </c>
    </row>
    <row r="812" spans="1:22">
      <c r="A812" s="283" t="s">
        <v>869</v>
      </c>
      <c r="B812">
        <v>1.83</v>
      </c>
      <c r="E812">
        <v>1.83</v>
      </c>
      <c r="I812" s="72"/>
      <c r="J812">
        <v>2.4472399999999999</v>
      </c>
      <c r="K812">
        <v>0.56000000000000005</v>
      </c>
      <c r="L812" s="374">
        <f t="shared" si="70"/>
        <v>0.33</v>
      </c>
      <c r="M812" s="256">
        <f t="shared" si="73"/>
        <v>0.44500000000000006</v>
      </c>
      <c r="N812" s="297">
        <f t="shared" si="68"/>
        <v>1.83</v>
      </c>
      <c r="O812" s="297" t="e">
        <f t="shared" si="69"/>
        <v>#DIV/0!</v>
      </c>
      <c r="P812" s="297" t="e">
        <f t="shared" si="71"/>
        <v>#DIV/0!</v>
      </c>
      <c r="Q812" s="295">
        <f t="shared" si="72"/>
        <v>0</v>
      </c>
      <c r="V812" s="298" t="str">
        <f>PE!AP812</f>
        <v>Ringversuch</v>
      </c>
    </row>
    <row r="813" spans="1:22">
      <c r="A813" s="283" t="s">
        <v>870</v>
      </c>
      <c r="B813">
        <v>10.69</v>
      </c>
      <c r="C813">
        <v>1.65</v>
      </c>
      <c r="E813">
        <v>10.69</v>
      </c>
      <c r="F813">
        <v>1.65</v>
      </c>
      <c r="I813" s="72"/>
      <c r="J813">
        <v>5.4399699999999998</v>
      </c>
      <c r="K813">
        <v>0.69</v>
      </c>
      <c r="L813" s="374">
        <f t="shared" si="70"/>
        <v>0.75</v>
      </c>
      <c r="M813" s="256">
        <f t="shared" si="73"/>
        <v>0.72</v>
      </c>
      <c r="N813" s="297">
        <f t="shared" ref="N813:N860" si="74">AVERAGE(E813:G813)</f>
        <v>6.17</v>
      </c>
      <c r="O813" s="297">
        <f t="shared" si="69"/>
        <v>1.65</v>
      </c>
      <c r="P813" s="297">
        <f t="shared" si="71"/>
        <v>0</v>
      </c>
      <c r="Q813" s="295">
        <f t="shared" si="72"/>
        <v>0.30331049619758932</v>
      </c>
      <c r="V813" s="298" t="str">
        <f>PE!AP813</f>
        <v>Ringversuch</v>
      </c>
    </row>
    <row r="814" spans="1:22">
      <c r="A814" s="283" t="s">
        <v>871</v>
      </c>
      <c r="B814">
        <v>18.350000000000001</v>
      </c>
      <c r="C814">
        <v>11.61</v>
      </c>
      <c r="E814">
        <v>18.350000000000001</v>
      </c>
      <c r="F814">
        <v>11.61</v>
      </c>
      <c r="I814" s="72"/>
      <c r="J814">
        <v>3.875</v>
      </c>
      <c r="K814">
        <v>0.94</v>
      </c>
      <c r="L814" s="374">
        <f t="shared" si="70"/>
        <v>0.75</v>
      </c>
      <c r="M814" s="256">
        <f t="shared" si="73"/>
        <v>0.84499999999999997</v>
      </c>
      <c r="N814" s="297">
        <f t="shared" si="74"/>
        <v>14.98</v>
      </c>
      <c r="O814" s="297">
        <f t="shared" si="69"/>
        <v>11.61</v>
      </c>
      <c r="P814" s="297">
        <f t="shared" si="71"/>
        <v>0</v>
      </c>
      <c r="Q814" s="295">
        <f t="shared" si="72"/>
        <v>2.9961290322580645</v>
      </c>
      <c r="S814">
        <v>15</v>
      </c>
      <c r="T814" s="256">
        <f>100*O814/S814</f>
        <v>77.400000000000006</v>
      </c>
      <c r="U814" s="256">
        <f>100*(N814/S814)</f>
        <v>99.866666666666674</v>
      </c>
      <c r="V814" s="298" t="str">
        <f>PE!AP814</f>
        <v>Ringversuch</v>
      </c>
    </row>
    <row r="815" spans="1:22">
      <c r="A815" s="284" t="s">
        <v>872</v>
      </c>
      <c r="B815">
        <v>1.73</v>
      </c>
      <c r="E815">
        <v>1.73</v>
      </c>
      <c r="H815">
        <v>1.1040000000000001</v>
      </c>
      <c r="I815">
        <v>6.8000000000000005E-2</v>
      </c>
      <c r="J815">
        <v>9.286525000000001</v>
      </c>
      <c r="K815">
        <v>0.44</v>
      </c>
      <c r="L815" s="374">
        <f t="shared" si="70"/>
        <v>0.33</v>
      </c>
      <c r="M815" s="256">
        <f t="shared" si="73"/>
        <v>0.38500000000000001</v>
      </c>
      <c r="N815" s="297">
        <f t="shared" si="74"/>
        <v>1.73</v>
      </c>
      <c r="O815" s="297" t="e">
        <f t="shared" si="69"/>
        <v>#DIV/0!</v>
      </c>
      <c r="P815" s="297" t="e">
        <f t="shared" si="71"/>
        <v>#DIV/0!</v>
      </c>
      <c r="Q815" s="295">
        <f t="shared" si="72"/>
        <v>0</v>
      </c>
      <c r="V815" s="298" t="str">
        <f>PE!AP815</f>
        <v>Flussproben</v>
      </c>
    </row>
    <row r="816" spans="1:22">
      <c r="A816" s="284" t="s">
        <v>874</v>
      </c>
      <c r="B816">
        <v>2.4900000000000002</v>
      </c>
      <c r="E816">
        <v>2.4900000000000002</v>
      </c>
      <c r="H816">
        <v>0.61799999999999999</v>
      </c>
      <c r="I816">
        <v>6.8000000000000005E-2</v>
      </c>
      <c r="J816">
        <v>12.2521</v>
      </c>
      <c r="K816">
        <v>0.44</v>
      </c>
      <c r="L816" s="374">
        <f t="shared" si="70"/>
        <v>0.33</v>
      </c>
      <c r="M816" s="256">
        <f t="shared" si="73"/>
        <v>0.38500000000000001</v>
      </c>
      <c r="N816" s="297">
        <f t="shared" si="74"/>
        <v>2.4900000000000002</v>
      </c>
      <c r="O816" s="297" t="e">
        <f t="shared" si="69"/>
        <v>#DIV/0!</v>
      </c>
      <c r="P816" s="297" t="e">
        <f t="shared" si="71"/>
        <v>#DIV/0!</v>
      </c>
      <c r="Q816" s="295">
        <f t="shared" si="72"/>
        <v>0</v>
      </c>
      <c r="V816" s="298" t="str">
        <f>PE!AP816</f>
        <v>Flussproben</v>
      </c>
    </row>
    <row r="817" spans="1:22">
      <c r="A817" s="284" t="s">
        <v>875</v>
      </c>
      <c r="B817">
        <v>2.57</v>
      </c>
      <c r="E817">
        <v>2.57</v>
      </c>
      <c r="H817">
        <v>0.49199999999999999</v>
      </c>
      <c r="I817">
        <v>6.8000000000000005E-2</v>
      </c>
      <c r="J817">
        <v>12.615600000000001</v>
      </c>
      <c r="K817">
        <v>0.44</v>
      </c>
      <c r="L817" s="374">
        <f t="shared" si="70"/>
        <v>0.33</v>
      </c>
      <c r="M817" s="256">
        <f t="shared" si="73"/>
        <v>0.38500000000000001</v>
      </c>
      <c r="N817" s="297">
        <f t="shared" si="74"/>
        <v>2.57</v>
      </c>
      <c r="O817" s="297" t="e">
        <f t="shared" ref="O817:O860" si="75">AVERAGE(F817:G817)</f>
        <v>#DIV/0!</v>
      </c>
      <c r="P817" s="297" t="e">
        <f t="shared" si="71"/>
        <v>#DIV/0!</v>
      </c>
      <c r="Q817" s="295">
        <f t="shared" si="72"/>
        <v>0</v>
      </c>
      <c r="V817" s="298" t="str">
        <f>PE!AP817</f>
        <v>Flussproben</v>
      </c>
    </row>
    <row r="818" spans="1:22">
      <c r="A818" s="284" t="s">
        <v>876</v>
      </c>
      <c r="B818">
        <v>2.19</v>
      </c>
      <c r="E818">
        <v>2.19</v>
      </c>
      <c r="H818">
        <v>0.97599999999999998</v>
      </c>
      <c r="I818">
        <v>0.115</v>
      </c>
      <c r="J818">
        <v>7.8564349999999994</v>
      </c>
      <c r="K818">
        <v>0.44</v>
      </c>
      <c r="L818" s="374">
        <f t="shared" si="70"/>
        <v>0.33</v>
      </c>
      <c r="M818" s="256">
        <f t="shared" si="73"/>
        <v>0.38500000000000001</v>
      </c>
      <c r="N818" s="297">
        <f t="shared" si="74"/>
        <v>2.19</v>
      </c>
      <c r="O818" s="297" t="e">
        <f t="shared" si="75"/>
        <v>#DIV/0!</v>
      </c>
      <c r="P818" s="297" t="e">
        <f t="shared" si="71"/>
        <v>#DIV/0!</v>
      </c>
      <c r="Q818" s="295">
        <f t="shared" si="72"/>
        <v>0</v>
      </c>
      <c r="V818" s="298" t="str">
        <f>PE!AP818</f>
        <v>Flussproben</v>
      </c>
    </row>
    <row r="819" spans="1:22">
      <c r="A819" s="284" t="s">
        <v>877</v>
      </c>
      <c r="B819">
        <v>4.22</v>
      </c>
      <c r="E819">
        <v>4.22</v>
      </c>
      <c r="H819">
        <v>1.0029999999999999</v>
      </c>
      <c r="I819">
        <v>0.115</v>
      </c>
      <c r="J819">
        <v>14.190099999999999</v>
      </c>
      <c r="K819">
        <v>0.44</v>
      </c>
      <c r="L819" s="374">
        <f t="shared" si="70"/>
        <v>0.33</v>
      </c>
      <c r="M819" s="256">
        <f t="shared" si="73"/>
        <v>0.38500000000000001</v>
      </c>
      <c r="N819" s="297">
        <f t="shared" si="74"/>
        <v>4.22</v>
      </c>
      <c r="O819" s="297" t="e">
        <f t="shared" si="75"/>
        <v>#DIV/0!</v>
      </c>
      <c r="P819" s="297" t="e">
        <f t="shared" si="71"/>
        <v>#DIV/0!</v>
      </c>
      <c r="Q819" s="295">
        <f t="shared" si="72"/>
        <v>0</v>
      </c>
      <c r="V819" s="298" t="str">
        <f>PE!AP819</f>
        <v>Flussproben</v>
      </c>
    </row>
    <row r="820" spans="1:22">
      <c r="A820" s="284" t="s">
        <v>878</v>
      </c>
      <c r="B820">
        <v>3.06</v>
      </c>
      <c r="E820">
        <v>3.06</v>
      </c>
      <c r="H820">
        <v>7.9000000000000001E-2</v>
      </c>
      <c r="I820">
        <v>0.115</v>
      </c>
      <c r="J820">
        <v>11.1106</v>
      </c>
      <c r="K820">
        <v>0.69</v>
      </c>
      <c r="L820" s="374">
        <f t="shared" si="70"/>
        <v>0.33</v>
      </c>
      <c r="M820" s="256">
        <f t="shared" si="73"/>
        <v>0.51</v>
      </c>
      <c r="N820" s="297">
        <f t="shared" si="74"/>
        <v>3.06</v>
      </c>
      <c r="O820" s="297" t="e">
        <f t="shared" si="75"/>
        <v>#DIV/0!</v>
      </c>
      <c r="P820" s="297" t="e">
        <f t="shared" si="71"/>
        <v>#DIV/0!</v>
      </c>
      <c r="Q820" s="295">
        <f t="shared" si="72"/>
        <v>0</v>
      </c>
      <c r="V820" s="298" t="str">
        <f>PE!AP820</f>
        <v>Flussproben</v>
      </c>
    </row>
    <row r="821" spans="1:22">
      <c r="A821" s="284" t="s">
        <v>879</v>
      </c>
      <c r="B821">
        <v>1.51</v>
      </c>
      <c r="E821">
        <v>1.51</v>
      </c>
      <c r="H821">
        <v>0.38</v>
      </c>
      <c r="I821">
        <v>2.1999999999999999E-2</v>
      </c>
      <c r="J821">
        <v>7.3928099999999999</v>
      </c>
      <c r="K821">
        <v>0.69</v>
      </c>
      <c r="L821" s="374">
        <f t="shared" si="70"/>
        <v>0.33</v>
      </c>
      <c r="M821" s="256">
        <f t="shared" si="73"/>
        <v>0.51</v>
      </c>
      <c r="N821" s="297">
        <f t="shared" si="74"/>
        <v>1.51</v>
      </c>
      <c r="O821" s="297" t="e">
        <f t="shared" si="75"/>
        <v>#DIV/0!</v>
      </c>
      <c r="P821" s="297" t="e">
        <f t="shared" si="71"/>
        <v>#DIV/0!</v>
      </c>
      <c r="Q821" s="295">
        <f t="shared" si="72"/>
        <v>0</v>
      </c>
      <c r="V821" s="298" t="str">
        <f>PE!AP821</f>
        <v>Flussproben</v>
      </c>
    </row>
    <row r="822" spans="1:22">
      <c r="A822" s="284" t="s">
        <v>880</v>
      </c>
      <c r="B822">
        <v>1.35</v>
      </c>
      <c r="E822">
        <v>1.35</v>
      </c>
      <c r="H822">
        <v>0.98199999999999998</v>
      </c>
      <c r="I822">
        <v>2.1999999999999999E-2</v>
      </c>
      <c r="J822">
        <v>6.2162100000000002</v>
      </c>
      <c r="K822">
        <v>0.44</v>
      </c>
      <c r="L822" s="374">
        <f t="shared" si="70"/>
        <v>0.33</v>
      </c>
      <c r="M822" s="256">
        <f t="shared" si="73"/>
        <v>0.38500000000000001</v>
      </c>
      <c r="N822" s="297">
        <f t="shared" si="74"/>
        <v>1.35</v>
      </c>
      <c r="O822" s="297" t="e">
        <f t="shared" si="75"/>
        <v>#DIV/0!</v>
      </c>
      <c r="P822" s="297" t="e">
        <f t="shared" si="71"/>
        <v>#DIV/0!</v>
      </c>
      <c r="Q822" s="295">
        <f t="shared" si="72"/>
        <v>0</v>
      </c>
      <c r="V822" s="298" t="str">
        <f>PE!AP822</f>
        <v>Flussproben</v>
      </c>
    </row>
    <row r="823" spans="1:22">
      <c r="A823" s="284" t="s">
        <v>881</v>
      </c>
      <c r="B823">
        <v>1.67</v>
      </c>
      <c r="E823">
        <v>1.67</v>
      </c>
      <c r="H823">
        <v>0.85099999999999998</v>
      </c>
      <c r="I823">
        <v>2.1999999999999999E-2</v>
      </c>
      <c r="J823">
        <v>7.1563549999999996</v>
      </c>
      <c r="K823">
        <v>0.69</v>
      </c>
      <c r="L823" s="374">
        <f t="shared" si="70"/>
        <v>0.33</v>
      </c>
      <c r="M823" s="256">
        <f t="shared" si="73"/>
        <v>0.51</v>
      </c>
      <c r="N823" s="297">
        <f t="shared" si="74"/>
        <v>1.67</v>
      </c>
      <c r="O823" s="297" t="e">
        <f t="shared" si="75"/>
        <v>#DIV/0!</v>
      </c>
      <c r="P823" s="297" t="e">
        <f t="shared" si="71"/>
        <v>#DIV/0!</v>
      </c>
      <c r="Q823" s="295">
        <f t="shared" si="72"/>
        <v>0</v>
      </c>
      <c r="V823" s="298" t="str">
        <f>PE!AP823</f>
        <v>Flussproben</v>
      </c>
    </row>
    <row r="824" spans="1:22">
      <c r="A824" s="284" t="s">
        <v>882</v>
      </c>
      <c r="B824">
        <v>1.41</v>
      </c>
      <c r="E824">
        <v>1.41</v>
      </c>
      <c r="H824">
        <v>0.34200000000000003</v>
      </c>
      <c r="I824">
        <v>4.7E-2</v>
      </c>
      <c r="J824">
        <v>8.0316200000000002</v>
      </c>
      <c r="K824">
        <v>0.81</v>
      </c>
      <c r="L824" s="374">
        <f t="shared" si="70"/>
        <v>0.33</v>
      </c>
      <c r="M824" s="256">
        <f t="shared" si="73"/>
        <v>0.57000000000000006</v>
      </c>
      <c r="N824" s="297">
        <f t="shared" si="74"/>
        <v>1.41</v>
      </c>
      <c r="O824" s="297" t="e">
        <f t="shared" si="75"/>
        <v>#DIV/0!</v>
      </c>
      <c r="P824" s="297" t="e">
        <f t="shared" si="71"/>
        <v>#DIV/0!</v>
      </c>
      <c r="Q824" s="295">
        <f t="shared" si="72"/>
        <v>0</v>
      </c>
      <c r="V824" s="298" t="str">
        <f>PE!AP824</f>
        <v>Flussproben</v>
      </c>
    </row>
    <row r="825" spans="1:22">
      <c r="A825" s="284" t="s">
        <v>883</v>
      </c>
      <c r="B825">
        <v>1.55</v>
      </c>
      <c r="E825">
        <v>1.55</v>
      </c>
      <c r="H825">
        <v>0.78300000000000003</v>
      </c>
      <c r="I825">
        <v>4.7E-2</v>
      </c>
      <c r="J825">
        <v>8.0259600000000013</v>
      </c>
      <c r="K825">
        <v>0.44</v>
      </c>
      <c r="L825" s="374">
        <f t="shared" si="70"/>
        <v>0.33</v>
      </c>
      <c r="M825" s="256">
        <f t="shared" si="73"/>
        <v>0.38500000000000001</v>
      </c>
      <c r="N825" s="297">
        <f t="shared" si="74"/>
        <v>1.55</v>
      </c>
      <c r="O825" s="297" t="e">
        <f t="shared" si="75"/>
        <v>#DIV/0!</v>
      </c>
      <c r="P825" s="297" t="e">
        <f t="shared" si="71"/>
        <v>#DIV/0!</v>
      </c>
      <c r="Q825" s="295">
        <f t="shared" si="72"/>
        <v>0</v>
      </c>
      <c r="V825" s="298" t="str">
        <f>PE!AP825</f>
        <v>Flussproben</v>
      </c>
    </row>
    <row r="826" spans="1:22">
      <c r="A826" s="284" t="s">
        <v>884</v>
      </c>
      <c r="B826">
        <v>1.08</v>
      </c>
      <c r="E826">
        <v>1.08</v>
      </c>
      <c r="H826">
        <v>1.0549999999999999</v>
      </c>
      <c r="I826">
        <v>4.7E-2</v>
      </c>
      <c r="J826">
        <v>6.2082499999999996</v>
      </c>
      <c r="K826">
        <v>0.69</v>
      </c>
      <c r="L826" s="374">
        <f t="shared" si="70"/>
        <v>0.33</v>
      </c>
      <c r="M826" s="256">
        <f t="shared" si="73"/>
        <v>0.51</v>
      </c>
      <c r="N826" s="297">
        <f t="shared" si="74"/>
        <v>1.08</v>
      </c>
      <c r="O826" s="297" t="e">
        <f t="shared" si="75"/>
        <v>#DIV/0!</v>
      </c>
      <c r="P826" s="297" t="e">
        <f t="shared" si="71"/>
        <v>#DIV/0!</v>
      </c>
      <c r="Q826" s="295">
        <f t="shared" si="72"/>
        <v>0</v>
      </c>
      <c r="V826" s="298" t="str">
        <f>PE!AP826</f>
        <v>Flussproben</v>
      </c>
    </row>
    <row r="827" spans="1:22">
      <c r="A827" s="284" t="s">
        <v>885</v>
      </c>
      <c r="J827">
        <v>3.4388299999999997E-2</v>
      </c>
      <c r="K827">
        <v>0.5</v>
      </c>
      <c r="L827" s="374">
        <f t="shared" si="70"/>
        <v>0.33</v>
      </c>
      <c r="M827" s="256">
        <f t="shared" si="73"/>
        <v>0.41500000000000004</v>
      </c>
      <c r="N827" s="297" t="e">
        <f t="shared" si="74"/>
        <v>#DIV/0!</v>
      </c>
      <c r="O827" s="297" t="e">
        <f t="shared" si="75"/>
        <v>#DIV/0!</v>
      </c>
      <c r="P827" s="297" t="e">
        <f t="shared" si="71"/>
        <v>#DIV/0!</v>
      </c>
      <c r="Q827" s="295">
        <f t="shared" si="72"/>
        <v>0</v>
      </c>
      <c r="V827" s="298" t="str">
        <f>PE!AP827</f>
        <v>Methode</v>
      </c>
    </row>
    <row r="828" spans="1:22">
      <c r="A828" s="284" t="s">
        <v>886</v>
      </c>
      <c r="B828">
        <v>6.86</v>
      </c>
      <c r="C828">
        <v>2.0499999999999998</v>
      </c>
      <c r="E828">
        <v>6.86</v>
      </c>
      <c r="F828">
        <v>2.0499999999999998</v>
      </c>
      <c r="H828">
        <v>0.70699999999999996</v>
      </c>
      <c r="I828">
        <v>1.159</v>
      </c>
      <c r="J828">
        <v>42.269350000000003</v>
      </c>
      <c r="K828">
        <v>0.44</v>
      </c>
      <c r="L828" s="374">
        <f t="shared" si="70"/>
        <v>0.75</v>
      </c>
      <c r="M828" s="256">
        <f t="shared" si="73"/>
        <v>0.59499999999999997</v>
      </c>
      <c r="N828" s="297">
        <f t="shared" si="74"/>
        <v>4.4550000000000001</v>
      </c>
      <c r="O828" s="297">
        <f t="shared" si="75"/>
        <v>2.0499999999999998</v>
      </c>
      <c r="P828" s="297">
        <f t="shared" si="71"/>
        <v>0</v>
      </c>
      <c r="Q828" s="295">
        <f t="shared" si="72"/>
        <v>4.8498498320887352E-2</v>
      </c>
      <c r="V828" s="298" t="str">
        <f>PE!AP828</f>
        <v>Straßenabfluss</v>
      </c>
    </row>
    <row r="829" spans="1:22">
      <c r="A829" s="284" t="s">
        <v>888</v>
      </c>
      <c r="B829">
        <v>2.38</v>
      </c>
      <c r="E829">
        <v>2.38</v>
      </c>
      <c r="H829">
        <v>0.70699999999999996</v>
      </c>
      <c r="I829">
        <v>1.159</v>
      </c>
      <c r="J829">
        <v>8.3740800000000011</v>
      </c>
      <c r="K829">
        <v>0.44</v>
      </c>
      <c r="L829" s="374">
        <f t="shared" si="70"/>
        <v>0.33</v>
      </c>
      <c r="M829" s="256">
        <f t="shared" si="73"/>
        <v>0.38500000000000001</v>
      </c>
      <c r="N829" s="297">
        <f t="shared" si="74"/>
        <v>2.38</v>
      </c>
      <c r="O829" s="297" t="e">
        <f t="shared" si="75"/>
        <v>#DIV/0!</v>
      </c>
      <c r="P829" s="297" t="e">
        <f t="shared" si="71"/>
        <v>#DIV/0!</v>
      </c>
      <c r="Q829" s="295">
        <f t="shared" si="72"/>
        <v>0</v>
      </c>
      <c r="V829" s="298" t="str">
        <f>PE!AP829</f>
        <v>Straßenabfluss</v>
      </c>
    </row>
    <row r="830" spans="1:22">
      <c r="A830" s="284" t="s">
        <v>889</v>
      </c>
      <c r="B830">
        <v>3.27</v>
      </c>
      <c r="E830">
        <v>3.27</v>
      </c>
      <c r="H830">
        <v>0.873</v>
      </c>
      <c r="I830">
        <v>5.1999999999999998E-2</v>
      </c>
      <c r="J830">
        <v>10.184799999999999</v>
      </c>
      <c r="K830">
        <v>0.44</v>
      </c>
      <c r="L830" s="374">
        <f t="shared" si="70"/>
        <v>0.33</v>
      </c>
      <c r="M830" s="256">
        <f t="shared" si="73"/>
        <v>0.38500000000000001</v>
      </c>
      <c r="N830" s="297">
        <f t="shared" si="74"/>
        <v>3.27</v>
      </c>
      <c r="O830" s="297" t="e">
        <f t="shared" si="75"/>
        <v>#DIV/0!</v>
      </c>
      <c r="P830" s="297" t="e">
        <f t="shared" si="71"/>
        <v>#DIV/0!</v>
      </c>
      <c r="Q830" s="295">
        <f t="shared" si="72"/>
        <v>0</v>
      </c>
      <c r="V830" s="298" t="str">
        <f>PE!AP830</f>
        <v>Kläranlagen</v>
      </c>
    </row>
    <row r="831" spans="1:22">
      <c r="A831" s="284" t="s">
        <v>890</v>
      </c>
      <c r="B831">
        <v>2.1</v>
      </c>
      <c r="E831">
        <v>2.1</v>
      </c>
      <c r="H831">
        <v>0.90300000000000002</v>
      </c>
      <c r="I831">
        <v>5.1999999999999998E-2</v>
      </c>
      <c r="J831">
        <v>6.6310199999999986</v>
      </c>
      <c r="K831">
        <v>0.44</v>
      </c>
      <c r="L831" s="374">
        <f t="shared" si="70"/>
        <v>0.33</v>
      </c>
      <c r="M831" s="256">
        <f t="shared" si="73"/>
        <v>0.38500000000000001</v>
      </c>
      <c r="N831" s="297">
        <f t="shared" si="74"/>
        <v>2.1</v>
      </c>
      <c r="O831" s="297" t="e">
        <f t="shared" si="75"/>
        <v>#DIV/0!</v>
      </c>
      <c r="P831" s="297" t="e">
        <f t="shared" si="71"/>
        <v>#DIV/0!</v>
      </c>
      <c r="Q831" s="295">
        <f t="shared" si="72"/>
        <v>0</v>
      </c>
      <c r="V831" s="298" t="str">
        <f>PE!AP831</f>
        <v>Kläranlagen</v>
      </c>
    </row>
    <row r="832" spans="1:22">
      <c r="A832" s="284" t="s">
        <v>891</v>
      </c>
      <c r="B832">
        <v>2.37</v>
      </c>
      <c r="E832">
        <v>2.37</v>
      </c>
      <c r="H832">
        <v>0.44900000000000001</v>
      </c>
      <c r="I832">
        <v>5.1999999999999998E-2</v>
      </c>
      <c r="J832">
        <v>7.7322649999999999</v>
      </c>
      <c r="K832">
        <v>0.44</v>
      </c>
      <c r="L832" s="374">
        <f t="shared" si="70"/>
        <v>0.33</v>
      </c>
      <c r="M832" s="256">
        <f t="shared" si="73"/>
        <v>0.38500000000000001</v>
      </c>
      <c r="N832" s="297">
        <f t="shared" si="74"/>
        <v>2.37</v>
      </c>
      <c r="O832" s="297" t="e">
        <f t="shared" si="75"/>
        <v>#DIV/0!</v>
      </c>
      <c r="P832" s="297" t="e">
        <f t="shared" si="71"/>
        <v>#DIV/0!</v>
      </c>
      <c r="Q832" s="295">
        <f t="shared" si="72"/>
        <v>0</v>
      </c>
      <c r="V832" s="298" t="str">
        <f>PE!AP832</f>
        <v>Kläranlagen</v>
      </c>
    </row>
    <row r="833" spans="1:22">
      <c r="A833" s="289" t="s">
        <v>892</v>
      </c>
      <c r="B833">
        <v>3.97</v>
      </c>
      <c r="E833">
        <v>3.97</v>
      </c>
      <c r="J833">
        <v>6.8647899999999993</v>
      </c>
      <c r="K833">
        <v>0.44</v>
      </c>
      <c r="L833" s="374">
        <f t="shared" si="70"/>
        <v>0.33</v>
      </c>
      <c r="M833" s="256">
        <f t="shared" si="73"/>
        <v>0.38500000000000001</v>
      </c>
      <c r="N833" s="297">
        <f t="shared" si="74"/>
        <v>3.97</v>
      </c>
      <c r="O833" s="297" t="e">
        <f t="shared" si="75"/>
        <v>#DIV/0!</v>
      </c>
      <c r="P833" s="297" t="e">
        <f t="shared" si="71"/>
        <v>#DIV/0!</v>
      </c>
      <c r="Q833" s="295">
        <f t="shared" si="72"/>
        <v>0</v>
      </c>
      <c r="V833" s="298" t="str">
        <f>PE!AP833</f>
        <v>Ringversuch</v>
      </c>
    </row>
    <row r="834" spans="1:22">
      <c r="A834" s="289" t="s">
        <v>893</v>
      </c>
      <c r="J834">
        <v>5.2691300000000014</v>
      </c>
      <c r="L834" s="374">
        <f t="shared" ref="L834:L897" si="76">IF(COUNT(F834:G834)&lt;1,0.33,((COUNT(F834:G834)*(1/(COUNT(F834:G834)+COUNTBLANK(F834:G834)))+(IF(P834&lt;35,1,IF(P834&lt;70,0.5,IF(P834&gt;70,0)))))/2))</f>
        <v>0.33</v>
      </c>
      <c r="M834" s="256">
        <f t="shared" si="73"/>
        <v>0.33</v>
      </c>
      <c r="N834" s="297" t="e">
        <f t="shared" si="74"/>
        <v>#DIV/0!</v>
      </c>
      <c r="O834" s="297" t="e">
        <f t="shared" si="75"/>
        <v>#DIV/0!</v>
      </c>
      <c r="P834" s="297" t="e">
        <f t="shared" ref="P834:P897" si="77">(MAX(F834:G834)-MIN(F834:G834))/O834*100</f>
        <v>#DIV/0!</v>
      </c>
      <c r="Q834" s="295">
        <f t="shared" ref="Q834:Q846" si="78">IFERROR(O834/J834,0)</f>
        <v>0</v>
      </c>
      <c r="V834" s="298" t="str">
        <f>PE!AP834</f>
        <v>Kläranlagen, Methode</v>
      </c>
    </row>
    <row r="835" spans="1:22">
      <c r="A835" s="289" t="s">
        <v>894</v>
      </c>
      <c r="B835">
        <v>1.33</v>
      </c>
      <c r="E835">
        <v>1.33</v>
      </c>
      <c r="H835">
        <v>0.70699999999999996</v>
      </c>
      <c r="I835">
        <v>9.4E-2</v>
      </c>
      <c r="J835">
        <v>7.6050600000000008</v>
      </c>
      <c r="K835">
        <v>0.44</v>
      </c>
      <c r="L835" s="374">
        <f t="shared" si="76"/>
        <v>0.33</v>
      </c>
      <c r="M835" s="256">
        <f t="shared" si="73"/>
        <v>0.38500000000000001</v>
      </c>
      <c r="N835" s="297">
        <f t="shared" si="74"/>
        <v>1.33</v>
      </c>
      <c r="O835" s="297" t="e">
        <f t="shared" si="75"/>
        <v>#DIV/0!</v>
      </c>
      <c r="P835" s="297" t="e">
        <f t="shared" si="77"/>
        <v>#DIV/0!</v>
      </c>
      <c r="Q835" s="295">
        <f t="shared" si="78"/>
        <v>0</v>
      </c>
      <c r="V835" s="298" t="str">
        <f>PE!AP835</f>
        <v>Kläranlagen</v>
      </c>
    </row>
    <row r="836" spans="1:22">
      <c r="A836" s="289" t="s">
        <v>895</v>
      </c>
      <c r="B836">
        <v>1.43</v>
      </c>
      <c r="E836">
        <v>1.43</v>
      </c>
      <c r="H836">
        <v>0.70699999999999996</v>
      </c>
      <c r="I836">
        <v>9.4E-2</v>
      </c>
      <c r="J836">
        <v>7.6572449999999996</v>
      </c>
      <c r="K836">
        <v>0.44</v>
      </c>
      <c r="L836" s="374">
        <f t="shared" si="76"/>
        <v>0.33</v>
      </c>
      <c r="M836" s="256">
        <f t="shared" si="73"/>
        <v>0.38500000000000001</v>
      </c>
      <c r="N836" s="297">
        <f t="shared" si="74"/>
        <v>1.43</v>
      </c>
      <c r="O836" s="297" t="e">
        <f t="shared" si="75"/>
        <v>#DIV/0!</v>
      </c>
      <c r="P836" s="297" t="e">
        <f t="shared" si="77"/>
        <v>#DIV/0!</v>
      </c>
      <c r="Q836" s="295">
        <f t="shared" si="78"/>
        <v>0</v>
      </c>
      <c r="V836" s="298" t="str">
        <f>PE!AP836</f>
        <v>Kläranlagen</v>
      </c>
    </row>
    <row r="837" spans="1:22">
      <c r="A837" s="306" t="s">
        <v>896</v>
      </c>
      <c r="B837">
        <v>9.77</v>
      </c>
      <c r="C837">
        <v>3.45</v>
      </c>
      <c r="E837">
        <v>9.77</v>
      </c>
      <c r="F837">
        <v>3.45</v>
      </c>
      <c r="H837">
        <v>0.68799999999999994</v>
      </c>
      <c r="I837">
        <v>3.6999999999999998E-2</v>
      </c>
      <c r="J837">
        <v>8.7559050000000003</v>
      </c>
      <c r="K837">
        <v>0.76</v>
      </c>
      <c r="L837" s="374">
        <f t="shared" si="76"/>
        <v>0.75</v>
      </c>
      <c r="M837" s="256">
        <f t="shared" si="73"/>
        <v>0.755</v>
      </c>
      <c r="N837" s="297">
        <f t="shared" si="74"/>
        <v>6.6099999999999994</v>
      </c>
      <c r="O837" s="297">
        <f t="shared" si="75"/>
        <v>3.45</v>
      </c>
      <c r="P837" s="297">
        <f t="shared" si="77"/>
        <v>0</v>
      </c>
      <c r="Q837" s="295">
        <f t="shared" si="78"/>
        <v>0.39401980720439522</v>
      </c>
      <c r="V837" s="298" t="str">
        <f>PE!AP837</f>
        <v>KWS</v>
      </c>
    </row>
    <row r="838" spans="1:22">
      <c r="A838" s="306" t="s">
        <v>897</v>
      </c>
      <c r="B838">
        <v>10.1</v>
      </c>
      <c r="C838">
        <v>3.28</v>
      </c>
      <c r="E838">
        <v>10.1</v>
      </c>
      <c r="F838">
        <v>3.28</v>
      </c>
      <c r="H838">
        <v>0.878</v>
      </c>
      <c r="I838">
        <v>3.6999999999999998E-2</v>
      </c>
      <c r="J838">
        <v>9.4018100000000011</v>
      </c>
      <c r="K838">
        <v>0.94</v>
      </c>
      <c r="L838" s="374">
        <f t="shared" si="76"/>
        <v>0.75</v>
      </c>
      <c r="M838" s="256">
        <f t="shared" si="73"/>
        <v>0.84499999999999997</v>
      </c>
      <c r="N838" s="297">
        <f t="shared" si="74"/>
        <v>6.6899999999999995</v>
      </c>
      <c r="O838" s="297">
        <f t="shared" si="75"/>
        <v>3.28</v>
      </c>
      <c r="P838" s="297">
        <f t="shared" si="77"/>
        <v>0</v>
      </c>
      <c r="Q838" s="295">
        <f t="shared" si="78"/>
        <v>0.34886899437448743</v>
      </c>
      <c r="V838" s="298" t="str">
        <f>PE!AP838</f>
        <v>KWS</v>
      </c>
    </row>
    <row r="839" spans="1:22">
      <c r="A839" s="306" t="s">
        <v>898</v>
      </c>
      <c r="B839">
        <v>8.76</v>
      </c>
      <c r="C839">
        <v>3.48</v>
      </c>
      <c r="E839">
        <v>8.76</v>
      </c>
      <c r="F839">
        <v>3.48</v>
      </c>
      <c r="H839">
        <v>0.65600000000000003</v>
      </c>
      <c r="I839">
        <v>3.6999999999999998E-2</v>
      </c>
      <c r="J839">
        <v>8.4639299999999995</v>
      </c>
      <c r="K839">
        <v>0.94</v>
      </c>
      <c r="L839" s="374">
        <f t="shared" si="76"/>
        <v>0.75</v>
      </c>
      <c r="M839" s="256">
        <f t="shared" si="73"/>
        <v>0.84499999999999997</v>
      </c>
      <c r="N839" s="297">
        <f t="shared" si="74"/>
        <v>6.12</v>
      </c>
      <c r="O839" s="297">
        <f t="shared" si="75"/>
        <v>3.48</v>
      </c>
      <c r="P839" s="297">
        <f t="shared" si="77"/>
        <v>0</v>
      </c>
      <c r="Q839" s="295">
        <f t="shared" si="78"/>
        <v>0.41115651948917348</v>
      </c>
      <c r="V839" s="298" t="str">
        <f>PE!AP839</f>
        <v>KWS</v>
      </c>
    </row>
    <row r="840" spans="1:22">
      <c r="A840" s="316" t="s">
        <v>899</v>
      </c>
      <c r="J840">
        <v>0.15474299999999999</v>
      </c>
      <c r="K840">
        <v>0.25</v>
      </c>
      <c r="L840" s="374">
        <f t="shared" si="76"/>
        <v>0.33</v>
      </c>
      <c r="M840" s="256">
        <f t="shared" si="73"/>
        <v>0.29000000000000004</v>
      </c>
      <c r="N840" s="297" t="e">
        <f t="shared" si="74"/>
        <v>#DIV/0!</v>
      </c>
      <c r="O840" s="297" t="e">
        <f t="shared" si="75"/>
        <v>#DIV/0!</v>
      </c>
      <c r="P840" s="297" t="e">
        <f t="shared" si="77"/>
        <v>#DIV/0!</v>
      </c>
      <c r="Q840" s="295">
        <f t="shared" si="78"/>
        <v>0</v>
      </c>
      <c r="V840" s="298" t="str">
        <f>PE!AP840</f>
        <v>Sickerwasser</v>
      </c>
    </row>
    <row r="841" spans="1:22">
      <c r="A841" s="316" t="s">
        <v>900</v>
      </c>
      <c r="J841">
        <v>0.34292499999999998</v>
      </c>
      <c r="L841" s="374">
        <f t="shared" si="76"/>
        <v>0.33</v>
      </c>
      <c r="M841" s="256">
        <f t="shared" si="73"/>
        <v>0.33</v>
      </c>
      <c r="N841" s="297" t="e">
        <f t="shared" si="74"/>
        <v>#DIV/0!</v>
      </c>
      <c r="O841" s="297" t="e">
        <f t="shared" si="75"/>
        <v>#DIV/0!</v>
      </c>
      <c r="P841" s="297" t="e">
        <f t="shared" si="77"/>
        <v>#DIV/0!</v>
      </c>
      <c r="Q841" s="295">
        <f t="shared" si="78"/>
        <v>0</v>
      </c>
      <c r="V841" s="298" t="str">
        <f>PE!AP841</f>
        <v>Sickerwasser</v>
      </c>
    </row>
    <row r="842" spans="1:22">
      <c r="A842" s="316" t="s">
        <v>901</v>
      </c>
      <c r="J842">
        <v>-4.0199999999999818</v>
      </c>
      <c r="L842" s="374">
        <f t="shared" si="76"/>
        <v>0.33</v>
      </c>
      <c r="M842" s="256">
        <f t="shared" si="73"/>
        <v>0.33</v>
      </c>
      <c r="N842" s="297" t="e">
        <f t="shared" si="74"/>
        <v>#DIV/0!</v>
      </c>
      <c r="O842" s="297" t="e">
        <f t="shared" si="75"/>
        <v>#DIV/0!</v>
      </c>
      <c r="P842" s="297" t="e">
        <f t="shared" si="77"/>
        <v>#DIV/0!</v>
      </c>
      <c r="Q842" s="295">
        <f t="shared" si="78"/>
        <v>0</v>
      </c>
      <c r="V842" s="298" t="str">
        <f>PE!AP842</f>
        <v>Sickerwasser</v>
      </c>
    </row>
    <row r="843" spans="1:22">
      <c r="A843" s="316" t="s">
        <v>902</v>
      </c>
      <c r="J843">
        <v>0.50999999999999091</v>
      </c>
      <c r="K843">
        <v>0.25</v>
      </c>
      <c r="L843" s="374">
        <f t="shared" si="76"/>
        <v>0.33</v>
      </c>
      <c r="M843" s="256">
        <f t="shared" si="73"/>
        <v>0.29000000000000004</v>
      </c>
      <c r="N843" s="297" t="e">
        <f t="shared" si="74"/>
        <v>#DIV/0!</v>
      </c>
      <c r="O843" s="297" t="e">
        <f t="shared" si="75"/>
        <v>#DIV/0!</v>
      </c>
      <c r="P843" s="297" t="e">
        <f t="shared" si="77"/>
        <v>#DIV/0!</v>
      </c>
      <c r="Q843" s="295">
        <f t="shared" si="78"/>
        <v>0</v>
      </c>
      <c r="V843" s="298" t="str">
        <f>PE!AP843</f>
        <v>Sickerwasser</v>
      </c>
    </row>
    <row r="844" spans="1:22">
      <c r="A844" s="316" t="s">
        <v>903</v>
      </c>
      <c r="J844">
        <v>0.98000000000001819</v>
      </c>
      <c r="L844" s="374">
        <f t="shared" si="76"/>
        <v>0.33</v>
      </c>
      <c r="M844" s="256">
        <f t="shared" ref="M844:M907" si="79">AVERAGE(K844:L844)</f>
        <v>0.33</v>
      </c>
      <c r="N844" s="297" t="e">
        <f t="shared" si="74"/>
        <v>#DIV/0!</v>
      </c>
      <c r="O844" s="297" t="e">
        <f t="shared" si="75"/>
        <v>#DIV/0!</v>
      </c>
      <c r="P844" s="297" t="e">
        <f t="shared" si="77"/>
        <v>#DIV/0!</v>
      </c>
      <c r="Q844" s="295">
        <f t="shared" si="78"/>
        <v>0</v>
      </c>
      <c r="V844" s="298" t="str">
        <f>PE!AP844</f>
        <v>Sickerwasser</v>
      </c>
    </row>
    <row r="845" spans="1:22">
      <c r="A845" s="316" t="s">
        <v>904</v>
      </c>
      <c r="B845">
        <v>11.25</v>
      </c>
      <c r="C845">
        <v>3.56</v>
      </c>
      <c r="E845">
        <v>11.25</v>
      </c>
      <c r="F845">
        <v>3.56</v>
      </c>
      <c r="J845">
        <v>11.670000000000069</v>
      </c>
      <c r="K845">
        <v>0.39</v>
      </c>
      <c r="L845" s="374">
        <f t="shared" si="76"/>
        <v>0.75</v>
      </c>
      <c r="M845" s="256">
        <f t="shared" si="79"/>
        <v>0.57000000000000006</v>
      </c>
      <c r="N845" s="297">
        <f t="shared" si="74"/>
        <v>7.4050000000000002</v>
      </c>
      <c r="O845" s="297">
        <f t="shared" si="75"/>
        <v>3.56</v>
      </c>
      <c r="P845" s="297">
        <f t="shared" si="77"/>
        <v>0</v>
      </c>
      <c r="Q845" s="295">
        <f t="shared" si="78"/>
        <v>0.30505569837189195</v>
      </c>
      <c r="V845" s="298" t="str">
        <f>PE!AP845</f>
        <v>Sickerwasser</v>
      </c>
    </row>
    <row r="846" spans="1:22">
      <c r="A846" s="316" t="s">
        <v>905</v>
      </c>
      <c r="J846">
        <v>0.98000000000001819</v>
      </c>
      <c r="K846">
        <v>0.25</v>
      </c>
      <c r="L846" s="374">
        <f t="shared" si="76"/>
        <v>0.33</v>
      </c>
      <c r="M846" s="256">
        <f t="shared" si="79"/>
        <v>0.29000000000000004</v>
      </c>
      <c r="N846" s="297" t="e">
        <f t="shared" si="74"/>
        <v>#DIV/0!</v>
      </c>
      <c r="O846" s="297" t="e">
        <f t="shared" si="75"/>
        <v>#DIV/0!</v>
      </c>
      <c r="P846" s="297" t="e">
        <f t="shared" si="77"/>
        <v>#DIV/0!</v>
      </c>
      <c r="Q846" s="295">
        <f t="shared" si="78"/>
        <v>0</v>
      </c>
      <c r="V846" s="298" t="str">
        <f>PE!AP846</f>
        <v>Sickerwasser</v>
      </c>
    </row>
    <row r="847" spans="1:22">
      <c r="A847" s="317" t="s">
        <v>906</v>
      </c>
      <c r="B847">
        <v>4.4000000000000004</v>
      </c>
      <c r="C847">
        <v>1.76</v>
      </c>
      <c r="E847">
        <v>4.4000000000000004</v>
      </c>
      <c r="F847">
        <v>1.76</v>
      </c>
      <c r="H847">
        <v>0.53800000000000003</v>
      </c>
      <c r="I847">
        <v>5.2999999999999999E-2</v>
      </c>
      <c r="J847">
        <v>5.7561650000000002</v>
      </c>
      <c r="K847">
        <v>0.69</v>
      </c>
      <c r="L847" s="374">
        <f t="shared" si="76"/>
        <v>0.75</v>
      </c>
      <c r="M847" s="256">
        <f t="shared" si="79"/>
        <v>0.72</v>
      </c>
      <c r="N847" s="297">
        <f t="shared" si="74"/>
        <v>3.08</v>
      </c>
      <c r="O847" s="297">
        <f t="shared" si="75"/>
        <v>1.76</v>
      </c>
      <c r="P847" s="297">
        <f t="shared" si="77"/>
        <v>0</v>
      </c>
      <c r="Q847" s="295">
        <f>IFERROR(N847/J847,0)</f>
        <v>0.53507847672886377</v>
      </c>
      <c r="V847" s="298" t="str">
        <f>PE!AP847</f>
        <v>KWS</v>
      </c>
    </row>
    <row r="848" spans="1:22">
      <c r="A848" s="317" t="s">
        <v>907</v>
      </c>
      <c r="B848">
        <v>3.81</v>
      </c>
      <c r="H848">
        <v>0.84899999999999998</v>
      </c>
      <c r="I848">
        <v>5.2999999999999999E-2</v>
      </c>
      <c r="J848">
        <v>4.7637349999999996</v>
      </c>
      <c r="K848">
        <v>0.69</v>
      </c>
      <c r="L848" s="374">
        <f t="shared" si="76"/>
        <v>0.33</v>
      </c>
      <c r="M848" s="256">
        <f t="shared" si="79"/>
        <v>0.51</v>
      </c>
      <c r="N848" s="297" t="e">
        <f t="shared" si="74"/>
        <v>#DIV/0!</v>
      </c>
      <c r="O848" s="297" t="e">
        <f t="shared" si="75"/>
        <v>#DIV/0!</v>
      </c>
      <c r="P848" s="297" t="e">
        <f t="shared" si="77"/>
        <v>#DIV/0!</v>
      </c>
      <c r="Q848" s="295">
        <f>IFERROR(N848/J848,0)</f>
        <v>0</v>
      </c>
      <c r="V848" s="298" t="str">
        <f>PE!AP848</f>
        <v>KWS</v>
      </c>
    </row>
    <row r="849" spans="1:22">
      <c r="A849" s="317" t="s">
        <v>908</v>
      </c>
      <c r="B849">
        <v>5.33</v>
      </c>
      <c r="C849">
        <v>1.97</v>
      </c>
      <c r="E849">
        <v>5.33</v>
      </c>
      <c r="F849">
        <v>1.97</v>
      </c>
      <c r="H849">
        <v>0.8</v>
      </c>
      <c r="I849">
        <v>5.2999999999999999E-2</v>
      </c>
      <c r="J849">
        <v>6.4533699999999996</v>
      </c>
      <c r="K849">
        <v>0.44</v>
      </c>
      <c r="L849" s="374">
        <f t="shared" si="76"/>
        <v>0.75</v>
      </c>
      <c r="M849" s="256">
        <f t="shared" si="79"/>
        <v>0.59499999999999997</v>
      </c>
      <c r="N849" s="297">
        <f t="shared" si="74"/>
        <v>3.65</v>
      </c>
      <c r="O849" s="297">
        <f t="shared" si="75"/>
        <v>1.97</v>
      </c>
      <c r="P849" s="297">
        <f t="shared" si="77"/>
        <v>0</v>
      </c>
      <c r="Q849" s="295">
        <f>IFERROR(N849/J849,0)</f>
        <v>0.56559595994031031</v>
      </c>
      <c r="V849" s="298" t="str">
        <f>PE!AP849</f>
        <v>KWS</v>
      </c>
    </row>
    <row r="850" spans="1:22">
      <c r="A850" s="317" t="s">
        <v>909</v>
      </c>
      <c r="B850">
        <v>2.16</v>
      </c>
      <c r="E850">
        <v>2.16</v>
      </c>
      <c r="H850">
        <v>1.0569999999999999</v>
      </c>
      <c r="I850">
        <v>0.03</v>
      </c>
      <c r="J850">
        <v>10.164300000000001</v>
      </c>
      <c r="K850">
        <v>0.94</v>
      </c>
      <c r="L850" s="374">
        <f t="shared" si="76"/>
        <v>0.33</v>
      </c>
      <c r="M850" s="256">
        <f t="shared" si="79"/>
        <v>0.63500000000000001</v>
      </c>
      <c r="N850" s="297">
        <f t="shared" si="74"/>
        <v>2.16</v>
      </c>
      <c r="O850" s="297" t="e">
        <f t="shared" si="75"/>
        <v>#DIV/0!</v>
      </c>
      <c r="P850" s="297" t="e">
        <f t="shared" si="77"/>
        <v>#DIV/0!</v>
      </c>
      <c r="Q850" s="295">
        <f t="shared" ref="Q850:Q885" si="80">IFERROR(O850/J850,0)</f>
        <v>0</v>
      </c>
      <c r="V850" s="298" t="str">
        <f>PE!AP850</f>
        <v>Flussproben</v>
      </c>
    </row>
    <row r="851" spans="1:22">
      <c r="A851" s="317" t="s">
        <v>910</v>
      </c>
      <c r="B851">
        <v>1.9</v>
      </c>
      <c r="E851">
        <v>1.9</v>
      </c>
      <c r="H851">
        <v>0.84799999999999998</v>
      </c>
      <c r="I851">
        <v>0.03</v>
      </c>
      <c r="J851">
        <v>9.1882099999999998</v>
      </c>
      <c r="K851">
        <v>0.81</v>
      </c>
      <c r="L851" s="374">
        <f t="shared" si="76"/>
        <v>0.33</v>
      </c>
      <c r="M851" s="256">
        <f t="shared" si="79"/>
        <v>0.57000000000000006</v>
      </c>
      <c r="N851" s="297">
        <f t="shared" si="74"/>
        <v>1.9</v>
      </c>
      <c r="O851" s="297" t="e">
        <f t="shared" si="75"/>
        <v>#DIV/0!</v>
      </c>
      <c r="P851" s="297" t="e">
        <f t="shared" si="77"/>
        <v>#DIV/0!</v>
      </c>
      <c r="Q851" s="295">
        <f t="shared" si="80"/>
        <v>0</v>
      </c>
      <c r="V851" s="298" t="str">
        <f>PE!AP851</f>
        <v>Flussproben</v>
      </c>
    </row>
    <row r="852" spans="1:22">
      <c r="A852" s="317" t="s">
        <v>911</v>
      </c>
      <c r="B852">
        <v>1.24</v>
      </c>
      <c r="E852">
        <v>1.24</v>
      </c>
      <c r="H852">
        <v>1.1279999999999999</v>
      </c>
      <c r="I852">
        <v>0.11799999999999999</v>
      </c>
      <c r="J852">
        <v>8.6088899999999988</v>
      </c>
      <c r="K852">
        <v>0.5</v>
      </c>
      <c r="L852" s="374">
        <f t="shared" si="76"/>
        <v>0.33</v>
      </c>
      <c r="M852" s="256">
        <f t="shared" si="79"/>
        <v>0.41500000000000004</v>
      </c>
      <c r="N852" s="297">
        <f t="shared" si="74"/>
        <v>1.24</v>
      </c>
      <c r="O852" s="297" t="e">
        <f t="shared" si="75"/>
        <v>#DIV/0!</v>
      </c>
      <c r="P852" s="297" t="e">
        <f t="shared" si="77"/>
        <v>#DIV/0!</v>
      </c>
      <c r="Q852" s="295">
        <f t="shared" si="80"/>
        <v>0</v>
      </c>
      <c r="V852" s="298" t="str">
        <f>PE!AP852</f>
        <v>Flussproben</v>
      </c>
    </row>
    <row r="853" spans="1:22">
      <c r="A853" s="317" t="s">
        <v>912</v>
      </c>
      <c r="H853">
        <v>0.72199999999999998</v>
      </c>
      <c r="I853">
        <v>0.11799999999999999</v>
      </c>
      <c r="J853">
        <v>5.6537300000000004</v>
      </c>
      <c r="K853">
        <v>0.56000000000000005</v>
      </c>
      <c r="L853" s="374">
        <f t="shared" si="76"/>
        <v>0.33</v>
      </c>
      <c r="M853" s="256">
        <f t="shared" si="79"/>
        <v>0.44500000000000006</v>
      </c>
      <c r="N853" s="297" t="e">
        <f t="shared" si="74"/>
        <v>#DIV/0!</v>
      </c>
      <c r="O853" s="297" t="e">
        <f t="shared" si="75"/>
        <v>#DIV/0!</v>
      </c>
      <c r="P853" s="297" t="e">
        <f t="shared" si="77"/>
        <v>#DIV/0!</v>
      </c>
      <c r="Q853" s="295">
        <f t="shared" si="80"/>
        <v>0</v>
      </c>
      <c r="V853" s="298" t="str">
        <f>PE!AP853</f>
        <v>Flussproben</v>
      </c>
    </row>
    <row r="854" spans="1:22">
      <c r="A854" s="317" t="s">
        <v>913</v>
      </c>
      <c r="B854">
        <v>0.91</v>
      </c>
      <c r="E854">
        <v>0.91</v>
      </c>
      <c r="H854">
        <v>0.40799999999999997</v>
      </c>
      <c r="I854">
        <v>0.11799999999999999</v>
      </c>
      <c r="J854">
        <v>7.3857999999999997</v>
      </c>
      <c r="K854">
        <v>0.44</v>
      </c>
      <c r="L854" s="374">
        <f t="shared" si="76"/>
        <v>0.33</v>
      </c>
      <c r="M854" s="256">
        <f t="shared" si="79"/>
        <v>0.38500000000000001</v>
      </c>
      <c r="N854" s="297">
        <f t="shared" si="74"/>
        <v>0.91</v>
      </c>
      <c r="O854" s="297" t="e">
        <f t="shared" si="75"/>
        <v>#DIV/0!</v>
      </c>
      <c r="P854" s="297" t="e">
        <f t="shared" si="77"/>
        <v>#DIV/0!</v>
      </c>
      <c r="Q854" s="295">
        <f t="shared" si="80"/>
        <v>0</v>
      </c>
      <c r="V854" s="298" t="str">
        <f>PE!AP854</f>
        <v>Flussproben</v>
      </c>
    </row>
    <row r="855" spans="1:22">
      <c r="A855" s="317" t="s">
        <v>914</v>
      </c>
      <c r="B855">
        <v>1.98</v>
      </c>
      <c r="E855">
        <v>1.98</v>
      </c>
      <c r="H855">
        <v>0.34399999999999997</v>
      </c>
      <c r="I855">
        <v>8.2000000000000003E-2</v>
      </c>
      <c r="J855">
        <v>5.98393</v>
      </c>
      <c r="K855">
        <v>0.44</v>
      </c>
      <c r="L855" s="374">
        <f t="shared" si="76"/>
        <v>0.33</v>
      </c>
      <c r="M855" s="256">
        <f t="shared" si="79"/>
        <v>0.38500000000000001</v>
      </c>
      <c r="N855" s="297">
        <f t="shared" si="74"/>
        <v>1.98</v>
      </c>
      <c r="O855" s="297" t="e">
        <f t="shared" si="75"/>
        <v>#DIV/0!</v>
      </c>
      <c r="P855" s="297" t="e">
        <f t="shared" si="77"/>
        <v>#DIV/0!</v>
      </c>
      <c r="Q855" s="295">
        <f t="shared" si="80"/>
        <v>0</v>
      </c>
      <c r="V855" s="298" t="str">
        <f>PE!AP855</f>
        <v>RÜB</v>
      </c>
    </row>
    <row r="856" spans="1:22">
      <c r="A856" s="317" t="s">
        <v>916</v>
      </c>
      <c r="B856">
        <v>2.12</v>
      </c>
      <c r="E856">
        <v>2.12</v>
      </c>
      <c r="H856">
        <v>0.79600000000000004</v>
      </c>
      <c r="I856">
        <v>8.2000000000000003E-2</v>
      </c>
      <c r="J856">
        <v>5.4762849999999998</v>
      </c>
      <c r="K856">
        <v>0.44</v>
      </c>
      <c r="L856" s="374">
        <f t="shared" si="76"/>
        <v>0.33</v>
      </c>
      <c r="M856" s="256">
        <f t="shared" si="79"/>
        <v>0.38500000000000001</v>
      </c>
      <c r="N856" s="297">
        <f t="shared" si="74"/>
        <v>2.12</v>
      </c>
      <c r="O856" s="297" t="e">
        <f t="shared" si="75"/>
        <v>#DIV/0!</v>
      </c>
      <c r="P856" s="297" t="e">
        <f t="shared" si="77"/>
        <v>#DIV/0!</v>
      </c>
      <c r="Q856" s="295">
        <f t="shared" si="80"/>
        <v>0</v>
      </c>
      <c r="V856" s="298" t="str">
        <f>PE!AP856</f>
        <v>RÜB</v>
      </c>
    </row>
    <row r="857" spans="1:22">
      <c r="A857" s="317" t="s">
        <v>917</v>
      </c>
      <c r="B857">
        <v>4.5</v>
      </c>
      <c r="E857">
        <v>4.5</v>
      </c>
      <c r="H857">
        <v>1.1020000000000001</v>
      </c>
      <c r="I857">
        <v>8.2000000000000003E-2</v>
      </c>
      <c r="J857">
        <v>10.230499999999999</v>
      </c>
      <c r="K857">
        <v>0.44</v>
      </c>
      <c r="L857" s="374">
        <f t="shared" si="76"/>
        <v>0.33</v>
      </c>
      <c r="M857" s="256">
        <f t="shared" si="79"/>
        <v>0.38500000000000001</v>
      </c>
      <c r="N857" s="297">
        <f t="shared" si="74"/>
        <v>4.5</v>
      </c>
      <c r="O857" s="297" t="e">
        <f t="shared" si="75"/>
        <v>#DIV/0!</v>
      </c>
      <c r="P857" s="297" t="e">
        <f t="shared" si="77"/>
        <v>#DIV/0!</v>
      </c>
      <c r="Q857" s="295">
        <f t="shared" si="80"/>
        <v>0</v>
      </c>
      <c r="V857" s="298" t="str">
        <f>PE!AP857</f>
        <v>RÜB</v>
      </c>
    </row>
    <row r="858" spans="1:22">
      <c r="A858" s="321" t="s">
        <v>918</v>
      </c>
      <c r="B858">
        <v>4.68</v>
      </c>
      <c r="E858">
        <v>4.68</v>
      </c>
      <c r="H858">
        <v>0.89100000000000001</v>
      </c>
      <c r="I858">
        <v>7.2999999999999995E-2</v>
      </c>
      <c r="J858">
        <v>6.1067300000000007</v>
      </c>
      <c r="K858">
        <v>0.44</v>
      </c>
      <c r="L858" s="374">
        <f t="shared" si="76"/>
        <v>0.33</v>
      </c>
      <c r="M858" s="256">
        <f t="shared" si="79"/>
        <v>0.38500000000000001</v>
      </c>
      <c r="N858" s="297">
        <f t="shared" si="74"/>
        <v>4.68</v>
      </c>
      <c r="O858" s="297" t="e">
        <f t="shared" si="75"/>
        <v>#DIV/0!</v>
      </c>
      <c r="P858" s="297" t="e">
        <f t="shared" si="77"/>
        <v>#DIV/0!</v>
      </c>
      <c r="Q858" s="295">
        <f t="shared" si="80"/>
        <v>0</v>
      </c>
      <c r="V858" s="298" t="str">
        <f>PE!AP858</f>
        <v>KWS</v>
      </c>
    </row>
    <row r="859" spans="1:22">
      <c r="A859" s="321" t="s">
        <v>919</v>
      </c>
      <c r="B859">
        <v>3.6</v>
      </c>
      <c r="E859">
        <v>3.6</v>
      </c>
      <c r="H859">
        <v>0.88600000000000001</v>
      </c>
      <c r="I859">
        <v>7.2999999999999995E-2</v>
      </c>
      <c r="J859">
        <v>4.3619599999999998</v>
      </c>
      <c r="K859">
        <v>0.69</v>
      </c>
      <c r="L859" s="374">
        <f t="shared" si="76"/>
        <v>0.33</v>
      </c>
      <c r="M859" s="256">
        <f t="shared" si="79"/>
        <v>0.51</v>
      </c>
      <c r="N859" s="297">
        <f t="shared" si="74"/>
        <v>3.6</v>
      </c>
      <c r="O859" s="297" t="e">
        <f t="shared" si="75"/>
        <v>#DIV/0!</v>
      </c>
      <c r="P859" s="297" t="e">
        <f t="shared" si="77"/>
        <v>#DIV/0!</v>
      </c>
      <c r="Q859" s="295">
        <f t="shared" si="80"/>
        <v>0</v>
      </c>
      <c r="V859" s="298" t="str">
        <f>PE!AP859</f>
        <v>KWS</v>
      </c>
    </row>
    <row r="860" spans="1:22">
      <c r="A860" s="321" t="s">
        <v>920</v>
      </c>
      <c r="B860">
        <v>4.16</v>
      </c>
      <c r="C860">
        <v>1.85</v>
      </c>
      <c r="E860">
        <v>4.16</v>
      </c>
      <c r="F860">
        <v>1.85</v>
      </c>
      <c r="H860">
        <v>0.45100000000000001</v>
      </c>
      <c r="I860">
        <v>7.2999999999999995E-2</v>
      </c>
      <c r="J860">
        <v>5.0663900000000002</v>
      </c>
      <c r="K860">
        <v>0.44</v>
      </c>
      <c r="L860" s="374">
        <f t="shared" si="76"/>
        <v>0.75</v>
      </c>
      <c r="M860" s="256">
        <f t="shared" si="79"/>
        <v>0.59499999999999997</v>
      </c>
      <c r="N860" s="297">
        <f t="shared" si="74"/>
        <v>3.0049999999999999</v>
      </c>
      <c r="O860" s="297">
        <f t="shared" si="75"/>
        <v>1.85</v>
      </c>
      <c r="P860" s="297">
        <f t="shared" si="77"/>
        <v>0</v>
      </c>
      <c r="Q860" s="295">
        <f t="shared" si="80"/>
        <v>0.36515151814210906</v>
      </c>
      <c r="V860" s="298" t="str">
        <f>PE!AP860</f>
        <v>KWS</v>
      </c>
    </row>
    <row r="861" spans="1:22">
      <c r="A861" s="321" t="s">
        <v>921</v>
      </c>
      <c r="B861">
        <v>33.659999999999997</v>
      </c>
      <c r="C861">
        <v>34.119999999999997</v>
      </c>
      <c r="D861">
        <v>3.81</v>
      </c>
      <c r="E861">
        <v>33.659999999999997</v>
      </c>
      <c r="F861">
        <v>34.119999999999997</v>
      </c>
      <c r="G861">
        <v>3.81</v>
      </c>
      <c r="J861">
        <v>1.51233</v>
      </c>
      <c r="K861">
        <v>0.94</v>
      </c>
      <c r="L861" s="374">
        <f t="shared" si="76"/>
        <v>0.5</v>
      </c>
      <c r="M861" s="256">
        <f t="shared" si="79"/>
        <v>0.72</v>
      </c>
      <c r="N861" s="297">
        <f>AVERAGE(E861:F861)</f>
        <v>33.89</v>
      </c>
      <c r="O861" s="297">
        <f>AVERAGE(E861:G861)</f>
        <v>23.863333333333333</v>
      </c>
      <c r="P861" s="297">
        <f t="shared" si="77"/>
        <v>127.01494622153933</v>
      </c>
      <c r="Q861" s="295">
        <f t="shared" si="80"/>
        <v>15.779183996438167</v>
      </c>
      <c r="S861">
        <v>3.8391099999999997E-2</v>
      </c>
      <c r="T861" s="256">
        <f>100*N861/(S861*1000)</f>
        <v>88.275668058482324</v>
      </c>
      <c r="U861" s="256">
        <f>100*O861/(S861*1000)</f>
        <v>62.15850375043523</v>
      </c>
      <c r="V861" s="298" t="str">
        <f>PE!AP861</f>
        <v>KWS, Methode</v>
      </c>
    </row>
    <row r="862" spans="1:22">
      <c r="A862" s="321" t="s">
        <v>922</v>
      </c>
      <c r="B862">
        <v>1.36</v>
      </c>
      <c r="E862">
        <v>1.36</v>
      </c>
      <c r="H862">
        <v>0.52800000000000002</v>
      </c>
      <c r="I862">
        <v>0.104</v>
      </c>
      <c r="J862">
        <v>9.3551099999999998</v>
      </c>
      <c r="K862">
        <v>0.69</v>
      </c>
      <c r="L862" s="374">
        <f t="shared" si="76"/>
        <v>0.33</v>
      </c>
      <c r="M862" s="256">
        <f t="shared" si="79"/>
        <v>0.51</v>
      </c>
      <c r="N862" s="297">
        <f t="shared" ref="N862:N893" si="81">AVERAGE(E862:G862)</f>
        <v>1.36</v>
      </c>
      <c r="O862" s="297">
        <f>AVERAGE(E862:G862)</f>
        <v>1.36</v>
      </c>
      <c r="P862" s="297">
        <f t="shared" si="77"/>
        <v>0</v>
      </c>
      <c r="Q862" s="295">
        <f t="shared" si="80"/>
        <v>0.14537509446708805</v>
      </c>
      <c r="V862" s="298" t="str">
        <f>PE!AP862</f>
        <v>Flussproben</v>
      </c>
    </row>
    <row r="863" spans="1:22">
      <c r="A863" s="321" t="s">
        <v>923</v>
      </c>
      <c r="H863">
        <v>1.1419999999999999</v>
      </c>
      <c r="I863">
        <v>0.104</v>
      </c>
      <c r="J863">
        <v>4.7531699999999999</v>
      </c>
      <c r="K863">
        <v>0.69</v>
      </c>
      <c r="L863" s="374">
        <f t="shared" si="76"/>
        <v>0.33</v>
      </c>
      <c r="M863" s="256">
        <f t="shared" si="79"/>
        <v>0.51</v>
      </c>
      <c r="N863" s="297" t="e">
        <f t="shared" si="81"/>
        <v>#DIV/0!</v>
      </c>
      <c r="O863" s="297" t="e">
        <f>AVERAGE(E863:G863)</f>
        <v>#DIV/0!</v>
      </c>
      <c r="P863" s="297" t="e">
        <f t="shared" si="77"/>
        <v>#DIV/0!</v>
      </c>
      <c r="Q863" s="295">
        <f t="shared" si="80"/>
        <v>0</v>
      </c>
      <c r="V863" s="298" t="str">
        <f>PE!AP863</f>
        <v>Flussproben</v>
      </c>
    </row>
    <row r="864" spans="1:22">
      <c r="A864" s="321" t="s">
        <v>924</v>
      </c>
      <c r="B864">
        <v>1.73</v>
      </c>
      <c r="E864">
        <v>1.73</v>
      </c>
      <c r="H864">
        <v>0.622</v>
      </c>
      <c r="I864">
        <v>0.104</v>
      </c>
      <c r="J864">
        <v>11.220549999999999</v>
      </c>
      <c r="K864">
        <v>0.44</v>
      </c>
      <c r="L864" s="374">
        <f t="shared" si="76"/>
        <v>0.33</v>
      </c>
      <c r="M864" s="256">
        <f t="shared" si="79"/>
        <v>0.38500000000000001</v>
      </c>
      <c r="N864" s="297">
        <f t="shared" si="81"/>
        <v>1.73</v>
      </c>
      <c r="O864" s="297">
        <f>AVERAGE(E864:G864)</f>
        <v>1.73</v>
      </c>
      <c r="P864" s="297">
        <f t="shared" si="77"/>
        <v>0</v>
      </c>
      <c r="Q864" s="295">
        <f t="shared" si="80"/>
        <v>0.15418139039530149</v>
      </c>
      <c r="V864" s="298" t="str">
        <f>PE!AP864</f>
        <v>Flussproben</v>
      </c>
    </row>
    <row r="865" spans="1:22">
      <c r="A865" s="321" t="s">
        <v>925</v>
      </c>
      <c r="B865">
        <v>2.5499999999999998</v>
      </c>
      <c r="E865">
        <v>2.5499999999999998</v>
      </c>
      <c r="H865">
        <v>0.57799999999999996</v>
      </c>
      <c r="I865">
        <v>22.041</v>
      </c>
      <c r="J865">
        <v>9.23292</v>
      </c>
      <c r="K865">
        <v>0.44</v>
      </c>
      <c r="L865" s="374">
        <f t="shared" si="76"/>
        <v>0.33</v>
      </c>
      <c r="M865" s="256">
        <f t="shared" si="79"/>
        <v>0.38500000000000001</v>
      </c>
      <c r="N865" s="297">
        <f t="shared" si="81"/>
        <v>2.5499999999999998</v>
      </c>
      <c r="O865" s="297" t="e">
        <f t="shared" ref="O865:O896" si="82">AVERAGE(F865:G865)</f>
        <v>#DIV/0!</v>
      </c>
      <c r="P865" s="297" t="e">
        <f t="shared" si="77"/>
        <v>#DIV/0!</v>
      </c>
      <c r="Q865" s="295">
        <f t="shared" si="80"/>
        <v>0</v>
      </c>
      <c r="V865" s="298" t="str">
        <f>PE!AP865</f>
        <v>Kläranlagen</v>
      </c>
    </row>
    <row r="866" spans="1:22">
      <c r="A866" s="321" t="s">
        <v>926</v>
      </c>
      <c r="B866">
        <v>2.13</v>
      </c>
      <c r="E866">
        <v>2.13</v>
      </c>
      <c r="H866">
        <v>1.1539999999999999</v>
      </c>
      <c r="I866">
        <v>22.041</v>
      </c>
      <c r="J866">
        <v>-99.239099999999993</v>
      </c>
      <c r="K866">
        <v>0.44</v>
      </c>
      <c r="L866" s="374">
        <f t="shared" si="76"/>
        <v>0.33</v>
      </c>
      <c r="M866" s="256">
        <f t="shared" si="79"/>
        <v>0.38500000000000001</v>
      </c>
      <c r="N866" s="297">
        <f t="shared" si="81"/>
        <v>2.13</v>
      </c>
      <c r="O866" s="297" t="e">
        <f t="shared" si="82"/>
        <v>#DIV/0!</v>
      </c>
      <c r="P866" s="297" t="e">
        <f t="shared" si="77"/>
        <v>#DIV/0!</v>
      </c>
      <c r="Q866" s="295">
        <f t="shared" si="80"/>
        <v>0</v>
      </c>
      <c r="V866" s="298" t="str">
        <f>PE!AP866</f>
        <v>Kläranlagen</v>
      </c>
    </row>
    <row r="867" spans="1:22">
      <c r="A867" s="321" t="s">
        <v>927</v>
      </c>
      <c r="B867">
        <v>2.2799999999999998</v>
      </c>
      <c r="E867">
        <v>2.2799999999999998</v>
      </c>
      <c r="H867">
        <v>0.57699999999999996</v>
      </c>
      <c r="I867">
        <v>22.041</v>
      </c>
      <c r="J867">
        <v>8.4308049999999994</v>
      </c>
      <c r="K867">
        <v>0.44</v>
      </c>
      <c r="L867" s="374">
        <f t="shared" si="76"/>
        <v>0.33</v>
      </c>
      <c r="M867" s="256">
        <f t="shared" si="79"/>
        <v>0.38500000000000001</v>
      </c>
      <c r="N867" s="297">
        <f t="shared" si="81"/>
        <v>2.2799999999999998</v>
      </c>
      <c r="O867" s="297" t="e">
        <f t="shared" si="82"/>
        <v>#DIV/0!</v>
      </c>
      <c r="P867" s="297" t="e">
        <f t="shared" si="77"/>
        <v>#DIV/0!</v>
      </c>
      <c r="Q867" s="295">
        <f t="shared" si="80"/>
        <v>0</v>
      </c>
      <c r="V867" s="298" t="str">
        <f>PE!AP867</f>
        <v>Kläranlagen</v>
      </c>
    </row>
    <row r="868" spans="1:22">
      <c r="A868" s="321" t="s">
        <v>928</v>
      </c>
      <c r="B868">
        <v>2.71</v>
      </c>
      <c r="E868">
        <v>2.71</v>
      </c>
      <c r="H868">
        <v>0.67500000000000004</v>
      </c>
      <c r="I868">
        <v>5.8999999999999997E-2</v>
      </c>
      <c r="J868">
        <v>11.371600000000001</v>
      </c>
      <c r="K868">
        <v>0.44</v>
      </c>
      <c r="L868" s="374">
        <f t="shared" si="76"/>
        <v>0.33</v>
      </c>
      <c r="M868" s="256">
        <f t="shared" si="79"/>
        <v>0.38500000000000001</v>
      </c>
      <c r="N868" s="297">
        <f t="shared" si="81"/>
        <v>2.71</v>
      </c>
      <c r="O868" s="297" t="e">
        <f t="shared" si="82"/>
        <v>#DIV/0!</v>
      </c>
      <c r="P868" s="297" t="e">
        <f t="shared" si="77"/>
        <v>#DIV/0!</v>
      </c>
      <c r="Q868" s="295">
        <f t="shared" si="80"/>
        <v>0</v>
      </c>
      <c r="V868" s="298" t="str">
        <f>PE!AP868</f>
        <v>Münchehofe</v>
      </c>
    </row>
    <row r="869" spans="1:22">
      <c r="A869" s="321" t="s">
        <v>929</v>
      </c>
      <c r="B869">
        <v>3.46</v>
      </c>
      <c r="E869">
        <v>3.46</v>
      </c>
      <c r="H869">
        <v>0.97199999999999998</v>
      </c>
      <c r="I869">
        <v>5.8999999999999997E-2</v>
      </c>
      <c r="J869">
        <v>13.8476</v>
      </c>
      <c r="K869">
        <v>0.44</v>
      </c>
      <c r="L869" s="374">
        <f t="shared" si="76"/>
        <v>0.33</v>
      </c>
      <c r="M869" s="256">
        <f t="shared" si="79"/>
        <v>0.38500000000000001</v>
      </c>
      <c r="N869" s="297">
        <f t="shared" si="81"/>
        <v>3.46</v>
      </c>
      <c r="O869" s="297" t="e">
        <f t="shared" si="82"/>
        <v>#DIV/0!</v>
      </c>
      <c r="P869" s="297" t="e">
        <f t="shared" si="77"/>
        <v>#DIV/0!</v>
      </c>
      <c r="Q869" s="295">
        <f t="shared" si="80"/>
        <v>0</v>
      </c>
      <c r="V869" s="298" t="str">
        <f>PE!AP869</f>
        <v>Münchehofe</v>
      </c>
    </row>
    <row r="870" spans="1:22">
      <c r="A870" s="321" t="s">
        <v>930</v>
      </c>
      <c r="B870">
        <v>2.68</v>
      </c>
      <c r="E870">
        <v>2.68</v>
      </c>
      <c r="H870">
        <v>0.54900000000000004</v>
      </c>
      <c r="I870">
        <v>5.8999999999999997E-2</v>
      </c>
      <c r="J870">
        <v>11.058949999999999</v>
      </c>
      <c r="K870">
        <v>0.44</v>
      </c>
      <c r="L870" s="374">
        <f t="shared" si="76"/>
        <v>0.33</v>
      </c>
      <c r="M870" s="256">
        <f t="shared" si="79"/>
        <v>0.38500000000000001</v>
      </c>
      <c r="N870" s="297">
        <f t="shared" si="81"/>
        <v>2.68</v>
      </c>
      <c r="O870" s="297" t="e">
        <f t="shared" si="82"/>
        <v>#DIV/0!</v>
      </c>
      <c r="P870" s="297" t="e">
        <f t="shared" si="77"/>
        <v>#DIV/0!</v>
      </c>
      <c r="Q870" s="295">
        <f t="shared" si="80"/>
        <v>0</v>
      </c>
      <c r="V870" s="298" t="str">
        <f>PE!AP870</f>
        <v>Münchehofe</v>
      </c>
    </row>
    <row r="871" spans="1:22">
      <c r="A871" s="321" t="s">
        <v>931</v>
      </c>
      <c r="B871">
        <v>2.0499999999999998</v>
      </c>
      <c r="E871">
        <v>2.0499999999999998</v>
      </c>
      <c r="H871">
        <v>0.498</v>
      </c>
      <c r="I871">
        <v>4.1000000000000002E-2</v>
      </c>
      <c r="J871">
        <v>5.7896099999999997</v>
      </c>
      <c r="K871">
        <v>0.44</v>
      </c>
      <c r="L871" s="374">
        <f t="shared" si="76"/>
        <v>0.33</v>
      </c>
      <c r="M871" s="256">
        <f t="shared" si="79"/>
        <v>0.38500000000000001</v>
      </c>
      <c r="N871" s="297">
        <f t="shared" si="81"/>
        <v>2.0499999999999998</v>
      </c>
      <c r="O871" s="297" t="e">
        <f t="shared" si="82"/>
        <v>#DIV/0!</v>
      </c>
      <c r="P871" s="297" t="e">
        <f t="shared" si="77"/>
        <v>#DIV/0!</v>
      </c>
      <c r="Q871" s="295">
        <f t="shared" si="80"/>
        <v>0</v>
      </c>
      <c r="V871" s="298" t="str">
        <f>PE!AP871</f>
        <v>Münchehofe</v>
      </c>
    </row>
    <row r="872" spans="1:22">
      <c r="A872" s="321" t="s">
        <v>932</v>
      </c>
      <c r="B872">
        <v>2.14</v>
      </c>
      <c r="E872">
        <v>2.14</v>
      </c>
      <c r="H872">
        <v>0.81399999999999995</v>
      </c>
      <c r="I872">
        <v>4.1000000000000002E-2</v>
      </c>
      <c r="J872">
        <v>6.0290800000000004</v>
      </c>
      <c r="K872">
        <v>0.44</v>
      </c>
      <c r="L872" s="374">
        <f t="shared" si="76"/>
        <v>0.33</v>
      </c>
      <c r="M872" s="256">
        <f t="shared" si="79"/>
        <v>0.38500000000000001</v>
      </c>
      <c r="N872" s="297">
        <f t="shared" si="81"/>
        <v>2.14</v>
      </c>
      <c r="O872" s="297" t="e">
        <f t="shared" si="82"/>
        <v>#DIV/0!</v>
      </c>
      <c r="P872" s="297" t="e">
        <f t="shared" si="77"/>
        <v>#DIV/0!</v>
      </c>
      <c r="Q872" s="295">
        <f t="shared" si="80"/>
        <v>0</v>
      </c>
      <c r="V872" s="298" t="str">
        <f>PE!AP872</f>
        <v>Münchehofe</v>
      </c>
    </row>
    <row r="873" spans="1:22">
      <c r="A873" s="321" t="s">
        <v>933</v>
      </c>
      <c r="B873">
        <v>2.1800000000000002</v>
      </c>
      <c r="E873">
        <v>2.1800000000000002</v>
      </c>
      <c r="H873">
        <v>0.88700000000000001</v>
      </c>
      <c r="I873">
        <v>4.1000000000000002E-2</v>
      </c>
      <c r="J873">
        <v>6.4609699999999997</v>
      </c>
      <c r="K873">
        <v>0.44</v>
      </c>
      <c r="L873" s="374">
        <f t="shared" si="76"/>
        <v>0.33</v>
      </c>
      <c r="M873" s="256">
        <f t="shared" si="79"/>
        <v>0.38500000000000001</v>
      </c>
      <c r="N873" s="297">
        <f t="shared" si="81"/>
        <v>2.1800000000000002</v>
      </c>
      <c r="O873" s="297" t="e">
        <f t="shared" si="82"/>
        <v>#DIV/0!</v>
      </c>
      <c r="P873" s="297" t="e">
        <f t="shared" si="77"/>
        <v>#DIV/0!</v>
      </c>
      <c r="Q873" s="295">
        <f t="shared" si="80"/>
        <v>0</v>
      </c>
      <c r="V873" s="298" t="str">
        <f>PE!AP873</f>
        <v>Münchehofe</v>
      </c>
    </row>
    <row r="874" spans="1:22">
      <c r="A874" s="321" t="s">
        <v>934</v>
      </c>
      <c r="J874">
        <v>9.5821000000000003E-2</v>
      </c>
      <c r="L874" s="374">
        <f t="shared" si="76"/>
        <v>0.33</v>
      </c>
      <c r="M874" s="256">
        <f t="shared" si="79"/>
        <v>0.33</v>
      </c>
      <c r="N874" s="297" t="e">
        <f t="shared" si="81"/>
        <v>#DIV/0!</v>
      </c>
      <c r="O874" s="297" t="e">
        <f t="shared" si="82"/>
        <v>#DIV/0!</v>
      </c>
      <c r="P874" s="297" t="e">
        <f t="shared" si="77"/>
        <v>#DIV/0!</v>
      </c>
      <c r="Q874" s="295">
        <f t="shared" si="80"/>
        <v>0</v>
      </c>
      <c r="V874" s="298" t="str">
        <f>PE!AP874</f>
        <v>RBF</v>
      </c>
    </row>
    <row r="875" spans="1:22">
      <c r="A875" s="321" t="s">
        <v>936</v>
      </c>
      <c r="C875">
        <v>19.66</v>
      </c>
      <c r="D875">
        <v>6.25</v>
      </c>
      <c r="F875">
        <v>19.66</v>
      </c>
      <c r="G875">
        <v>6.25</v>
      </c>
      <c r="J875">
        <v>3.9952099999999997E-2</v>
      </c>
      <c r="K875">
        <v>0.89</v>
      </c>
      <c r="L875" s="374">
        <f t="shared" si="76"/>
        <v>0.5</v>
      </c>
      <c r="M875" s="256">
        <f t="shared" si="79"/>
        <v>0.69500000000000006</v>
      </c>
      <c r="N875" s="297">
        <f t="shared" si="81"/>
        <v>12.955</v>
      </c>
      <c r="O875" s="297">
        <f t="shared" si="82"/>
        <v>12.955</v>
      </c>
      <c r="P875" s="297">
        <f t="shared" si="77"/>
        <v>103.512157468159</v>
      </c>
      <c r="Q875" s="295">
        <f t="shared" si="80"/>
        <v>324.26330530810645</v>
      </c>
      <c r="V875" s="298" t="str">
        <f>PE!AP875</f>
        <v>Methode</v>
      </c>
    </row>
    <row r="876" spans="1:22">
      <c r="A876" s="321" t="s">
        <v>937</v>
      </c>
      <c r="B876">
        <v>2.4</v>
      </c>
      <c r="C876">
        <v>2.48</v>
      </c>
      <c r="E876">
        <v>2.4</v>
      </c>
      <c r="F876">
        <v>2.48</v>
      </c>
      <c r="H876">
        <v>0.70699999999999996</v>
      </c>
      <c r="I876">
        <v>4.1000000000000002E-2</v>
      </c>
      <c r="J876">
        <v>12.188499999999999</v>
      </c>
      <c r="K876">
        <v>0.69</v>
      </c>
      <c r="L876" s="374">
        <f t="shared" si="76"/>
        <v>0.75</v>
      </c>
      <c r="M876" s="256">
        <f t="shared" si="79"/>
        <v>0.72</v>
      </c>
      <c r="N876" s="297">
        <f t="shared" si="81"/>
        <v>2.44</v>
      </c>
      <c r="O876" s="297">
        <f t="shared" si="82"/>
        <v>2.48</v>
      </c>
      <c r="P876" s="297">
        <f t="shared" si="77"/>
        <v>0</v>
      </c>
      <c r="Q876" s="295">
        <f t="shared" si="80"/>
        <v>0.2034704844730689</v>
      </c>
      <c r="V876" s="298" t="str">
        <f>PE!AP876</f>
        <v>Straßenabfluss</v>
      </c>
    </row>
    <row r="877" spans="1:22">
      <c r="A877" s="321" t="s">
        <v>938</v>
      </c>
      <c r="B877">
        <v>2.68</v>
      </c>
      <c r="E877">
        <v>2.68</v>
      </c>
      <c r="H877">
        <v>0.70699999999999996</v>
      </c>
      <c r="I877">
        <v>4.1000000000000002E-2</v>
      </c>
      <c r="J877">
        <v>17.268899999999999</v>
      </c>
      <c r="K877">
        <v>0.69</v>
      </c>
      <c r="L877" s="374">
        <f t="shared" si="76"/>
        <v>0.33</v>
      </c>
      <c r="M877" s="256">
        <f t="shared" si="79"/>
        <v>0.51</v>
      </c>
      <c r="N877" s="297">
        <f t="shared" si="81"/>
        <v>2.68</v>
      </c>
      <c r="O877" s="297" t="e">
        <f t="shared" si="82"/>
        <v>#DIV/0!</v>
      </c>
      <c r="P877" s="297" t="e">
        <f t="shared" si="77"/>
        <v>#DIV/0!</v>
      </c>
      <c r="Q877" s="295">
        <f t="shared" si="80"/>
        <v>0</v>
      </c>
      <c r="V877" s="298" t="str">
        <f>PE!AP877</f>
        <v>Straßenabfluss</v>
      </c>
    </row>
    <row r="878" spans="1:22">
      <c r="A878" s="321" t="s">
        <v>939</v>
      </c>
      <c r="B878">
        <v>1.17</v>
      </c>
      <c r="E878">
        <v>1.17</v>
      </c>
      <c r="H878">
        <v>0.70699999999999996</v>
      </c>
      <c r="I878">
        <v>6.9000000000000006E-2</v>
      </c>
      <c r="J878">
        <v>6.0072850000000004</v>
      </c>
      <c r="K878">
        <v>0.44</v>
      </c>
      <c r="L878" s="374">
        <f t="shared" si="76"/>
        <v>0.33</v>
      </c>
      <c r="M878" s="256">
        <f t="shared" si="79"/>
        <v>0.38500000000000001</v>
      </c>
      <c r="N878" s="297">
        <f t="shared" si="81"/>
        <v>1.17</v>
      </c>
      <c r="O878" s="297" t="e">
        <f t="shared" si="82"/>
        <v>#DIV/0!</v>
      </c>
      <c r="P878" s="297" t="e">
        <f t="shared" si="77"/>
        <v>#DIV/0!</v>
      </c>
      <c r="Q878" s="295">
        <f t="shared" si="80"/>
        <v>0</v>
      </c>
      <c r="V878" s="298" t="str">
        <f>PE!AP878</f>
        <v>Kläranlagen</v>
      </c>
    </row>
    <row r="879" spans="1:22">
      <c r="A879" s="321" t="s">
        <v>940</v>
      </c>
      <c r="B879">
        <v>1.02</v>
      </c>
      <c r="E879">
        <v>1.02</v>
      </c>
      <c r="H879">
        <v>0.70699999999999996</v>
      </c>
      <c r="I879">
        <v>6.9000000000000006E-2</v>
      </c>
      <c r="J879">
        <v>5.5315799999999999</v>
      </c>
      <c r="K879">
        <v>0.44</v>
      </c>
      <c r="L879" s="374">
        <f t="shared" si="76"/>
        <v>0.33</v>
      </c>
      <c r="M879" s="256">
        <f t="shared" si="79"/>
        <v>0.38500000000000001</v>
      </c>
      <c r="N879" s="297">
        <f t="shared" si="81"/>
        <v>1.02</v>
      </c>
      <c r="O879" s="297" t="e">
        <f t="shared" si="82"/>
        <v>#DIV/0!</v>
      </c>
      <c r="P879" s="297" t="e">
        <f t="shared" si="77"/>
        <v>#DIV/0!</v>
      </c>
      <c r="Q879" s="295">
        <f t="shared" si="80"/>
        <v>0</v>
      </c>
      <c r="V879" s="298" t="str">
        <f>PE!AP879</f>
        <v>Kläranlagen</v>
      </c>
    </row>
    <row r="880" spans="1:22">
      <c r="A880" s="323" t="s">
        <v>941</v>
      </c>
      <c r="B880">
        <v>3.13</v>
      </c>
      <c r="E880">
        <v>3.13</v>
      </c>
      <c r="H880">
        <v>0.14699999999999999</v>
      </c>
      <c r="I880">
        <v>0.29299999999999998</v>
      </c>
      <c r="J880">
        <v>26.531649999999999</v>
      </c>
      <c r="K880">
        <v>0.44</v>
      </c>
      <c r="L880" s="374">
        <f t="shared" si="76"/>
        <v>0.33</v>
      </c>
      <c r="M880" s="256">
        <f t="shared" si="79"/>
        <v>0.38500000000000001</v>
      </c>
      <c r="N880" s="297">
        <f t="shared" si="81"/>
        <v>3.13</v>
      </c>
      <c r="O880" s="297" t="e">
        <f t="shared" si="82"/>
        <v>#DIV/0!</v>
      </c>
      <c r="P880" s="297" t="e">
        <f t="shared" si="77"/>
        <v>#DIV/0!</v>
      </c>
      <c r="Q880" s="295">
        <f t="shared" si="80"/>
        <v>0</v>
      </c>
      <c r="V880" s="298" t="str">
        <f>PE!AP880</f>
        <v>KWS</v>
      </c>
    </row>
    <row r="881" spans="1:22">
      <c r="A881" s="323" t="s">
        <v>942</v>
      </c>
      <c r="B881">
        <v>3.73</v>
      </c>
      <c r="E881">
        <v>3.73</v>
      </c>
      <c r="H881">
        <v>0.92200000000000004</v>
      </c>
      <c r="I881">
        <v>0.29299999999999998</v>
      </c>
      <c r="J881">
        <v>29.1462</v>
      </c>
      <c r="K881">
        <v>0.44</v>
      </c>
      <c r="L881" s="374">
        <f t="shared" si="76"/>
        <v>0.33</v>
      </c>
      <c r="M881" s="256">
        <f t="shared" si="79"/>
        <v>0.38500000000000001</v>
      </c>
      <c r="N881" s="297">
        <f t="shared" si="81"/>
        <v>3.73</v>
      </c>
      <c r="O881" s="297" t="e">
        <f t="shared" si="82"/>
        <v>#DIV/0!</v>
      </c>
      <c r="P881" s="297" t="e">
        <f t="shared" si="77"/>
        <v>#DIV/0!</v>
      </c>
      <c r="Q881" s="295">
        <f t="shared" si="80"/>
        <v>0</v>
      </c>
      <c r="V881" s="298" t="str">
        <f>PE!AP881</f>
        <v>KWS</v>
      </c>
    </row>
    <row r="882" spans="1:22">
      <c r="A882" s="323" t="s">
        <v>943</v>
      </c>
      <c r="B882">
        <v>1.54</v>
      </c>
      <c r="E882">
        <v>1.54</v>
      </c>
      <c r="H882">
        <v>1.0509999999999999</v>
      </c>
      <c r="I882">
        <v>0.29299999999999998</v>
      </c>
      <c r="J882">
        <v>16.288900000000002</v>
      </c>
      <c r="K882">
        <v>0.44</v>
      </c>
      <c r="L882" s="374">
        <f t="shared" si="76"/>
        <v>0.33</v>
      </c>
      <c r="M882" s="256">
        <f t="shared" si="79"/>
        <v>0.38500000000000001</v>
      </c>
      <c r="N882" s="297">
        <f t="shared" si="81"/>
        <v>1.54</v>
      </c>
      <c r="O882" s="297" t="e">
        <f t="shared" si="82"/>
        <v>#DIV/0!</v>
      </c>
      <c r="P882" s="297" t="e">
        <f t="shared" si="77"/>
        <v>#DIV/0!</v>
      </c>
      <c r="Q882" s="295">
        <f t="shared" si="80"/>
        <v>0</v>
      </c>
      <c r="V882" s="298" t="str">
        <f>PE!AP882</f>
        <v>KWS</v>
      </c>
    </row>
    <row r="883" spans="1:22">
      <c r="A883" s="323" t="s">
        <v>944</v>
      </c>
      <c r="H883">
        <v>0.998</v>
      </c>
      <c r="I883">
        <v>0.246</v>
      </c>
      <c r="J883">
        <v>3.7278199999999999</v>
      </c>
      <c r="K883">
        <v>0.39</v>
      </c>
      <c r="L883" s="374">
        <f t="shared" si="76"/>
        <v>0.33</v>
      </c>
      <c r="M883" s="256">
        <f t="shared" si="79"/>
        <v>0.36</v>
      </c>
      <c r="N883" s="297" t="e">
        <f t="shared" si="81"/>
        <v>#DIV/0!</v>
      </c>
      <c r="O883" s="297" t="e">
        <f t="shared" si="82"/>
        <v>#DIV/0!</v>
      </c>
      <c r="P883" s="297" t="e">
        <f t="shared" si="77"/>
        <v>#DIV/0!</v>
      </c>
      <c r="Q883" s="295">
        <f t="shared" si="80"/>
        <v>0</v>
      </c>
      <c r="V883" s="298" t="str">
        <f>PE!AP883</f>
        <v>KWS</v>
      </c>
    </row>
    <row r="884" spans="1:22">
      <c r="A884" s="323" t="s">
        <v>945</v>
      </c>
      <c r="B884">
        <v>1.57</v>
      </c>
      <c r="E884">
        <v>1.57</v>
      </c>
      <c r="H884">
        <v>0.65900000000000003</v>
      </c>
      <c r="I884">
        <v>0.246</v>
      </c>
      <c r="J884">
        <v>6.7965999999999998</v>
      </c>
      <c r="K884">
        <v>0.44</v>
      </c>
      <c r="L884" s="374">
        <f t="shared" si="76"/>
        <v>0.33</v>
      </c>
      <c r="M884" s="256">
        <f t="shared" si="79"/>
        <v>0.38500000000000001</v>
      </c>
      <c r="N884" s="297">
        <f t="shared" si="81"/>
        <v>1.57</v>
      </c>
      <c r="O884" s="297" t="e">
        <f t="shared" si="82"/>
        <v>#DIV/0!</v>
      </c>
      <c r="P884" s="297" t="e">
        <f t="shared" si="77"/>
        <v>#DIV/0!</v>
      </c>
      <c r="Q884" s="295">
        <f t="shared" si="80"/>
        <v>0</v>
      </c>
      <c r="V884" s="298" t="str">
        <f>PE!AP884</f>
        <v>KWS</v>
      </c>
    </row>
    <row r="885" spans="1:22">
      <c r="A885" s="323" t="s">
        <v>946</v>
      </c>
      <c r="B885">
        <v>1.1299999999999999</v>
      </c>
      <c r="E885">
        <v>1.1299999999999999</v>
      </c>
      <c r="H885">
        <v>0.51400000000000001</v>
      </c>
      <c r="I885">
        <v>0.246</v>
      </c>
      <c r="J885">
        <v>5.0972499999999998</v>
      </c>
      <c r="K885">
        <v>0.44</v>
      </c>
      <c r="L885" s="374">
        <f t="shared" si="76"/>
        <v>0.33</v>
      </c>
      <c r="M885" s="256">
        <f t="shared" si="79"/>
        <v>0.38500000000000001</v>
      </c>
      <c r="N885" s="297">
        <f t="shared" si="81"/>
        <v>1.1299999999999999</v>
      </c>
      <c r="O885" s="297" t="e">
        <f t="shared" si="82"/>
        <v>#DIV/0!</v>
      </c>
      <c r="P885" s="297" t="e">
        <f t="shared" si="77"/>
        <v>#DIV/0!</v>
      </c>
      <c r="Q885" s="295">
        <f t="shared" si="80"/>
        <v>0</v>
      </c>
      <c r="V885" s="298" t="str">
        <f>PE!AP885</f>
        <v>KWS</v>
      </c>
    </row>
    <row r="886" spans="1:22">
      <c r="A886" s="323" t="s">
        <v>947</v>
      </c>
      <c r="B886">
        <v>1.5</v>
      </c>
      <c r="E886">
        <v>1.5</v>
      </c>
      <c r="H886">
        <v>0.48199999999999998</v>
      </c>
      <c r="I886">
        <v>6.2E-2</v>
      </c>
      <c r="J886">
        <v>10.328900000000001</v>
      </c>
      <c r="K886">
        <v>0.56000000000000005</v>
      </c>
      <c r="L886" s="374">
        <f t="shared" si="76"/>
        <v>0.33</v>
      </c>
      <c r="M886" s="256">
        <f t="shared" si="79"/>
        <v>0.44500000000000006</v>
      </c>
      <c r="N886" s="297">
        <f t="shared" si="81"/>
        <v>1.5</v>
      </c>
      <c r="O886" s="297" t="e">
        <f t="shared" si="82"/>
        <v>#DIV/0!</v>
      </c>
      <c r="P886" s="297" t="e">
        <f t="shared" si="77"/>
        <v>#DIV/0!</v>
      </c>
      <c r="Q886" s="295">
        <f>IFERROR(N886/J886,0)</f>
        <v>0.14522359592986667</v>
      </c>
      <c r="V886" s="298" t="str">
        <f>PE!AP886</f>
        <v>Flussproben</v>
      </c>
    </row>
    <row r="887" spans="1:22">
      <c r="A887" s="323" t="s">
        <v>948</v>
      </c>
      <c r="B887">
        <v>1.53</v>
      </c>
      <c r="E887">
        <v>1.53</v>
      </c>
      <c r="H887">
        <v>0.66500000000000004</v>
      </c>
      <c r="I887">
        <v>6.2E-2</v>
      </c>
      <c r="J887">
        <v>9.8335849999999994</v>
      </c>
      <c r="K887">
        <v>0.44</v>
      </c>
      <c r="L887" s="374">
        <f t="shared" si="76"/>
        <v>0.33</v>
      </c>
      <c r="M887" s="256">
        <f t="shared" si="79"/>
        <v>0.38500000000000001</v>
      </c>
      <c r="N887" s="297">
        <f t="shared" si="81"/>
        <v>1.53</v>
      </c>
      <c r="O887" s="297" t="e">
        <f t="shared" si="82"/>
        <v>#DIV/0!</v>
      </c>
      <c r="P887" s="297" t="e">
        <f t="shared" si="77"/>
        <v>#DIV/0!</v>
      </c>
      <c r="Q887" s="295">
        <f>IFERROR(N887/J887,0)</f>
        <v>0.15558923830932464</v>
      </c>
      <c r="V887" s="298" t="str">
        <f>PE!AP887</f>
        <v>Flussproben</v>
      </c>
    </row>
    <row r="888" spans="1:22">
      <c r="A888" s="323" t="s">
        <v>949</v>
      </c>
      <c r="B888">
        <v>2.5299999999999998</v>
      </c>
      <c r="E888">
        <v>2.5299999999999998</v>
      </c>
      <c r="H888">
        <v>1.1459999999999999</v>
      </c>
      <c r="I888">
        <v>6.2E-2</v>
      </c>
      <c r="J888">
        <v>16.55585</v>
      </c>
      <c r="K888">
        <v>0.44</v>
      </c>
      <c r="L888" s="374">
        <f t="shared" si="76"/>
        <v>0.33</v>
      </c>
      <c r="M888" s="256">
        <f t="shared" si="79"/>
        <v>0.38500000000000001</v>
      </c>
      <c r="N888" s="297">
        <f t="shared" si="81"/>
        <v>2.5299999999999998</v>
      </c>
      <c r="O888" s="297" t="e">
        <f t="shared" si="82"/>
        <v>#DIV/0!</v>
      </c>
      <c r="P888" s="297" t="e">
        <f t="shared" si="77"/>
        <v>#DIV/0!</v>
      </c>
      <c r="Q888" s="295">
        <f>IFERROR(N888/J888,0)</f>
        <v>0.15281607407653489</v>
      </c>
      <c r="V888" s="298" t="str">
        <f>PE!AP888</f>
        <v>Flussproben</v>
      </c>
    </row>
    <row r="889" spans="1:22">
      <c r="A889" s="323" t="s">
        <v>950</v>
      </c>
      <c r="B889">
        <v>1.92</v>
      </c>
      <c r="C889">
        <v>1.95</v>
      </c>
      <c r="E889">
        <v>1.92</v>
      </c>
      <c r="F889">
        <v>1.95</v>
      </c>
      <c r="J889">
        <v>10.1968</v>
      </c>
      <c r="K889">
        <v>0.44</v>
      </c>
      <c r="L889" s="374">
        <f t="shared" si="76"/>
        <v>0.75</v>
      </c>
      <c r="M889" s="256">
        <f t="shared" si="79"/>
        <v>0.59499999999999997</v>
      </c>
      <c r="N889" s="297">
        <f t="shared" si="81"/>
        <v>1.9350000000000001</v>
      </c>
      <c r="O889" s="297">
        <f t="shared" si="82"/>
        <v>1.95</v>
      </c>
      <c r="P889" s="297">
        <f t="shared" si="77"/>
        <v>0</v>
      </c>
      <c r="Q889" s="295">
        <f>IFERROR(N889/J889,0)</f>
        <v>0.18976541660128668</v>
      </c>
      <c r="V889" s="298" t="str">
        <f>PE!AP889</f>
        <v>Flussproben, Methode</v>
      </c>
    </row>
    <row r="890" spans="1:22">
      <c r="A890" s="323" t="s">
        <v>951</v>
      </c>
      <c r="D890">
        <v>3.46</v>
      </c>
      <c r="G890">
        <v>3.46</v>
      </c>
      <c r="J890">
        <v>0.53195800000000004</v>
      </c>
      <c r="K890">
        <v>0.5</v>
      </c>
      <c r="L890" s="374">
        <f t="shared" si="76"/>
        <v>0.75</v>
      </c>
      <c r="M890" s="256">
        <f t="shared" si="79"/>
        <v>0.625</v>
      </c>
      <c r="N890" s="297">
        <f t="shared" si="81"/>
        <v>3.46</v>
      </c>
      <c r="O890" s="297">
        <f t="shared" si="82"/>
        <v>3.46</v>
      </c>
      <c r="P890" s="297">
        <f t="shared" si="77"/>
        <v>0</v>
      </c>
      <c r="Q890" s="295">
        <f t="shared" ref="Q890:Q921" si="83">IFERROR(O890/J890,0)</f>
        <v>6.5042728937246919</v>
      </c>
      <c r="V890" s="298" t="str">
        <f>PE!AP890</f>
        <v>Methode</v>
      </c>
    </row>
    <row r="891" spans="1:22">
      <c r="A891" s="323" t="s">
        <v>952</v>
      </c>
      <c r="D891">
        <v>3.51</v>
      </c>
      <c r="G891">
        <v>3.51</v>
      </c>
      <c r="J891">
        <v>0.137437</v>
      </c>
      <c r="K891">
        <v>0.5</v>
      </c>
      <c r="L891" s="374">
        <f t="shared" si="76"/>
        <v>0.75</v>
      </c>
      <c r="M891" s="256">
        <f t="shared" si="79"/>
        <v>0.625</v>
      </c>
      <c r="N891" s="297">
        <f t="shared" si="81"/>
        <v>3.51</v>
      </c>
      <c r="O891" s="297">
        <f t="shared" si="82"/>
        <v>3.51</v>
      </c>
      <c r="P891" s="297">
        <f t="shared" si="77"/>
        <v>0</v>
      </c>
      <c r="Q891" s="295">
        <f t="shared" si="83"/>
        <v>25.538974220915762</v>
      </c>
      <c r="V891" s="298" t="str">
        <f>PE!AP891</f>
        <v>Methode</v>
      </c>
    </row>
    <row r="892" spans="1:22">
      <c r="A892" s="323" t="s">
        <v>953</v>
      </c>
      <c r="B892">
        <v>9.93</v>
      </c>
      <c r="C892">
        <v>2.06</v>
      </c>
      <c r="E892">
        <v>9.93</v>
      </c>
      <c r="F892">
        <v>2.06</v>
      </c>
      <c r="H892">
        <v>0.70699999999999996</v>
      </c>
      <c r="I892">
        <v>1.0549999999999999</v>
      </c>
      <c r="J892">
        <v>35.155799999999999</v>
      </c>
      <c r="K892">
        <v>0.44</v>
      </c>
      <c r="L892" s="374">
        <f t="shared" si="76"/>
        <v>0.75</v>
      </c>
      <c r="M892" s="256">
        <f t="shared" si="79"/>
        <v>0.59499999999999997</v>
      </c>
      <c r="N892" s="297">
        <f t="shared" si="81"/>
        <v>5.9950000000000001</v>
      </c>
      <c r="O892" s="297">
        <f t="shared" si="82"/>
        <v>2.06</v>
      </c>
      <c r="P892" s="297">
        <f t="shared" si="77"/>
        <v>0</v>
      </c>
      <c r="Q892" s="295">
        <f t="shared" si="83"/>
        <v>5.8596305588267089E-2</v>
      </c>
      <c r="V892" s="298" t="str">
        <f>PE!AP892</f>
        <v>Straßenabfluss</v>
      </c>
    </row>
    <row r="893" spans="1:22">
      <c r="A893" s="323" t="s">
        <v>954</v>
      </c>
      <c r="B893">
        <v>10.51</v>
      </c>
      <c r="C893">
        <v>2.12</v>
      </c>
      <c r="E893">
        <v>10.51</v>
      </c>
      <c r="F893">
        <v>2.12</v>
      </c>
      <c r="H893">
        <v>0.70699999999999996</v>
      </c>
      <c r="I893">
        <v>1.0549999999999999</v>
      </c>
      <c r="J893">
        <v>42.128150000000012</v>
      </c>
      <c r="K893">
        <v>0.44</v>
      </c>
      <c r="L893" s="374">
        <f t="shared" si="76"/>
        <v>0.75</v>
      </c>
      <c r="M893" s="256">
        <f t="shared" si="79"/>
        <v>0.59499999999999997</v>
      </c>
      <c r="N893" s="297">
        <f t="shared" si="81"/>
        <v>6.3149999999999995</v>
      </c>
      <c r="O893" s="297">
        <f t="shared" si="82"/>
        <v>2.12</v>
      </c>
      <c r="P893" s="297">
        <f t="shared" si="77"/>
        <v>0</v>
      </c>
      <c r="Q893" s="295">
        <f t="shared" si="83"/>
        <v>5.0322646496463751E-2</v>
      </c>
      <c r="V893" s="298" t="str">
        <f>PE!AP893</f>
        <v>KWS, Methode</v>
      </c>
    </row>
    <row r="894" spans="1:22">
      <c r="A894" s="327" t="s">
        <v>955</v>
      </c>
      <c r="B894">
        <v>144</v>
      </c>
      <c r="C894">
        <v>55.37</v>
      </c>
      <c r="E894">
        <v>144</v>
      </c>
      <c r="F894">
        <v>55.37</v>
      </c>
      <c r="H894">
        <v>1.0349999999999999</v>
      </c>
      <c r="I894">
        <v>0.14899999999999999</v>
      </c>
      <c r="J894">
        <v>18.248699999999999</v>
      </c>
      <c r="K894">
        <v>0.81</v>
      </c>
      <c r="L894" s="374">
        <f t="shared" si="76"/>
        <v>0.75</v>
      </c>
      <c r="M894" s="256">
        <f t="shared" si="79"/>
        <v>0.78</v>
      </c>
      <c r="N894" s="297">
        <f t="shared" ref="N894:N925" si="84">AVERAGE(E894:G894)</f>
        <v>99.685000000000002</v>
      </c>
      <c r="O894" s="297">
        <f t="shared" si="82"/>
        <v>55.37</v>
      </c>
      <c r="P894" s="297">
        <f t="shared" si="77"/>
        <v>0</v>
      </c>
      <c r="Q894" s="295">
        <f t="shared" si="83"/>
        <v>3.0341887367319313</v>
      </c>
      <c r="V894" s="298" t="str">
        <f>PE!AP894</f>
        <v>KWS, Methode</v>
      </c>
    </row>
    <row r="895" spans="1:22">
      <c r="A895" s="327" t="s">
        <v>956</v>
      </c>
      <c r="B895">
        <v>77.22</v>
      </c>
      <c r="C895">
        <v>43.88</v>
      </c>
      <c r="E895">
        <v>77.22</v>
      </c>
      <c r="F895">
        <v>43.88</v>
      </c>
      <c r="H895">
        <v>0.42399999999999999</v>
      </c>
      <c r="I895">
        <v>0.14899999999999999</v>
      </c>
      <c r="J895">
        <v>10.176299999999999</v>
      </c>
      <c r="K895">
        <v>0.94</v>
      </c>
      <c r="L895" s="374">
        <f t="shared" si="76"/>
        <v>0.75</v>
      </c>
      <c r="M895" s="256">
        <f t="shared" si="79"/>
        <v>0.84499999999999997</v>
      </c>
      <c r="N895" s="297">
        <f t="shared" si="84"/>
        <v>60.55</v>
      </c>
      <c r="O895" s="297">
        <f t="shared" si="82"/>
        <v>43.88</v>
      </c>
      <c r="P895" s="297">
        <f t="shared" si="77"/>
        <v>0</v>
      </c>
      <c r="Q895" s="295">
        <f t="shared" si="83"/>
        <v>4.3119797961931159</v>
      </c>
      <c r="V895" s="298" t="str">
        <f>PE!AP895</f>
        <v>KWS, Methode</v>
      </c>
    </row>
    <row r="896" spans="1:22">
      <c r="A896" s="327" t="s">
        <v>957</v>
      </c>
      <c r="B896">
        <v>112.65</v>
      </c>
      <c r="C896">
        <v>48.18</v>
      </c>
      <c r="E896">
        <v>112.65</v>
      </c>
      <c r="F896">
        <v>48.18</v>
      </c>
      <c r="H896">
        <v>0.308</v>
      </c>
      <c r="I896">
        <v>0.104</v>
      </c>
      <c r="J896">
        <v>10.766</v>
      </c>
      <c r="K896">
        <v>0.81</v>
      </c>
      <c r="L896" s="374">
        <f t="shared" si="76"/>
        <v>0.75</v>
      </c>
      <c r="M896" s="256">
        <f t="shared" si="79"/>
        <v>0.78</v>
      </c>
      <c r="N896" s="297">
        <f t="shared" si="84"/>
        <v>80.415000000000006</v>
      </c>
      <c r="O896" s="297">
        <f t="shared" si="82"/>
        <v>48.18</v>
      </c>
      <c r="P896" s="297">
        <f t="shared" si="77"/>
        <v>0</v>
      </c>
      <c r="Q896" s="295">
        <f t="shared" si="83"/>
        <v>4.4751997027679735</v>
      </c>
      <c r="V896" s="298" t="str">
        <f>PE!AP896</f>
        <v>KWS, Methode</v>
      </c>
    </row>
    <row r="897" spans="1:22">
      <c r="A897" s="327" t="s">
        <v>958</v>
      </c>
      <c r="B897">
        <v>87.84</v>
      </c>
      <c r="C897">
        <v>44.87</v>
      </c>
      <c r="E897">
        <v>87.84</v>
      </c>
      <c r="F897">
        <v>44.87</v>
      </c>
      <c r="H897">
        <v>1.0580000000000001</v>
      </c>
      <c r="I897">
        <v>0.104</v>
      </c>
      <c r="J897">
        <v>8.0681899999999995</v>
      </c>
      <c r="K897">
        <v>0.89</v>
      </c>
      <c r="L897" s="374">
        <f t="shared" si="76"/>
        <v>0.75</v>
      </c>
      <c r="M897" s="256">
        <f t="shared" si="79"/>
        <v>0.82000000000000006</v>
      </c>
      <c r="N897" s="297">
        <f t="shared" si="84"/>
        <v>66.355000000000004</v>
      </c>
      <c r="O897" s="297">
        <f t="shared" ref="O897:O928" si="85">AVERAGE(F897:G897)</f>
        <v>44.87</v>
      </c>
      <c r="P897" s="297">
        <f t="shared" si="77"/>
        <v>0</v>
      </c>
      <c r="Q897" s="295">
        <f t="shared" si="83"/>
        <v>5.5613464730007598</v>
      </c>
      <c r="V897" s="298" t="str">
        <f>PE!AP897</f>
        <v>KWS, Methode</v>
      </c>
    </row>
    <row r="898" spans="1:22">
      <c r="A898" s="327" t="s">
        <v>959</v>
      </c>
      <c r="B898">
        <v>142.18</v>
      </c>
      <c r="C898">
        <v>62.46</v>
      </c>
      <c r="E898">
        <v>142.18</v>
      </c>
      <c r="F898">
        <v>62.46</v>
      </c>
      <c r="H898">
        <v>0.82899999999999996</v>
      </c>
      <c r="I898">
        <v>0.104</v>
      </c>
      <c r="J898">
        <v>12.1059</v>
      </c>
      <c r="K898">
        <v>0.81</v>
      </c>
      <c r="L898" s="374">
        <f t="shared" ref="L898:L961" si="86">IF(COUNT(F898:G898)&lt;1,0.33,((COUNT(F898:G898)*(1/(COUNT(F898:G898)+COUNTBLANK(F898:G898)))+(IF(P898&lt;35,1,IF(P898&lt;70,0.5,IF(P898&gt;70,0)))))/2))</f>
        <v>0.75</v>
      </c>
      <c r="M898" s="256">
        <f t="shared" si="79"/>
        <v>0.78</v>
      </c>
      <c r="N898" s="297">
        <f t="shared" si="84"/>
        <v>102.32000000000001</v>
      </c>
      <c r="O898" s="297">
        <f t="shared" si="85"/>
        <v>62.46</v>
      </c>
      <c r="P898" s="297">
        <f t="shared" ref="P898:P961" si="87">(MAX(F898:G898)-MIN(F898:G898))/O898*100</f>
        <v>0</v>
      </c>
      <c r="Q898" s="295">
        <f t="shared" si="83"/>
        <v>5.159467697568954</v>
      </c>
      <c r="V898" s="298" t="str">
        <f>PE!AP898</f>
        <v>KWS, Methode</v>
      </c>
    </row>
    <row r="899" spans="1:22">
      <c r="A899" s="327" t="s">
        <v>960</v>
      </c>
      <c r="B899">
        <v>98</v>
      </c>
      <c r="C899">
        <v>33.090000000000003</v>
      </c>
      <c r="E899">
        <v>98</v>
      </c>
      <c r="F899">
        <v>33.090000000000003</v>
      </c>
      <c r="H899">
        <v>0.30299999999999999</v>
      </c>
      <c r="I899">
        <v>0.104</v>
      </c>
      <c r="J899">
        <v>8.165560000000001</v>
      </c>
      <c r="K899">
        <v>0.94</v>
      </c>
      <c r="L899" s="374">
        <f t="shared" si="86"/>
        <v>0.75</v>
      </c>
      <c r="M899" s="256">
        <f t="shared" si="79"/>
        <v>0.84499999999999997</v>
      </c>
      <c r="N899" s="297">
        <f t="shared" si="84"/>
        <v>65.545000000000002</v>
      </c>
      <c r="O899" s="297">
        <f t="shared" si="85"/>
        <v>33.090000000000003</v>
      </c>
      <c r="P899" s="297">
        <f t="shared" si="87"/>
        <v>0</v>
      </c>
      <c r="Q899" s="295">
        <f t="shared" si="83"/>
        <v>4.0523858743307253</v>
      </c>
      <c r="V899" s="298" t="str">
        <f>PE!AP899</f>
        <v>KWS, Methode</v>
      </c>
    </row>
    <row r="900" spans="1:22">
      <c r="A900" s="327" t="s">
        <v>961</v>
      </c>
      <c r="B900">
        <v>74.59</v>
      </c>
      <c r="C900">
        <v>17.079999999999998</v>
      </c>
      <c r="E900">
        <v>74.59</v>
      </c>
      <c r="F900">
        <v>17.079999999999998</v>
      </c>
      <c r="H900">
        <v>0.84699999999999998</v>
      </c>
      <c r="I900">
        <v>0.104</v>
      </c>
      <c r="J900">
        <v>7.0779899999999998</v>
      </c>
      <c r="K900">
        <v>0.89</v>
      </c>
      <c r="L900" s="374">
        <f t="shared" si="86"/>
        <v>0.75</v>
      </c>
      <c r="M900" s="256">
        <f t="shared" si="79"/>
        <v>0.82000000000000006</v>
      </c>
      <c r="N900" s="297">
        <f t="shared" si="84"/>
        <v>45.835000000000001</v>
      </c>
      <c r="O900" s="297">
        <f t="shared" si="85"/>
        <v>17.079999999999998</v>
      </c>
      <c r="P900" s="297">
        <f t="shared" si="87"/>
        <v>0</v>
      </c>
      <c r="Q900" s="295">
        <f t="shared" si="83"/>
        <v>2.4131144576355714</v>
      </c>
      <c r="V900" s="298" t="str">
        <f>PE!AP900</f>
        <v>KWS, Methode</v>
      </c>
    </row>
    <row r="901" spans="1:22">
      <c r="A901" s="327" t="s">
        <v>962</v>
      </c>
      <c r="B901">
        <v>119.25</v>
      </c>
      <c r="C901">
        <v>40.81</v>
      </c>
      <c r="E901">
        <v>119.25</v>
      </c>
      <c r="F901">
        <v>40.81</v>
      </c>
      <c r="H901">
        <v>1.04</v>
      </c>
      <c r="I901">
        <v>0.104</v>
      </c>
      <c r="J901">
        <v>10.222049999999999</v>
      </c>
      <c r="K901">
        <v>0.89</v>
      </c>
      <c r="L901" s="374">
        <f t="shared" si="86"/>
        <v>0.75</v>
      </c>
      <c r="M901" s="256">
        <f t="shared" si="79"/>
        <v>0.82000000000000006</v>
      </c>
      <c r="N901" s="297">
        <f t="shared" si="84"/>
        <v>80.03</v>
      </c>
      <c r="O901" s="297">
        <f t="shared" si="85"/>
        <v>40.81</v>
      </c>
      <c r="P901" s="297">
        <f t="shared" si="87"/>
        <v>0</v>
      </c>
      <c r="Q901" s="295">
        <f t="shared" si="83"/>
        <v>3.9923498711119594</v>
      </c>
      <c r="V901" s="298" t="str">
        <f>PE!AP901</f>
        <v>KWS, Methode</v>
      </c>
    </row>
    <row r="902" spans="1:22">
      <c r="A902" s="327" t="s">
        <v>963</v>
      </c>
      <c r="B902">
        <v>5.7</v>
      </c>
      <c r="E902">
        <v>5.7</v>
      </c>
      <c r="H902">
        <v>0.38100000000000001</v>
      </c>
      <c r="I902">
        <v>0.55100000000000005</v>
      </c>
      <c r="J902">
        <v>10.4535</v>
      </c>
      <c r="K902">
        <v>0.44</v>
      </c>
      <c r="L902" s="374">
        <f t="shared" si="86"/>
        <v>0.33</v>
      </c>
      <c r="M902" s="256">
        <f t="shared" si="79"/>
        <v>0.38500000000000001</v>
      </c>
      <c r="N902" s="297">
        <f t="shared" si="84"/>
        <v>5.7</v>
      </c>
      <c r="O902" s="297" t="e">
        <f t="shared" si="85"/>
        <v>#DIV/0!</v>
      </c>
      <c r="P902" s="297" t="e">
        <f t="shared" si="87"/>
        <v>#DIV/0!</v>
      </c>
      <c r="Q902" s="295">
        <f t="shared" si="83"/>
        <v>0</v>
      </c>
      <c r="V902" s="298" t="str">
        <f>PE!AP902</f>
        <v>Kläranlagen</v>
      </c>
    </row>
    <row r="903" spans="1:22">
      <c r="A903" s="327" t="s">
        <v>964</v>
      </c>
      <c r="B903">
        <v>4.57</v>
      </c>
      <c r="E903">
        <v>4.57</v>
      </c>
      <c r="H903">
        <v>0.95</v>
      </c>
      <c r="I903">
        <v>0.55100000000000005</v>
      </c>
      <c r="J903">
        <v>8.8926250000000007</v>
      </c>
      <c r="K903">
        <v>0.44</v>
      </c>
      <c r="L903" s="374">
        <f t="shared" si="86"/>
        <v>0.33</v>
      </c>
      <c r="M903" s="256">
        <f t="shared" si="79"/>
        <v>0.38500000000000001</v>
      </c>
      <c r="N903" s="297">
        <f t="shared" si="84"/>
        <v>4.57</v>
      </c>
      <c r="O903" s="297" t="e">
        <f t="shared" si="85"/>
        <v>#DIV/0!</v>
      </c>
      <c r="P903" s="297" t="e">
        <f t="shared" si="87"/>
        <v>#DIV/0!</v>
      </c>
      <c r="Q903" s="295">
        <f t="shared" si="83"/>
        <v>0</v>
      </c>
      <c r="V903" s="298" t="str">
        <f>PE!AP903</f>
        <v>Kläranlagen</v>
      </c>
    </row>
    <row r="904" spans="1:22">
      <c r="A904" s="327" t="s">
        <v>965</v>
      </c>
      <c r="B904">
        <v>5.77</v>
      </c>
      <c r="E904">
        <v>5.77</v>
      </c>
      <c r="H904">
        <v>0.80300000000000005</v>
      </c>
      <c r="I904">
        <v>0.55100000000000005</v>
      </c>
      <c r="J904">
        <v>10.566750000000001</v>
      </c>
      <c r="K904">
        <v>0.44</v>
      </c>
      <c r="L904" s="374">
        <f t="shared" si="86"/>
        <v>0.33</v>
      </c>
      <c r="M904" s="256">
        <f t="shared" si="79"/>
        <v>0.38500000000000001</v>
      </c>
      <c r="N904" s="297">
        <f t="shared" si="84"/>
        <v>5.77</v>
      </c>
      <c r="O904" s="297" t="e">
        <f t="shared" si="85"/>
        <v>#DIV/0!</v>
      </c>
      <c r="P904" s="297" t="e">
        <f t="shared" si="87"/>
        <v>#DIV/0!</v>
      </c>
      <c r="Q904" s="295">
        <f t="shared" si="83"/>
        <v>0</v>
      </c>
      <c r="V904" s="298" t="str">
        <f>PE!AP904</f>
        <v>Kläranlagen</v>
      </c>
    </row>
    <row r="905" spans="1:22">
      <c r="A905" s="327" t="s">
        <v>966</v>
      </c>
      <c r="B905">
        <v>3.46</v>
      </c>
      <c r="C905">
        <v>2.71</v>
      </c>
      <c r="E905">
        <v>3.46</v>
      </c>
      <c r="F905">
        <v>2.71</v>
      </c>
      <c r="H905">
        <v>0.45300000000000001</v>
      </c>
      <c r="I905">
        <v>7.3999999999999996E-2</v>
      </c>
      <c r="J905">
        <v>12.769600000000001</v>
      </c>
      <c r="K905">
        <v>0.69</v>
      </c>
      <c r="L905" s="374">
        <f t="shared" si="86"/>
        <v>0.75</v>
      </c>
      <c r="M905" s="256">
        <f t="shared" si="79"/>
        <v>0.72</v>
      </c>
      <c r="N905" s="297">
        <f t="shared" si="84"/>
        <v>3.085</v>
      </c>
      <c r="O905" s="297">
        <f t="shared" si="85"/>
        <v>2.71</v>
      </c>
      <c r="P905" s="297">
        <f t="shared" si="87"/>
        <v>0</v>
      </c>
      <c r="Q905" s="295">
        <f t="shared" si="83"/>
        <v>0.21222277910036336</v>
      </c>
      <c r="V905" s="298" t="str">
        <f>PE!AP905</f>
        <v>Straßenabfluss</v>
      </c>
    </row>
    <row r="906" spans="1:22">
      <c r="A906" s="327" t="s">
        <v>967</v>
      </c>
      <c r="B906">
        <v>2.42</v>
      </c>
      <c r="C906">
        <v>1.63</v>
      </c>
      <c r="E906">
        <v>2.42</v>
      </c>
      <c r="F906">
        <v>1.63</v>
      </c>
      <c r="H906">
        <v>1.107</v>
      </c>
      <c r="I906">
        <v>7.3999999999999996E-2</v>
      </c>
      <c r="J906">
        <v>9.585189999999999</v>
      </c>
      <c r="K906">
        <v>0.69</v>
      </c>
      <c r="L906" s="374">
        <f t="shared" si="86"/>
        <v>0.75</v>
      </c>
      <c r="M906" s="256">
        <f t="shared" si="79"/>
        <v>0.72</v>
      </c>
      <c r="N906" s="297">
        <f t="shared" si="84"/>
        <v>2.0249999999999999</v>
      </c>
      <c r="O906" s="297">
        <f t="shared" si="85"/>
        <v>1.63</v>
      </c>
      <c r="P906" s="297">
        <f t="shared" si="87"/>
        <v>0</v>
      </c>
      <c r="Q906" s="295">
        <f t="shared" si="83"/>
        <v>0.1700540104056362</v>
      </c>
      <c r="V906" s="298" t="str">
        <f>PE!AP906</f>
        <v>Straßenabfluss</v>
      </c>
    </row>
    <row r="907" spans="1:22">
      <c r="A907" s="327" t="s">
        <v>968</v>
      </c>
      <c r="B907">
        <v>3.88</v>
      </c>
      <c r="C907">
        <v>2.41</v>
      </c>
      <c r="E907" s="22">
        <v>3.88</v>
      </c>
      <c r="F907">
        <v>2.41</v>
      </c>
      <c r="H907">
        <v>0.70599999999999996</v>
      </c>
      <c r="I907">
        <v>7.3999999999999996E-2</v>
      </c>
      <c r="J907">
        <v>13.752599999999999</v>
      </c>
      <c r="K907">
        <v>0.69</v>
      </c>
      <c r="L907" s="374">
        <f t="shared" si="86"/>
        <v>0.75</v>
      </c>
      <c r="M907" s="256">
        <f t="shared" si="79"/>
        <v>0.72</v>
      </c>
      <c r="N907" s="297">
        <f t="shared" si="84"/>
        <v>3.145</v>
      </c>
      <c r="O907" s="297">
        <f t="shared" si="85"/>
        <v>2.41</v>
      </c>
      <c r="P907" s="297">
        <f t="shared" si="87"/>
        <v>0</v>
      </c>
      <c r="Q907" s="295">
        <f t="shared" si="83"/>
        <v>0.17523959105914519</v>
      </c>
      <c r="V907" s="298" t="str">
        <f>PE!AP907</f>
        <v>Straßenabfluss</v>
      </c>
    </row>
    <row r="908" spans="1:22">
      <c r="A908" s="329" t="s">
        <v>969</v>
      </c>
      <c r="H908">
        <v>0.70699999999999996</v>
      </c>
      <c r="I908">
        <v>0.129</v>
      </c>
      <c r="J908">
        <v>5.9239199999999999</v>
      </c>
      <c r="L908" s="374">
        <f t="shared" si="86"/>
        <v>0.33</v>
      </c>
      <c r="M908" s="256">
        <f t="shared" ref="M908:M971" si="88">AVERAGE(K908:L908)</f>
        <v>0.33</v>
      </c>
      <c r="N908" s="297" t="e">
        <f t="shared" si="84"/>
        <v>#DIV/0!</v>
      </c>
      <c r="O908" s="297" t="e">
        <f t="shared" si="85"/>
        <v>#DIV/0!</v>
      </c>
      <c r="P908" s="297" t="e">
        <f t="shared" si="87"/>
        <v>#DIV/0!</v>
      </c>
      <c r="Q908" s="295">
        <f t="shared" si="83"/>
        <v>0</v>
      </c>
      <c r="V908" s="298" t="str">
        <f>PE!AP908</f>
        <v>Bodenproben</v>
      </c>
    </row>
    <row r="909" spans="1:22">
      <c r="A909" s="329" t="s">
        <v>970</v>
      </c>
      <c r="H909">
        <v>0.70699999999999996</v>
      </c>
      <c r="I909">
        <v>0.129</v>
      </c>
      <c r="J909">
        <v>11.6953</v>
      </c>
      <c r="L909" s="374">
        <f t="shared" si="86"/>
        <v>0.33</v>
      </c>
      <c r="M909" s="256">
        <f t="shared" si="88"/>
        <v>0.33</v>
      </c>
      <c r="N909" s="297" t="e">
        <f t="shared" si="84"/>
        <v>#DIV/0!</v>
      </c>
      <c r="O909" s="297" t="e">
        <f t="shared" si="85"/>
        <v>#DIV/0!</v>
      </c>
      <c r="P909" s="297" t="e">
        <f t="shared" si="87"/>
        <v>#DIV/0!</v>
      </c>
      <c r="Q909" s="295">
        <f t="shared" si="83"/>
        <v>0</v>
      </c>
      <c r="V909" s="298" t="str">
        <f>PE!AP909</f>
        <v>Bodenproben</v>
      </c>
    </row>
    <row r="910" spans="1:22">
      <c r="A910" s="329" t="s">
        <v>971</v>
      </c>
      <c r="H910">
        <v>0.70699999999999996</v>
      </c>
      <c r="I910">
        <v>8.4000000000000005E-2</v>
      </c>
      <c r="J910">
        <v>5.3761700000000001</v>
      </c>
      <c r="K910">
        <v>0.25</v>
      </c>
      <c r="L910" s="374">
        <f t="shared" si="86"/>
        <v>0.33</v>
      </c>
      <c r="M910" s="256">
        <f t="shared" si="88"/>
        <v>0.29000000000000004</v>
      </c>
      <c r="N910" s="297" t="e">
        <f t="shared" si="84"/>
        <v>#DIV/0!</v>
      </c>
      <c r="O910" s="297" t="e">
        <f t="shared" si="85"/>
        <v>#DIV/0!</v>
      </c>
      <c r="P910" s="297" t="e">
        <f t="shared" si="87"/>
        <v>#DIV/0!</v>
      </c>
      <c r="Q910" s="295">
        <f t="shared" si="83"/>
        <v>0</v>
      </c>
      <c r="V910" s="298" t="str">
        <f>PE!AP910</f>
        <v>Bodenproben</v>
      </c>
    </row>
    <row r="911" spans="1:22">
      <c r="A911" s="329" t="s">
        <v>972</v>
      </c>
      <c r="H911">
        <v>0.70699999999999996</v>
      </c>
      <c r="I911">
        <v>8.4000000000000005E-2</v>
      </c>
      <c r="J911">
        <v>9.5681949999999993</v>
      </c>
      <c r="K911">
        <v>0.25</v>
      </c>
      <c r="L911" s="374">
        <f t="shared" si="86"/>
        <v>0.33</v>
      </c>
      <c r="M911" s="256">
        <f t="shared" si="88"/>
        <v>0.29000000000000004</v>
      </c>
      <c r="N911" s="297" t="e">
        <f t="shared" si="84"/>
        <v>#DIV/0!</v>
      </c>
      <c r="O911" s="297" t="e">
        <f t="shared" si="85"/>
        <v>#DIV/0!</v>
      </c>
      <c r="P911" s="297" t="e">
        <f t="shared" si="87"/>
        <v>#DIV/0!</v>
      </c>
      <c r="Q911" s="295">
        <f t="shared" si="83"/>
        <v>0</v>
      </c>
      <c r="V911" s="298" t="str">
        <f>PE!AP911</f>
        <v>Bodenproben</v>
      </c>
    </row>
    <row r="912" spans="1:22">
      <c r="A912" s="329" t="s">
        <v>973</v>
      </c>
      <c r="H912">
        <v>0.70699999999999996</v>
      </c>
      <c r="I912">
        <v>2.7E-2</v>
      </c>
      <c r="J912">
        <v>7.2167000000000003</v>
      </c>
      <c r="L912" s="374">
        <f t="shared" si="86"/>
        <v>0.33</v>
      </c>
      <c r="M912" s="256">
        <f t="shared" si="88"/>
        <v>0.33</v>
      </c>
      <c r="N912" s="297" t="e">
        <f t="shared" si="84"/>
        <v>#DIV/0!</v>
      </c>
      <c r="O912" s="297" t="e">
        <f t="shared" si="85"/>
        <v>#DIV/0!</v>
      </c>
      <c r="P912" s="297" t="e">
        <f t="shared" si="87"/>
        <v>#DIV/0!</v>
      </c>
      <c r="Q912" s="295">
        <f t="shared" si="83"/>
        <v>0</v>
      </c>
      <c r="V912" s="298" t="str">
        <f>PE!AP912</f>
        <v>Bodenproben</v>
      </c>
    </row>
    <row r="913" spans="1:22">
      <c r="A913" s="329" t="s">
        <v>974</v>
      </c>
      <c r="H913">
        <v>0.70699999999999996</v>
      </c>
      <c r="I913">
        <v>2.7E-2</v>
      </c>
      <c r="J913">
        <v>6.6939800000000007</v>
      </c>
      <c r="K913">
        <v>0.25</v>
      </c>
      <c r="L913" s="374">
        <f t="shared" si="86"/>
        <v>0.33</v>
      </c>
      <c r="M913" s="256">
        <f t="shared" si="88"/>
        <v>0.29000000000000004</v>
      </c>
      <c r="N913" s="297" t="e">
        <f t="shared" si="84"/>
        <v>#DIV/0!</v>
      </c>
      <c r="O913" s="297" t="e">
        <f t="shared" si="85"/>
        <v>#DIV/0!</v>
      </c>
      <c r="P913" s="297" t="e">
        <f t="shared" si="87"/>
        <v>#DIV/0!</v>
      </c>
      <c r="Q913" s="295">
        <f t="shared" si="83"/>
        <v>0</v>
      </c>
      <c r="V913" s="298" t="str">
        <f>PE!AP913</f>
        <v>Bodenproben</v>
      </c>
    </row>
    <row r="914" spans="1:22">
      <c r="A914" s="329" t="s">
        <v>975</v>
      </c>
      <c r="H914">
        <v>0.70699999999999996</v>
      </c>
      <c r="I914">
        <v>7.3999999999999996E-2</v>
      </c>
      <c r="J914">
        <v>9.5514899999999994</v>
      </c>
      <c r="L914" s="374">
        <f t="shared" si="86"/>
        <v>0.33</v>
      </c>
      <c r="M914" s="256">
        <f t="shared" si="88"/>
        <v>0.33</v>
      </c>
      <c r="N914" s="297" t="e">
        <f t="shared" si="84"/>
        <v>#DIV/0!</v>
      </c>
      <c r="O914" s="297" t="e">
        <f t="shared" si="85"/>
        <v>#DIV/0!</v>
      </c>
      <c r="P914" s="297" t="e">
        <f t="shared" si="87"/>
        <v>#DIV/0!</v>
      </c>
      <c r="Q914" s="295">
        <f t="shared" si="83"/>
        <v>0</v>
      </c>
      <c r="V914" s="298" t="str">
        <f>PE!AP914</f>
        <v>Bodenproben</v>
      </c>
    </row>
    <row r="915" spans="1:22">
      <c r="A915" s="329" t="s">
        <v>976</v>
      </c>
      <c r="H915">
        <v>0.70699999999999996</v>
      </c>
      <c r="I915">
        <v>0.13500000000000001</v>
      </c>
      <c r="J915">
        <v>10.0252</v>
      </c>
      <c r="L915" s="374">
        <f t="shared" si="86"/>
        <v>0.33</v>
      </c>
      <c r="M915" s="256">
        <f t="shared" si="88"/>
        <v>0.33</v>
      </c>
      <c r="N915" s="297" t="e">
        <f t="shared" si="84"/>
        <v>#DIV/0!</v>
      </c>
      <c r="O915" s="297" t="e">
        <f t="shared" si="85"/>
        <v>#DIV/0!</v>
      </c>
      <c r="P915" s="297" t="e">
        <f t="shared" si="87"/>
        <v>#DIV/0!</v>
      </c>
      <c r="Q915" s="295">
        <f t="shared" si="83"/>
        <v>0</v>
      </c>
      <c r="V915" s="298" t="str">
        <f>PE!AP915</f>
        <v>Bodenproben</v>
      </c>
    </row>
    <row r="916" spans="1:22">
      <c r="A916" s="329" t="s">
        <v>977</v>
      </c>
      <c r="H916">
        <v>0.70699999999999996</v>
      </c>
      <c r="I916">
        <v>0.104</v>
      </c>
      <c r="J916">
        <v>9.7563600000000008</v>
      </c>
      <c r="L916" s="374">
        <f t="shared" si="86"/>
        <v>0.33</v>
      </c>
      <c r="M916" s="256">
        <f t="shared" si="88"/>
        <v>0.33</v>
      </c>
      <c r="N916" s="297" t="e">
        <f t="shared" si="84"/>
        <v>#DIV/0!</v>
      </c>
      <c r="O916" s="297" t="e">
        <f t="shared" si="85"/>
        <v>#DIV/0!</v>
      </c>
      <c r="P916" s="297" t="e">
        <f t="shared" si="87"/>
        <v>#DIV/0!</v>
      </c>
      <c r="Q916" s="295">
        <f t="shared" si="83"/>
        <v>0</v>
      </c>
      <c r="V916" s="298" t="str">
        <f>PE!AP916</f>
        <v>Bodenproben</v>
      </c>
    </row>
    <row r="917" spans="1:22">
      <c r="A917" s="329" t="s">
        <v>978</v>
      </c>
      <c r="H917">
        <v>0.70699999999999996</v>
      </c>
      <c r="I917">
        <v>0.104</v>
      </c>
      <c r="J917">
        <v>6.7526899999999994</v>
      </c>
      <c r="L917" s="374">
        <f t="shared" si="86"/>
        <v>0.33</v>
      </c>
      <c r="M917" s="256">
        <f t="shared" si="88"/>
        <v>0.33</v>
      </c>
      <c r="N917" s="297" t="e">
        <f t="shared" si="84"/>
        <v>#DIV/0!</v>
      </c>
      <c r="O917" s="297" t="e">
        <f t="shared" si="85"/>
        <v>#DIV/0!</v>
      </c>
      <c r="P917" s="297" t="e">
        <f t="shared" si="87"/>
        <v>#DIV/0!</v>
      </c>
      <c r="Q917" s="295">
        <f t="shared" si="83"/>
        <v>0</v>
      </c>
      <c r="V917" s="298" t="str">
        <f>PE!AP917</f>
        <v>Bodenproben</v>
      </c>
    </row>
    <row r="918" spans="1:22">
      <c r="A918" s="329" t="s">
        <v>979</v>
      </c>
      <c r="H918">
        <v>0.70699999999999996</v>
      </c>
      <c r="I918">
        <v>7.3999999999999996E-2</v>
      </c>
      <c r="J918">
        <v>6.7782999999999998</v>
      </c>
      <c r="L918" s="374">
        <f t="shared" si="86"/>
        <v>0.33</v>
      </c>
      <c r="M918" s="256">
        <f t="shared" si="88"/>
        <v>0.33</v>
      </c>
      <c r="N918" s="297" t="e">
        <f t="shared" si="84"/>
        <v>#DIV/0!</v>
      </c>
      <c r="O918" s="297" t="e">
        <f t="shared" si="85"/>
        <v>#DIV/0!</v>
      </c>
      <c r="P918" s="297" t="e">
        <f t="shared" si="87"/>
        <v>#DIV/0!</v>
      </c>
      <c r="Q918" s="295">
        <f t="shared" si="83"/>
        <v>0</v>
      </c>
      <c r="V918" s="298" t="str">
        <f>PE!AP918</f>
        <v>Bodenproben</v>
      </c>
    </row>
    <row r="919" spans="1:22">
      <c r="A919" s="329" t="s">
        <v>980</v>
      </c>
      <c r="H919">
        <v>0.70699999999999996</v>
      </c>
      <c r="I919">
        <v>0.13500000000000001</v>
      </c>
      <c r="J919">
        <v>4.1185499999999999</v>
      </c>
      <c r="L919" s="374">
        <f t="shared" si="86"/>
        <v>0.33</v>
      </c>
      <c r="M919" s="256">
        <f t="shared" si="88"/>
        <v>0.33</v>
      </c>
      <c r="N919" s="297" t="e">
        <f t="shared" si="84"/>
        <v>#DIV/0!</v>
      </c>
      <c r="O919" s="297" t="e">
        <f t="shared" si="85"/>
        <v>#DIV/0!</v>
      </c>
      <c r="P919" s="297" t="e">
        <f t="shared" si="87"/>
        <v>#DIV/0!</v>
      </c>
      <c r="Q919" s="295">
        <f t="shared" si="83"/>
        <v>0</v>
      </c>
      <c r="V919" s="298" t="str">
        <f>PE!AP919</f>
        <v>Bodenproben</v>
      </c>
    </row>
    <row r="920" spans="1:22">
      <c r="A920" s="336" t="s">
        <v>981</v>
      </c>
      <c r="J920" s="304">
        <v>18.433900000000001</v>
      </c>
      <c r="L920" s="374">
        <f t="shared" si="86"/>
        <v>0.33</v>
      </c>
      <c r="M920" s="256">
        <f t="shared" si="88"/>
        <v>0.33</v>
      </c>
      <c r="N920" s="297" t="e">
        <f t="shared" si="84"/>
        <v>#DIV/0!</v>
      </c>
      <c r="O920" s="297" t="e">
        <f t="shared" si="85"/>
        <v>#DIV/0!</v>
      </c>
      <c r="P920" s="297" t="e">
        <f t="shared" si="87"/>
        <v>#DIV/0!</v>
      </c>
      <c r="Q920" s="295">
        <f t="shared" si="83"/>
        <v>0</v>
      </c>
      <c r="S920" s="304"/>
      <c r="T920" s="188"/>
      <c r="U920" s="188"/>
      <c r="V920" s="298" t="str">
        <f>PE!AP920</f>
        <v>Bodenproben</v>
      </c>
    </row>
    <row r="921" spans="1:22">
      <c r="A921" s="336" t="s">
        <v>982</v>
      </c>
      <c r="J921">
        <v>16.974799999999998</v>
      </c>
      <c r="L921" s="374">
        <f t="shared" si="86"/>
        <v>0.33</v>
      </c>
      <c r="M921" s="256">
        <f t="shared" si="88"/>
        <v>0.33</v>
      </c>
      <c r="N921" s="297" t="e">
        <f t="shared" si="84"/>
        <v>#DIV/0!</v>
      </c>
      <c r="O921" s="297" t="e">
        <f t="shared" si="85"/>
        <v>#DIV/0!</v>
      </c>
      <c r="P921" s="297" t="e">
        <f t="shared" si="87"/>
        <v>#DIV/0!</v>
      </c>
      <c r="Q921" s="295">
        <f t="shared" si="83"/>
        <v>0</v>
      </c>
      <c r="T921" s="302"/>
      <c r="U921" s="302"/>
      <c r="V921" s="298" t="str">
        <f>PE!AP921</f>
        <v>Bodenproben</v>
      </c>
    </row>
    <row r="922" spans="1:22">
      <c r="A922" s="336" t="s">
        <v>983</v>
      </c>
      <c r="B922">
        <v>16.670000000000002</v>
      </c>
      <c r="C922">
        <v>29.76</v>
      </c>
      <c r="D922">
        <v>3.2</v>
      </c>
      <c r="E922" s="22">
        <v>16.670000000000002</v>
      </c>
      <c r="F922">
        <v>29.76</v>
      </c>
      <c r="G922" s="72">
        <v>3.2</v>
      </c>
      <c r="J922">
        <v>2.40835</v>
      </c>
      <c r="K922">
        <v>0.89</v>
      </c>
      <c r="L922" s="374">
        <f t="shared" si="86"/>
        <v>0.5</v>
      </c>
      <c r="M922" s="256">
        <f t="shared" si="88"/>
        <v>0.69500000000000006</v>
      </c>
      <c r="N922" s="297">
        <f t="shared" si="84"/>
        <v>16.543333333333337</v>
      </c>
      <c r="O922" s="297">
        <f t="shared" si="85"/>
        <v>16.48</v>
      </c>
      <c r="P922" s="297">
        <f t="shared" si="87"/>
        <v>161.16504854368935</v>
      </c>
      <c r="Q922" s="295">
        <f t="shared" ref="Q922:Q953" si="89">IFERROR(O922/J922,0)</f>
        <v>6.8428592189673427</v>
      </c>
      <c r="S922">
        <v>20</v>
      </c>
      <c r="T922" s="202">
        <f>N922/S922*100</f>
        <v>82.716666666666683</v>
      </c>
      <c r="U922" s="202">
        <f>O922/S922*100</f>
        <v>82.4</v>
      </c>
      <c r="V922" s="298" t="str">
        <f>PE!AP922</f>
        <v>KWS, Methode</v>
      </c>
    </row>
    <row r="923" spans="1:22">
      <c r="A923" s="336" t="s">
        <v>984</v>
      </c>
      <c r="B923">
        <v>51.76</v>
      </c>
      <c r="C923">
        <v>35.58</v>
      </c>
      <c r="E923" s="22">
        <v>51.76</v>
      </c>
      <c r="F923">
        <v>35.58</v>
      </c>
      <c r="H923">
        <v>0.79800000000000004</v>
      </c>
      <c r="I923">
        <v>9.2999999999999999E-2</v>
      </c>
      <c r="J923">
        <v>7.2383749999999996</v>
      </c>
      <c r="K923">
        <v>0.94</v>
      </c>
      <c r="L923" s="374">
        <f t="shared" si="86"/>
        <v>0.75</v>
      </c>
      <c r="M923" s="256">
        <f t="shared" si="88"/>
        <v>0.84499999999999997</v>
      </c>
      <c r="N923" s="297">
        <f t="shared" si="84"/>
        <v>43.67</v>
      </c>
      <c r="O923" s="297">
        <f t="shared" si="85"/>
        <v>35.58</v>
      </c>
      <c r="P923" s="297">
        <f t="shared" si="87"/>
        <v>0</v>
      </c>
      <c r="Q923" s="295">
        <f t="shared" si="89"/>
        <v>4.9154679054345758</v>
      </c>
      <c r="T923" s="202"/>
      <c r="U923" s="202"/>
      <c r="V923" s="298" t="str">
        <f>PE!AP923</f>
        <v>KWS, Methode</v>
      </c>
    </row>
    <row r="924" spans="1:22">
      <c r="A924" s="336" t="s">
        <v>985</v>
      </c>
      <c r="B924">
        <v>61.61</v>
      </c>
      <c r="C924">
        <v>33.08</v>
      </c>
      <c r="E924" s="22">
        <v>61.61</v>
      </c>
      <c r="F924">
        <v>33.08</v>
      </c>
      <c r="H924">
        <v>0.71599999999999997</v>
      </c>
      <c r="I924">
        <v>9.2999999999999999E-2</v>
      </c>
      <c r="J924">
        <v>10.759</v>
      </c>
      <c r="K924">
        <v>0.89</v>
      </c>
      <c r="L924" s="374">
        <f t="shared" si="86"/>
        <v>0.75</v>
      </c>
      <c r="M924" s="256">
        <f t="shared" si="88"/>
        <v>0.82000000000000006</v>
      </c>
      <c r="N924" s="297">
        <f t="shared" si="84"/>
        <v>47.344999999999999</v>
      </c>
      <c r="O924" s="297">
        <f t="shared" si="85"/>
        <v>33.08</v>
      </c>
      <c r="P924" s="297">
        <f t="shared" si="87"/>
        <v>0</v>
      </c>
      <c r="Q924" s="295">
        <f t="shared" si="89"/>
        <v>3.0746351891439723</v>
      </c>
      <c r="T924" s="202"/>
      <c r="U924" s="202"/>
      <c r="V924" s="298" t="str">
        <f>PE!AP924</f>
        <v>KWS, Methode</v>
      </c>
    </row>
    <row r="925" spans="1:22">
      <c r="A925" s="336" t="s">
        <v>986</v>
      </c>
      <c r="B925">
        <v>37.86</v>
      </c>
      <c r="C925">
        <v>20.51</v>
      </c>
      <c r="E925" s="22">
        <v>37.86</v>
      </c>
      <c r="F925">
        <v>20.51</v>
      </c>
      <c r="J925">
        <v>6.9593999999999996</v>
      </c>
      <c r="K925">
        <v>0.94</v>
      </c>
      <c r="L925" s="374">
        <f t="shared" si="86"/>
        <v>0.75</v>
      </c>
      <c r="M925" s="256">
        <f t="shared" si="88"/>
        <v>0.84499999999999997</v>
      </c>
      <c r="N925" s="297">
        <f t="shared" si="84"/>
        <v>29.185000000000002</v>
      </c>
      <c r="O925" s="297">
        <f t="shared" si="85"/>
        <v>20.51</v>
      </c>
      <c r="P925" s="297">
        <f t="shared" si="87"/>
        <v>0</v>
      </c>
      <c r="Q925" s="295">
        <f t="shared" si="89"/>
        <v>2.9470931402132372</v>
      </c>
      <c r="T925" s="202"/>
      <c r="U925" s="202"/>
      <c r="V925" s="298" t="str">
        <f>PE!AP925</f>
        <v>KWS, Methode</v>
      </c>
    </row>
    <row r="926" spans="1:22">
      <c r="A926" s="336" t="s">
        <v>987</v>
      </c>
      <c r="B926">
        <v>7.82</v>
      </c>
      <c r="C926">
        <v>20.91</v>
      </c>
      <c r="E926" s="22">
        <v>7.82</v>
      </c>
      <c r="F926">
        <v>20.91</v>
      </c>
      <c r="J926">
        <v>6.5583899999999993</v>
      </c>
      <c r="K926">
        <v>0.94</v>
      </c>
      <c r="L926" s="374">
        <f t="shared" si="86"/>
        <v>0.75</v>
      </c>
      <c r="M926" s="256">
        <f t="shared" si="88"/>
        <v>0.84499999999999997</v>
      </c>
      <c r="N926" s="297">
        <f t="shared" ref="N926:N961" si="90">AVERAGE(E926:G926)</f>
        <v>14.365</v>
      </c>
      <c r="O926" s="297">
        <f t="shared" si="85"/>
        <v>20.91</v>
      </c>
      <c r="P926" s="297">
        <f t="shared" si="87"/>
        <v>0</v>
      </c>
      <c r="Q926" s="295">
        <f t="shared" si="89"/>
        <v>3.1882824900623481</v>
      </c>
      <c r="S926">
        <v>10</v>
      </c>
      <c r="T926" s="202">
        <f>N926/S926*100</f>
        <v>143.65</v>
      </c>
      <c r="U926" s="202">
        <f>O926/S926*100</f>
        <v>209.10000000000002</v>
      </c>
      <c r="V926" s="298" t="str">
        <f>PE!AP926</f>
        <v>Flussproben, Methode</v>
      </c>
    </row>
    <row r="927" spans="1:22">
      <c r="A927" s="336" t="s">
        <v>988</v>
      </c>
      <c r="B927">
        <v>22.59</v>
      </c>
      <c r="C927">
        <v>46.26</v>
      </c>
      <c r="D927">
        <v>16.829999999999998</v>
      </c>
      <c r="E927" s="22">
        <v>22.59</v>
      </c>
      <c r="F927">
        <v>46.26</v>
      </c>
      <c r="G927" s="72">
        <v>16.829999999999998</v>
      </c>
      <c r="J927" s="265">
        <v>5.7743099999999999E-2</v>
      </c>
      <c r="K927">
        <v>0.89</v>
      </c>
      <c r="L927" s="374">
        <f t="shared" si="86"/>
        <v>0.5</v>
      </c>
      <c r="M927" s="256">
        <f t="shared" si="88"/>
        <v>0.69500000000000006</v>
      </c>
      <c r="N927" s="297">
        <f t="shared" si="90"/>
        <v>28.56</v>
      </c>
      <c r="O927" s="297">
        <f t="shared" si="85"/>
        <v>31.544999999999998</v>
      </c>
      <c r="P927" s="297">
        <f t="shared" si="87"/>
        <v>93.295292439372332</v>
      </c>
      <c r="Q927" s="295">
        <f t="shared" si="89"/>
        <v>546.29903832665718</v>
      </c>
      <c r="S927">
        <v>20</v>
      </c>
      <c r="T927" s="202">
        <f>N927/S927*100</f>
        <v>142.79999999999998</v>
      </c>
      <c r="U927" s="202">
        <f>O927/S927*100</f>
        <v>157.72499999999999</v>
      </c>
      <c r="V927" s="298" t="str">
        <f>PE!AP927</f>
        <v>Methode</v>
      </c>
    </row>
    <row r="928" spans="1:22">
      <c r="A928" s="336" t="s">
        <v>989</v>
      </c>
      <c r="B928">
        <v>38.03</v>
      </c>
      <c r="C928">
        <v>42.89</v>
      </c>
      <c r="D928">
        <v>8.76</v>
      </c>
      <c r="E928" s="22">
        <v>38.03</v>
      </c>
      <c r="F928">
        <v>42.89</v>
      </c>
      <c r="G928" s="72">
        <v>8.76</v>
      </c>
      <c r="J928">
        <v>0.1338</v>
      </c>
      <c r="K928">
        <v>0.81</v>
      </c>
      <c r="L928" s="374">
        <f t="shared" si="86"/>
        <v>0.5</v>
      </c>
      <c r="M928" s="256">
        <f t="shared" si="88"/>
        <v>0.65500000000000003</v>
      </c>
      <c r="N928" s="297">
        <f t="shared" si="90"/>
        <v>29.893333333333334</v>
      </c>
      <c r="O928" s="297">
        <f t="shared" si="85"/>
        <v>25.824999999999999</v>
      </c>
      <c r="P928" s="297">
        <f t="shared" si="87"/>
        <v>132.1587608906099</v>
      </c>
      <c r="Q928" s="295">
        <f t="shared" si="89"/>
        <v>193.01195814648727</v>
      </c>
      <c r="S928">
        <v>20</v>
      </c>
      <c r="T928" s="202">
        <f>N928/S928*100</f>
        <v>149.46666666666667</v>
      </c>
      <c r="U928" s="202">
        <f>O928/S928*100</f>
        <v>129.125</v>
      </c>
      <c r="V928" s="298" t="str">
        <f>PE!AP928</f>
        <v>Methode</v>
      </c>
    </row>
    <row r="929" spans="1:22">
      <c r="A929" s="336" t="s">
        <v>990</v>
      </c>
      <c r="B929">
        <v>18.64</v>
      </c>
      <c r="C929">
        <v>20.04</v>
      </c>
      <c r="E929" s="22">
        <v>18.64</v>
      </c>
      <c r="F929">
        <v>20.04</v>
      </c>
      <c r="J929">
        <v>4.8291000000000004</v>
      </c>
      <c r="K929">
        <v>0.94</v>
      </c>
      <c r="L929" s="374">
        <f t="shared" si="86"/>
        <v>0.75</v>
      </c>
      <c r="M929" s="256">
        <f t="shared" si="88"/>
        <v>0.84499999999999997</v>
      </c>
      <c r="N929" s="297">
        <f t="shared" si="90"/>
        <v>19.34</v>
      </c>
      <c r="O929" s="297">
        <f t="shared" ref="O929:O961" si="91">AVERAGE(F929:G929)</f>
        <v>20.04</v>
      </c>
      <c r="P929" s="297">
        <f t="shared" si="87"/>
        <v>0</v>
      </c>
      <c r="Q929" s="295">
        <f t="shared" si="89"/>
        <v>4.1498415853885815</v>
      </c>
      <c r="S929">
        <v>10</v>
      </c>
      <c r="T929" s="202">
        <f>N929/S929*100</f>
        <v>193.4</v>
      </c>
      <c r="U929" s="202">
        <f>O929/S929*100</f>
        <v>200.4</v>
      </c>
      <c r="V929" s="298" t="str">
        <f>PE!AP929</f>
        <v>Straßenabfluss, Methode</v>
      </c>
    </row>
    <row r="930" spans="1:22">
      <c r="A930" s="336" t="s">
        <v>992</v>
      </c>
      <c r="B930">
        <v>1.04</v>
      </c>
      <c r="E930" s="22">
        <v>1.04</v>
      </c>
      <c r="H930">
        <v>0.70699999999999996</v>
      </c>
      <c r="I930">
        <v>4.3999999999999997E-2</v>
      </c>
      <c r="J930">
        <v>13.0227</v>
      </c>
      <c r="K930">
        <v>0.69</v>
      </c>
      <c r="L930" s="374">
        <f t="shared" si="86"/>
        <v>0.33</v>
      </c>
      <c r="M930" s="256">
        <f t="shared" si="88"/>
        <v>0.51</v>
      </c>
      <c r="N930" s="297">
        <f t="shared" si="90"/>
        <v>1.04</v>
      </c>
      <c r="O930" s="297" t="e">
        <f t="shared" si="91"/>
        <v>#DIV/0!</v>
      </c>
      <c r="P930" s="297" t="e">
        <f t="shared" si="87"/>
        <v>#DIV/0!</v>
      </c>
      <c r="Q930" s="295">
        <f t="shared" si="89"/>
        <v>0</v>
      </c>
      <c r="T930" s="202"/>
      <c r="U930" s="202"/>
      <c r="V930" s="298" t="str">
        <f>PE!AP930</f>
        <v>Straßenabfluss</v>
      </c>
    </row>
    <row r="931" spans="1:22">
      <c r="A931" s="336" t="s">
        <v>993</v>
      </c>
      <c r="H931">
        <v>0.70699999999999996</v>
      </c>
      <c r="I931">
        <v>4.3999999999999997E-2</v>
      </c>
      <c r="J931">
        <v>10.6518</v>
      </c>
      <c r="K931">
        <v>0.44</v>
      </c>
      <c r="L931" s="374">
        <f t="shared" si="86"/>
        <v>0.33</v>
      </c>
      <c r="M931" s="256">
        <f t="shared" si="88"/>
        <v>0.38500000000000001</v>
      </c>
      <c r="N931" s="297" t="e">
        <f t="shared" si="90"/>
        <v>#DIV/0!</v>
      </c>
      <c r="O931" s="297" t="e">
        <f t="shared" si="91"/>
        <v>#DIV/0!</v>
      </c>
      <c r="P931" s="297" t="e">
        <f t="shared" si="87"/>
        <v>#DIV/0!</v>
      </c>
      <c r="Q931" s="295">
        <f t="shared" si="89"/>
        <v>0</v>
      </c>
      <c r="T931" s="202"/>
      <c r="U931" s="202"/>
      <c r="V931" s="298" t="str">
        <f>PE!AP931</f>
        <v>Straßenabfluss</v>
      </c>
    </row>
    <row r="932" spans="1:22">
      <c r="A932" s="336" t="s">
        <v>994</v>
      </c>
      <c r="B932">
        <v>2.16</v>
      </c>
      <c r="E932" s="22">
        <v>2.16</v>
      </c>
      <c r="H932">
        <v>0.70699999999999996</v>
      </c>
      <c r="I932">
        <v>0.01</v>
      </c>
      <c r="J932">
        <v>11.817399999999999</v>
      </c>
      <c r="K932">
        <v>0.69</v>
      </c>
      <c r="L932" s="374">
        <f t="shared" si="86"/>
        <v>0.33</v>
      </c>
      <c r="M932" s="256">
        <f t="shared" si="88"/>
        <v>0.51</v>
      </c>
      <c r="N932" s="297">
        <f t="shared" si="90"/>
        <v>2.16</v>
      </c>
      <c r="O932" s="297" t="e">
        <f t="shared" si="91"/>
        <v>#DIV/0!</v>
      </c>
      <c r="P932" s="297" t="e">
        <f t="shared" si="87"/>
        <v>#DIV/0!</v>
      </c>
      <c r="Q932" s="295">
        <f t="shared" si="89"/>
        <v>0</v>
      </c>
      <c r="T932" s="202"/>
      <c r="U932" s="202"/>
      <c r="V932" s="298" t="str">
        <f>PE!AP932</f>
        <v>Straßenabfluss</v>
      </c>
    </row>
    <row r="933" spans="1:22">
      <c r="A933" s="336" t="s">
        <v>995</v>
      </c>
      <c r="B933">
        <v>1.98</v>
      </c>
      <c r="E933" s="22">
        <v>1.98</v>
      </c>
      <c r="H933">
        <v>0.70699999999999996</v>
      </c>
      <c r="I933">
        <v>0.01</v>
      </c>
      <c r="J933">
        <v>11.172000000000001</v>
      </c>
      <c r="K933">
        <v>0.69</v>
      </c>
      <c r="L933" s="374">
        <f t="shared" si="86"/>
        <v>0.33</v>
      </c>
      <c r="M933" s="256">
        <f t="shared" si="88"/>
        <v>0.51</v>
      </c>
      <c r="N933" s="297">
        <f t="shared" si="90"/>
        <v>1.98</v>
      </c>
      <c r="O933" s="297" t="e">
        <f t="shared" si="91"/>
        <v>#DIV/0!</v>
      </c>
      <c r="P933" s="297" t="e">
        <f t="shared" si="87"/>
        <v>#DIV/0!</v>
      </c>
      <c r="Q933" s="295">
        <f t="shared" si="89"/>
        <v>0</v>
      </c>
      <c r="T933" s="202"/>
      <c r="U933" s="202"/>
      <c r="V933" s="298" t="str">
        <f>PE!AP933</f>
        <v>Straßenabfluss</v>
      </c>
    </row>
    <row r="934" spans="1:22">
      <c r="A934" s="336" t="s">
        <v>996</v>
      </c>
      <c r="B934">
        <v>23.59</v>
      </c>
      <c r="C934">
        <v>15.63</v>
      </c>
      <c r="E934" s="22">
        <v>23.59</v>
      </c>
      <c r="F934">
        <v>15.63</v>
      </c>
      <c r="J934">
        <v>5.7991000000000001</v>
      </c>
      <c r="K934">
        <v>0.94</v>
      </c>
      <c r="L934" s="374">
        <f t="shared" si="86"/>
        <v>0.75</v>
      </c>
      <c r="M934" s="256">
        <f t="shared" si="88"/>
        <v>0.84499999999999997</v>
      </c>
      <c r="N934" s="297">
        <f t="shared" si="90"/>
        <v>19.61</v>
      </c>
      <c r="O934" s="297">
        <f t="shared" si="91"/>
        <v>15.63</v>
      </c>
      <c r="P934" s="297">
        <f t="shared" si="87"/>
        <v>0</v>
      </c>
      <c r="Q934" s="295">
        <f t="shared" si="89"/>
        <v>2.6952458140056215</v>
      </c>
      <c r="S934">
        <v>10</v>
      </c>
      <c r="T934" s="202">
        <f>N934/S934*100</f>
        <v>196.1</v>
      </c>
      <c r="U934" s="202">
        <f>O934/S934*100</f>
        <v>156.30000000000001</v>
      </c>
      <c r="V934" s="298" t="str">
        <f>PE!AP934</f>
        <v>Straßenabfluss, Methode</v>
      </c>
    </row>
    <row r="935" spans="1:22">
      <c r="A935" s="336" t="s">
        <v>997</v>
      </c>
      <c r="B935">
        <v>2.29</v>
      </c>
      <c r="E935" s="22">
        <v>2.29</v>
      </c>
      <c r="H935">
        <v>0.70699999999999996</v>
      </c>
      <c r="I935">
        <v>4.2000000000000003E-2</v>
      </c>
      <c r="J935">
        <v>9.7790800000000004</v>
      </c>
      <c r="K935">
        <v>0.94</v>
      </c>
      <c r="L935" s="374">
        <f t="shared" si="86"/>
        <v>0.33</v>
      </c>
      <c r="M935" s="256">
        <f t="shared" si="88"/>
        <v>0.63500000000000001</v>
      </c>
      <c r="N935" s="297">
        <f t="shared" si="90"/>
        <v>2.29</v>
      </c>
      <c r="O935" s="297" t="e">
        <f t="shared" si="91"/>
        <v>#DIV/0!</v>
      </c>
      <c r="P935" s="297" t="e">
        <f t="shared" si="87"/>
        <v>#DIV/0!</v>
      </c>
      <c r="Q935" s="295">
        <f t="shared" si="89"/>
        <v>0</v>
      </c>
      <c r="V935" s="298" t="str">
        <f>PE!AP935</f>
        <v>Straßenabfluss</v>
      </c>
    </row>
    <row r="936" spans="1:22">
      <c r="A936" s="336" t="s">
        <v>998</v>
      </c>
      <c r="B936">
        <v>2.34</v>
      </c>
      <c r="E936" s="22">
        <v>2.34</v>
      </c>
      <c r="H936">
        <v>0.70699999999999996</v>
      </c>
      <c r="I936">
        <v>4.2000000000000003E-2</v>
      </c>
      <c r="J936">
        <v>11.240500000000001</v>
      </c>
      <c r="K936">
        <v>0.81</v>
      </c>
      <c r="L936" s="374">
        <f t="shared" si="86"/>
        <v>0.33</v>
      </c>
      <c r="M936" s="256">
        <f t="shared" si="88"/>
        <v>0.57000000000000006</v>
      </c>
      <c r="N936" s="297">
        <f t="shared" si="90"/>
        <v>2.34</v>
      </c>
      <c r="O936" s="297" t="e">
        <f t="shared" si="91"/>
        <v>#DIV/0!</v>
      </c>
      <c r="P936" s="297" t="e">
        <f t="shared" si="87"/>
        <v>#DIV/0!</v>
      </c>
      <c r="Q936" s="295">
        <f t="shared" si="89"/>
        <v>0</v>
      </c>
      <c r="V936" s="298" t="str">
        <f>PE!AP936</f>
        <v>Straßenabfluss</v>
      </c>
    </row>
    <row r="937" spans="1:22">
      <c r="A937" s="336" t="s">
        <v>999</v>
      </c>
      <c r="H937">
        <v>0.70699999999999996</v>
      </c>
      <c r="I937">
        <v>0.111</v>
      </c>
      <c r="J937">
        <v>8.0438550000000006</v>
      </c>
      <c r="K937">
        <v>0.25</v>
      </c>
      <c r="L937" s="374">
        <f t="shared" si="86"/>
        <v>0.33</v>
      </c>
      <c r="M937" s="256">
        <f t="shared" si="88"/>
        <v>0.29000000000000004</v>
      </c>
      <c r="N937" s="297" t="e">
        <f t="shared" si="90"/>
        <v>#DIV/0!</v>
      </c>
      <c r="O937" s="297" t="e">
        <f t="shared" si="91"/>
        <v>#DIV/0!</v>
      </c>
      <c r="P937" s="297" t="e">
        <f t="shared" si="87"/>
        <v>#DIV/0!</v>
      </c>
      <c r="Q937" s="295">
        <f t="shared" si="89"/>
        <v>0</v>
      </c>
      <c r="V937" s="298" t="str">
        <f>PE!AP937</f>
        <v>Straßenabfluss</v>
      </c>
    </row>
    <row r="938" spans="1:22">
      <c r="A938" s="336" t="s">
        <v>1000</v>
      </c>
      <c r="H938">
        <v>0.70699999999999996</v>
      </c>
      <c r="I938">
        <v>0.111</v>
      </c>
      <c r="J938">
        <v>12.492749999999999</v>
      </c>
      <c r="K938">
        <v>0.5</v>
      </c>
      <c r="L938" s="374">
        <f t="shared" si="86"/>
        <v>0.33</v>
      </c>
      <c r="M938" s="256">
        <f t="shared" si="88"/>
        <v>0.41500000000000004</v>
      </c>
      <c r="N938" s="297" t="e">
        <f t="shared" si="90"/>
        <v>#DIV/0!</v>
      </c>
      <c r="O938" s="297" t="e">
        <f t="shared" si="91"/>
        <v>#DIV/0!</v>
      </c>
      <c r="P938" s="297" t="e">
        <f t="shared" si="87"/>
        <v>#DIV/0!</v>
      </c>
      <c r="Q938" s="295">
        <f t="shared" si="89"/>
        <v>0</v>
      </c>
      <c r="V938" s="298" t="str">
        <f>PE!AP938</f>
        <v>Straßenabfluss</v>
      </c>
    </row>
    <row r="939" spans="1:22">
      <c r="A939" s="336" t="s">
        <v>1001</v>
      </c>
      <c r="H939">
        <v>0.70699999999999996</v>
      </c>
      <c r="I939">
        <v>0.46400000000000002</v>
      </c>
      <c r="J939">
        <v>9.6039899999999996</v>
      </c>
      <c r="K939">
        <v>0.5</v>
      </c>
      <c r="L939" s="374">
        <f t="shared" si="86"/>
        <v>0.33</v>
      </c>
      <c r="M939" s="256">
        <f t="shared" si="88"/>
        <v>0.41500000000000004</v>
      </c>
      <c r="N939" s="297" t="e">
        <f t="shared" si="90"/>
        <v>#DIV/0!</v>
      </c>
      <c r="O939" s="297" t="e">
        <f t="shared" si="91"/>
        <v>#DIV/0!</v>
      </c>
      <c r="P939" s="297" t="e">
        <f t="shared" si="87"/>
        <v>#DIV/0!</v>
      </c>
      <c r="Q939" s="295">
        <f t="shared" si="89"/>
        <v>0</v>
      </c>
      <c r="V939" s="298" t="str">
        <f>PE!AP939</f>
        <v>Straßenabfluss</v>
      </c>
    </row>
    <row r="940" spans="1:22">
      <c r="A940" s="336" t="s">
        <v>1002</v>
      </c>
      <c r="B940">
        <v>3.25</v>
      </c>
      <c r="C940">
        <v>2.35</v>
      </c>
      <c r="E940" s="22">
        <v>3.25</v>
      </c>
      <c r="F940">
        <v>2.35</v>
      </c>
      <c r="H940">
        <v>0.70699999999999996</v>
      </c>
      <c r="I940">
        <v>0.46400000000000002</v>
      </c>
      <c r="J940">
        <v>12.9993</v>
      </c>
      <c r="K940">
        <v>0.89</v>
      </c>
      <c r="L940" s="374">
        <f t="shared" si="86"/>
        <v>0.75</v>
      </c>
      <c r="M940" s="256">
        <f t="shared" si="88"/>
        <v>0.82000000000000006</v>
      </c>
      <c r="N940" s="297">
        <f t="shared" si="90"/>
        <v>2.8</v>
      </c>
      <c r="O940" s="297">
        <f t="shared" si="91"/>
        <v>2.35</v>
      </c>
      <c r="P940" s="297">
        <f t="shared" si="87"/>
        <v>0</v>
      </c>
      <c r="Q940" s="295">
        <f t="shared" si="89"/>
        <v>0.18077896502119345</v>
      </c>
      <c r="V940" s="298" t="str">
        <f>PE!AP940</f>
        <v>Straßenabfluss</v>
      </c>
    </row>
    <row r="941" spans="1:22">
      <c r="A941" s="336" t="s">
        <v>1003</v>
      </c>
      <c r="H941">
        <v>0.70699999999999996</v>
      </c>
      <c r="I941">
        <v>0.17399999999999999</v>
      </c>
      <c r="J941">
        <v>8.3272600000000008</v>
      </c>
      <c r="L941" s="374">
        <f t="shared" si="86"/>
        <v>0.33</v>
      </c>
      <c r="M941" s="256">
        <f t="shared" si="88"/>
        <v>0.33</v>
      </c>
      <c r="N941" s="297" t="e">
        <f t="shared" si="90"/>
        <v>#DIV/0!</v>
      </c>
      <c r="O941" s="297" t="e">
        <f t="shared" si="91"/>
        <v>#DIV/0!</v>
      </c>
      <c r="P941" s="297" t="e">
        <f t="shared" si="87"/>
        <v>#DIV/0!</v>
      </c>
      <c r="Q941" s="295">
        <f t="shared" si="89"/>
        <v>0</v>
      </c>
      <c r="V941" s="298" t="str">
        <f>PE!AP941</f>
        <v>Straßenabfluss</v>
      </c>
    </row>
    <row r="942" spans="1:22">
      <c r="A942" s="336" t="s">
        <v>1004</v>
      </c>
      <c r="H942">
        <v>0.70699999999999996</v>
      </c>
      <c r="I942">
        <v>0.17399999999999999</v>
      </c>
      <c r="J942">
        <v>5.5668749999999996</v>
      </c>
      <c r="L942" s="374">
        <f t="shared" si="86"/>
        <v>0.33</v>
      </c>
      <c r="M942" s="256">
        <f t="shared" si="88"/>
        <v>0.33</v>
      </c>
      <c r="N942" s="297" t="e">
        <f t="shared" si="90"/>
        <v>#DIV/0!</v>
      </c>
      <c r="O942" s="297" t="e">
        <f t="shared" si="91"/>
        <v>#DIV/0!</v>
      </c>
      <c r="P942" s="297" t="e">
        <f t="shared" si="87"/>
        <v>#DIV/0!</v>
      </c>
      <c r="Q942" s="295">
        <f t="shared" si="89"/>
        <v>0</v>
      </c>
      <c r="V942" s="298" t="str">
        <f>PE!AP942</f>
        <v>Straßenabfluss</v>
      </c>
    </row>
    <row r="943" spans="1:22">
      <c r="A943" s="336" t="s">
        <v>1005</v>
      </c>
      <c r="H943">
        <v>0.70699999999999996</v>
      </c>
      <c r="I943">
        <v>0.12</v>
      </c>
      <c r="J943">
        <v>10.570399999999999</v>
      </c>
      <c r="L943" s="374">
        <f t="shared" si="86"/>
        <v>0.33</v>
      </c>
      <c r="M943" s="256">
        <f t="shared" si="88"/>
        <v>0.33</v>
      </c>
      <c r="N943" s="297" t="e">
        <f t="shared" si="90"/>
        <v>#DIV/0!</v>
      </c>
      <c r="O943" s="297" t="e">
        <f t="shared" si="91"/>
        <v>#DIV/0!</v>
      </c>
      <c r="P943" s="297" t="e">
        <f t="shared" si="87"/>
        <v>#DIV/0!</v>
      </c>
      <c r="Q943" s="295">
        <f t="shared" si="89"/>
        <v>0</v>
      </c>
      <c r="V943" s="298" t="str">
        <f>PE!AP943</f>
        <v>Straßenabfluss</v>
      </c>
    </row>
    <row r="944" spans="1:22">
      <c r="A944" s="336" t="s">
        <v>1006</v>
      </c>
      <c r="H944">
        <v>0.70699999999999996</v>
      </c>
      <c r="I944">
        <v>0.12</v>
      </c>
      <c r="J944">
        <v>7.1077349999999999</v>
      </c>
      <c r="L944" s="374">
        <f t="shared" si="86"/>
        <v>0.33</v>
      </c>
      <c r="M944" s="256">
        <f t="shared" si="88"/>
        <v>0.33</v>
      </c>
      <c r="N944" s="297" t="e">
        <f t="shared" si="90"/>
        <v>#DIV/0!</v>
      </c>
      <c r="O944" s="297" t="e">
        <f t="shared" si="91"/>
        <v>#DIV/0!</v>
      </c>
      <c r="P944" s="297" t="e">
        <f t="shared" si="87"/>
        <v>#DIV/0!</v>
      </c>
      <c r="Q944" s="295">
        <f t="shared" si="89"/>
        <v>0</v>
      </c>
      <c r="V944" s="298" t="str">
        <f>PE!AP944</f>
        <v>Straßenabfluss</v>
      </c>
    </row>
    <row r="945" spans="1:22">
      <c r="A945" s="348" t="s">
        <v>1007</v>
      </c>
      <c r="B945">
        <v>3.68</v>
      </c>
      <c r="E945">
        <v>3.68</v>
      </c>
      <c r="J945">
        <v>8.5403399999999987</v>
      </c>
      <c r="K945">
        <v>0.44</v>
      </c>
      <c r="L945" s="374">
        <f t="shared" si="86"/>
        <v>0.33</v>
      </c>
      <c r="M945" s="256">
        <f t="shared" si="88"/>
        <v>0.38500000000000001</v>
      </c>
      <c r="N945" s="297">
        <f t="shared" si="90"/>
        <v>3.68</v>
      </c>
      <c r="O945" s="297" t="e">
        <f t="shared" si="91"/>
        <v>#DIV/0!</v>
      </c>
      <c r="P945" s="297" t="e">
        <f t="shared" si="87"/>
        <v>#DIV/0!</v>
      </c>
      <c r="Q945" s="295">
        <f t="shared" si="89"/>
        <v>0</v>
      </c>
      <c r="V945" s="298" t="str">
        <f>PE!AP945</f>
        <v>KWS, Methode</v>
      </c>
    </row>
    <row r="946" spans="1:22">
      <c r="A946" s="348" t="s">
        <v>1008</v>
      </c>
      <c r="J946">
        <v>5.9147600000000002E-2</v>
      </c>
      <c r="L946" s="374">
        <f t="shared" si="86"/>
        <v>0.33</v>
      </c>
      <c r="M946" s="256">
        <f t="shared" si="88"/>
        <v>0.33</v>
      </c>
      <c r="N946" s="297" t="e">
        <f t="shared" si="90"/>
        <v>#DIV/0!</v>
      </c>
      <c r="O946" s="297" t="e">
        <f t="shared" si="91"/>
        <v>#DIV/0!</v>
      </c>
      <c r="P946" s="297" t="e">
        <f t="shared" si="87"/>
        <v>#DIV/0!</v>
      </c>
      <c r="Q946" s="295">
        <f t="shared" si="89"/>
        <v>0</v>
      </c>
      <c r="V946" s="298" t="str">
        <f>PE!AP946</f>
        <v>Methode</v>
      </c>
    </row>
    <row r="947" spans="1:22">
      <c r="A947" s="348" t="s">
        <v>1009</v>
      </c>
      <c r="H947">
        <v>0.70699999999999996</v>
      </c>
      <c r="I947">
        <v>0.15</v>
      </c>
      <c r="J947">
        <v>9.0053249999999991</v>
      </c>
      <c r="K947">
        <v>0.5</v>
      </c>
      <c r="L947" s="374">
        <f t="shared" si="86"/>
        <v>0.33</v>
      </c>
      <c r="M947" s="256">
        <f t="shared" si="88"/>
        <v>0.41500000000000004</v>
      </c>
      <c r="N947" s="297" t="e">
        <f t="shared" si="90"/>
        <v>#DIV/0!</v>
      </c>
      <c r="O947" s="297" t="e">
        <f t="shared" si="91"/>
        <v>#DIV/0!</v>
      </c>
      <c r="P947" s="297" t="e">
        <f t="shared" si="87"/>
        <v>#DIV/0!</v>
      </c>
      <c r="Q947" s="295">
        <f t="shared" si="89"/>
        <v>0</v>
      </c>
      <c r="V947" s="298" t="str">
        <f>PE!AP947</f>
        <v>Straßenabfluss</v>
      </c>
    </row>
    <row r="948" spans="1:22">
      <c r="A948" s="348" t="s">
        <v>1010</v>
      </c>
      <c r="H948">
        <v>0.70699999999999996</v>
      </c>
      <c r="I948">
        <v>0.15</v>
      </c>
      <c r="J948">
        <v>7.380395</v>
      </c>
      <c r="K948">
        <v>0.4</v>
      </c>
      <c r="L948" s="374">
        <f t="shared" si="86"/>
        <v>0.33</v>
      </c>
      <c r="M948" s="256">
        <f t="shared" si="88"/>
        <v>0.36499999999999999</v>
      </c>
      <c r="N948" s="297" t="e">
        <f t="shared" si="90"/>
        <v>#DIV/0!</v>
      </c>
      <c r="O948" s="297" t="e">
        <f t="shared" si="91"/>
        <v>#DIV/0!</v>
      </c>
      <c r="P948" s="297" t="e">
        <f t="shared" si="87"/>
        <v>#DIV/0!</v>
      </c>
      <c r="Q948" s="295">
        <f t="shared" si="89"/>
        <v>0</v>
      </c>
      <c r="V948" s="298" t="str">
        <f>PE!AP948</f>
        <v>Straßenabfluss</v>
      </c>
    </row>
    <row r="949" spans="1:22">
      <c r="A949" s="348" t="s">
        <v>1011</v>
      </c>
      <c r="J949">
        <v>4.4695199999999993</v>
      </c>
      <c r="K949">
        <v>0.4</v>
      </c>
      <c r="L949" s="374">
        <f t="shared" si="86"/>
        <v>0.33</v>
      </c>
      <c r="M949" s="256">
        <f t="shared" si="88"/>
        <v>0.36499999999999999</v>
      </c>
      <c r="N949" s="297" t="e">
        <f t="shared" si="90"/>
        <v>#DIV/0!</v>
      </c>
      <c r="O949" s="297" t="e">
        <f t="shared" si="91"/>
        <v>#DIV/0!</v>
      </c>
      <c r="P949" s="297" t="e">
        <f t="shared" si="87"/>
        <v>#DIV/0!</v>
      </c>
      <c r="Q949" s="295">
        <f t="shared" si="89"/>
        <v>0</v>
      </c>
      <c r="V949" s="298" t="str">
        <f>PE!AP949</f>
        <v>Straßenabfluss</v>
      </c>
    </row>
    <row r="950" spans="1:22">
      <c r="A950" s="348" t="s">
        <v>1012</v>
      </c>
      <c r="H950">
        <v>0.70699999999999996</v>
      </c>
      <c r="I950">
        <v>0.16500000000000001</v>
      </c>
      <c r="J950">
        <v>7.4709699999999986</v>
      </c>
      <c r="K950">
        <v>0.25</v>
      </c>
      <c r="L950" s="374">
        <f t="shared" si="86"/>
        <v>0.33</v>
      </c>
      <c r="M950" s="256">
        <f t="shared" si="88"/>
        <v>0.29000000000000004</v>
      </c>
      <c r="N950" s="297" t="e">
        <f t="shared" si="90"/>
        <v>#DIV/0!</v>
      </c>
      <c r="O950" s="297" t="e">
        <f t="shared" si="91"/>
        <v>#DIV/0!</v>
      </c>
      <c r="P950" s="297" t="e">
        <f t="shared" si="87"/>
        <v>#DIV/0!</v>
      </c>
      <c r="Q950" s="295">
        <f t="shared" si="89"/>
        <v>0</v>
      </c>
      <c r="V950" s="298" t="str">
        <f>PE!AP950</f>
        <v>Straßenabfluss</v>
      </c>
    </row>
    <row r="951" spans="1:22">
      <c r="A951" s="348" t="s">
        <v>1013</v>
      </c>
      <c r="H951">
        <v>0.70699999999999996</v>
      </c>
      <c r="I951">
        <v>0.16500000000000001</v>
      </c>
      <c r="J951">
        <v>5.5076400000000003</v>
      </c>
      <c r="K951">
        <v>0.4</v>
      </c>
      <c r="L951" s="374">
        <f t="shared" si="86"/>
        <v>0.33</v>
      </c>
      <c r="M951" s="256">
        <f t="shared" si="88"/>
        <v>0.36499999999999999</v>
      </c>
      <c r="N951" s="297" t="e">
        <f t="shared" si="90"/>
        <v>#DIV/0!</v>
      </c>
      <c r="O951" s="297" t="e">
        <f t="shared" si="91"/>
        <v>#DIV/0!</v>
      </c>
      <c r="P951" s="297" t="e">
        <f t="shared" si="87"/>
        <v>#DIV/0!</v>
      </c>
      <c r="Q951" s="295">
        <f t="shared" si="89"/>
        <v>0</v>
      </c>
      <c r="V951" s="298" t="str">
        <f>PE!AP951</f>
        <v>Straßenabfluss</v>
      </c>
    </row>
    <row r="952" spans="1:22">
      <c r="A952" s="348" t="s">
        <v>1014</v>
      </c>
      <c r="H952">
        <v>0.70699999999999996</v>
      </c>
      <c r="I952">
        <v>0.19700000000000001</v>
      </c>
      <c r="J952">
        <v>5.2082850000000001</v>
      </c>
      <c r="K952">
        <v>0.25</v>
      </c>
      <c r="L952" s="374">
        <f t="shared" si="86"/>
        <v>0.33</v>
      </c>
      <c r="M952" s="256">
        <f t="shared" si="88"/>
        <v>0.29000000000000004</v>
      </c>
      <c r="N952" s="297" t="e">
        <f t="shared" si="90"/>
        <v>#DIV/0!</v>
      </c>
      <c r="O952" s="297" t="e">
        <f t="shared" si="91"/>
        <v>#DIV/0!</v>
      </c>
      <c r="P952" s="297" t="e">
        <f t="shared" si="87"/>
        <v>#DIV/0!</v>
      </c>
      <c r="Q952" s="295">
        <f t="shared" si="89"/>
        <v>0</v>
      </c>
      <c r="V952" s="298" t="str">
        <f>PE!AP952</f>
        <v>Straßenabfluss</v>
      </c>
    </row>
    <row r="953" spans="1:22">
      <c r="A953" s="348" t="s">
        <v>1015</v>
      </c>
      <c r="H953">
        <v>0.70699999999999996</v>
      </c>
      <c r="I953">
        <v>0.19700000000000001</v>
      </c>
      <c r="J953">
        <v>7.9868699999999997</v>
      </c>
      <c r="K953">
        <v>0.25</v>
      </c>
      <c r="L953" s="374">
        <f t="shared" si="86"/>
        <v>0.33</v>
      </c>
      <c r="M953" s="256">
        <f t="shared" si="88"/>
        <v>0.29000000000000004</v>
      </c>
      <c r="N953" s="297" t="e">
        <f t="shared" si="90"/>
        <v>#DIV/0!</v>
      </c>
      <c r="O953" s="297" t="e">
        <f t="shared" si="91"/>
        <v>#DIV/0!</v>
      </c>
      <c r="P953" s="297" t="e">
        <f t="shared" si="87"/>
        <v>#DIV/0!</v>
      </c>
      <c r="Q953" s="295">
        <f t="shared" si="89"/>
        <v>0</v>
      </c>
      <c r="V953" s="298" t="str">
        <f>PE!AP953</f>
        <v>Straßenabfluss</v>
      </c>
    </row>
    <row r="954" spans="1:22">
      <c r="A954" s="348" t="s">
        <v>1016</v>
      </c>
      <c r="H954">
        <v>0.70699999999999996</v>
      </c>
      <c r="I954">
        <v>0.40899999999999997</v>
      </c>
      <c r="J954">
        <v>5.3942600000000001</v>
      </c>
      <c r="K954">
        <v>0.25</v>
      </c>
      <c r="L954" s="374">
        <f t="shared" si="86"/>
        <v>0.33</v>
      </c>
      <c r="M954" s="256">
        <f t="shared" si="88"/>
        <v>0.29000000000000004</v>
      </c>
      <c r="N954" s="297" t="e">
        <f t="shared" si="90"/>
        <v>#DIV/0!</v>
      </c>
      <c r="O954" s="297" t="e">
        <f t="shared" si="91"/>
        <v>#DIV/0!</v>
      </c>
      <c r="P954" s="297" t="e">
        <f t="shared" si="87"/>
        <v>#DIV/0!</v>
      </c>
      <c r="Q954" s="295">
        <f t="shared" ref="Q954:Q961" si="92">IFERROR(O954/J954,0)</f>
        <v>0</v>
      </c>
      <c r="V954" s="298" t="str">
        <f>PE!AP954</f>
        <v>Straßenabfluss</v>
      </c>
    </row>
    <row r="955" spans="1:22">
      <c r="A955" s="348" t="s">
        <v>1017</v>
      </c>
      <c r="H955">
        <v>0.70699999999999996</v>
      </c>
      <c r="I955">
        <v>0.40899999999999997</v>
      </c>
      <c r="J955">
        <v>8.81677</v>
      </c>
      <c r="K955">
        <v>0.25</v>
      </c>
      <c r="L955" s="374">
        <f t="shared" si="86"/>
        <v>0.33</v>
      </c>
      <c r="M955" s="256">
        <f t="shared" si="88"/>
        <v>0.29000000000000004</v>
      </c>
      <c r="N955" s="297" t="e">
        <f t="shared" si="90"/>
        <v>#DIV/0!</v>
      </c>
      <c r="O955" s="297" t="e">
        <f t="shared" si="91"/>
        <v>#DIV/0!</v>
      </c>
      <c r="P955" s="297" t="e">
        <f t="shared" si="87"/>
        <v>#DIV/0!</v>
      </c>
      <c r="Q955" s="295">
        <f t="shared" si="92"/>
        <v>0</v>
      </c>
      <c r="V955" s="298" t="str">
        <f>PE!AP955</f>
        <v>Straßenabfluss</v>
      </c>
    </row>
    <row r="956" spans="1:22">
      <c r="A956" s="348" t="s">
        <v>1018</v>
      </c>
      <c r="H956">
        <v>0.70699999999999996</v>
      </c>
      <c r="I956">
        <v>0.23300000000000001</v>
      </c>
      <c r="J956">
        <v>20.2043</v>
      </c>
      <c r="K956">
        <v>0.43</v>
      </c>
      <c r="L956" s="374">
        <f t="shared" si="86"/>
        <v>0.33</v>
      </c>
      <c r="M956" s="256">
        <f t="shared" si="88"/>
        <v>0.38</v>
      </c>
      <c r="N956" s="297" t="e">
        <f t="shared" si="90"/>
        <v>#DIV/0!</v>
      </c>
      <c r="O956" s="297" t="e">
        <f t="shared" si="91"/>
        <v>#DIV/0!</v>
      </c>
      <c r="P956" s="297" t="e">
        <f t="shared" si="87"/>
        <v>#DIV/0!</v>
      </c>
      <c r="Q956" s="295">
        <f t="shared" si="92"/>
        <v>0</v>
      </c>
      <c r="V956" s="298" t="str">
        <f>PE!AP956</f>
        <v>Straßenabfluss</v>
      </c>
    </row>
    <row r="957" spans="1:22">
      <c r="A957" s="348" t="s">
        <v>1019</v>
      </c>
      <c r="B957">
        <v>0.94</v>
      </c>
      <c r="C957">
        <v>1.63</v>
      </c>
      <c r="E957">
        <v>0.94</v>
      </c>
      <c r="F957">
        <v>1.63</v>
      </c>
      <c r="H957">
        <v>0.70699999999999996</v>
      </c>
      <c r="I957">
        <v>0.23300000000000001</v>
      </c>
      <c r="J957">
        <v>29.874700000000001</v>
      </c>
      <c r="K957">
        <v>0.64</v>
      </c>
      <c r="L957" s="374">
        <f t="shared" si="86"/>
        <v>0.75</v>
      </c>
      <c r="M957" s="256">
        <f t="shared" si="88"/>
        <v>0.69500000000000006</v>
      </c>
      <c r="N957" s="297">
        <f t="shared" si="90"/>
        <v>1.2849999999999999</v>
      </c>
      <c r="O957" s="297">
        <f t="shared" si="91"/>
        <v>1.63</v>
      </c>
      <c r="P957" s="297">
        <f t="shared" si="87"/>
        <v>0</v>
      </c>
      <c r="Q957" s="295">
        <f t="shared" si="92"/>
        <v>5.4561217351136573E-2</v>
      </c>
      <c r="V957" s="298" t="str">
        <f>PE!AP957</f>
        <v>Straßenabfluss</v>
      </c>
    </row>
    <row r="958" spans="1:22">
      <c r="A958" s="348" t="s">
        <v>1020</v>
      </c>
      <c r="H958">
        <v>0.70699999999999996</v>
      </c>
      <c r="I958">
        <v>0.34</v>
      </c>
      <c r="J958">
        <v>2.8785050000000001</v>
      </c>
      <c r="L958" s="374">
        <f t="shared" si="86"/>
        <v>0.33</v>
      </c>
      <c r="M958" s="256">
        <f t="shared" si="88"/>
        <v>0.33</v>
      </c>
      <c r="N958" s="297" t="e">
        <f t="shared" si="90"/>
        <v>#DIV/0!</v>
      </c>
      <c r="O958" s="297" t="e">
        <f t="shared" si="91"/>
        <v>#DIV/0!</v>
      </c>
      <c r="P958" s="297" t="e">
        <f t="shared" si="87"/>
        <v>#DIV/0!</v>
      </c>
      <c r="Q958" s="295">
        <f t="shared" si="92"/>
        <v>0</v>
      </c>
      <c r="V958" s="298" t="str">
        <f>PE!AP958</f>
        <v>Straßenabfluss</v>
      </c>
    </row>
    <row r="959" spans="1:22">
      <c r="A959" s="348" t="s">
        <v>1021</v>
      </c>
      <c r="H959">
        <v>0.70699999999999996</v>
      </c>
      <c r="I959">
        <v>0.34</v>
      </c>
      <c r="J959">
        <v>2.8524050000000001</v>
      </c>
      <c r="L959" s="374">
        <f t="shared" si="86"/>
        <v>0.33</v>
      </c>
      <c r="M959" s="256">
        <f t="shared" si="88"/>
        <v>0.33</v>
      </c>
      <c r="N959" s="297" t="e">
        <f t="shared" si="90"/>
        <v>#DIV/0!</v>
      </c>
      <c r="O959" s="297" t="e">
        <f t="shared" si="91"/>
        <v>#DIV/0!</v>
      </c>
      <c r="P959" s="297" t="e">
        <f t="shared" si="87"/>
        <v>#DIV/0!</v>
      </c>
      <c r="Q959" s="295">
        <f t="shared" si="92"/>
        <v>0</v>
      </c>
      <c r="V959" s="298" t="str">
        <f>PE!AP959</f>
        <v>Straßenabfluss</v>
      </c>
    </row>
    <row r="960" spans="1:22">
      <c r="A960" s="348" t="s">
        <v>1022</v>
      </c>
      <c r="H960">
        <v>0.70699999999999996</v>
      </c>
      <c r="I960">
        <v>3.5000000000000003E-2</v>
      </c>
      <c r="J960">
        <v>3.5029300000000001</v>
      </c>
      <c r="L960" s="374">
        <f t="shared" si="86"/>
        <v>0.33</v>
      </c>
      <c r="M960" s="256">
        <f t="shared" si="88"/>
        <v>0.33</v>
      </c>
      <c r="N960" s="297" t="e">
        <f t="shared" si="90"/>
        <v>#DIV/0!</v>
      </c>
      <c r="O960" s="297" t="e">
        <f t="shared" si="91"/>
        <v>#DIV/0!</v>
      </c>
      <c r="P960" s="297" t="e">
        <f t="shared" si="87"/>
        <v>#DIV/0!</v>
      </c>
      <c r="Q960" s="295">
        <f t="shared" si="92"/>
        <v>0</v>
      </c>
      <c r="V960" s="298" t="str">
        <f>PE!AP960</f>
        <v>Straßenabfluss</v>
      </c>
    </row>
    <row r="961" spans="1:22">
      <c r="A961" s="348" t="s">
        <v>1023</v>
      </c>
      <c r="H961">
        <v>0.70699999999999996</v>
      </c>
      <c r="I961">
        <v>3.5000000000000003E-2</v>
      </c>
      <c r="J961">
        <v>3.8363700000000001</v>
      </c>
      <c r="L961" s="374">
        <f t="shared" si="86"/>
        <v>0.33</v>
      </c>
      <c r="M961" s="256">
        <f t="shared" si="88"/>
        <v>0.33</v>
      </c>
      <c r="N961" s="297" t="e">
        <f t="shared" si="90"/>
        <v>#DIV/0!</v>
      </c>
      <c r="O961" s="297" t="e">
        <f t="shared" si="91"/>
        <v>#DIV/0!</v>
      </c>
      <c r="P961" s="297" t="e">
        <f t="shared" si="87"/>
        <v>#DIV/0!</v>
      </c>
      <c r="Q961" s="295">
        <f t="shared" si="92"/>
        <v>0</v>
      </c>
      <c r="V961" s="298" t="str">
        <f>PE!AP961</f>
        <v>Straßenabfluss</v>
      </c>
    </row>
    <row r="962" spans="1:22">
      <c r="A962" s="380" t="s">
        <v>1024</v>
      </c>
      <c r="D962"/>
      <c r="E962"/>
      <c r="F962"/>
      <c r="G962"/>
      <c r="H962">
        <v>1.08</v>
      </c>
      <c r="I962">
        <v>0.28899999999999998</v>
      </c>
      <c r="J962">
        <v>10.0718</v>
      </c>
    </row>
    <row r="963" spans="1:22">
      <c r="A963" s="380" t="s">
        <v>1025</v>
      </c>
      <c r="B963">
        <v>1.69</v>
      </c>
      <c r="C963">
        <v>1.92</v>
      </c>
      <c r="D963"/>
      <c r="E963">
        <v>1.69</v>
      </c>
      <c r="F963">
        <v>1.92</v>
      </c>
      <c r="G963"/>
      <c r="H963">
        <v>0.20200000000000001</v>
      </c>
      <c r="I963">
        <v>0.28899999999999998</v>
      </c>
      <c r="J963">
        <v>16.639399999999998</v>
      </c>
      <c r="K963">
        <v>0.5</v>
      </c>
    </row>
    <row r="964" spans="1:22">
      <c r="A964" s="380" t="s">
        <v>1026</v>
      </c>
      <c r="B964">
        <v>1.94</v>
      </c>
      <c r="C964">
        <v>2.15</v>
      </c>
      <c r="D964"/>
      <c r="E964">
        <v>1.94</v>
      </c>
      <c r="F964">
        <v>2.15</v>
      </c>
      <c r="G964"/>
      <c r="H964">
        <v>0.88600000000000001</v>
      </c>
      <c r="I964">
        <v>0.28899999999999998</v>
      </c>
      <c r="J964">
        <v>22.468150000000001</v>
      </c>
      <c r="K964">
        <v>0.81</v>
      </c>
    </row>
    <row r="965" spans="1:22">
      <c r="A965" s="380" t="s">
        <v>1027</v>
      </c>
      <c r="D965"/>
      <c r="E965"/>
      <c r="F965"/>
      <c r="G965"/>
      <c r="H965">
        <v>0.379</v>
      </c>
      <c r="I965">
        <v>6.4000000000000001E-2</v>
      </c>
      <c r="J965">
        <v>15.792899999999999</v>
      </c>
    </row>
    <row r="966" spans="1:22">
      <c r="A966" s="380" t="s">
        <v>1028</v>
      </c>
      <c r="D966"/>
      <c r="E966"/>
      <c r="F966"/>
      <c r="G966"/>
      <c r="H966">
        <v>1.0089999999999999</v>
      </c>
      <c r="I966">
        <v>6.4000000000000001E-2</v>
      </c>
      <c r="J966">
        <v>9.8225499999999997</v>
      </c>
    </row>
    <row r="967" spans="1:22">
      <c r="A967" s="380" t="s">
        <v>1029</v>
      </c>
      <c r="D967"/>
      <c r="E967"/>
      <c r="F967"/>
      <c r="G967"/>
      <c r="H967">
        <v>0.82499999999999996</v>
      </c>
      <c r="I967">
        <v>6.4000000000000001E-2</v>
      </c>
      <c r="J967">
        <v>22.014600000000002</v>
      </c>
    </row>
    <row r="968" spans="1:22">
      <c r="A968" s="380" t="s">
        <v>1030</v>
      </c>
      <c r="D968"/>
      <c r="E968"/>
      <c r="F968"/>
      <c r="G968"/>
      <c r="H968">
        <v>0.94699999999999995</v>
      </c>
      <c r="I968">
        <v>0.188</v>
      </c>
      <c r="J968">
        <v>7.5543800000000001</v>
      </c>
    </row>
    <row r="969" spans="1:22">
      <c r="A969" s="380" t="s">
        <v>1031</v>
      </c>
      <c r="D969"/>
      <c r="E969"/>
      <c r="F969"/>
      <c r="G969"/>
      <c r="H969">
        <v>0.112</v>
      </c>
      <c r="I969">
        <v>0.188</v>
      </c>
      <c r="J969">
        <v>12.848599999999999</v>
      </c>
      <c r="K969">
        <v>0.25</v>
      </c>
    </row>
    <row r="970" spans="1:22">
      <c r="A970" s="380" t="s">
        <v>1032</v>
      </c>
      <c r="B970">
        <v>1.97</v>
      </c>
      <c r="C970">
        <v>2.1800000000000002</v>
      </c>
      <c r="D970"/>
      <c r="E970">
        <v>1.97</v>
      </c>
      <c r="F970">
        <v>2.1800000000000002</v>
      </c>
      <c r="G970"/>
      <c r="H970">
        <v>1.022</v>
      </c>
      <c r="I970">
        <v>0.188</v>
      </c>
      <c r="J970">
        <v>19.5212</v>
      </c>
      <c r="K970">
        <v>0.89</v>
      </c>
    </row>
    <row r="971" spans="1:22">
      <c r="A971" s="380" t="s">
        <v>1033</v>
      </c>
      <c r="D971"/>
      <c r="E971"/>
      <c r="F971"/>
      <c r="G971"/>
      <c r="H971">
        <v>0.82399999999999995</v>
      </c>
      <c r="I971">
        <v>5.3999999999999999E-2</v>
      </c>
      <c r="J971">
        <v>11.5001</v>
      </c>
      <c r="K971">
        <v>0.25</v>
      </c>
    </row>
    <row r="972" spans="1:22">
      <c r="A972" s="380" t="s">
        <v>1034</v>
      </c>
      <c r="D972"/>
      <c r="E972"/>
      <c r="F972"/>
      <c r="G972"/>
      <c r="H972">
        <v>0.29699999999999999</v>
      </c>
      <c r="I972">
        <v>5.3999999999999999E-2</v>
      </c>
      <c r="J972">
        <v>14.77725</v>
      </c>
      <c r="K972">
        <v>0.25</v>
      </c>
    </row>
    <row r="973" spans="1:22">
      <c r="A973" s="380" t="s">
        <v>1035</v>
      </c>
      <c r="D973"/>
      <c r="E973"/>
      <c r="F973"/>
      <c r="G973"/>
      <c r="H973">
        <v>1.0669999999999999</v>
      </c>
      <c r="I973">
        <v>5.3999999999999999E-2</v>
      </c>
      <c r="J973">
        <v>15.0672</v>
      </c>
      <c r="K973">
        <v>0.25</v>
      </c>
    </row>
    <row r="974" spans="1:22">
      <c r="A974" s="380" t="s">
        <v>1036</v>
      </c>
      <c r="D974"/>
      <c r="E974"/>
      <c r="F974"/>
      <c r="G974"/>
      <c r="H974">
        <v>0.60799999999999998</v>
      </c>
      <c r="I974">
        <v>0.05</v>
      </c>
      <c r="J974">
        <v>10.635899999999999</v>
      </c>
    </row>
    <row r="975" spans="1:22">
      <c r="A975" s="380" t="s">
        <v>1037</v>
      </c>
      <c r="D975"/>
      <c r="E975"/>
      <c r="F975"/>
      <c r="G975"/>
      <c r="H975">
        <v>1.0169999999999999</v>
      </c>
      <c r="I975">
        <v>0.05</v>
      </c>
      <c r="J975">
        <v>10.545199999999999</v>
      </c>
      <c r="K975">
        <v>0.25</v>
      </c>
    </row>
    <row r="976" spans="1:22">
      <c r="A976" s="380" t="s">
        <v>1038</v>
      </c>
      <c r="D976"/>
      <c r="E976"/>
      <c r="F976"/>
      <c r="G976"/>
      <c r="H976">
        <v>0.60499999999999998</v>
      </c>
      <c r="I976">
        <v>0.05</v>
      </c>
      <c r="J976">
        <v>8.69252</v>
      </c>
    </row>
    <row r="977" spans="1:11">
      <c r="A977" s="380" t="s">
        <v>1039</v>
      </c>
      <c r="D977"/>
      <c r="E977"/>
      <c r="F977"/>
      <c r="G977"/>
      <c r="H977"/>
      <c r="I977"/>
      <c r="J977">
        <v>9.8884500000000006</v>
      </c>
      <c r="K977">
        <v>0.25</v>
      </c>
    </row>
  </sheetData>
  <autoFilter ref="A1:W879" xr:uid="{00000000-0009-0000-0000-000002000000}"/>
  <conditionalFormatting sqref="S2:T63">
    <cfRule type="colorScale" priority="21">
      <colorScale>
        <cfvo type="num" val="20"/>
        <cfvo type="num" val="50"/>
        <cfvo type="num" val="100"/>
        <color rgb="FF00B050"/>
        <color rgb="FFFFEB84"/>
        <color rgb="FFFF0000"/>
      </colorScale>
    </cfRule>
  </conditionalFormatting>
  <conditionalFormatting sqref="P2:P252 P261:P961">
    <cfRule type="colorScale" priority="20">
      <colorScale>
        <cfvo type="num" val="0"/>
        <cfvo type="percentile" val="20"/>
        <cfvo type="num" val="100"/>
        <color rgb="FFF8696B"/>
        <color rgb="FFFFEB84"/>
        <color rgb="FF63BE7B"/>
      </colorScale>
    </cfRule>
  </conditionalFormatting>
  <conditionalFormatting sqref="G233:G252 G294:G299 M294:M299 M233:M252 M261:M284 G261:G284 K261:K284 K294:K299 K233:K252">
    <cfRule type="cellIs" dxfId="17" priority="16" operator="lessThan">
      <formula>#REF!</formula>
    </cfRule>
  </conditionalFormatting>
  <conditionalFormatting sqref="F233:F252 F294:F299 F261:F284">
    <cfRule type="cellIs" dxfId="16" priority="17" operator="lessThan">
      <formula>#REF!</formula>
    </cfRule>
  </conditionalFormatting>
  <conditionalFormatting sqref="E233:E252 E294:E299 E261:E284">
    <cfRule type="cellIs" dxfId="15" priority="18" operator="lessThan">
      <formula>#REF!</formula>
    </cfRule>
  </conditionalFormatting>
  <conditionalFormatting sqref="G1">
    <cfRule type="cellIs" dxfId="14" priority="13" operator="lessThan">
      <formula>#REF!</formula>
    </cfRule>
  </conditionalFormatting>
  <conditionalFormatting sqref="F1">
    <cfRule type="cellIs" dxfId="13" priority="14" operator="lessThan">
      <formula>#REF!</formula>
    </cfRule>
  </conditionalFormatting>
  <conditionalFormatting sqref="E1">
    <cfRule type="cellIs" dxfId="12" priority="15" operator="lessThan">
      <formula>#REF!</formula>
    </cfRule>
  </conditionalFormatting>
  <conditionalFormatting sqref="R253:R260">
    <cfRule type="colorScale" priority="11">
      <colorScale>
        <cfvo type="num" val="20"/>
        <cfvo type="num" val="50"/>
        <cfvo type="num" val="100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53:T260">
    <cfRule type="colorScale" priority="10">
      <colorScale>
        <cfvo type="num" val="20"/>
        <cfvo type="num" val="50"/>
        <cfvo type="num" val="100"/>
        <color rgb="FF00B050"/>
        <color rgb="FFFFEB84"/>
        <color rgb="FFFF0000"/>
      </colorScale>
    </cfRule>
  </conditionalFormatting>
  <conditionalFormatting sqref="P253:P26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num" val="0"/>
        <cfvo type="percentile" val="20"/>
        <cfvo type="num" val="100"/>
        <color rgb="FFF8696B"/>
        <color rgb="FFFFEB84"/>
        <color rgb="FF63BE7B"/>
      </colorScale>
    </cfRule>
  </conditionalFormatting>
  <conditionalFormatting sqref="R261:R395 R2:R252">
    <cfRule type="colorScale" priority="47">
      <colorScale>
        <cfvo type="num" val="20"/>
        <cfvo type="num" val="50"/>
        <cfvo type="num" val="100"/>
        <color rgb="FF00B050"/>
        <color rgb="FFFFFF00"/>
        <color rgb="FFFF0000"/>
      </colorScale>
    </cfRule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5">
      <colorScale>
        <cfvo type="num" val="0"/>
        <cfvo type="num" val="50"/>
        <cfvo type="num" val="100"/>
        <color rgb="FF63BE7B"/>
        <color rgb="FFFFEB84"/>
        <color rgb="FFF8696B"/>
      </colorScale>
    </cfRule>
  </conditionalFormatting>
  <conditionalFormatting sqref="H233:I252 H262:I278">
    <cfRule type="cellIs" dxfId="11" priority="4" operator="lessThan">
      <formula>#REF!</formula>
    </cfRule>
  </conditionalFormatting>
  <conditionalFormatting sqref="H261:I261">
    <cfRule type="cellIs" dxfId="10" priority="3" operator="lessThan">
      <formula>#REF!</formula>
    </cfRule>
  </conditionalFormatting>
  <conditionalFormatting sqref="J233:J252 J262:J278">
    <cfRule type="cellIs" dxfId="9" priority="2" operator="lessThan">
      <formula>#REF!</formula>
    </cfRule>
  </conditionalFormatting>
  <conditionalFormatting sqref="J261">
    <cfRule type="cellIs" dxfId="8" priority="1" operator="lessThan">
      <formula>#REF!</formula>
    </cfRule>
  </conditionalFormatting>
  <conditionalFormatting sqref="P1:P252 P261:P961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77"/>
  <sheetViews>
    <sheetView topLeftCell="A917" zoomScale="80" zoomScaleNormal="80" workbookViewId="0">
      <selection activeCell="B959" sqref="B959"/>
    </sheetView>
  </sheetViews>
  <sheetFormatPr baseColWidth="10" defaultRowHeight="15"/>
  <cols>
    <col min="1" max="1" width="57.5703125" style="353" bestFit="1" customWidth="1"/>
    <col min="2" max="2" width="11.42578125" style="332" customWidth="1"/>
    <col min="3" max="4" width="11.42578125" style="353" customWidth="1"/>
    <col min="5" max="5" width="11.42578125" style="332" customWidth="1"/>
    <col min="10" max="10" width="30" style="353" bestFit="1" customWidth="1"/>
  </cols>
  <sheetData>
    <row r="1" spans="1:11" ht="42" customHeight="1">
      <c r="A1" s="352" t="s">
        <v>0</v>
      </c>
      <c r="B1" s="372" t="s">
        <v>1089</v>
      </c>
      <c r="C1" s="173" t="s">
        <v>13</v>
      </c>
      <c r="D1" s="57" t="s">
        <v>14</v>
      </c>
      <c r="E1" s="62" t="s">
        <v>15</v>
      </c>
      <c r="F1" s="106" t="s">
        <v>16</v>
      </c>
      <c r="G1" s="55" t="s">
        <v>25</v>
      </c>
      <c r="H1" s="63" t="s">
        <v>1090</v>
      </c>
      <c r="I1" s="63" t="s">
        <v>28</v>
      </c>
      <c r="J1" s="64" t="s">
        <v>29</v>
      </c>
      <c r="K1" s="104" t="s">
        <v>1091</v>
      </c>
    </row>
    <row r="2" spans="1:11">
      <c r="A2" t="s">
        <v>32</v>
      </c>
      <c r="B2" s="332">
        <v>0</v>
      </c>
      <c r="C2" s="72"/>
      <c r="E2" s="332">
        <v>9.9819999999999993</v>
      </c>
      <c r="G2" s="297">
        <f t="shared" ref="G2:G65" si="0">IFERROR(B2/E2,0)</f>
        <v>0</v>
      </c>
      <c r="H2" s="300"/>
      <c r="I2" s="298"/>
      <c r="J2" s="298" t="str">
        <f>PE!AP2</f>
        <v>VKA, Schlamm</v>
      </c>
    </row>
    <row r="3" spans="1:11">
      <c r="A3" t="s">
        <v>36</v>
      </c>
      <c r="C3" s="72"/>
      <c r="E3" s="332">
        <v>10.946300000000001</v>
      </c>
      <c r="G3" s="297">
        <f t="shared" si="0"/>
        <v>0</v>
      </c>
      <c r="H3" s="300"/>
      <c r="I3" s="298"/>
      <c r="J3" s="298" t="str">
        <f>PE!AP3</f>
        <v>VKA, Schlamm</v>
      </c>
    </row>
    <row r="4" spans="1:11">
      <c r="A4" t="s">
        <v>37</v>
      </c>
      <c r="C4" s="74"/>
      <c r="D4" s="373"/>
      <c r="E4" s="175"/>
      <c r="G4" s="297">
        <f t="shared" si="0"/>
        <v>0</v>
      </c>
      <c r="H4" s="300"/>
      <c r="I4" s="298"/>
      <c r="J4" s="298" t="str">
        <f>PE!AP4</f>
        <v>VKA, Schlamm</v>
      </c>
    </row>
    <row r="5" spans="1:11">
      <c r="A5" t="s">
        <v>37</v>
      </c>
      <c r="C5" s="291"/>
      <c r="D5" s="374"/>
      <c r="E5" s="76"/>
      <c r="G5" s="297">
        <f t="shared" si="0"/>
        <v>0</v>
      </c>
      <c r="H5" s="300"/>
      <c r="I5" s="298"/>
      <c r="J5" s="298" t="str">
        <f>PE!AP5</f>
        <v>VKA, Schlamm</v>
      </c>
    </row>
    <row r="6" spans="1:11">
      <c r="A6" t="s">
        <v>38</v>
      </c>
      <c r="C6" s="291"/>
      <c r="D6" s="374"/>
      <c r="E6" s="76"/>
      <c r="G6" s="297">
        <f t="shared" si="0"/>
        <v>0</v>
      </c>
      <c r="H6" s="300"/>
      <c r="I6" s="298"/>
      <c r="J6" s="298" t="str">
        <f>PE!AP6</f>
        <v>VKA, Schlamm</v>
      </c>
    </row>
    <row r="7" spans="1:11">
      <c r="A7" t="s">
        <v>39</v>
      </c>
      <c r="C7" s="291"/>
      <c r="D7" s="374"/>
      <c r="E7" s="76"/>
      <c r="G7" s="297">
        <f t="shared" si="0"/>
        <v>0</v>
      </c>
      <c r="H7" s="300"/>
      <c r="I7" s="300"/>
      <c r="J7" s="298" t="str">
        <f>PE!AP7</f>
        <v>VKA, Schlamm</v>
      </c>
    </row>
    <row r="8" spans="1:11">
      <c r="A8" t="s">
        <v>40</v>
      </c>
      <c r="C8" s="291"/>
      <c r="D8" s="374"/>
      <c r="E8" s="76">
        <v>10.6355</v>
      </c>
      <c r="G8" s="297">
        <f t="shared" si="0"/>
        <v>0</v>
      </c>
      <c r="H8" s="300"/>
      <c r="I8" s="300"/>
      <c r="J8" s="298" t="str">
        <f>PE!AP8</f>
        <v>UESS, Wolfenbuettel</v>
      </c>
    </row>
    <row r="9" spans="1:11">
      <c r="A9" t="s">
        <v>42</v>
      </c>
      <c r="C9" s="291"/>
      <c r="D9" s="374"/>
      <c r="E9" s="76">
        <v>11.0999</v>
      </c>
      <c r="G9" s="297">
        <f t="shared" si="0"/>
        <v>0</v>
      </c>
      <c r="H9" s="300"/>
      <c r="I9" s="300"/>
      <c r="J9" s="298" t="str">
        <f>PE!AP9</f>
        <v>UESS, Wolfenbuettel</v>
      </c>
    </row>
    <row r="10" spans="1:11">
      <c r="A10" t="s">
        <v>43</v>
      </c>
      <c r="C10" s="291"/>
      <c r="D10" s="374"/>
      <c r="E10" s="76"/>
      <c r="G10" s="297">
        <f t="shared" si="0"/>
        <v>0</v>
      </c>
      <c r="H10" s="300"/>
      <c r="I10" s="300"/>
      <c r="J10" s="298" t="str">
        <f>PE!AP10</f>
        <v>UESS, Wolfenbuettel</v>
      </c>
    </row>
    <row r="11" spans="1:11">
      <c r="A11" t="s">
        <v>44</v>
      </c>
      <c r="C11" s="291"/>
      <c r="D11" s="374"/>
      <c r="E11" s="76"/>
      <c r="G11" s="297">
        <f t="shared" si="0"/>
        <v>0</v>
      </c>
      <c r="H11" s="300"/>
      <c r="I11" s="300"/>
      <c r="J11" s="298" t="str">
        <f>PE!AP11</f>
        <v>UESS, Wolfenbuettel</v>
      </c>
    </row>
    <row r="12" spans="1:11">
      <c r="A12" t="s">
        <v>45</v>
      </c>
      <c r="C12" s="291"/>
      <c r="D12" s="374"/>
      <c r="E12" s="76"/>
      <c r="G12" s="297">
        <f t="shared" si="0"/>
        <v>0</v>
      </c>
      <c r="H12" s="300"/>
      <c r="I12" s="300"/>
      <c r="J12" s="298" t="str">
        <f>PE!AP12</f>
        <v>UESS, Wolfenbuettel</v>
      </c>
    </row>
    <row r="13" spans="1:11">
      <c r="A13" t="s">
        <v>46</v>
      </c>
      <c r="C13" s="291"/>
      <c r="D13" s="374"/>
      <c r="E13" s="76">
        <v>12.202199999999999</v>
      </c>
      <c r="G13" s="297">
        <f t="shared" si="0"/>
        <v>0</v>
      </c>
      <c r="H13" s="300"/>
      <c r="I13" s="300"/>
      <c r="J13" s="298" t="str">
        <f>PE!AP13</f>
        <v>UESS, Wolfenbuettel</v>
      </c>
    </row>
    <row r="14" spans="1:11">
      <c r="A14" t="s">
        <v>47</v>
      </c>
      <c r="B14" s="332">
        <v>0</v>
      </c>
      <c r="C14" s="291"/>
      <c r="D14" s="374"/>
      <c r="E14" s="76">
        <v>10.3355</v>
      </c>
      <c r="G14" s="297">
        <f t="shared" si="0"/>
        <v>0</v>
      </c>
      <c r="H14" s="300"/>
      <c r="I14" s="300"/>
      <c r="J14" s="298" t="str">
        <f>PE!AP14</f>
        <v>Flussprobe</v>
      </c>
    </row>
    <row r="15" spans="1:11">
      <c r="A15" t="s">
        <v>50</v>
      </c>
      <c r="B15" s="332">
        <v>2.4566661791950409E-3</v>
      </c>
      <c r="C15" s="291"/>
      <c r="D15" s="374"/>
      <c r="E15" s="76">
        <v>10.227</v>
      </c>
      <c r="G15" s="297">
        <f t="shared" si="0"/>
        <v>2.4021376544392694E-4</v>
      </c>
      <c r="H15" s="300"/>
      <c r="I15" s="300"/>
      <c r="J15" s="298" t="str">
        <f>PE!AP15</f>
        <v>Flussprobe</v>
      </c>
    </row>
    <row r="16" spans="1:11">
      <c r="A16" t="s">
        <v>51</v>
      </c>
      <c r="B16" s="332">
        <v>3.0421463262919638E-3</v>
      </c>
      <c r="C16" s="291"/>
      <c r="D16" s="374"/>
      <c r="E16" s="76">
        <v>9.8079999999999998</v>
      </c>
      <c r="G16" s="297">
        <f t="shared" si="0"/>
        <v>3.1016989460562439E-4</v>
      </c>
      <c r="H16" s="300"/>
      <c r="I16" s="300"/>
      <c r="J16" s="298" t="str">
        <f>PE!AP16</f>
        <v>Flussprobe</v>
      </c>
    </row>
    <row r="17" spans="1:10">
      <c r="A17" t="s">
        <v>52</v>
      </c>
      <c r="B17" s="332">
        <v>2.769074964211686E-3</v>
      </c>
      <c r="C17" s="291"/>
      <c r="D17" s="374"/>
      <c r="E17" s="76">
        <v>10.169700000000001</v>
      </c>
      <c r="G17" s="297">
        <f t="shared" si="0"/>
        <v>2.7228678960162893E-4</v>
      </c>
      <c r="H17" s="300"/>
      <c r="I17" s="300"/>
      <c r="J17" s="298" t="str">
        <f>PE!AP17</f>
        <v>Flussprobe</v>
      </c>
    </row>
    <row r="18" spans="1:10">
      <c r="A18" t="s">
        <v>53</v>
      </c>
      <c r="B18" s="332">
        <v>3.2152883309932408E-3</v>
      </c>
      <c r="C18" s="291"/>
      <c r="D18" s="374"/>
      <c r="E18" s="76">
        <v>9.8901000000000003</v>
      </c>
      <c r="G18" s="297">
        <f t="shared" si="0"/>
        <v>3.2510170079101734E-4</v>
      </c>
      <c r="H18" s="300"/>
      <c r="I18" s="300"/>
      <c r="J18" s="298" t="str">
        <f>PE!AP18</f>
        <v>Flussprobe</v>
      </c>
    </row>
    <row r="19" spans="1:10">
      <c r="A19" t="s">
        <v>54</v>
      </c>
      <c r="B19" s="332">
        <v>3.8974858886069441E-3</v>
      </c>
      <c r="C19" s="291"/>
      <c r="D19" s="374"/>
      <c r="E19" s="76">
        <v>10.0991</v>
      </c>
      <c r="G19" s="297">
        <f t="shared" si="0"/>
        <v>3.8592408121584541E-4</v>
      </c>
      <c r="H19" s="300"/>
      <c r="I19" s="300"/>
      <c r="J19" s="298" t="str">
        <f>PE!AP19</f>
        <v>Flussprobe</v>
      </c>
    </row>
    <row r="20" spans="1:10">
      <c r="A20" t="s">
        <v>55</v>
      </c>
      <c r="B20" s="332">
        <v>3.359365051882785E-3</v>
      </c>
      <c r="C20" s="291"/>
      <c r="D20" s="374"/>
      <c r="E20" s="76">
        <v>10.051500000000001</v>
      </c>
      <c r="G20" s="297">
        <f t="shared" si="0"/>
        <v>3.3421529641175794E-4</v>
      </c>
      <c r="H20" s="300"/>
      <c r="I20" s="300"/>
      <c r="J20" s="298" t="str">
        <f>PE!AP20</f>
        <v>Flussprobe</v>
      </c>
    </row>
    <row r="21" spans="1:10">
      <c r="A21" t="s">
        <v>56</v>
      </c>
      <c r="B21" s="332">
        <v>2.672269311385781E-3</v>
      </c>
      <c r="C21" s="291"/>
      <c r="D21" s="374"/>
      <c r="E21" s="76">
        <v>9.4450000000000003</v>
      </c>
      <c r="G21" s="297">
        <f t="shared" si="0"/>
        <v>2.829295194691139E-4</v>
      </c>
      <c r="H21" s="300"/>
      <c r="I21" s="300"/>
      <c r="J21" s="298" t="str">
        <f>PE!AP21</f>
        <v>Flussprobe</v>
      </c>
    </row>
    <row r="22" spans="1:10">
      <c r="A22" t="s">
        <v>57</v>
      </c>
      <c r="B22" s="332">
        <v>5.7421885694983049E-3</v>
      </c>
      <c r="C22" s="291"/>
      <c r="D22" s="374"/>
      <c r="E22" s="76">
        <v>10.64</v>
      </c>
      <c r="G22" s="297">
        <f t="shared" si="0"/>
        <v>5.3967937683254742E-4</v>
      </c>
      <c r="H22" s="300"/>
      <c r="I22" s="300"/>
      <c r="J22" s="298" t="str">
        <f>PE!AP22</f>
        <v>Flussprobe</v>
      </c>
    </row>
    <row r="23" spans="1:10">
      <c r="A23" t="s">
        <v>58</v>
      </c>
      <c r="B23" s="332">
        <v>4.9275677002895441E-3</v>
      </c>
      <c r="C23" s="291"/>
      <c r="D23" s="374"/>
      <c r="E23" s="76">
        <v>11.4589</v>
      </c>
      <c r="G23" s="297">
        <f t="shared" si="0"/>
        <v>4.3002100553190484E-4</v>
      </c>
      <c r="H23" s="300"/>
      <c r="I23" s="300"/>
      <c r="J23" s="298" t="str">
        <f>PE!AP23</f>
        <v>Flussprobe</v>
      </c>
    </row>
    <row r="24" spans="1:10">
      <c r="A24" t="s">
        <v>59</v>
      </c>
      <c r="B24" s="332">
        <v>5.6021171515573571E-3</v>
      </c>
      <c r="C24" s="291"/>
      <c r="D24" s="374"/>
      <c r="E24" s="76">
        <v>9.8652999999999995</v>
      </c>
      <c r="G24" s="297">
        <f t="shared" si="0"/>
        <v>5.6786080013353441E-4</v>
      </c>
      <c r="H24" s="300"/>
      <c r="I24" s="300"/>
      <c r="J24" s="298" t="str">
        <f>PE!AP24</f>
        <v>Flussprobe</v>
      </c>
    </row>
    <row r="25" spans="1:10">
      <c r="A25" t="s">
        <v>60</v>
      </c>
      <c r="B25" s="332">
        <v>6.3775856093683438E-3</v>
      </c>
      <c r="C25" s="291"/>
      <c r="D25" s="374"/>
      <c r="E25" s="76">
        <v>10.4619</v>
      </c>
      <c r="G25" s="297">
        <f t="shared" si="0"/>
        <v>6.0960108674029993E-4</v>
      </c>
      <c r="H25" s="300"/>
      <c r="I25" s="300"/>
      <c r="J25" s="298" t="str">
        <f>PE!AP25</f>
        <v>Flussprobe</v>
      </c>
    </row>
    <row r="26" spans="1:10">
      <c r="A26" t="s">
        <v>61</v>
      </c>
      <c r="B26" s="332">
        <v>2.1315140316992619E-3</v>
      </c>
      <c r="C26" s="291"/>
      <c r="D26" s="374"/>
      <c r="E26" s="76">
        <v>9.3047000000000004</v>
      </c>
      <c r="G26" s="297">
        <f t="shared" si="0"/>
        <v>2.2907928591993959E-4</v>
      </c>
      <c r="H26" s="300"/>
      <c r="I26" s="300"/>
      <c r="J26" s="298" t="str">
        <f>PE!AP26</f>
        <v>Flussprobe</v>
      </c>
    </row>
    <row r="27" spans="1:10">
      <c r="A27" t="s">
        <v>62</v>
      </c>
      <c r="B27" s="332">
        <v>2.4232106146977882E-3</v>
      </c>
      <c r="C27" s="291"/>
      <c r="D27" s="374"/>
      <c r="E27" s="76">
        <v>10.1731</v>
      </c>
      <c r="G27" s="297">
        <f t="shared" si="0"/>
        <v>2.3819785657250869E-4</v>
      </c>
      <c r="H27" s="300"/>
      <c r="I27" s="300"/>
      <c r="J27" s="298" t="str">
        <f>PE!AP27</f>
        <v>Flussprobe</v>
      </c>
    </row>
    <row r="28" spans="1:10">
      <c r="A28" t="s">
        <v>63</v>
      </c>
      <c r="B28" s="332">
        <v>5.2669067646473524E-3</v>
      </c>
      <c r="C28" s="291"/>
      <c r="D28" s="374"/>
      <c r="E28" s="76">
        <v>10.0763</v>
      </c>
      <c r="G28" s="297">
        <f t="shared" si="0"/>
        <v>5.2270245671996198E-4</v>
      </c>
      <c r="H28" s="300"/>
      <c r="I28" s="300"/>
      <c r="J28" s="298" t="str">
        <f>PE!AP28</f>
        <v>Flussprobe</v>
      </c>
    </row>
    <row r="29" spans="1:10">
      <c r="A29" t="s">
        <v>64</v>
      </c>
      <c r="B29" s="332">
        <v>4.5078412115360789E-3</v>
      </c>
      <c r="C29" s="291"/>
      <c r="D29" s="374"/>
      <c r="E29" s="76">
        <v>9.8840000000000003</v>
      </c>
      <c r="G29" s="297">
        <f t="shared" si="0"/>
        <v>4.5607458635532969E-4</v>
      </c>
      <c r="H29" s="300"/>
      <c r="I29" s="300"/>
      <c r="J29" s="298" t="str">
        <f>PE!AP29</f>
        <v>Flussprobe</v>
      </c>
    </row>
    <row r="30" spans="1:10">
      <c r="A30" t="s">
        <v>65</v>
      </c>
      <c r="B30" s="332">
        <v>6.1742063619032528E-3</v>
      </c>
      <c r="C30" s="291"/>
      <c r="D30" s="374"/>
      <c r="E30" s="76">
        <v>10</v>
      </c>
      <c r="G30" s="297">
        <f t="shared" si="0"/>
        <v>6.1742063619032528E-4</v>
      </c>
      <c r="H30" s="300"/>
      <c r="I30" s="300"/>
      <c r="J30" s="298" t="str">
        <f>PE!AP30</f>
        <v>Flussprobe</v>
      </c>
    </row>
    <row r="31" spans="1:10">
      <c r="A31" t="s">
        <v>66</v>
      </c>
      <c r="B31" s="332">
        <v>0</v>
      </c>
      <c r="C31" s="291"/>
      <c r="D31" s="374"/>
      <c r="E31" s="76">
        <v>10.220700000000001</v>
      </c>
      <c r="G31" s="297">
        <f t="shared" si="0"/>
        <v>0</v>
      </c>
      <c r="H31" s="300"/>
      <c r="I31" s="300"/>
      <c r="J31" s="298" t="str">
        <f>PE!AP31</f>
        <v>Flussprobe</v>
      </c>
    </row>
    <row r="32" spans="1:10">
      <c r="A32" t="s">
        <v>67</v>
      </c>
      <c r="B32" s="332">
        <v>6.2648587115609489E-3</v>
      </c>
      <c r="C32" s="291"/>
      <c r="D32" s="374"/>
      <c r="E32" s="76">
        <v>10.6455</v>
      </c>
      <c r="G32" s="297">
        <f t="shared" si="0"/>
        <v>5.8849830553388272E-4</v>
      </c>
      <c r="H32" s="300"/>
      <c r="I32" s="300"/>
      <c r="J32" s="298" t="str">
        <f>PE!AP32</f>
        <v>Flussprobe</v>
      </c>
    </row>
    <row r="33" spans="1:10">
      <c r="A33" t="s">
        <v>68</v>
      </c>
      <c r="B33" s="332">
        <v>0</v>
      </c>
      <c r="C33" s="291"/>
      <c r="D33" s="374"/>
      <c r="E33" s="76">
        <v>10.5054</v>
      </c>
      <c r="G33" s="297">
        <f t="shared" si="0"/>
        <v>0</v>
      </c>
      <c r="H33" s="300"/>
      <c r="I33" s="300"/>
      <c r="J33" s="298" t="str">
        <f>PE!AP33</f>
        <v>Flussprobe</v>
      </c>
    </row>
    <row r="34" spans="1:10">
      <c r="A34" t="s">
        <v>69</v>
      </c>
      <c r="B34" s="332">
        <v>1.0809921084801929E-2</v>
      </c>
      <c r="C34" s="291"/>
      <c r="D34" s="374"/>
      <c r="E34" s="76">
        <v>10.3261</v>
      </c>
      <c r="G34" s="297">
        <f t="shared" si="0"/>
        <v>1.0468541932386797E-3</v>
      </c>
      <c r="H34" s="300"/>
      <c r="I34" s="300"/>
      <c r="J34" s="298" t="str">
        <f>PE!AP34</f>
        <v>Flussprobe</v>
      </c>
    </row>
    <row r="35" spans="1:10">
      <c r="A35" t="s">
        <v>70</v>
      </c>
      <c r="B35" s="332">
        <v>1.115280110378792E-2</v>
      </c>
      <c r="C35" s="291"/>
      <c r="D35" s="374"/>
      <c r="E35" s="76">
        <v>11.098699999999999</v>
      </c>
      <c r="G35" s="297">
        <f t="shared" si="0"/>
        <v>1.0048745442067918E-3</v>
      </c>
      <c r="H35" s="300"/>
      <c r="I35" s="300"/>
      <c r="J35" s="298" t="str">
        <f>PE!AP35</f>
        <v>Flussprobe</v>
      </c>
    </row>
    <row r="36" spans="1:10">
      <c r="A36" t="s">
        <v>71</v>
      </c>
      <c r="C36" s="291"/>
      <c r="D36" s="374"/>
      <c r="E36" s="76">
        <v>11.1198</v>
      </c>
      <c r="G36" s="297">
        <f t="shared" si="0"/>
        <v>0</v>
      </c>
      <c r="H36" s="300"/>
      <c r="I36" s="300"/>
      <c r="J36" s="298" t="str">
        <f>PE!AP36</f>
        <v>Muenchehofe</v>
      </c>
    </row>
    <row r="37" spans="1:10">
      <c r="A37" t="s">
        <v>73</v>
      </c>
      <c r="C37" s="291"/>
      <c r="D37" s="374"/>
      <c r="E37" s="76">
        <v>11.873799999999999</v>
      </c>
      <c r="G37" s="297">
        <f t="shared" si="0"/>
        <v>0</v>
      </c>
      <c r="H37" s="300"/>
      <c r="I37" s="300"/>
      <c r="J37" s="298" t="str">
        <f>PE!AP37</f>
        <v>Muenchehofe</v>
      </c>
    </row>
    <row r="38" spans="1:10">
      <c r="A38" t="s">
        <v>74</v>
      </c>
      <c r="C38" s="291"/>
      <c r="D38" s="374"/>
      <c r="E38" s="76">
        <v>9.9004999999999992</v>
      </c>
      <c r="G38" s="297">
        <f t="shared" si="0"/>
        <v>0</v>
      </c>
      <c r="H38" s="300"/>
      <c r="I38" s="300"/>
      <c r="J38" s="298" t="str">
        <f>PE!AP38</f>
        <v>Muenchehofe</v>
      </c>
    </row>
    <row r="39" spans="1:10">
      <c r="A39" t="s">
        <v>75</v>
      </c>
      <c r="C39" s="291"/>
      <c r="D39" s="374"/>
      <c r="E39" s="76">
        <v>9.8294999999999995</v>
      </c>
      <c r="G39" s="297">
        <f t="shared" si="0"/>
        <v>0</v>
      </c>
      <c r="H39" s="300"/>
      <c r="I39" s="300"/>
      <c r="J39" s="298" t="str">
        <f>PE!AP39</f>
        <v>Muenchehofe</v>
      </c>
    </row>
    <row r="40" spans="1:10">
      <c r="A40" t="s">
        <v>76</v>
      </c>
      <c r="B40" s="332">
        <v>3.895843697477645E-3</v>
      </c>
      <c r="C40" s="291"/>
      <c r="D40" s="374"/>
      <c r="E40" s="76">
        <v>10.4939</v>
      </c>
      <c r="G40" s="297">
        <f t="shared" si="0"/>
        <v>3.7124841074125396E-4</v>
      </c>
      <c r="H40" s="300"/>
      <c r="I40" s="300"/>
      <c r="J40" s="298" t="str">
        <f>PE!AP40</f>
        <v>Flussprobe</v>
      </c>
    </row>
    <row r="41" spans="1:10">
      <c r="A41" t="s">
        <v>77</v>
      </c>
      <c r="B41" s="332">
        <v>5.1383529767880937E-3</v>
      </c>
      <c r="C41" s="291"/>
      <c r="D41" s="374"/>
      <c r="E41" s="76">
        <v>10.4939</v>
      </c>
      <c r="G41" s="297">
        <f t="shared" si="0"/>
        <v>4.8965141432528363E-4</v>
      </c>
      <c r="H41" s="300"/>
      <c r="I41" s="300"/>
      <c r="J41" s="298" t="str">
        <f>PE!AP41</f>
        <v>Flussprobe</v>
      </c>
    </row>
    <row r="42" spans="1:10">
      <c r="A42" t="s">
        <v>79</v>
      </c>
      <c r="B42" s="332">
        <v>0</v>
      </c>
      <c r="C42" s="291"/>
      <c r="D42" s="374"/>
      <c r="E42" s="76">
        <v>10.5085</v>
      </c>
      <c r="G42" s="297">
        <f t="shared" si="0"/>
        <v>0</v>
      </c>
      <c r="H42" s="300"/>
      <c r="I42" s="300"/>
      <c r="J42" s="298" t="str">
        <f>PE!AP42</f>
        <v>Flussprobe</v>
      </c>
    </row>
    <row r="43" spans="1:10">
      <c r="A43" t="s">
        <v>80</v>
      </c>
      <c r="C43" s="291"/>
      <c r="D43" s="374"/>
      <c r="E43" s="76">
        <v>11.4</v>
      </c>
      <c r="G43" s="297">
        <f t="shared" si="0"/>
        <v>0</v>
      </c>
      <c r="H43" s="300"/>
      <c r="I43" s="300"/>
      <c r="J43" s="298" t="str">
        <f>PE!AP43</f>
        <v>Methode</v>
      </c>
    </row>
    <row r="44" spans="1:10">
      <c r="A44" t="s">
        <v>82</v>
      </c>
      <c r="C44" s="291"/>
      <c r="D44" s="374"/>
      <c r="E44" s="76">
        <v>11</v>
      </c>
      <c r="G44" s="297">
        <f t="shared" si="0"/>
        <v>0</v>
      </c>
      <c r="H44" s="300"/>
      <c r="I44" s="300"/>
      <c r="J44" s="298" t="str">
        <f>PE!AP44</f>
        <v>Methode</v>
      </c>
    </row>
    <row r="45" spans="1:10">
      <c r="A45" t="s">
        <v>83</v>
      </c>
      <c r="C45" s="291"/>
      <c r="D45" s="374"/>
      <c r="E45" s="76">
        <v>9.2992000000000008</v>
      </c>
      <c r="G45" s="297">
        <f t="shared" si="0"/>
        <v>0</v>
      </c>
      <c r="H45" s="300"/>
      <c r="I45" s="300"/>
      <c r="J45" s="298" t="str">
        <f>PE!AP45</f>
        <v>Muenchehofe</v>
      </c>
    </row>
    <row r="46" spans="1:10">
      <c r="A46" t="s">
        <v>84</v>
      </c>
      <c r="C46" s="291"/>
      <c r="D46" s="374"/>
      <c r="E46" s="76">
        <v>11.0101</v>
      </c>
      <c r="G46" s="297">
        <f t="shared" si="0"/>
        <v>0</v>
      </c>
      <c r="H46" s="300"/>
      <c r="I46" s="300"/>
      <c r="J46" s="298" t="str">
        <f>PE!AP46</f>
        <v>Muenchehofe</v>
      </c>
    </row>
    <row r="47" spans="1:10">
      <c r="A47" t="s">
        <v>85</v>
      </c>
      <c r="C47" s="291"/>
      <c r="D47" s="374"/>
      <c r="E47" s="76">
        <v>8.7697000000000003</v>
      </c>
      <c r="G47" s="297">
        <f t="shared" si="0"/>
        <v>0</v>
      </c>
      <c r="H47" s="300"/>
      <c r="I47" s="300"/>
      <c r="J47" s="298" t="str">
        <f>PE!AP47</f>
        <v>Muenchehofe</v>
      </c>
    </row>
    <row r="48" spans="1:10">
      <c r="A48" t="s">
        <v>86</v>
      </c>
      <c r="C48" s="291"/>
      <c r="D48" s="374"/>
      <c r="E48" s="76">
        <v>10.600899999999999</v>
      </c>
      <c r="G48" s="297">
        <f t="shared" si="0"/>
        <v>0</v>
      </c>
      <c r="H48" s="300"/>
      <c r="I48" s="300"/>
      <c r="J48" s="298" t="str">
        <f>PE!AP48</f>
        <v>Muenchehofe</v>
      </c>
    </row>
    <row r="49" spans="1:10">
      <c r="A49" t="s">
        <v>87</v>
      </c>
      <c r="C49" s="291"/>
      <c r="D49" s="374"/>
      <c r="E49" s="76">
        <v>9.8119999999999994</v>
      </c>
      <c r="G49" s="297">
        <f t="shared" si="0"/>
        <v>0</v>
      </c>
      <c r="H49" s="300"/>
      <c r="I49" s="300"/>
      <c r="J49" s="298" t="str">
        <f>PE!AP49</f>
        <v>Muenchehofe</v>
      </c>
    </row>
    <row r="50" spans="1:10">
      <c r="A50" t="s">
        <v>88</v>
      </c>
      <c r="C50" s="291"/>
      <c r="D50" s="374"/>
      <c r="E50" s="76">
        <v>9.5437999999999992</v>
      </c>
      <c r="G50" s="297">
        <f t="shared" si="0"/>
        <v>0</v>
      </c>
      <c r="H50" s="300"/>
      <c r="I50" s="300"/>
      <c r="J50" s="298" t="str">
        <f>PE!AP50</f>
        <v>Muenchehofe</v>
      </c>
    </row>
    <row r="51" spans="1:10">
      <c r="A51" t="s">
        <v>89</v>
      </c>
      <c r="C51" s="291"/>
      <c r="D51" s="374"/>
      <c r="E51" s="76">
        <v>9.0572999999999997</v>
      </c>
      <c r="G51" s="297">
        <f t="shared" si="0"/>
        <v>0</v>
      </c>
      <c r="H51" s="300"/>
      <c r="I51" s="300"/>
      <c r="J51" s="298" t="str">
        <f>PE!AP51</f>
        <v>Muenchehofe</v>
      </c>
    </row>
    <row r="52" spans="1:10">
      <c r="A52" t="s">
        <v>90</v>
      </c>
      <c r="C52" s="291"/>
      <c r="D52" s="374"/>
      <c r="E52" s="76">
        <v>8.6795000000000009</v>
      </c>
      <c r="G52" s="297">
        <f t="shared" si="0"/>
        <v>0</v>
      </c>
      <c r="H52" s="300"/>
      <c r="I52" s="300"/>
      <c r="J52" s="298" t="str">
        <f>PE!AP52</f>
        <v>Muenchehofe</v>
      </c>
    </row>
    <row r="53" spans="1:10">
      <c r="A53" t="s">
        <v>91</v>
      </c>
      <c r="B53" s="332">
        <v>5.5489404536019898E-3</v>
      </c>
      <c r="C53" s="291"/>
      <c r="D53" s="374"/>
      <c r="E53" s="76">
        <v>10.8721</v>
      </c>
      <c r="G53" s="297">
        <f t="shared" si="0"/>
        <v>5.1038350029911333E-4</v>
      </c>
      <c r="H53" s="300"/>
      <c r="I53" s="300"/>
      <c r="J53" s="298" t="str">
        <f>PE!AP53</f>
        <v>Flussprobe</v>
      </c>
    </row>
    <row r="54" spans="1:10">
      <c r="A54" t="s">
        <v>92</v>
      </c>
      <c r="B54" s="332">
        <v>5.5794741667397878E-3</v>
      </c>
      <c r="C54" s="291"/>
      <c r="D54" s="374"/>
      <c r="E54" s="76">
        <v>10.3378</v>
      </c>
      <c r="G54" s="297">
        <f t="shared" si="0"/>
        <v>5.3971581639611799E-4</v>
      </c>
      <c r="H54" s="300"/>
      <c r="I54" s="300"/>
      <c r="J54" s="298" t="str">
        <f>PE!AP54</f>
        <v>Flussprobe</v>
      </c>
    </row>
    <row r="55" spans="1:10">
      <c r="A55" t="s">
        <v>93</v>
      </c>
      <c r="B55" s="332">
        <v>4.9408215979502802E-3</v>
      </c>
      <c r="C55" s="291"/>
      <c r="D55" s="374"/>
      <c r="E55" s="76">
        <v>10.241199999999999</v>
      </c>
      <c r="G55" s="297">
        <f t="shared" si="0"/>
        <v>4.8244557258429489E-4</v>
      </c>
      <c r="H55" s="300"/>
      <c r="I55" s="300"/>
      <c r="J55" s="298" t="str">
        <f>PE!AP55</f>
        <v>Flussprobe</v>
      </c>
    </row>
    <row r="56" spans="1:10">
      <c r="A56" t="s">
        <v>94</v>
      </c>
      <c r="B56" s="332">
        <v>4.6625898983145737E-3</v>
      </c>
      <c r="C56" s="291"/>
      <c r="D56" s="374"/>
      <c r="E56" s="76">
        <v>9.7591000000000001</v>
      </c>
      <c r="G56" s="297">
        <f t="shared" si="0"/>
        <v>4.7776843134249817E-4</v>
      </c>
      <c r="H56" s="300"/>
      <c r="I56" s="300"/>
      <c r="J56" s="298" t="str">
        <f>PE!AP56</f>
        <v>Flussprobe</v>
      </c>
    </row>
    <row r="57" spans="1:10">
      <c r="A57" t="s">
        <v>95</v>
      </c>
      <c r="B57" s="332">
        <v>3.6448851704603928E-3</v>
      </c>
      <c r="C57" s="291"/>
      <c r="D57" s="374"/>
      <c r="E57" s="76">
        <v>9.8644999999999996</v>
      </c>
      <c r="G57" s="297">
        <f t="shared" si="0"/>
        <v>3.6949517669019141E-4</v>
      </c>
      <c r="H57" s="300"/>
      <c r="I57" s="300"/>
      <c r="J57" s="298" t="str">
        <f>PE!AP57</f>
        <v>Flussprobe</v>
      </c>
    </row>
    <row r="58" spans="1:10">
      <c r="A58" t="s">
        <v>96</v>
      </c>
      <c r="B58" s="332">
        <v>5.005021018891373E-3</v>
      </c>
      <c r="C58" s="291"/>
      <c r="D58" s="374"/>
      <c r="E58" s="76">
        <v>10.786300000000001</v>
      </c>
      <c r="G58" s="297">
        <f t="shared" si="0"/>
        <v>4.6401648562448408E-4</v>
      </c>
      <c r="H58" s="300"/>
      <c r="I58" s="300"/>
      <c r="J58" s="298" t="str">
        <f>PE!AP58</f>
        <v>Flussprobe</v>
      </c>
    </row>
    <row r="59" spans="1:10">
      <c r="A59" t="s">
        <v>97</v>
      </c>
      <c r="C59" s="291"/>
      <c r="D59" s="374"/>
      <c r="E59" s="76">
        <v>10.3813</v>
      </c>
      <c r="G59" s="297">
        <f t="shared" si="0"/>
        <v>0</v>
      </c>
      <c r="H59" s="300"/>
      <c r="I59" s="300"/>
      <c r="J59" s="298" t="str">
        <f>PE!AP59</f>
        <v>Muenchehofe</v>
      </c>
    </row>
    <row r="60" spans="1:10">
      <c r="A60" t="s">
        <v>98</v>
      </c>
      <c r="C60" s="291"/>
      <c r="D60" s="374"/>
      <c r="E60" s="76">
        <v>9.5404999999999998</v>
      </c>
      <c r="G60" s="297">
        <f t="shared" si="0"/>
        <v>0</v>
      </c>
      <c r="H60" s="300"/>
      <c r="I60" s="300"/>
      <c r="J60" s="298" t="str">
        <f>PE!AP60</f>
        <v>Muenchehofe</v>
      </c>
    </row>
    <row r="61" spans="1:10">
      <c r="A61" t="s">
        <v>99</v>
      </c>
      <c r="C61" s="291"/>
      <c r="D61" s="374"/>
      <c r="E61" s="76">
        <v>9.5395000000000003</v>
      </c>
      <c r="G61" s="297">
        <f t="shared" si="0"/>
        <v>0</v>
      </c>
      <c r="H61" s="300"/>
      <c r="I61" s="300"/>
      <c r="J61" s="298" t="str">
        <f>PE!AP61</f>
        <v>Muenchehofe</v>
      </c>
    </row>
    <row r="62" spans="1:10">
      <c r="A62" t="s">
        <v>100</v>
      </c>
      <c r="C62" s="291"/>
      <c r="D62" s="374"/>
      <c r="E62" s="76">
        <v>9.1361000000000008</v>
      </c>
      <c r="G62" s="297">
        <f t="shared" si="0"/>
        <v>0</v>
      </c>
      <c r="H62" s="300"/>
      <c r="I62" s="300"/>
      <c r="J62" s="298" t="str">
        <f>PE!AP62</f>
        <v>Muenchehofe</v>
      </c>
    </row>
    <row r="63" spans="1:10">
      <c r="A63" t="s">
        <v>101</v>
      </c>
      <c r="C63" s="291"/>
      <c r="D63" s="374"/>
      <c r="E63" s="76">
        <v>10.1065</v>
      </c>
      <c r="G63" s="297">
        <f t="shared" si="0"/>
        <v>0</v>
      </c>
      <c r="H63" s="300"/>
      <c r="I63" s="300"/>
      <c r="J63" s="298" t="str">
        <f>PE!AP63</f>
        <v>Muenchehofe</v>
      </c>
    </row>
    <row r="64" spans="1:10">
      <c r="A64" t="s">
        <v>102</v>
      </c>
      <c r="C64" s="291"/>
      <c r="D64" s="374"/>
      <c r="E64" s="76">
        <v>10.827199999999999</v>
      </c>
      <c r="G64" s="297">
        <f t="shared" si="0"/>
        <v>0</v>
      </c>
      <c r="H64" s="300"/>
      <c r="I64" s="300"/>
      <c r="J64" s="298" t="str">
        <f>PE!AP64</f>
        <v>Muenchehofe</v>
      </c>
    </row>
    <row r="65" spans="1:10">
      <c r="A65" t="s">
        <v>103</v>
      </c>
      <c r="C65" s="291"/>
      <c r="D65" s="374"/>
      <c r="E65" s="76">
        <v>9.4387000000000008</v>
      </c>
      <c r="G65" s="297">
        <f t="shared" si="0"/>
        <v>0</v>
      </c>
      <c r="H65" s="300"/>
      <c r="I65" s="300"/>
      <c r="J65" s="298" t="str">
        <f>PE!AP65</f>
        <v>Muenchehofe</v>
      </c>
    </row>
    <row r="66" spans="1:10">
      <c r="A66" t="s">
        <v>104</v>
      </c>
      <c r="C66" s="291"/>
      <c r="D66" s="374"/>
      <c r="E66" s="76">
        <v>10.819699999999999</v>
      </c>
      <c r="G66" s="297">
        <f t="shared" ref="G66:G129" si="1">IFERROR(B66/E66,0)</f>
        <v>0</v>
      </c>
      <c r="H66" s="300"/>
      <c r="I66" s="300"/>
      <c r="J66" s="298" t="str">
        <f>PE!AP66</f>
        <v>Muenchehofe</v>
      </c>
    </row>
    <row r="67" spans="1:10">
      <c r="A67" t="s">
        <v>105</v>
      </c>
      <c r="C67" s="291"/>
      <c r="D67" s="374"/>
      <c r="E67" s="76">
        <v>9.0966000000000005</v>
      </c>
      <c r="G67" s="297">
        <f t="shared" si="1"/>
        <v>0</v>
      </c>
      <c r="H67" s="300"/>
      <c r="I67" s="300"/>
      <c r="J67" s="298" t="str">
        <f>PE!AP67</f>
        <v>Muenchehofe</v>
      </c>
    </row>
    <row r="68" spans="1:10">
      <c r="A68" t="s">
        <v>106</v>
      </c>
      <c r="C68" s="291"/>
      <c r="D68" s="374"/>
      <c r="E68" s="76">
        <v>10.378</v>
      </c>
      <c r="G68" s="297">
        <f t="shared" si="1"/>
        <v>0</v>
      </c>
      <c r="H68" s="300"/>
      <c r="I68" s="300"/>
      <c r="J68" s="298" t="str">
        <f>PE!AP68</f>
        <v>Muenchehofe</v>
      </c>
    </row>
    <row r="69" spans="1:10">
      <c r="A69" t="s">
        <v>107</v>
      </c>
      <c r="C69" s="291"/>
      <c r="D69" s="374"/>
      <c r="E69" s="76">
        <v>9.5425000000000004</v>
      </c>
      <c r="G69" s="297">
        <f t="shared" si="1"/>
        <v>0</v>
      </c>
      <c r="H69" s="300"/>
      <c r="I69" s="300"/>
      <c r="J69" s="298" t="str">
        <f>PE!AP69</f>
        <v>Muenchehofe</v>
      </c>
    </row>
    <row r="70" spans="1:10">
      <c r="A70" t="s">
        <v>108</v>
      </c>
      <c r="C70" s="291"/>
      <c r="D70" s="374"/>
      <c r="E70" s="76">
        <v>13.8698</v>
      </c>
      <c r="G70" s="297">
        <f t="shared" si="1"/>
        <v>0</v>
      </c>
      <c r="H70" s="300"/>
      <c r="I70" s="300"/>
      <c r="J70" s="298" t="str">
        <f>PE!AP70</f>
        <v>Muenchehofe</v>
      </c>
    </row>
    <row r="71" spans="1:10">
      <c r="A71" t="s">
        <v>109</v>
      </c>
      <c r="B71" s="332">
        <v>4.9799519530815857E-3</v>
      </c>
      <c r="C71" s="291"/>
      <c r="D71" s="374"/>
      <c r="E71" s="76">
        <v>9.8795000000000002</v>
      </c>
      <c r="G71" s="297">
        <f t="shared" si="1"/>
        <v>5.0406922952392179E-4</v>
      </c>
      <c r="H71" s="300"/>
      <c r="I71" s="300"/>
      <c r="J71" s="298" t="str">
        <f>PE!AP71</f>
        <v>Flussprobe</v>
      </c>
    </row>
    <row r="72" spans="1:10">
      <c r="A72" t="s">
        <v>110</v>
      </c>
      <c r="B72" s="332">
        <v>4.8379356805572293E-3</v>
      </c>
      <c r="C72" s="291"/>
      <c r="D72" s="374"/>
      <c r="E72" s="76">
        <v>10.2845</v>
      </c>
      <c r="G72" s="297">
        <f t="shared" si="1"/>
        <v>4.7041039239216584E-4</v>
      </c>
      <c r="H72" s="300"/>
      <c r="I72" s="300"/>
      <c r="J72" s="298" t="str">
        <f>PE!AP72</f>
        <v>Flussprobe</v>
      </c>
    </row>
    <row r="73" spans="1:10">
      <c r="A73" t="s">
        <v>111</v>
      </c>
      <c r="B73" s="332">
        <v>7.2388493137772684E-3</v>
      </c>
      <c r="C73" s="291"/>
      <c r="D73" s="374"/>
      <c r="E73" s="76">
        <v>9.9425000000000008</v>
      </c>
      <c r="G73" s="297">
        <f t="shared" si="1"/>
        <v>7.2807134159188006E-4</v>
      </c>
      <c r="H73" s="300"/>
      <c r="I73" s="300"/>
      <c r="J73" s="298" t="str">
        <f>PE!AP73</f>
        <v>Flussprobe</v>
      </c>
    </row>
    <row r="74" spans="1:10">
      <c r="A74" t="s">
        <v>112</v>
      </c>
      <c r="B74" s="332">
        <v>5.5836106898759499E-3</v>
      </c>
      <c r="C74" s="291"/>
      <c r="D74" s="374"/>
      <c r="E74" s="76">
        <v>8.7827999999999999</v>
      </c>
      <c r="G74" s="297">
        <f t="shared" si="1"/>
        <v>6.3574380492279793E-4</v>
      </c>
      <c r="H74" s="300"/>
      <c r="I74" s="300"/>
      <c r="J74" s="298" t="str">
        <f>PE!AP74</f>
        <v>Flussprobe</v>
      </c>
    </row>
    <row r="75" spans="1:10">
      <c r="A75" t="s">
        <v>113</v>
      </c>
      <c r="B75" s="332">
        <v>4.747618347924535E-3</v>
      </c>
      <c r="C75" s="291"/>
      <c r="D75" s="374"/>
      <c r="E75" s="76">
        <v>9.6599000000000004</v>
      </c>
      <c r="G75" s="297">
        <f t="shared" si="1"/>
        <v>4.9147696642041171E-4</v>
      </c>
      <c r="H75" s="300"/>
      <c r="I75" s="300"/>
      <c r="J75" s="298" t="str">
        <f>PE!AP75</f>
        <v>Flussprobe</v>
      </c>
    </row>
    <row r="76" spans="1:10">
      <c r="A76" t="s">
        <v>114</v>
      </c>
      <c r="B76" s="332">
        <v>4.36768559823833E-3</v>
      </c>
      <c r="C76" s="291"/>
      <c r="D76" s="374"/>
      <c r="E76" s="76">
        <v>10.923999999999999</v>
      </c>
      <c r="G76" s="297">
        <f t="shared" si="1"/>
        <v>3.9982475267652236E-4</v>
      </c>
      <c r="H76" s="300"/>
      <c r="I76" s="300"/>
      <c r="J76" s="298" t="str">
        <f>PE!AP76</f>
        <v>Flussprobe</v>
      </c>
    </row>
    <row r="77" spans="1:10">
      <c r="A77" t="s">
        <v>115</v>
      </c>
      <c r="B77" s="332">
        <v>4.1282190144903384E-3</v>
      </c>
      <c r="C77" s="291"/>
      <c r="D77" s="374"/>
      <c r="E77" s="76">
        <v>9.0447000000000006</v>
      </c>
      <c r="G77" s="297">
        <f t="shared" si="1"/>
        <v>4.5642409527019557E-4</v>
      </c>
      <c r="H77" s="300"/>
      <c r="I77" s="300"/>
      <c r="J77" s="298" t="str">
        <f>PE!AP77</f>
        <v>Flussprobe</v>
      </c>
    </row>
    <row r="78" spans="1:10">
      <c r="A78" t="s">
        <v>116</v>
      </c>
      <c r="B78" s="332">
        <v>4.5760641655278652E-3</v>
      </c>
      <c r="C78" s="291"/>
      <c r="D78" s="374"/>
      <c r="E78" s="76">
        <v>9.4763000000000002</v>
      </c>
      <c r="G78" s="297">
        <f t="shared" si="1"/>
        <v>4.8289566239226967E-4</v>
      </c>
      <c r="H78" s="300"/>
      <c r="I78" s="300"/>
      <c r="J78" s="298" t="str">
        <f>PE!AP78</f>
        <v>Flussprobe</v>
      </c>
    </row>
    <row r="79" spans="1:10">
      <c r="A79" t="s">
        <v>117</v>
      </c>
      <c r="C79" s="291"/>
      <c r="D79" s="374"/>
      <c r="E79" s="76">
        <v>9.375</v>
      </c>
      <c r="G79" s="297">
        <f t="shared" si="1"/>
        <v>0</v>
      </c>
      <c r="H79" s="300"/>
      <c r="I79" s="300"/>
      <c r="J79" s="298" t="str">
        <f>PE!AP79</f>
        <v>Muenchehofe</v>
      </c>
    </row>
    <row r="80" spans="1:10">
      <c r="A80" t="s">
        <v>118</v>
      </c>
      <c r="C80" s="291"/>
      <c r="D80" s="374"/>
      <c r="E80" s="76">
        <v>10.771699999999999</v>
      </c>
      <c r="G80" s="297">
        <f t="shared" si="1"/>
        <v>0</v>
      </c>
      <c r="H80" s="300"/>
      <c r="I80" s="300"/>
      <c r="J80" s="298" t="str">
        <f>PE!AP80</f>
        <v>Muenchehofe</v>
      </c>
    </row>
    <row r="81" spans="1:10">
      <c r="A81" t="s">
        <v>119</v>
      </c>
      <c r="C81" s="291"/>
      <c r="D81" s="374"/>
      <c r="E81" s="76">
        <v>13.0914</v>
      </c>
      <c r="G81" s="297">
        <f t="shared" si="1"/>
        <v>0</v>
      </c>
      <c r="H81" s="300"/>
      <c r="I81" s="300"/>
      <c r="J81" s="298" t="str">
        <f>PE!AP81</f>
        <v>Muenchehofe</v>
      </c>
    </row>
    <row r="82" spans="1:10">
      <c r="A82" t="s">
        <v>120</v>
      </c>
      <c r="C82" s="291"/>
      <c r="D82" s="374"/>
      <c r="E82" s="76">
        <v>10.767799999999999</v>
      </c>
      <c r="G82" s="297">
        <f t="shared" si="1"/>
        <v>0</v>
      </c>
      <c r="H82" s="300"/>
      <c r="I82" s="300"/>
      <c r="J82" s="298" t="str">
        <f>PE!AP82</f>
        <v>Muenchehofe</v>
      </c>
    </row>
    <row r="83" spans="1:10">
      <c r="A83" t="s">
        <v>121</v>
      </c>
      <c r="C83" s="291"/>
      <c r="D83" s="374"/>
      <c r="E83" s="76">
        <v>10.1122</v>
      </c>
      <c r="G83" s="297">
        <f t="shared" si="1"/>
        <v>0</v>
      </c>
      <c r="H83" s="300"/>
      <c r="I83" s="300"/>
      <c r="J83" s="298" t="str">
        <f>PE!AP83</f>
        <v>Muenchehofe</v>
      </c>
    </row>
    <row r="84" spans="1:10">
      <c r="A84" t="s">
        <v>122</v>
      </c>
      <c r="C84" s="291"/>
      <c r="D84" s="374"/>
      <c r="E84" s="76">
        <v>8.9504000000000001</v>
      </c>
      <c r="G84" s="297">
        <f t="shared" si="1"/>
        <v>0</v>
      </c>
      <c r="H84" s="300"/>
      <c r="I84" s="300"/>
      <c r="J84" s="298" t="str">
        <f>PE!AP84</f>
        <v>Muenchehofe</v>
      </c>
    </row>
    <row r="85" spans="1:10">
      <c r="A85" t="s">
        <v>123</v>
      </c>
      <c r="C85" s="291"/>
      <c r="D85" s="374"/>
      <c r="E85" s="76">
        <v>9.6163000000000007</v>
      </c>
      <c r="G85" s="297">
        <f t="shared" si="1"/>
        <v>0</v>
      </c>
      <c r="H85" s="300"/>
      <c r="I85" s="300"/>
      <c r="J85" s="298" t="str">
        <f>PE!AP85</f>
        <v>Muenchehofe</v>
      </c>
    </row>
    <row r="86" spans="1:10">
      <c r="A86" t="s">
        <v>124</v>
      </c>
      <c r="C86" s="291"/>
      <c r="D86" s="374"/>
      <c r="E86" s="76">
        <v>9.4591999999999992</v>
      </c>
      <c r="G86" s="297">
        <f t="shared" si="1"/>
        <v>0</v>
      </c>
      <c r="H86" s="300"/>
      <c r="I86" s="300"/>
      <c r="J86" s="298" t="str">
        <f>PE!AP86</f>
        <v>Muenchehofe</v>
      </c>
    </row>
    <row r="87" spans="1:10">
      <c r="A87" t="s">
        <v>125</v>
      </c>
      <c r="C87" s="291"/>
      <c r="D87" s="374"/>
      <c r="E87" s="76">
        <v>10.9016</v>
      </c>
      <c r="G87" s="297">
        <f t="shared" si="1"/>
        <v>0</v>
      </c>
      <c r="H87" s="300"/>
      <c r="I87" s="300"/>
      <c r="J87" s="298" t="str">
        <f>PE!AP87</f>
        <v>Muenchehofe</v>
      </c>
    </row>
    <row r="88" spans="1:10">
      <c r="A88" t="s">
        <v>126</v>
      </c>
      <c r="C88" s="291"/>
      <c r="D88" s="374"/>
      <c r="E88" s="76">
        <v>10.6858</v>
      </c>
      <c r="G88" s="297">
        <f t="shared" si="1"/>
        <v>0</v>
      </c>
      <c r="H88" s="300"/>
      <c r="I88" s="300"/>
      <c r="J88" s="298" t="str">
        <f>PE!AP88</f>
        <v>Muenchehofe</v>
      </c>
    </row>
    <row r="89" spans="1:10">
      <c r="A89" t="s">
        <v>127</v>
      </c>
      <c r="C89" s="291"/>
      <c r="D89" s="374"/>
      <c r="E89" s="76">
        <v>9.9901</v>
      </c>
      <c r="G89" s="297">
        <f t="shared" si="1"/>
        <v>0</v>
      </c>
      <c r="H89" s="300"/>
      <c r="I89" s="300"/>
      <c r="J89" s="298" t="str">
        <f>PE!AP89</f>
        <v>Probenaufbereitung</v>
      </c>
    </row>
    <row r="90" spans="1:10">
      <c r="A90" t="s">
        <v>129</v>
      </c>
      <c r="C90" s="291"/>
      <c r="D90" s="374"/>
      <c r="E90" s="76">
        <v>10.840999999999999</v>
      </c>
      <c r="G90" s="297">
        <f t="shared" si="1"/>
        <v>0</v>
      </c>
      <c r="H90" s="300"/>
      <c r="I90" s="300"/>
      <c r="J90" s="298" t="str">
        <f>PE!AP90</f>
        <v>Probenaufbereitung</v>
      </c>
    </row>
    <row r="91" spans="1:10">
      <c r="A91" t="s">
        <v>130</v>
      </c>
      <c r="C91" s="291"/>
      <c r="D91" s="374"/>
      <c r="E91" s="76">
        <v>1.3666</v>
      </c>
      <c r="G91" s="297">
        <f t="shared" si="1"/>
        <v>0</v>
      </c>
      <c r="H91" s="300"/>
      <c r="I91" s="300"/>
      <c r="J91" s="298" t="str">
        <f>PE!AP91</f>
        <v>Probenaufbereitung</v>
      </c>
    </row>
    <row r="92" spans="1:10">
      <c r="A92" t="s">
        <v>1092</v>
      </c>
      <c r="C92" s="291"/>
      <c r="D92" s="374"/>
      <c r="E92" s="76">
        <v>9.7088000000000001</v>
      </c>
      <c r="G92" s="297">
        <f t="shared" si="1"/>
        <v>0</v>
      </c>
      <c r="H92" s="201"/>
      <c r="I92" s="201"/>
      <c r="J92" s="298" t="str">
        <f>PE!AP92</f>
        <v>Methode</v>
      </c>
    </row>
    <row r="93" spans="1:10">
      <c r="A93" t="s">
        <v>1093</v>
      </c>
      <c r="C93" s="291"/>
      <c r="D93" s="374"/>
      <c r="E93" s="76">
        <v>10.2204</v>
      </c>
      <c r="G93" s="297">
        <f t="shared" si="1"/>
        <v>0</v>
      </c>
      <c r="H93" s="201"/>
      <c r="I93" s="201"/>
      <c r="J93" s="298" t="str">
        <f>PE!AP93</f>
        <v>Methode</v>
      </c>
    </row>
    <row r="94" spans="1:10">
      <c r="A94" t="s">
        <v>1094</v>
      </c>
      <c r="C94" s="291"/>
      <c r="D94" s="374"/>
      <c r="E94" s="76">
        <v>9.0239999999999991</v>
      </c>
      <c r="G94" s="297">
        <f t="shared" si="1"/>
        <v>0</v>
      </c>
      <c r="H94" s="201"/>
      <c r="I94" s="201"/>
      <c r="J94" s="298" t="str">
        <f>PE!AP94</f>
        <v>Methode</v>
      </c>
    </row>
    <row r="95" spans="1:10">
      <c r="A95" t="s">
        <v>1095</v>
      </c>
      <c r="C95" s="291"/>
      <c r="D95" s="374"/>
      <c r="E95" s="76">
        <v>9.3187999999999995</v>
      </c>
      <c r="G95" s="297">
        <f t="shared" si="1"/>
        <v>0</v>
      </c>
      <c r="H95" s="201"/>
      <c r="I95" s="201"/>
      <c r="J95" s="298" t="str">
        <f>PE!AP95</f>
        <v>Methode</v>
      </c>
    </row>
    <row r="96" spans="1:10">
      <c r="A96" t="s">
        <v>135</v>
      </c>
      <c r="B96" s="332">
        <v>1.625057581766108E-3</v>
      </c>
      <c r="C96" s="291"/>
      <c r="D96" s="374"/>
      <c r="E96" s="76">
        <v>11.4223</v>
      </c>
      <c r="G96" s="297">
        <f t="shared" si="1"/>
        <v>1.4227060940144348E-4</v>
      </c>
      <c r="H96" s="300"/>
      <c r="I96" s="300"/>
      <c r="J96" s="298" t="str">
        <f>PE!AP96</f>
        <v>Muenchehofe</v>
      </c>
    </row>
    <row r="97" spans="1:10">
      <c r="A97" t="s">
        <v>136</v>
      </c>
      <c r="B97" s="332">
        <v>1.331446972129881E-3</v>
      </c>
      <c r="C97" s="291"/>
      <c r="D97" s="374"/>
      <c r="E97" s="76">
        <v>9.4604999999999997</v>
      </c>
      <c r="G97" s="297">
        <f t="shared" si="1"/>
        <v>1.4073748450186364E-4</v>
      </c>
      <c r="H97" s="300"/>
      <c r="I97" s="300"/>
      <c r="J97" s="298" t="str">
        <f>PE!AP97</f>
        <v>Muenchehofe</v>
      </c>
    </row>
    <row r="98" spans="1:10">
      <c r="A98" t="s">
        <v>137</v>
      </c>
      <c r="B98" s="332">
        <v>9.7170255310823194E-3</v>
      </c>
      <c r="C98" s="291"/>
      <c r="D98" s="374"/>
      <c r="E98" s="76">
        <v>10.585800000000001</v>
      </c>
      <c r="G98" s="297">
        <f t="shared" si="1"/>
        <v>9.1793020188198516E-4</v>
      </c>
      <c r="H98" s="300"/>
      <c r="I98" s="300"/>
      <c r="J98" s="298" t="str">
        <f>PE!AP98</f>
        <v>Muenchehofe</v>
      </c>
    </row>
    <row r="99" spans="1:10">
      <c r="A99" t="s">
        <v>138</v>
      </c>
      <c r="B99" s="332">
        <v>1.156983959346496E-2</v>
      </c>
      <c r="C99" s="291"/>
      <c r="D99" s="374"/>
      <c r="E99" s="76">
        <v>9.8713999999999995</v>
      </c>
      <c r="G99" s="297">
        <f t="shared" si="1"/>
        <v>1.1720566073165873E-3</v>
      </c>
      <c r="H99" s="300"/>
      <c r="I99" s="300"/>
      <c r="J99" s="298" t="str">
        <f>PE!AP99</f>
        <v>Muenchehofe</v>
      </c>
    </row>
    <row r="100" spans="1:10">
      <c r="A100" t="s">
        <v>139</v>
      </c>
      <c r="B100" s="332">
        <v>1.470804795709979E-2</v>
      </c>
      <c r="C100" s="291"/>
      <c r="D100" s="374"/>
      <c r="E100" s="76">
        <v>9.9997000000000007</v>
      </c>
      <c r="G100" s="297">
        <f t="shared" si="1"/>
        <v>1.4708489211776143E-3</v>
      </c>
      <c r="H100" s="300"/>
      <c r="I100" s="300"/>
      <c r="J100" s="298" t="str">
        <f>PE!AP100</f>
        <v>Muenchehofe</v>
      </c>
    </row>
    <row r="101" spans="1:10">
      <c r="A101" t="s">
        <v>140</v>
      </c>
      <c r="B101" s="332">
        <v>1.352827217075857E-2</v>
      </c>
      <c r="C101" s="291"/>
      <c r="D101" s="374"/>
      <c r="E101" s="76">
        <v>9.0388000000000002</v>
      </c>
      <c r="G101" s="297">
        <f t="shared" si="1"/>
        <v>1.4966889599015987E-3</v>
      </c>
      <c r="H101" s="300"/>
      <c r="I101" s="300"/>
      <c r="J101" s="298" t="str">
        <f>PE!AP101</f>
        <v>Muenchehofe</v>
      </c>
    </row>
    <row r="102" spans="1:10">
      <c r="A102" t="s">
        <v>141</v>
      </c>
      <c r="B102" s="332">
        <v>1.3857026396927151E-2</v>
      </c>
      <c r="C102" s="291"/>
      <c r="D102" s="374"/>
      <c r="E102" s="76">
        <v>9.6049000000000007</v>
      </c>
      <c r="G102" s="297">
        <f t="shared" si="1"/>
        <v>1.4427038695798134E-3</v>
      </c>
      <c r="H102" s="300"/>
      <c r="I102" s="300"/>
      <c r="J102" s="298" t="str">
        <f>PE!AP102</f>
        <v>Muenchehofe</v>
      </c>
    </row>
    <row r="103" spans="1:10">
      <c r="A103" t="s">
        <v>142</v>
      </c>
      <c r="B103" s="332">
        <v>1.5191347329346841E-2</v>
      </c>
      <c r="C103" s="291"/>
      <c r="D103" s="374"/>
      <c r="E103" s="76">
        <v>10.009399999999999</v>
      </c>
      <c r="G103" s="297">
        <f t="shared" si="1"/>
        <v>1.5177080873325915E-3</v>
      </c>
      <c r="H103" s="300"/>
      <c r="I103" s="300"/>
      <c r="J103" s="298" t="str">
        <f>PE!AP103</f>
        <v>Muenchehofe</v>
      </c>
    </row>
    <row r="104" spans="1:10">
      <c r="A104" t="s">
        <v>143</v>
      </c>
      <c r="B104" s="332">
        <v>1.5769016656897811E-2</v>
      </c>
      <c r="C104" s="291"/>
      <c r="D104" s="374"/>
      <c r="E104" s="76">
        <v>11.0337</v>
      </c>
      <c r="G104" s="297">
        <f t="shared" si="1"/>
        <v>1.4291685161729802E-3</v>
      </c>
      <c r="H104" s="300"/>
      <c r="I104" s="300"/>
      <c r="J104" s="298" t="str">
        <f>PE!AP104</f>
        <v>Muenchehofe</v>
      </c>
    </row>
    <row r="105" spans="1:10">
      <c r="A105" t="s">
        <v>144</v>
      </c>
      <c r="B105" s="332">
        <v>1.7204017473900449E-2</v>
      </c>
      <c r="C105" s="291"/>
      <c r="D105" s="374"/>
      <c r="E105" s="76">
        <v>9.4873999999999992</v>
      </c>
      <c r="G105" s="297">
        <f t="shared" si="1"/>
        <v>1.8133542882033487E-3</v>
      </c>
      <c r="H105" s="300"/>
      <c r="I105" s="300"/>
      <c r="J105" s="298" t="str">
        <f>PE!AP105</f>
        <v>Muenchehofe</v>
      </c>
    </row>
    <row r="106" spans="1:10">
      <c r="A106" t="s">
        <v>145</v>
      </c>
      <c r="C106" s="291"/>
      <c r="D106" s="374"/>
      <c r="E106" s="76">
        <v>9.8911999999999995</v>
      </c>
      <c r="G106" s="297">
        <f t="shared" si="1"/>
        <v>0</v>
      </c>
      <c r="H106" s="201"/>
      <c r="I106" s="201"/>
      <c r="J106" s="298" t="str">
        <f>PE!AP106</f>
        <v>Methode</v>
      </c>
    </row>
    <row r="107" spans="1:10">
      <c r="A107" t="s">
        <v>146</v>
      </c>
      <c r="B107" s="298"/>
      <c r="C107" s="291"/>
      <c r="D107" s="374"/>
      <c r="E107" s="76">
        <v>9.2530000000000001</v>
      </c>
      <c r="F107" s="302"/>
      <c r="G107" s="297">
        <f t="shared" si="1"/>
        <v>0</v>
      </c>
      <c r="H107" s="201"/>
      <c r="I107" s="201"/>
      <c r="J107" s="298" t="str">
        <f>PE!AP107</f>
        <v>Methode</v>
      </c>
    </row>
    <row r="108" spans="1:10">
      <c r="A108" t="s">
        <v>147</v>
      </c>
      <c r="B108" s="298"/>
      <c r="C108" s="291"/>
      <c r="D108" s="374"/>
      <c r="E108" s="76">
        <v>11.8766</v>
      </c>
      <c r="F108" s="302"/>
      <c r="G108" s="297">
        <f t="shared" si="1"/>
        <v>0</v>
      </c>
      <c r="H108" s="300"/>
      <c r="I108" s="300"/>
      <c r="J108" s="298" t="str">
        <f>PE!AP108</f>
        <v>Methode</v>
      </c>
    </row>
    <row r="109" spans="1:10">
      <c r="A109" t="s">
        <v>148</v>
      </c>
      <c r="B109" s="298"/>
      <c r="C109" s="291"/>
      <c r="D109" s="374"/>
      <c r="E109" s="76">
        <v>49.300199999999997</v>
      </c>
      <c r="F109" s="302"/>
      <c r="G109" s="297">
        <f t="shared" si="1"/>
        <v>0</v>
      </c>
      <c r="H109" s="300"/>
      <c r="I109" s="300"/>
      <c r="J109" s="298" t="str">
        <f>PE!AP109</f>
        <v>Methode</v>
      </c>
    </row>
    <row r="110" spans="1:10">
      <c r="A110" t="s">
        <v>149</v>
      </c>
      <c r="B110" s="298"/>
      <c r="C110" s="291"/>
      <c r="D110" s="374"/>
      <c r="E110" s="76">
        <v>49.300199999999997</v>
      </c>
      <c r="F110" s="302"/>
      <c r="G110" s="297">
        <f t="shared" si="1"/>
        <v>0</v>
      </c>
      <c r="H110" s="300"/>
      <c r="I110" s="300"/>
      <c r="J110" s="298" t="str">
        <f>PE!AP110</f>
        <v>Methode</v>
      </c>
    </row>
    <row r="111" spans="1:10">
      <c r="A111" t="s">
        <v>151</v>
      </c>
      <c r="B111" s="298"/>
      <c r="C111" s="291"/>
      <c r="D111" s="374"/>
      <c r="E111" s="76">
        <v>19</v>
      </c>
      <c r="F111" s="302"/>
      <c r="G111" s="297">
        <f t="shared" si="1"/>
        <v>0</v>
      </c>
      <c r="H111" s="300"/>
      <c r="I111" s="300"/>
      <c r="J111" s="298" t="str">
        <f>PE!AP111</f>
        <v>Methode</v>
      </c>
    </row>
    <row r="112" spans="1:10">
      <c r="A112" t="s">
        <v>152</v>
      </c>
      <c r="C112" s="291"/>
      <c r="D112" s="374"/>
      <c r="E112" s="76">
        <v>9.9105000000000008</v>
      </c>
      <c r="G112" s="297">
        <f t="shared" si="1"/>
        <v>0</v>
      </c>
      <c r="H112" s="201"/>
      <c r="I112" s="201"/>
      <c r="J112" s="298" t="str">
        <f>PE!AP112</f>
        <v>KWS</v>
      </c>
    </row>
    <row r="113" spans="1:10">
      <c r="A113" t="s">
        <v>154</v>
      </c>
      <c r="C113" s="77"/>
      <c r="D113" s="375"/>
      <c r="E113" s="174">
        <v>9.8462999999999994</v>
      </c>
      <c r="G113" s="297">
        <f t="shared" si="1"/>
        <v>0</v>
      </c>
      <c r="H113" s="201"/>
      <c r="I113" s="201"/>
      <c r="J113" s="298" t="str">
        <f>PE!AP113</f>
        <v>KWS</v>
      </c>
    </row>
    <row r="114" spans="1:10">
      <c r="A114" t="s">
        <v>155</v>
      </c>
      <c r="C114" s="291"/>
      <c r="D114" s="374"/>
      <c r="E114" s="76"/>
      <c r="G114" s="297">
        <f t="shared" si="1"/>
        <v>0</v>
      </c>
      <c r="H114" s="201"/>
      <c r="I114" s="201"/>
      <c r="J114" s="298" t="str">
        <f>PE!AP114</f>
        <v>KWS, Schlamm</v>
      </c>
    </row>
    <row r="115" spans="1:10">
      <c r="A115" t="s">
        <v>157</v>
      </c>
      <c r="C115" s="291"/>
      <c r="D115" s="374"/>
      <c r="E115" s="76"/>
      <c r="G115" s="297">
        <f t="shared" si="1"/>
        <v>0</v>
      </c>
      <c r="H115" s="201"/>
      <c r="I115" s="201"/>
      <c r="J115" s="298" t="str">
        <f>PE!AP115</f>
        <v>KWS, Schlamm</v>
      </c>
    </row>
    <row r="116" spans="1:10">
      <c r="A116" t="s">
        <v>158</v>
      </c>
      <c r="C116" s="291"/>
      <c r="D116" s="374"/>
      <c r="E116" s="76">
        <v>9.7872000000000003</v>
      </c>
      <c r="G116" s="297">
        <f t="shared" si="1"/>
        <v>0</v>
      </c>
      <c r="H116" s="201"/>
      <c r="I116" s="201"/>
      <c r="J116" s="298" t="str">
        <f>PE!AP116</f>
        <v>Methode</v>
      </c>
    </row>
    <row r="117" spans="1:10">
      <c r="A117" t="s">
        <v>159</v>
      </c>
      <c r="C117" s="291"/>
      <c r="D117" s="374"/>
      <c r="E117" s="76">
        <v>15.3596</v>
      </c>
      <c r="G117" s="297">
        <f t="shared" si="1"/>
        <v>0</v>
      </c>
      <c r="H117" s="201"/>
      <c r="I117" s="201"/>
      <c r="J117" s="298" t="str">
        <f>PE!AP117</f>
        <v>Methode</v>
      </c>
    </row>
    <row r="118" spans="1:10">
      <c r="A118" t="s">
        <v>160</v>
      </c>
      <c r="C118" s="291"/>
      <c r="D118" s="374"/>
      <c r="E118" s="76">
        <v>34.5</v>
      </c>
      <c r="G118" s="297">
        <f t="shared" si="1"/>
        <v>0</v>
      </c>
      <c r="H118" s="201"/>
      <c r="I118" s="201"/>
      <c r="J118" s="298" t="str">
        <f>PE!AP118</f>
        <v>Methode</v>
      </c>
    </row>
    <row r="119" spans="1:10">
      <c r="A119" t="s">
        <v>161</v>
      </c>
      <c r="C119" s="291"/>
      <c r="D119" s="374"/>
      <c r="E119" s="76">
        <v>19.825099999999999</v>
      </c>
      <c r="G119" s="297">
        <f t="shared" si="1"/>
        <v>0</v>
      </c>
      <c r="H119" s="201"/>
      <c r="I119" s="201"/>
      <c r="J119" s="298" t="str">
        <f>PE!AP119</f>
        <v>KWS, Schlamm</v>
      </c>
    </row>
    <row r="120" spans="1:10">
      <c r="A120" t="s">
        <v>162</v>
      </c>
      <c r="C120" s="291"/>
      <c r="D120" s="374"/>
      <c r="E120" s="76">
        <v>8.7995000000000001</v>
      </c>
      <c r="G120" s="297">
        <f t="shared" si="1"/>
        <v>0</v>
      </c>
      <c r="H120" s="201"/>
      <c r="I120" s="201"/>
      <c r="J120" s="298" t="str">
        <f>PE!AP120</f>
        <v>KWS, Schlamm</v>
      </c>
    </row>
    <row r="121" spans="1:10">
      <c r="A121" t="s">
        <v>163</v>
      </c>
      <c r="B121" s="298"/>
      <c r="C121" s="291"/>
      <c r="D121" s="374"/>
      <c r="E121" s="76">
        <v>10.1617</v>
      </c>
      <c r="F121" s="302"/>
      <c r="G121" s="297">
        <f t="shared" si="1"/>
        <v>0</v>
      </c>
      <c r="H121" s="300"/>
      <c r="I121" s="300"/>
      <c r="J121" s="298" t="str">
        <f>PE!AP121</f>
        <v>Methode</v>
      </c>
    </row>
    <row r="122" spans="1:10">
      <c r="A122" t="s">
        <v>164</v>
      </c>
      <c r="B122" s="298"/>
      <c r="C122" s="291"/>
      <c r="D122" s="374"/>
      <c r="E122" s="76">
        <v>10.157500000000001</v>
      </c>
      <c r="F122" s="302"/>
      <c r="G122" s="297">
        <f t="shared" si="1"/>
        <v>0</v>
      </c>
      <c r="H122" s="300"/>
      <c r="I122" s="300"/>
      <c r="J122" s="298" t="str">
        <f>PE!AP122</f>
        <v>Methode</v>
      </c>
    </row>
    <row r="123" spans="1:10">
      <c r="A123" t="s">
        <v>165</v>
      </c>
      <c r="B123" s="298"/>
      <c r="E123" s="76">
        <v>11.4819</v>
      </c>
      <c r="F123" s="291"/>
      <c r="G123" s="297">
        <f t="shared" si="1"/>
        <v>0</v>
      </c>
      <c r="H123" s="300"/>
      <c r="I123" s="300"/>
      <c r="J123" s="298" t="str">
        <f>PE!AP123</f>
        <v>Probenaufbereitung</v>
      </c>
    </row>
    <row r="124" spans="1:10">
      <c r="A124" t="s">
        <v>166</v>
      </c>
      <c r="B124" s="298"/>
      <c r="E124" s="76">
        <v>11.266</v>
      </c>
      <c r="F124" s="291"/>
      <c r="G124" s="297">
        <f t="shared" si="1"/>
        <v>0</v>
      </c>
      <c r="H124" s="300"/>
      <c r="I124" s="300"/>
      <c r="J124" s="298" t="str">
        <f>PE!AP124</f>
        <v>Probenaufbereitung</v>
      </c>
    </row>
    <row r="125" spans="1:10">
      <c r="A125" t="s">
        <v>167</v>
      </c>
      <c r="B125" s="298"/>
      <c r="E125" s="76">
        <v>9.6637000000000004</v>
      </c>
      <c r="F125" s="291"/>
      <c r="G125" s="297">
        <f t="shared" si="1"/>
        <v>0</v>
      </c>
      <c r="H125" s="300"/>
      <c r="I125" s="300"/>
      <c r="J125" s="298" t="str">
        <f>PE!AP125</f>
        <v>Probenaufbereitung</v>
      </c>
    </row>
    <row r="126" spans="1:10">
      <c r="A126" t="s">
        <v>168</v>
      </c>
      <c r="B126" s="298"/>
      <c r="E126" s="76">
        <v>9.7279999999999998</v>
      </c>
      <c r="F126" s="291"/>
      <c r="G126" s="297">
        <f t="shared" si="1"/>
        <v>0</v>
      </c>
      <c r="H126" s="300"/>
      <c r="I126" s="300"/>
      <c r="J126" s="298" t="str">
        <f>PE!AP126</f>
        <v>Probenaufbereitung</v>
      </c>
    </row>
    <row r="127" spans="1:10">
      <c r="A127" t="s">
        <v>169</v>
      </c>
      <c r="B127" s="298"/>
      <c r="E127" s="76">
        <v>9.1953999999999994</v>
      </c>
      <c r="F127" s="291"/>
      <c r="G127" s="297">
        <f t="shared" si="1"/>
        <v>0</v>
      </c>
      <c r="H127" s="300"/>
      <c r="I127" s="300"/>
      <c r="J127" s="298" t="str">
        <f>PE!AP127</f>
        <v>Probenaufbereitung</v>
      </c>
    </row>
    <row r="128" spans="1:10">
      <c r="A128" t="s">
        <v>170</v>
      </c>
      <c r="B128" s="298"/>
      <c r="E128" s="76">
        <v>9.5759000000000007</v>
      </c>
      <c r="F128" s="291"/>
      <c r="G128" s="297">
        <f t="shared" si="1"/>
        <v>0</v>
      </c>
      <c r="H128" s="300"/>
      <c r="I128" s="300"/>
      <c r="J128" s="298" t="str">
        <f>PE!AP128</f>
        <v>Probenaufbereitung</v>
      </c>
    </row>
    <row r="129" spans="1:10">
      <c r="A129" t="s">
        <v>171</v>
      </c>
      <c r="B129" s="298"/>
      <c r="E129" s="76">
        <v>10.9373</v>
      </c>
      <c r="F129" s="291"/>
      <c r="G129" s="297">
        <f t="shared" si="1"/>
        <v>0</v>
      </c>
      <c r="H129" s="300"/>
      <c r="I129" s="300"/>
      <c r="J129" s="298" t="str">
        <f>PE!AP129</f>
        <v>Referenzmessung BS</v>
      </c>
    </row>
    <row r="130" spans="1:10">
      <c r="A130" t="s">
        <v>173</v>
      </c>
      <c r="B130" s="298"/>
      <c r="E130" s="76">
        <v>13.5815</v>
      </c>
      <c r="F130" s="291"/>
      <c r="G130" s="297">
        <f t="shared" ref="G130:G193" si="2">IFERROR(B130/E130,0)</f>
        <v>0</v>
      </c>
      <c r="H130" s="300"/>
      <c r="I130" s="300"/>
      <c r="J130" s="298" t="str">
        <f>PE!AP130</f>
        <v>Referenzmessung BS</v>
      </c>
    </row>
    <row r="131" spans="1:10">
      <c r="A131" t="s">
        <v>174</v>
      </c>
      <c r="B131" s="298"/>
      <c r="E131" s="76">
        <v>9.1336999999999993</v>
      </c>
      <c r="F131" s="291"/>
      <c r="G131" s="297">
        <f t="shared" si="2"/>
        <v>0</v>
      </c>
      <c r="H131" s="300"/>
      <c r="I131" s="300"/>
      <c r="J131" s="298" t="str">
        <f>PE!AP131</f>
        <v>KWS, Schlamm</v>
      </c>
    </row>
    <row r="132" spans="1:10">
      <c r="A132" t="s">
        <v>175</v>
      </c>
      <c r="B132" s="298"/>
      <c r="E132" s="76">
        <v>9.9872999999999994</v>
      </c>
      <c r="F132" s="291"/>
      <c r="G132" s="297">
        <f t="shared" si="2"/>
        <v>0</v>
      </c>
      <c r="H132" s="300"/>
      <c r="I132" s="300"/>
      <c r="J132" s="298" t="str">
        <f>PE!AP132</f>
        <v>KWS, Schlamm</v>
      </c>
    </row>
    <row r="133" spans="1:10">
      <c r="A133" t="s">
        <v>176</v>
      </c>
      <c r="B133" s="298"/>
      <c r="E133" s="76">
        <v>11.7118</v>
      </c>
      <c r="F133" s="291"/>
      <c r="G133" s="297">
        <f t="shared" si="2"/>
        <v>0</v>
      </c>
      <c r="H133" s="300"/>
      <c r="I133" s="300"/>
      <c r="J133" s="298" t="str">
        <f>PE!AP133</f>
        <v>KWS, Schlamm</v>
      </c>
    </row>
    <row r="134" spans="1:10">
      <c r="A134" t="s">
        <v>177</v>
      </c>
      <c r="B134" s="298"/>
      <c r="E134" s="76">
        <v>9.4047000000000001</v>
      </c>
      <c r="F134" s="291"/>
      <c r="G134" s="297">
        <f t="shared" si="2"/>
        <v>0</v>
      </c>
      <c r="H134" s="300"/>
      <c r="I134" s="300"/>
      <c r="J134" s="298" t="str">
        <f>PE!AP134</f>
        <v>KWS, Schlamm</v>
      </c>
    </row>
    <row r="135" spans="1:10">
      <c r="A135" t="s">
        <v>178</v>
      </c>
      <c r="B135" s="298"/>
      <c r="E135" s="76">
        <v>10.228400000000001</v>
      </c>
      <c r="F135" s="291"/>
      <c r="G135" s="297">
        <f t="shared" si="2"/>
        <v>0</v>
      </c>
      <c r="H135" s="300"/>
      <c r="I135" s="300"/>
      <c r="J135" s="298" t="str">
        <f>PE!AP135</f>
        <v>Probenaufbereitung</v>
      </c>
    </row>
    <row r="136" spans="1:10">
      <c r="A136" t="s">
        <v>179</v>
      </c>
      <c r="B136" s="298"/>
      <c r="E136" s="76">
        <v>11.300700000000001</v>
      </c>
      <c r="F136" s="291"/>
      <c r="G136" s="297">
        <f t="shared" si="2"/>
        <v>0</v>
      </c>
      <c r="H136" s="300"/>
      <c r="I136" s="300"/>
      <c r="J136" s="298" t="str">
        <f>PE!AP136</f>
        <v>Probenaufbereitung</v>
      </c>
    </row>
    <row r="137" spans="1:10">
      <c r="A137" t="s">
        <v>180</v>
      </c>
      <c r="B137" s="298"/>
      <c r="E137" s="76">
        <v>10.9412</v>
      </c>
      <c r="F137" s="291"/>
      <c r="G137" s="297">
        <f t="shared" si="2"/>
        <v>0</v>
      </c>
      <c r="H137" s="300"/>
      <c r="I137" s="300"/>
      <c r="J137" s="298" t="str">
        <f>PE!AP137</f>
        <v>Probenaufbereitung</v>
      </c>
    </row>
    <row r="138" spans="1:10">
      <c r="A138" t="s">
        <v>181</v>
      </c>
      <c r="B138" s="298"/>
      <c r="E138" s="76">
        <v>10.9412</v>
      </c>
      <c r="F138" s="291"/>
      <c r="G138" s="297">
        <f t="shared" si="2"/>
        <v>0</v>
      </c>
      <c r="H138" s="300"/>
      <c r="I138" s="300"/>
      <c r="J138" s="298" t="str">
        <f>PE!AP138</f>
        <v>Probenaufbereitung</v>
      </c>
    </row>
    <row r="139" spans="1:10">
      <c r="A139" t="s">
        <v>182</v>
      </c>
      <c r="B139" s="298"/>
      <c r="E139" s="76">
        <v>10.570399999999999</v>
      </c>
      <c r="F139" s="291"/>
      <c r="G139" s="297">
        <f t="shared" si="2"/>
        <v>0</v>
      </c>
      <c r="H139" s="300"/>
      <c r="I139" s="300"/>
      <c r="J139" s="298" t="str">
        <f>PE!AP139</f>
        <v>Probenaufbereitung</v>
      </c>
    </row>
    <row r="140" spans="1:10">
      <c r="A140" t="s">
        <v>183</v>
      </c>
      <c r="B140" s="298">
        <v>49582.930280149703</v>
      </c>
      <c r="C140" s="70"/>
      <c r="D140" s="376"/>
      <c r="E140" s="176">
        <v>6.3498000000000001</v>
      </c>
      <c r="F140" s="302"/>
      <c r="G140" s="297">
        <f t="shared" si="2"/>
        <v>7808.5814167611106</v>
      </c>
      <c r="H140" s="300"/>
      <c r="I140" s="300"/>
      <c r="J140" s="298" t="str">
        <f>PE!AP140</f>
        <v>Methode</v>
      </c>
    </row>
    <row r="141" spans="1:10">
      <c r="A141" t="s">
        <v>183</v>
      </c>
      <c r="B141" s="298">
        <v>49.141561057465189</v>
      </c>
      <c r="C141" s="291"/>
      <c r="D141" s="374"/>
      <c r="E141" s="76">
        <v>6.3498000000000001</v>
      </c>
      <c r="F141" s="302"/>
      <c r="G141" s="297">
        <f t="shared" si="2"/>
        <v>7.7390722632941493</v>
      </c>
      <c r="H141" s="300"/>
      <c r="I141" s="300"/>
      <c r="J141" s="298" t="str">
        <f>PE!AP141</f>
        <v>Methode</v>
      </c>
    </row>
    <row r="142" spans="1:10">
      <c r="A142" t="s">
        <v>184</v>
      </c>
      <c r="B142" s="298">
        <v>12698.329548156171</v>
      </c>
      <c r="C142" s="70"/>
      <c r="D142" s="376"/>
      <c r="E142" s="176">
        <v>6.3498000000000001</v>
      </c>
      <c r="F142" s="302"/>
      <c r="G142" s="297">
        <f t="shared" si="2"/>
        <v>1999.7999225418391</v>
      </c>
      <c r="H142" s="300"/>
      <c r="I142" s="300"/>
      <c r="J142" s="298" t="str">
        <f>PE!AP142</f>
        <v>Methode</v>
      </c>
    </row>
    <row r="143" spans="1:10">
      <c r="A143" t="s">
        <v>184</v>
      </c>
      <c r="B143" s="298">
        <v>272.26680136643279</v>
      </c>
      <c r="C143" s="291"/>
      <c r="D143" s="374"/>
      <c r="E143" s="76">
        <v>6.3498000000000001</v>
      </c>
      <c r="F143" s="302"/>
      <c r="G143" s="297">
        <f t="shared" si="2"/>
        <v>42.878012121079841</v>
      </c>
      <c r="H143" s="300"/>
      <c r="I143" s="300"/>
      <c r="J143" s="298" t="str">
        <f>PE!AP143</f>
        <v>Methode</v>
      </c>
    </row>
    <row r="144" spans="1:10">
      <c r="A144" t="s">
        <v>185</v>
      </c>
      <c r="B144" s="298">
        <v>131.8403145077927</v>
      </c>
      <c r="C144" s="70"/>
      <c r="D144" s="376"/>
      <c r="E144" s="176">
        <v>6.3498000000000001</v>
      </c>
      <c r="F144" s="302"/>
      <c r="G144" s="297">
        <f t="shared" si="2"/>
        <v>20.762908203060363</v>
      </c>
      <c r="H144" s="300"/>
      <c r="I144" s="300"/>
      <c r="J144" s="298" t="str">
        <f>PE!AP144</f>
        <v>Methode</v>
      </c>
    </row>
    <row r="145" spans="1:10">
      <c r="A145" t="s">
        <v>185</v>
      </c>
      <c r="B145" s="298">
        <v>131.8403145077927</v>
      </c>
      <c r="C145" s="70"/>
      <c r="D145" s="376"/>
      <c r="E145" s="176">
        <v>6.3498000000000001</v>
      </c>
      <c r="F145" s="302"/>
      <c r="G145" s="297">
        <f t="shared" si="2"/>
        <v>20.762908203060363</v>
      </c>
      <c r="H145" s="300"/>
      <c r="I145" s="300"/>
      <c r="J145" s="298" t="str">
        <f>PE!AP145</f>
        <v>Methode</v>
      </c>
    </row>
    <row r="146" spans="1:10">
      <c r="A146" t="s">
        <v>186</v>
      </c>
      <c r="B146" s="298">
        <v>11260.404112678791</v>
      </c>
      <c r="C146" s="70"/>
      <c r="D146" s="376"/>
      <c r="E146" s="176">
        <v>5.2558999999999996</v>
      </c>
      <c r="F146" s="302"/>
      <c r="G146" s="297">
        <f t="shared" si="2"/>
        <v>2142.4311940255316</v>
      </c>
      <c r="H146" s="300"/>
      <c r="I146" s="300"/>
      <c r="J146" s="298" t="str">
        <f>PE!AP146</f>
        <v>Methode</v>
      </c>
    </row>
    <row r="147" spans="1:10">
      <c r="A147" t="s">
        <v>186</v>
      </c>
      <c r="B147" s="298">
        <v>60.010098788670838</v>
      </c>
      <c r="C147" s="291"/>
      <c r="D147" s="374"/>
      <c r="E147" s="76">
        <v>5.2558999999999996</v>
      </c>
      <c r="F147" s="302"/>
      <c r="G147" s="297">
        <f t="shared" si="2"/>
        <v>11.417663728128549</v>
      </c>
      <c r="H147" s="300"/>
      <c r="I147" s="300"/>
      <c r="J147" s="298" t="str">
        <f>PE!AP147</f>
        <v>Methode</v>
      </c>
    </row>
    <row r="148" spans="1:10">
      <c r="A148" t="s">
        <v>187</v>
      </c>
      <c r="B148" s="298">
        <v>18087.219358362159</v>
      </c>
      <c r="C148" s="70"/>
      <c r="D148" s="376"/>
      <c r="E148" s="176">
        <v>5.2558999999999996</v>
      </c>
      <c r="F148" s="302"/>
      <c r="G148" s="297">
        <f t="shared" si="2"/>
        <v>3441.3172545828802</v>
      </c>
      <c r="H148" s="300"/>
      <c r="I148" s="300"/>
      <c r="J148" s="298" t="str">
        <f>PE!AP148</f>
        <v>Methode</v>
      </c>
    </row>
    <row r="149" spans="1:10">
      <c r="A149" t="s">
        <v>187</v>
      </c>
      <c r="B149" s="298">
        <v>25.413933720335141</v>
      </c>
      <c r="C149" s="291"/>
      <c r="D149" s="374"/>
      <c r="E149" s="76">
        <v>5.2558999999999996</v>
      </c>
      <c r="F149" s="302"/>
      <c r="G149" s="297">
        <f t="shared" si="2"/>
        <v>4.8353153066715775</v>
      </c>
      <c r="H149" s="300"/>
      <c r="I149" s="300"/>
      <c r="J149" s="298" t="str">
        <f>PE!AP149</f>
        <v>Methode</v>
      </c>
    </row>
    <row r="150" spans="1:10">
      <c r="A150" t="s">
        <v>188</v>
      </c>
      <c r="B150" s="298">
        <v>106.369909718199</v>
      </c>
      <c r="C150" s="70"/>
      <c r="D150" s="376"/>
      <c r="E150" s="176">
        <v>5.2558999999999996</v>
      </c>
      <c r="F150" s="302"/>
      <c r="G150" s="297">
        <f t="shared" si="2"/>
        <v>20.23819131227744</v>
      </c>
      <c r="H150" s="300"/>
      <c r="I150" s="300"/>
      <c r="J150" s="298" t="str">
        <f>PE!AP150</f>
        <v>Methode</v>
      </c>
    </row>
    <row r="151" spans="1:10">
      <c r="A151" t="s">
        <v>188</v>
      </c>
      <c r="B151" s="298">
        <v>106.369909718199</v>
      </c>
      <c r="C151" s="70"/>
      <c r="D151" s="376"/>
      <c r="E151" s="176">
        <v>5.2558999999999996</v>
      </c>
      <c r="F151" s="302"/>
      <c r="G151" s="297">
        <f t="shared" si="2"/>
        <v>20.23819131227744</v>
      </c>
      <c r="H151" s="300"/>
      <c r="I151" s="300"/>
      <c r="J151" s="298" t="str">
        <f>PE!AP151</f>
        <v>Methode</v>
      </c>
    </row>
    <row r="152" spans="1:10">
      <c r="A152" t="s">
        <v>189</v>
      </c>
      <c r="B152" s="298"/>
      <c r="C152" s="70"/>
      <c r="D152" s="376"/>
      <c r="E152" s="176">
        <v>9.6095000000000006</v>
      </c>
      <c r="F152" s="302"/>
      <c r="G152" s="297">
        <f t="shared" si="2"/>
        <v>0</v>
      </c>
      <c r="H152" s="300"/>
      <c r="I152" s="300"/>
      <c r="J152" s="298" t="str">
        <f>PE!AP152</f>
        <v>Methode</v>
      </c>
    </row>
    <row r="153" spans="1:10">
      <c r="A153" t="s">
        <v>189</v>
      </c>
      <c r="B153" s="298"/>
      <c r="C153" s="291"/>
      <c r="D153" s="374"/>
      <c r="E153" s="76">
        <v>9.6095000000000006</v>
      </c>
      <c r="F153" s="302"/>
      <c r="G153" s="297">
        <f t="shared" si="2"/>
        <v>0</v>
      </c>
      <c r="H153" s="300"/>
      <c r="I153" s="300"/>
      <c r="J153" s="298" t="str">
        <f>PE!AP153</f>
        <v>Methode</v>
      </c>
    </row>
    <row r="154" spans="1:10">
      <c r="A154" t="s">
        <v>190</v>
      </c>
      <c r="B154" s="298"/>
      <c r="C154" s="70"/>
      <c r="D154" s="376"/>
      <c r="E154" s="176">
        <v>9.6095000000000006</v>
      </c>
      <c r="F154" s="302"/>
      <c r="G154" s="297">
        <f t="shared" si="2"/>
        <v>0</v>
      </c>
      <c r="H154" s="300"/>
      <c r="I154" s="300"/>
      <c r="J154" s="298" t="str">
        <f>PE!AP154</f>
        <v>Methode</v>
      </c>
    </row>
    <row r="155" spans="1:10">
      <c r="A155" t="s">
        <v>190</v>
      </c>
      <c r="B155" s="298"/>
      <c r="C155" s="291"/>
      <c r="D155" s="374"/>
      <c r="E155" s="76">
        <v>9.6095000000000006</v>
      </c>
      <c r="F155" s="302"/>
      <c r="G155" s="297">
        <f t="shared" si="2"/>
        <v>0</v>
      </c>
      <c r="H155" s="300"/>
      <c r="I155" s="300"/>
      <c r="J155" s="298" t="str">
        <f>PE!AP155</f>
        <v>Methode</v>
      </c>
    </row>
    <row r="156" spans="1:10">
      <c r="A156" t="s">
        <v>191</v>
      </c>
      <c r="B156" s="298"/>
      <c r="C156" s="70"/>
      <c r="D156" s="376"/>
      <c r="E156" s="176">
        <v>9.1814999999999998</v>
      </c>
      <c r="F156" s="302"/>
      <c r="G156" s="297">
        <f t="shared" si="2"/>
        <v>0</v>
      </c>
      <c r="H156" s="300"/>
      <c r="I156" s="300"/>
      <c r="J156" s="298" t="str">
        <f>PE!AP156</f>
        <v>Methode</v>
      </c>
    </row>
    <row r="157" spans="1:10">
      <c r="A157" t="s">
        <v>191</v>
      </c>
      <c r="B157" s="298"/>
      <c r="C157" s="291"/>
      <c r="D157" s="374"/>
      <c r="E157" s="76">
        <v>9.1814999999999998</v>
      </c>
      <c r="F157" s="302"/>
      <c r="G157" s="297">
        <f t="shared" si="2"/>
        <v>0</v>
      </c>
      <c r="H157" s="300"/>
      <c r="I157" s="300"/>
      <c r="J157" s="298" t="str">
        <f>PE!AP157</f>
        <v>Methode</v>
      </c>
    </row>
    <row r="158" spans="1:10">
      <c r="A158" t="s">
        <v>192</v>
      </c>
      <c r="B158" s="298"/>
      <c r="C158" s="70"/>
      <c r="D158" s="376"/>
      <c r="E158" s="176">
        <v>9.6095000000000006</v>
      </c>
      <c r="F158" s="302"/>
      <c r="G158" s="297">
        <f t="shared" si="2"/>
        <v>0</v>
      </c>
      <c r="H158" s="300"/>
      <c r="I158" s="300"/>
      <c r="J158" s="298" t="str">
        <f>PE!AP158</f>
        <v>Methode</v>
      </c>
    </row>
    <row r="159" spans="1:10">
      <c r="A159" t="s">
        <v>192</v>
      </c>
      <c r="B159" s="298"/>
      <c r="C159" s="70"/>
      <c r="D159" s="376"/>
      <c r="E159" s="176">
        <v>9.6095000000000006</v>
      </c>
      <c r="F159" s="302"/>
      <c r="G159" s="297">
        <f t="shared" si="2"/>
        <v>0</v>
      </c>
      <c r="H159" s="300"/>
      <c r="I159" s="300"/>
      <c r="J159" s="298" t="str">
        <f>PE!AP159</f>
        <v>Methode</v>
      </c>
    </row>
    <row r="160" spans="1:10">
      <c r="A160" t="s">
        <v>193</v>
      </c>
      <c r="B160" s="298">
        <v>11.13303537711742</v>
      </c>
      <c r="C160" s="70"/>
      <c r="D160" s="376"/>
      <c r="E160" s="176">
        <v>9.1814999999999998</v>
      </c>
      <c r="F160" s="302"/>
      <c r="G160" s="297">
        <f t="shared" si="2"/>
        <v>1.2125508225363415</v>
      </c>
      <c r="H160" s="300"/>
      <c r="I160" s="300"/>
      <c r="J160" s="298" t="str">
        <f>PE!AP160</f>
        <v>Methode</v>
      </c>
    </row>
    <row r="161" spans="1:10">
      <c r="A161" t="s">
        <v>193</v>
      </c>
      <c r="B161" s="298"/>
      <c r="C161" s="291"/>
      <c r="D161" s="374"/>
      <c r="E161" s="76">
        <v>9.1814999999999998</v>
      </c>
      <c r="F161" s="302"/>
      <c r="G161" s="297">
        <f t="shared" si="2"/>
        <v>0</v>
      </c>
      <c r="H161" s="300"/>
      <c r="I161" s="300"/>
      <c r="J161" s="298" t="str">
        <f>PE!AP161</f>
        <v>Methode</v>
      </c>
    </row>
    <row r="162" spans="1:10">
      <c r="A162" t="s">
        <v>194</v>
      </c>
      <c r="B162" s="298"/>
      <c r="C162" s="70"/>
      <c r="D162" s="376"/>
      <c r="E162" s="176">
        <v>9.1814999999999998</v>
      </c>
      <c r="F162" s="302"/>
      <c r="G162" s="297">
        <f t="shared" si="2"/>
        <v>0</v>
      </c>
      <c r="H162" s="300"/>
      <c r="I162" s="300"/>
      <c r="J162" s="298" t="str">
        <f>PE!AP162</f>
        <v>Methode</v>
      </c>
    </row>
    <row r="163" spans="1:10">
      <c r="A163" t="s">
        <v>194</v>
      </c>
      <c r="B163" s="298"/>
      <c r="C163" s="70"/>
      <c r="D163" s="376"/>
      <c r="E163" s="176">
        <v>9.1814999999999998</v>
      </c>
      <c r="F163" s="302"/>
      <c r="G163" s="297">
        <f t="shared" si="2"/>
        <v>0</v>
      </c>
      <c r="H163" s="300"/>
      <c r="I163" s="300"/>
      <c r="J163" s="298" t="str">
        <f>PE!AP163</f>
        <v>Methode</v>
      </c>
    </row>
    <row r="164" spans="1:10">
      <c r="A164" t="s">
        <v>195</v>
      </c>
      <c r="B164" s="298">
        <v>101.5376767057829</v>
      </c>
      <c r="C164" s="70"/>
      <c r="D164" s="376"/>
      <c r="E164" s="176">
        <v>3.4258000000000002</v>
      </c>
      <c r="F164" s="302"/>
      <c r="G164" s="297">
        <f t="shared" si="2"/>
        <v>29.639113989661656</v>
      </c>
      <c r="H164" s="300"/>
      <c r="I164" s="300"/>
      <c r="J164" s="298" t="str">
        <f>PE!AP164</f>
        <v>Methode</v>
      </c>
    </row>
    <row r="165" spans="1:10">
      <c r="A165" t="s">
        <v>196</v>
      </c>
      <c r="B165" s="298"/>
      <c r="C165" s="70"/>
      <c r="D165" s="376"/>
      <c r="E165" s="176">
        <v>9.8731000000000009</v>
      </c>
      <c r="F165" s="302"/>
      <c r="G165" s="297">
        <f t="shared" si="2"/>
        <v>0</v>
      </c>
      <c r="H165" s="300"/>
      <c r="I165" s="300"/>
      <c r="J165" s="298" t="str">
        <f>PE!AP165</f>
        <v>Referenzmessung BS</v>
      </c>
    </row>
    <row r="166" spans="1:10">
      <c r="A166" t="s">
        <v>197</v>
      </c>
      <c r="B166" s="298"/>
      <c r="C166" s="70"/>
      <c r="D166" s="376"/>
      <c r="E166" s="176">
        <v>9.9444999999999997</v>
      </c>
      <c r="F166" s="302"/>
      <c r="G166" s="297">
        <f t="shared" si="2"/>
        <v>0</v>
      </c>
      <c r="H166" s="300"/>
      <c r="I166" s="300"/>
      <c r="J166" s="298" t="str">
        <f>PE!AP166</f>
        <v>Referenzmessung BS</v>
      </c>
    </row>
    <row r="167" spans="1:10">
      <c r="A167" t="s">
        <v>198</v>
      </c>
      <c r="B167" s="298">
        <v>1.808497212649544</v>
      </c>
      <c r="C167" s="70"/>
      <c r="D167" s="376"/>
      <c r="E167" s="176">
        <v>9.8682999999999996</v>
      </c>
      <c r="F167" s="302"/>
      <c r="G167" s="297">
        <f t="shared" si="2"/>
        <v>0.18326329891162044</v>
      </c>
      <c r="H167" s="300"/>
      <c r="I167" s="300"/>
      <c r="J167" s="298" t="str">
        <f>PE!AP167</f>
        <v>Referenzmessung BS</v>
      </c>
    </row>
    <row r="168" spans="1:10">
      <c r="A168" t="s">
        <v>199</v>
      </c>
      <c r="B168" s="298"/>
      <c r="C168" s="70"/>
      <c r="D168" s="376"/>
      <c r="E168" s="176">
        <v>12.044</v>
      </c>
      <c r="F168" s="302"/>
      <c r="G168" s="297">
        <f t="shared" si="2"/>
        <v>0</v>
      </c>
      <c r="H168" s="300"/>
      <c r="I168" s="300"/>
      <c r="J168" s="298" t="str">
        <f>PE!AP168</f>
        <v>Referenzmessung BS</v>
      </c>
    </row>
    <row r="169" spans="1:10">
      <c r="A169" t="s">
        <v>200</v>
      </c>
      <c r="B169" s="298"/>
      <c r="C169" s="70"/>
      <c r="D169" s="376"/>
      <c r="E169" s="176">
        <v>9.6135000000000002</v>
      </c>
      <c r="F169" s="302"/>
      <c r="G169" s="297">
        <f t="shared" si="2"/>
        <v>0</v>
      </c>
      <c r="H169" s="300"/>
      <c r="I169" s="300"/>
      <c r="J169" s="298" t="str">
        <f>PE!AP169</f>
        <v>Referenzmessung BS</v>
      </c>
    </row>
    <row r="170" spans="1:10">
      <c r="A170" t="s">
        <v>201</v>
      </c>
      <c r="B170" s="298">
        <v>0.89788357964437471</v>
      </c>
      <c r="C170" s="70"/>
      <c r="D170" s="376"/>
      <c r="E170" s="176">
        <v>8.8141999999999996</v>
      </c>
      <c r="F170" s="302"/>
      <c r="G170" s="297">
        <f t="shared" si="2"/>
        <v>0.1018678472969044</v>
      </c>
      <c r="H170" s="300"/>
      <c r="I170" s="300"/>
      <c r="J170" s="298" t="str">
        <f>PE!AP170</f>
        <v>Referenzmessung BS</v>
      </c>
    </row>
    <row r="171" spans="1:10">
      <c r="A171" t="s">
        <v>202</v>
      </c>
      <c r="B171" s="298"/>
      <c r="C171" s="70"/>
      <c r="D171" s="376"/>
      <c r="E171" s="176">
        <v>9.0692000000000004</v>
      </c>
      <c r="F171" s="302"/>
      <c r="G171" s="297">
        <f t="shared" si="2"/>
        <v>0</v>
      </c>
      <c r="H171" s="300"/>
      <c r="I171" s="300"/>
      <c r="J171" s="298" t="str">
        <f>PE!AP171</f>
        <v>Referenzmessung BS</v>
      </c>
    </row>
    <row r="172" spans="1:10">
      <c r="A172" t="s">
        <v>203</v>
      </c>
      <c r="B172" s="298"/>
      <c r="C172" s="70"/>
      <c r="D172" s="376"/>
      <c r="E172" s="176">
        <v>9.8972999999999995</v>
      </c>
      <c r="F172" s="302"/>
      <c r="G172" s="297">
        <f t="shared" si="2"/>
        <v>0</v>
      </c>
      <c r="H172" s="300"/>
      <c r="I172" s="300"/>
      <c r="J172" s="298" t="str">
        <f>PE!AP172</f>
        <v>Referenzmessung BS</v>
      </c>
    </row>
    <row r="173" spans="1:10">
      <c r="A173" t="s">
        <v>204</v>
      </c>
      <c r="C173" s="70"/>
      <c r="D173" s="376"/>
      <c r="E173" s="176">
        <v>10.742800000000001</v>
      </c>
      <c r="G173" s="297">
        <f t="shared" si="2"/>
        <v>0</v>
      </c>
      <c r="H173" s="300"/>
      <c r="I173" s="300"/>
      <c r="J173" s="298" t="str">
        <f>PE!AP173</f>
        <v>Referenzmessung BS</v>
      </c>
    </row>
    <row r="174" spans="1:10">
      <c r="A174" t="s">
        <v>205</v>
      </c>
      <c r="C174" s="70"/>
      <c r="D174" s="376"/>
      <c r="E174" s="176">
        <v>9.9667999999999992</v>
      </c>
      <c r="G174" s="297">
        <f t="shared" si="2"/>
        <v>0</v>
      </c>
      <c r="H174" s="300"/>
      <c r="I174" s="300"/>
      <c r="J174" s="298" t="str">
        <f>PE!AP174</f>
        <v>Referenzmessung BS</v>
      </c>
    </row>
    <row r="175" spans="1:10">
      <c r="A175" t="s">
        <v>206</v>
      </c>
      <c r="C175" s="70"/>
      <c r="D175" s="376"/>
      <c r="E175" s="176">
        <v>1.0959000000000001</v>
      </c>
      <c r="G175" s="297">
        <f t="shared" si="2"/>
        <v>0</v>
      </c>
      <c r="H175" s="300"/>
      <c r="I175" s="300"/>
      <c r="J175" s="298" t="str">
        <f>PE!AP175</f>
        <v>Referenzmessung BS</v>
      </c>
    </row>
    <row r="176" spans="1:10">
      <c r="A176" t="s">
        <v>207</v>
      </c>
      <c r="C176" s="70"/>
      <c r="D176" s="376"/>
      <c r="E176" s="176">
        <v>1.2735000000000001</v>
      </c>
      <c r="G176" s="297">
        <f t="shared" si="2"/>
        <v>0</v>
      </c>
      <c r="H176" s="300"/>
      <c r="I176" s="300"/>
      <c r="J176" s="298" t="str">
        <f>PE!AP176</f>
        <v>Referenzmessung BS</v>
      </c>
    </row>
    <row r="177" spans="1:10">
      <c r="A177" t="s">
        <v>208</v>
      </c>
      <c r="C177" s="70"/>
      <c r="D177" s="376"/>
      <c r="E177" s="176">
        <v>9.5608000000000004</v>
      </c>
      <c r="G177" s="297">
        <f t="shared" si="2"/>
        <v>0</v>
      </c>
      <c r="H177" s="300"/>
      <c r="I177" s="300"/>
      <c r="J177" s="298" t="str">
        <f>PE!AP177</f>
        <v>Referenzmessung BS</v>
      </c>
    </row>
    <row r="178" spans="1:10">
      <c r="A178" t="s">
        <v>209</v>
      </c>
      <c r="C178" s="70"/>
      <c r="D178" s="376"/>
      <c r="E178" s="176">
        <v>9.9436999999999998</v>
      </c>
      <c r="G178" s="297">
        <f t="shared" si="2"/>
        <v>0</v>
      </c>
      <c r="H178" s="300"/>
      <c r="I178" s="300"/>
      <c r="J178" s="298" t="str">
        <f>PE!AP178</f>
        <v>Referenzmessung BS</v>
      </c>
    </row>
    <row r="179" spans="1:10">
      <c r="A179" t="s">
        <v>210</v>
      </c>
      <c r="C179" s="70"/>
      <c r="D179" s="376"/>
      <c r="E179" s="176">
        <v>0.92449999999999999</v>
      </c>
      <c r="G179" s="297">
        <f t="shared" si="2"/>
        <v>0</v>
      </c>
      <c r="H179" s="300"/>
      <c r="I179" s="300"/>
      <c r="J179" s="298" t="str">
        <f>PE!AP179</f>
        <v>Referenzmessung BS</v>
      </c>
    </row>
    <row r="180" spans="1:10">
      <c r="A180" t="s">
        <v>211</v>
      </c>
      <c r="C180" s="70"/>
      <c r="D180" s="376"/>
      <c r="E180" s="176">
        <v>1.1713</v>
      </c>
      <c r="G180" s="297">
        <f t="shared" si="2"/>
        <v>0</v>
      </c>
      <c r="H180" s="300"/>
      <c r="I180" s="300"/>
      <c r="J180" s="298" t="str">
        <f>PE!AP180</f>
        <v>Referenzmessung BS</v>
      </c>
    </row>
    <row r="181" spans="1:10">
      <c r="A181" t="s">
        <v>212</v>
      </c>
      <c r="C181" s="70"/>
      <c r="D181" s="376"/>
      <c r="E181" s="176">
        <v>1.6455</v>
      </c>
      <c r="G181" s="297">
        <f t="shared" si="2"/>
        <v>0</v>
      </c>
      <c r="H181" s="300"/>
      <c r="I181" s="300"/>
      <c r="J181" s="298" t="str">
        <f>PE!AP181</f>
        <v>Referenzmessung BS</v>
      </c>
    </row>
    <row r="182" spans="1:10">
      <c r="A182" t="s">
        <v>213</v>
      </c>
      <c r="C182" s="70"/>
      <c r="D182" s="376"/>
      <c r="E182" s="176">
        <v>1.7070000000000001</v>
      </c>
      <c r="G182" s="297">
        <f t="shared" si="2"/>
        <v>0</v>
      </c>
      <c r="H182" s="300"/>
      <c r="I182" s="300"/>
      <c r="J182" s="298" t="str">
        <f>PE!AP182</f>
        <v>Referenzmessung BS</v>
      </c>
    </row>
    <row r="183" spans="1:10">
      <c r="A183" t="s">
        <v>214</v>
      </c>
      <c r="C183" s="70"/>
      <c r="D183" s="376"/>
      <c r="E183" s="176">
        <v>10.821999999999999</v>
      </c>
      <c r="G183" s="297">
        <f t="shared" si="2"/>
        <v>0</v>
      </c>
      <c r="H183" s="300"/>
      <c r="I183" s="300"/>
      <c r="J183" s="298" t="str">
        <f>PE!AP183</f>
        <v>Methode</v>
      </c>
    </row>
    <row r="184" spans="1:10">
      <c r="A184" t="s">
        <v>215</v>
      </c>
      <c r="C184" s="70"/>
      <c r="D184" s="376"/>
      <c r="E184" s="176">
        <v>9.1649999999999991</v>
      </c>
      <c r="G184" s="297">
        <f t="shared" si="2"/>
        <v>0</v>
      </c>
      <c r="H184" s="300"/>
      <c r="I184" s="300"/>
      <c r="J184" s="298" t="str">
        <f>PE!AP184</f>
        <v>Methode</v>
      </c>
    </row>
    <row r="185" spans="1:10">
      <c r="A185" t="s">
        <v>216</v>
      </c>
      <c r="C185" s="70"/>
      <c r="D185" s="376"/>
      <c r="E185" s="176">
        <v>37</v>
      </c>
      <c r="G185" s="297">
        <f t="shared" si="2"/>
        <v>0</v>
      </c>
      <c r="H185" s="300"/>
      <c r="I185" s="300"/>
      <c r="J185" s="298" t="str">
        <f>PE!AP185</f>
        <v>Methode</v>
      </c>
    </row>
    <row r="186" spans="1:10">
      <c r="A186" t="s">
        <v>217</v>
      </c>
      <c r="C186" s="70"/>
      <c r="D186" s="376"/>
      <c r="E186" s="176">
        <v>8.6875</v>
      </c>
      <c r="G186" s="297">
        <f t="shared" si="2"/>
        <v>0</v>
      </c>
      <c r="H186" s="300"/>
      <c r="I186" s="300"/>
      <c r="J186" s="298" t="str">
        <f>PE!AP186</f>
        <v>Referenzmessung BS</v>
      </c>
    </row>
    <row r="187" spans="1:10">
      <c r="A187" t="s">
        <v>218</v>
      </c>
      <c r="C187" s="70"/>
      <c r="D187" s="376"/>
      <c r="E187" s="176">
        <v>0.93320000000000003</v>
      </c>
      <c r="G187" s="297">
        <f t="shared" si="2"/>
        <v>0</v>
      </c>
      <c r="H187" s="300"/>
      <c r="I187" s="300"/>
      <c r="J187" s="298" t="str">
        <f>PE!AP187</f>
        <v>Referenzmessung BS</v>
      </c>
    </row>
    <row r="188" spans="1:10">
      <c r="A188" t="s">
        <v>219</v>
      </c>
      <c r="C188" s="70"/>
      <c r="D188" s="376"/>
      <c r="E188" s="176">
        <v>12.920999999999999</v>
      </c>
      <c r="G188" s="297">
        <f t="shared" si="2"/>
        <v>0</v>
      </c>
      <c r="H188" s="300"/>
      <c r="I188" s="300"/>
      <c r="J188" s="298" t="str">
        <f>PE!AP188</f>
        <v>Kläranlagen</v>
      </c>
    </row>
    <row r="189" spans="1:10">
      <c r="A189" t="s">
        <v>221</v>
      </c>
      <c r="C189" s="70"/>
      <c r="D189" s="376"/>
      <c r="E189" s="176">
        <v>7.4946000000000002</v>
      </c>
      <c r="G189" s="297">
        <f t="shared" si="2"/>
        <v>0</v>
      </c>
      <c r="H189" s="300"/>
      <c r="I189" s="300"/>
      <c r="J189" s="298" t="str">
        <f>PE!AP189</f>
        <v>Kläranlagen</v>
      </c>
    </row>
    <row r="190" spans="1:10">
      <c r="A190" t="s">
        <v>222</v>
      </c>
      <c r="C190" s="70"/>
      <c r="D190" s="376"/>
      <c r="E190" s="176">
        <v>12.298</v>
      </c>
      <c r="G190" s="297">
        <f t="shared" si="2"/>
        <v>0</v>
      </c>
      <c r="H190" s="300"/>
      <c r="I190" s="300"/>
      <c r="J190" s="298" t="str">
        <f>PE!AP190</f>
        <v>Kläranlagen</v>
      </c>
    </row>
    <row r="191" spans="1:10">
      <c r="A191" t="s">
        <v>223</v>
      </c>
      <c r="C191" s="70"/>
      <c r="D191" s="376"/>
      <c r="E191" s="176">
        <v>9.0753000000000004</v>
      </c>
      <c r="G191" s="297">
        <f t="shared" si="2"/>
        <v>0</v>
      </c>
      <c r="H191" s="300"/>
      <c r="I191" s="300"/>
      <c r="J191" s="298" t="str">
        <f>PE!AP191</f>
        <v>Kläranlagen</v>
      </c>
    </row>
    <row r="192" spans="1:10">
      <c r="A192" t="s">
        <v>224</v>
      </c>
      <c r="C192" s="70"/>
      <c r="D192" s="376"/>
      <c r="E192" s="176">
        <v>7.202</v>
      </c>
      <c r="G192" s="297">
        <f t="shared" si="2"/>
        <v>0</v>
      </c>
      <c r="H192" s="300"/>
      <c r="I192" s="300"/>
      <c r="J192" s="298" t="str">
        <f>PE!AP192</f>
        <v>Referenzmessung BS</v>
      </c>
    </row>
    <row r="193" spans="1:10">
      <c r="A193" t="s">
        <v>225</v>
      </c>
      <c r="C193" s="70"/>
      <c r="D193" s="376"/>
      <c r="E193" s="176">
        <v>10.4803</v>
      </c>
      <c r="G193" s="297">
        <f t="shared" si="2"/>
        <v>0</v>
      </c>
      <c r="H193" s="300"/>
      <c r="I193" s="300"/>
      <c r="J193" s="298" t="str">
        <f>PE!AP193</f>
        <v>Probenaufbereitung</v>
      </c>
    </row>
    <row r="194" spans="1:10">
      <c r="A194" t="s">
        <v>226</v>
      </c>
      <c r="C194" s="70"/>
      <c r="D194" s="376"/>
      <c r="E194" s="176">
        <v>9.548</v>
      </c>
      <c r="G194" s="297">
        <f t="shared" ref="G194:G257" si="3">IFERROR(B194/E194,0)</f>
        <v>0</v>
      </c>
      <c r="H194" s="300"/>
      <c r="I194" s="300"/>
      <c r="J194" s="298" t="str">
        <f>PE!AP194</f>
        <v>Probenaufbereitung</v>
      </c>
    </row>
    <row r="195" spans="1:10">
      <c r="A195" t="s">
        <v>227</v>
      </c>
      <c r="C195" s="70"/>
      <c r="D195" s="376"/>
      <c r="E195" s="176">
        <v>9.1905999999999999</v>
      </c>
      <c r="G195" s="297">
        <f t="shared" si="3"/>
        <v>0</v>
      </c>
      <c r="H195" s="300"/>
      <c r="I195" s="300"/>
      <c r="J195" s="298" t="str">
        <f>PE!AP195</f>
        <v>KWS, Schlamm</v>
      </c>
    </row>
    <row r="196" spans="1:10">
      <c r="A196" t="s">
        <v>229</v>
      </c>
      <c r="C196" s="70"/>
      <c r="D196" s="376"/>
      <c r="E196" s="176">
        <v>11.665900000000001</v>
      </c>
      <c r="G196" s="297">
        <f t="shared" si="3"/>
        <v>0</v>
      </c>
      <c r="H196" s="300"/>
      <c r="I196" s="300"/>
      <c r="J196" s="298" t="str">
        <f>PE!AP196</f>
        <v>KWS, Schlamm</v>
      </c>
    </row>
    <row r="197" spans="1:10">
      <c r="A197" t="s">
        <v>230</v>
      </c>
      <c r="C197" s="70"/>
      <c r="D197" s="376"/>
      <c r="E197" s="176">
        <v>31.874600000000001</v>
      </c>
      <c r="G197" s="297">
        <f t="shared" si="3"/>
        <v>0</v>
      </c>
      <c r="H197" s="300"/>
      <c r="I197" s="300"/>
      <c r="J197" s="298" t="str">
        <f>PE!AP197</f>
        <v>Methode</v>
      </c>
    </row>
    <row r="198" spans="1:10">
      <c r="A198" t="s">
        <v>231</v>
      </c>
      <c r="C198" s="70"/>
      <c r="D198" s="376"/>
      <c r="E198" s="176">
        <v>11.227</v>
      </c>
      <c r="G198" s="297">
        <f t="shared" si="3"/>
        <v>0</v>
      </c>
      <c r="H198" s="300"/>
      <c r="I198" s="300"/>
      <c r="J198" s="298" t="str">
        <f>PE!AP198</f>
        <v>Probenaufbereitung</v>
      </c>
    </row>
    <row r="199" spans="1:10">
      <c r="A199" t="s">
        <v>232</v>
      </c>
      <c r="C199" s="70"/>
      <c r="D199" s="376"/>
      <c r="E199" s="176">
        <v>11.0596</v>
      </c>
      <c r="G199" s="297">
        <f t="shared" si="3"/>
        <v>0</v>
      </c>
      <c r="H199" s="300"/>
      <c r="I199" s="300"/>
      <c r="J199" s="298" t="str">
        <f>PE!AP199</f>
        <v>Probenaufbereitung</v>
      </c>
    </row>
    <row r="200" spans="1:10">
      <c r="A200" t="s">
        <v>233</v>
      </c>
      <c r="C200" s="70"/>
      <c r="D200" s="376"/>
      <c r="E200" s="176">
        <v>9.9948999999999995</v>
      </c>
      <c r="G200" s="297">
        <f t="shared" si="3"/>
        <v>0</v>
      </c>
      <c r="H200" s="300"/>
      <c r="I200" s="300"/>
      <c r="J200" s="298" t="str">
        <f>PE!AP200</f>
        <v>Probenaufbereitung</v>
      </c>
    </row>
    <row r="201" spans="1:10">
      <c r="A201" t="s">
        <v>234</v>
      </c>
      <c r="C201" s="70"/>
      <c r="D201" s="376"/>
      <c r="E201" s="176">
        <v>12.9503</v>
      </c>
      <c r="G201" s="297">
        <f t="shared" si="3"/>
        <v>0</v>
      </c>
      <c r="H201" s="300"/>
      <c r="I201" s="300"/>
      <c r="J201" s="298" t="str">
        <f>PE!AP201</f>
        <v>Probenaufbereitung</v>
      </c>
    </row>
    <row r="202" spans="1:10">
      <c r="A202" t="s">
        <v>235</v>
      </c>
      <c r="C202" s="70"/>
      <c r="D202" s="376"/>
      <c r="E202" s="176">
        <v>14.8386</v>
      </c>
      <c r="G202" s="297">
        <f t="shared" si="3"/>
        <v>0</v>
      </c>
      <c r="H202" s="300"/>
      <c r="I202" s="300"/>
      <c r="J202" s="298" t="str">
        <f>PE!AP202</f>
        <v>Probenaufbereitung</v>
      </c>
    </row>
    <row r="203" spans="1:10">
      <c r="A203" t="s">
        <v>236</v>
      </c>
      <c r="C203" s="70"/>
      <c r="D203" s="376"/>
      <c r="E203" s="176">
        <v>15.0426</v>
      </c>
      <c r="G203" s="297">
        <f t="shared" si="3"/>
        <v>0</v>
      </c>
      <c r="H203" s="300"/>
      <c r="I203" s="300"/>
      <c r="J203" s="298" t="str">
        <f>PE!AP203</f>
        <v>Probenaufbereitung</v>
      </c>
    </row>
    <row r="204" spans="1:10">
      <c r="A204" t="s">
        <v>237</v>
      </c>
      <c r="C204" s="70"/>
      <c r="D204" s="376"/>
      <c r="E204" s="176">
        <v>10.0137</v>
      </c>
      <c r="G204" s="297">
        <f t="shared" si="3"/>
        <v>0</v>
      </c>
      <c r="H204" s="300"/>
      <c r="I204" s="300"/>
      <c r="J204" s="298" t="str">
        <f>PE!AP204</f>
        <v>Methode</v>
      </c>
    </row>
    <row r="205" spans="1:10">
      <c r="A205" t="s">
        <v>238</v>
      </c>
      <c r="C205" s="70"/>
      <c r="D205" s="376"/>
      <c r="E205" s="176">
        <v>9.4166000000000007</v>
      </c>
      <c r="G205" s="297">
        <f t="shared" si="3"/>
        <v>0</v>
      </c>
      <c r="H205" s="300"/>
      <c r="I205" s="300"/>
      <c r="J205" s="298" t="str">
        <f>PE!AP205</f>
        <v>Methode</v>
      </c>
    </row>
    <row r="206" spans="1:10">
      <c r="A206" t="s">
        <v>239</v>
      </c>
      <c r="C206" s="70"/>
      <c r="D206" s="376"/>
      <c r="E206" s="176">
        <v>9.4656000000000002</v>
      </c>
      <c r="G206" s="297">
        <f t="shared" si="3"/>
        <v>0</v>
      </c>
      <c r="H206" s="300"/>
      <c r="I206" s="300"/>
      <c r="J206" s="298" t="str">
        <f>PE!AP206</f>
        <v>Methode</v>
      </c>
    </row>
    <row r="207" spans="1:10">
      <c r="A207" t="s">
        <v>240</v>
      </c>
      <c r="C207" s="70"/>
      <c r="D207" s="376"/>
      <c r="E207" s="176">
        <v>11.2707</v>
      </c>
      <c r="G207" s="297">
        <f t="shared" si="3"/>
        <v>0</v>
      </c>
      <c r="H207" s="300"/>
      <c r="I207" s="300"/>
      <c r="J207" s="298" t="str">
        <f>PE!AP207</f>
        <v>Muenchehofe</v>
      </c>
    </row>
    <row r="208" spans="1:10">
      <c r="A208" t="s">
        <v>241</v>
      </c>
      <c r="C208" s="70"/>
      <c r="D208" s="376"/>
      <c r="E208" s="176">
        <v>9.9390999999999998</v>
      </c>
      <c r="G208" s="297">
        <f t="shared" si="3"/>
        <v>0</v>
      </c>
      <c r="H208" s="300"/>
      <c r="I208" s="300"/>
      <c r="J208" s="298" t="str">
        <f>PE!AP208</f>
        <v>Muenchehofe</v>
      </c>
    </row>
    <row r="209" spans="1:10">
      <c r="A209" t="s">
        <v>242</v>
      </c>
      <c r="C209" s="70"/>
      <c r="D209" s="376"/>
      <c r="E209" s="176">
        <v>10.7599</v>
      </c>
      <c r="G209" s="297">
        <f t="shared" si="3"/>
        <v>0</v>
      </c>
      <c r="H209" s="300"/>
      <c r="I209" s="300"/>
      <c r="J209" s="298" t="str">
        <f>PE!AP209</f>
        <v>Muenchehofe</v>
      </c>
    </row>
    <row r="210" spans="1:10">
      <c r="A210" t="s">
        <v>243</v>
      </c>
      <c r="C210" s="70"/>
      <c r="D210" s="376"/>
      <c r="E210" s="176">
        <v>9.5889000000000006</v>
      </c>
      <c r="G210" s="297">
        <f t="shared" si="3"/>
        <v>0</v>
      </c>
      <c r="H210" s="300"/>
      <c r="I210" s="300"/>
      <c r="J210" s="298" t="str">
        <f>PE!AP210</f>
        <v>Muenchehofe</v>
      </c>
    </row>
    <row r="211" spans="1:10">
      <c r="A211" t="s">
        <v>244</v>
      </c>
      <c r="C211" s="70"/>
      <c r="D211" s="376"/>
      <c r="E211" s="176">
        <v>4.8041999999999998</v>
      </c>
      <c r="G211" s="297">
        <f t="shared" si="3"/>
        <v>0</v>
      </c>
      <c r="H211" s="300"/>
      <c r="I211" s="300"/>
      <c r="J211" s="298" t="str">
        <f>PE!AP211</f>
        <v>Methode</v>
      </c>
    </row>
    <row r="212" spans="1:10">
      <c r="A212" t="s">
        <v>245</v>
      </c>
      <c r="C212" s="70"/>
      <c r="D212" s="376"/>
      <c r="E212" s="176">
        <v>15</v>
      </c>
      <c r="G212" s="297">
        <f t="shared" si="3"/>
        <v>0</v>
      </c>
      <c r="H212" s="300"/>
      <c r="I212" s="300"/>
      <c r="J212" s="298" t="str">
        <f>PE!AP212</f>
        <v>Methode</v>
      </c>
    </row>
    <row r="213" spans="1:10">
      <c r="A213" t="s">
        <v>246</v>
      </c>
      <c r="C213" s="70"/>
      <c r="D213" s="376"/>
      <c r="E213" s="176">
        <v>10.2943</v>
      </c>
      <c r="G213" s="297">
        <f t="shared" si="3"/>
        <v>0</v>
      </c>
      <c r="H213" s="300"/>
      <c r="I213" s="300"/>
      <c r="J213" s="298" t="str">
        <f>PE!AP213</f>
        <v>Referenzmessung BS</v>
      </c>
    </row>
    <row r="214" spans="1:10">
      <c r="A214" t="s">
        <v>247</v>
      </c>
      <c r="C214" s="70"/>
      <c r="D214" s="376"/>
      <c r="E214" s="176">
        <v>9.4794</v>
      </c>
      <c r="G214" s="297">
        <f t="shared" si="3"/>
        <v>0</v>
      </c>
      <c r="H214" s="300"/>
      <c r="I214" s="300"/>
      <c r="J214" s="298" t="str">
        <f>PE!AP214</f>
        <v>Referenzmessung BS</v>
      </c>
    </row>
    <row r="215" spans="1:10">
      <c r="A215" t="s">
        <v>248</v>
      </c>
      <c r="C215" s="70"/>
      <c r="D215" s="376"/>
      <c r="E215" s="176">
        <v>9.1150000000000002</v>
      </c>
      <c r="G215" s="297">
        <f t="shared" si="3"/>
        <v>0</v>
      </c>
      <c r="H215" s="300"/>
      <c r="I215" s="300"/>
      <c r="J215" s="298" t="str">
        <f>PE!AP215</f>
        <v>Referenzmessung BS</v>
      </c>
    </row>
    <row r="216" spans="1:10">
      <c r="A216" t="s">
        <v>249</v>
      </c>
      <c r="C216" s="70"/>
      <c r="D216" s="376"/>
      <c r="E216" s="176">
        <v>10.502000000000001</v>
      </c>
      <c r="G216" s="297">
        <f t="shared" si="3"/>
        <v>0</v>
      </c>
      <c r="H216" s="300"/>
      <c r="I216" s="300"/>
      <c r="J216" s="298" t="str">
        <f>PE!AP216</f>
        <v>Referenzmessung BS</v>
      </c>
    </row>
    <row r="217" spans="1:10">
      <c r="A217" t="s">
        <v>251</v>
      </c>
      <c r="C217" s="70"/>
      <c r="D217" s="376"/>
      <c r="E217" s="176">
        <v>9.6837999999999997</v>
      </c>
      <c r="G217" s="297">
        <f t="shared" si="3"/>
        <v>0</v>
      </c>
      <c r="H217" s="300"/>
      <c r="I217" s="300"/>
      <c r="J217" s="298" t="str">
        <f>PE!AP217</f>
        <v>Referenzmessung BS</v>
      </c>
    </row>
    <row r="218" spans="1:10">
      <c r="A218" t="s">
        <v>252</v>
      </c>
      <c r="C218" s="291"/>
      <c r="D218" s="374"/>
      <c r="E218" s="76">
        <v>9.0770999999999997</v>
      </c>
      <c r="G218" s="297">
        <f t="shared" si="3"/>
        <v>0</v>
      </c>
      <c r="H218" s="300"/>
      <c r="I218" s="300"/>
      <c r="J218" s="298" t="str">
        <f>PE!AP218</f>
        <v>Referenzmessung BS</v>
      </c>
    </row>
    <row r="219" spans="1:10">
      <c r="A219" t="s">
        <v>253</v>
      </c>
      <c r="C219" s="291"/>
      <c r="D219" s="374"/>
      <c r="E219" s="76">
        <v>9.5310000000000006</v>
      </c>
      <c r="G219" s="297">
        <f t="shared" si="3"/>
        <v>0</v>
      </c>
      <c r="H219" s="300"/>
      <c r="I219" s="300"/>
      <c r="J219" s="298" t="str">
        <f>PE!AP219</f>
        <v>Referenzmessung BS</v>
      </c>
    </row>
    <row r="220" spans="1:10">
      <c r="A220" t="s">
        <v>254</v>
      </c>
      <c r="C220" s="291"/>
      <c r="D220" s="374"/>
      <c r="E220" s="76">
        <v>30.1</v>
      </c>
      <c r="G220" s="297">
        <f t="shared" si="3"/>
        <v>0</v>
      </c>
      <c r="H220" s="300"/>
      <c r="I220" s="300"/>
      <c r="J220" s="298" t="str">
        <f>PE!AP220</f>
        <v>Methode</v>
      </c>
    </row>
    <row r="221" spans="1:10">
      <c r="A221" t="s">
        <v>255</v>
      </c>
      <c r="C221" s="291"/>
      <c r="D221" s="374"/>
      <c r="E221" s="76">
        <v>70.5</v>
      </c>
      <c r="G221" s="297">
        <f t="shared" si="3"/>
        <v>0</v>
      </c>
      <c r="H221" s="300"/>
      <c r="I221" s="300"/>
      <c r="J221" s="298" t="str">
        <f>PE!AP221</f>
        <v>Methode</v>
      </c>
    </row>
    <row r="222" spans="1:10">
      <c r="A222" t="s">
        <v>256</v>
      </c>
      <c r="C222" s="291"/>
      <c r="D222" s="374"/>
      <c r="E222" s="76">
        <v>15.2</v>
      </c>
      <c r="G222" s="297">
        <f t="shared" si="3"/>
        <v>0</v>
      </c>
      <c r="H222" s="300"/>
      <c r="I222" s="300"/>
      <c r="J222" s="298" t="str">
        <f>PE!AP222</f>
        <v>Methode</v>
      </c>
    </row>
    <row r="223" spans="1:10">
      <c r="A223" t="s">
        <v>257</v>
      </c>
      <c r="C223" s="291"/>
      <c r="D223" s="374"/>
      <c r="E223" s="76">
        <v>21.3</v>
      </c>
      <c r="G223" s="297">
        <f t="shared" si="3"/>
        <v>0</v>
      </c>
      <c r="H223" s="300"/>
      <c r="I223" s="300"/>
      <c r="J223" s="298" t="str">
        <f>PE!AP223</f>
        <v>Methode</v>
      </c>
    </row>
    <row r="224" spans="1:10">
      <c r="A224" t="s">
        <v>258</v>
      </c>
      <c r="C224" s="291"/>
      <c r="D224" s="374"/>
      <c r="E224" s="76">
        <v>26.6</v>
      </c>
      <c r="G224" s="297">
        <f t="shared" si="3"/>
        <v>0</v>
      </c>
      <c r="H224" s="300"/>
      <c r="I224" s="300"/>
      <c r="J224" s="298" t="str">
        <f>PE!AP224</f>
        <v>Methode</v>
      </c>
    </row>
    <row r="225" spans="1:10">
      <c r="A225" t="s">
        <v>259</v>
      </c>
      <c r="C225" s="291"/>
      <c r="D225" s="374"/>
      <c r="E225" s="76">
        <v>25.4</v>
      </c>
      <c r="G225" s="297">
        <f t="shared" si="3"/>
        <v>0</v>
      </c>
      <c r="H225" s="300"/>
      <c r="I225" s="300"/>
      <c r="J225" s="298" t="str">
        <f>PE!AP225</f>
        <v>Methode</v>
      </c>
    </row>
    <row r="226" spans="1:10">
      <c r="A226" t="s">
        <v>260</v>
      </c>
      <c r="C226" s="291"/>
      <c r="D226" s="374"/>
      <c r="E226" s="76">
        <v>31.9</v>
      </c>
      <c r="G226" s="297">
        <f t="shared" si="3"/>
        <v>0</v>
      </c>
      <c r="H226" s="300"/>
      <c r="I226" s="300"/>
      <c r="J226" s="298" t="str">
        <f>PE!AP226</f>
        <v>Methode</v>
      </c>
    </row>
    <row r="227" spans="1:10">
      <c r="A227" t="s">
        <v>261</v>
      </c>
      <c r="C227" s="291"/>
      <c r="D227" s="374"/>
      <c r="E227" s="76">
        <v>22.1</v>
      </c>
      <c r="G227" s="297">
        <f t="shared" si="3"/>
        <v>0</v>
      </c>
      <c r="H227" s="300"/>
      <c r="I227" s="300"/>
      <c r="J227" s="298" t="str">
        <f>PE!AP227</f>
        <v>Methode</v>
      </c>
    </row>
    <row r="228" spans="1:10">
      <c r="A228" t="s">
        <v>262</v>
      </c>
      <c r="C228" s="291"/>
      <c r="D228" s="374"/>
      <c r="E228" s="76">
        <v>18.7</v>
      </c>
      <c r="G228" s="297">
        <f t="shared" si="3"/>
        <v>0</v>
      </c>
      <c r="H228" s="300"/>
      <c r="I228" s="300"/>
      <c r="J228" s="298" t="str">
        <f>PE!AP228</f>
        <v>Methode</v>
      </c>
    </row>
    <row r="229" spans="1:10">
      <c r="A229" t="s">
        <v>263</v>
      </c>
      <c r="C229" s="291"/>
      <c r="D229" s="374"/>
      <c r="E229" s="76">
        <v>30.9</v>
      </c>
      <c r="G229" s="297">
        <f t="shared" si="3"/>
        <v>0</v>
      </c>
      <c r="H229" s="300"/>
      <c r="I229" s="300"/>
      <c r="J229" s="298" t="str">
        <f>PE!AP229</f>
        <v>Methode</v>
      </c>
    </row>
    <row r="230" spans="1:10">
      <c r="A230" t="s">
        <v>264</v>
      </c>
      <c r="C230" s="291"/>
      <c r="D230" s="374"/>
      <c r="E230" s="76">
        <v>1.7999999999999999E-2</v>
      </c>
      <c r="G230" s="297">
        <f t="shared" si="3"/>
        <v>0</v>
      </c>
      <c r="H230" s="300"/>
      <c r="I230" s="300"/>
      <c r="J230" s="298" t="str">
        <f>PE!AP230</f>
        <v>Methode</v>
      </c>
    </row>
    <row r="231" spans="1:10">
      <c r="A231" t="s">
        <v>265</v>
      </c>
      <c r="C231" s="291"/>
      <c r="D231" s="374"/>
      <c r="E231" s="76">
        <v>10.336399999999999</v>
      </c>
      <c r="G231" s="297">
        <f t="shared" si="3"/>
        <v>0</v>
      </c>
      <c r="H231" s="300"/>
      <c r="I231" s="300"/>
      <c r="J231" s="298" t="str">
        <f>PE!AP231</f>
        <v>Referenzmessung BS</v>
      </c>
    </row>
    <row r="232" spans="1:10">
      <c r="A232" t="s">
        <v>266</v>
      </c>
      <c r="C232" s="70"/>
      <c r="D232" s="376"/>
      <c r="E232" s="176">
        <v>10.932600000000001</v>
      </c>
      <c r="G232" s="297">
        <f t="shared" si="3"/>
        <v>0</v>
      </c>
      <c r="H232" s="300"/>
      <c r="I232" s="300"/>
      <c r="J232" s="298" t="str">
        <f>PE!AP232</f>
        <v>Referenzmessung BS</v>
      </c>
    </row>
    <row r="233" spans="1:10">
      <c r="A233" t="s">
        <v>267</v>
      </c>
      <c r="C233" s="291"/>
      <c r="D233" s="374"/>
      <c r="E233" s="76">
        <v>9.6919000000000004</v>
      </c>
      <c r="G233" s="297">
        <f t="shared" si="3"/>
        <v>0</v>
      </c>
      <c r="H233" s="300"/>
      <c r="I233" s="300"/>
      <c r="J233" s="298" t="str">
        <f>PE!AP233</f>
        <v>Referenzmessung BS</v>
      </c>
    </row>
    <row r="234" spans="1:10">
      <c r="A234" t="s">
        <v>268</v>
      </c>
      <c r="C234" s="291"/>
      <c r="D234" s="374"/>
      <c r="E234" s="76">
        <v>10.032999999999999</v>
      </c>
      <c r="G234" s="297">
        <f t="shared" si="3"/>
        <v>0</v>
      </c>
      <c r="H234" s="300"/>
      <c r="I234" s="300"/>
      <c r="J234" s="298" t="str">
        <f>PE!AP234</f>
        <v>Referenzmessung BS</v>
      </c>
    </row>
    <row r="235" spans="1:10">
      <c r="A235" t="s">
        <v>269</v>
      </c>
      <c r="C235" s="291"/>
      <c r="D235" s="374"/>
      <c r="E235" s="76">
        <v>10.264699999999999</v>
      </c>
      <c r="G235" s="297">
        <f t="shared" si="3"/>
        <v>0</v>
      </c>
      <c r="H235" s="300"/>
      <c r="I235" s="300"/>
      <c r="J235" s="298" t="str">
        <f>PE!AP235</f>
        <v>Referenzmessung BS</v>
      </c>
    </row>
    <row r="236" spans="1:10">
      <c r="A236" t="s">
        <v>270</v>
      </c>
      <c r="C236" s="291"/>
      <c r="D236" s="374"/>
      <c r="E236" s="76">
        <v>10.3575</v>
      </c>
      <c r="G236" s="297">
        <f t="shared" si="3"/>
        <v>0</v>
      </c>
      <c r="H236" s="300"/>
      <c r="I236" s="300"/>
      <c r="J236" s="298" t="str">
        <f>PE!AP236</f>
        <v>Referenzmessung BS</v>
      </c>
    </row>
    <row r="237" spans="1:10">
      <c r="A237" t="s">
        <v>271</v>
      </c>
      <c r="C237" s="291"/>
      <c r="D237" s="374"/>
      <c r="E237" s="76">
        <v>10.856400000000001</v>
      </c>
      <c r="G237" s="297">
        <f t="shared" si="3"/>
        <v>0</v>
      </c>
      <c r="H237" s="300"/>
      <c r="I237" s="300"/>
      <c r="J237" s="298" t="str">
        <f>PE!AP237</f>
        <v>Referenzmessung BS</v>
      </c>
    </row>
    <row r="238" spans="1:10">
      <c r="A238" t="s">
        <v>272</v>
      </c>
      <c r="C238" s="291"/>
      <c r="D238" s="374"/>
      <c r="E238" s="76">
        <v>11.726900000000001</v>
      </c>
      <c r="G238" s="297">
        <f t="shared" si="3"/>
        <v>0</v>
      </c>
      <c r="H238" s="300"/>
      <c r="I238" s="300"/>
      <c r="J238" s="298" t="str">
        <f>PE!AP238</f>
        <v>Referenzmessung BS</v>
      </c>
    </row>
    <row r="239" spans="1:10">
      <c r="A239" t="s">
        <v>273</v>
      </c>
      <c r="C239" s="291"/>
      <c r="D239" s="374"/>
      <c r="E239" s="76">
        <v>9.1752000000000002</v>
      </c>
      <c r="G239" s="297">
        <f t="shared" si="3"/>
        <v>0</v>
      </c>
      <c r="H239" s="300"/>
      <c r="I239" s="300"/>
      <c r="J239" s="298" t="str">
        <f>PE!AP239</f>
        <v>Referenzmessung BS</v>
      </c>
    </row>
    <row r="240" spans="1:10">
      <c r="A240" t="s">
        <v>274</v>
      </c>
      <c r="C240" s="291"/>
      <c r="D240" s="374"/>
      <c r="E240" s="76">
        <v>9.8381000000000007</v>
      </c>
      <c r="G240" s="297">
        <f t="shared" si="3"/>
        <v>0</v>
      </c>
      <c r="H240" s="300"/>
      <c r="I240" s="300"/>
      <c r="J240" s="298" t="str">
        <f>PE!AP240</f>
        <v>Referenzmessung BS</v>
      </c>
    </row>
    <row r="241" spans="1:10">
      <c r="A241" t="s">
        <v>275</v>
      </c>
      <c r="C241" s="291"/>
      <c r="D241" s="374"/>
      <c r="E241" s="76">
        <v>1.1213</v>
      </c>
      <c r="G241" s="297">
        <f t="shared" si="3"/>
        <v>0</v>
      </c>
      <c r="H241" s="300"/>
      <c r="I241" s="300"/>
      <c r="J241" s="298" t="str">
        <f>PE!AP241</f>
        <v>Referenzmessung BS</v>
      </c>
    </row>
    <row r="242" spans="1:10">
      <c r="A242" t="s">
        <v>276</v>
      </c>
      <c r="C242" s="291"/>
      <c r="D242" s="374"/>
      <c r="E242" s="76">
        <v>1.5095000000000001</v>
      </c>
      <c r="G242" s="297">
        <f t="shared" si="3"/>
        <v>0</v>
      </c>
      <c r="H242" s="300"/>
      <c r="I242" s="300"/>
      <c r="J242" s="298" t="str">
        <f>PE!AP242</f>
        <v>Referenzmessung BS</v>
      </c>
    </row>
    <row r="243" spans="1:10">
      <c r="A243" t="s">
        <v>277</v>
      </c>
      <c r="C243" s="291"/>
      <c r="D243" s="374"/>
      <c r="E243" s="76">
        <v>300.8</v>
      </c>
      <c r="G243" s="297">
        <f t="shared" si="3"/>
        <v>0</v>
      </c>
      <c r="H243" s="300"/>
      <c r="I243" s="300"/>
      <c r="J243" s="298" t="str">
        <f>PE!AP243</f>
        <v>Methode</v>
      </c>
    </row>
    <row r="244" spans="1:10">
      <c r="A244" t="s">
        <v>278</v>
      </c>
      <c r="C244" s="291"/>
      <c r="D244" s="374"/>
      <c r="E244" s="76">
        <v>10.648300000000001</v>
      </c>
      <c r="G244" s="297">
        <f t="shared" si="3"/>
        <v>0</v>
      </c>
      <c r="H244" s="300"/>
      <c r="I244" s="300"/>
      <c r="J244" s="298" t="str">
        <f>PE!AP244</f>
        <v>Referenzmessung BS</v>
      </c>
    </row>
    <row r="245" spans="1:10">
      <c r="A245" t="s">
        <v>279</v>
      </c>
      <c r="C245" s="291"/>
      <c r="D245" s="374"/>
      <c r="E245" s="76">
        <v>9.4909999999999997</v>
      </c>
      <c r="G245" s="297">
        <f t="shared" si="3"/>
        <v>0</v>
      </c>
      <c r="H245" s="300"/>
      <c r="I245" s="300"/>
      <c r="J245" s="298" t="str">
        <f>PE!AP245</f>
        <v>Referenzmessung BS</v>
      </c>
    </row>
    <row r="246" spans="1:10">
      <c r="A246" t="s">
        <v>280</v>
      </c>
      <c r="C246" s="291"/>
      <c r="D246" s="374"/>
      <c r="E246" s="76">
        <v>17.139900000000001</v>
      </c>
      <c r="G246" s="297">
        <f t="shared" si="3"/>
        <v>0</v>
      </c>
      <c r="H246" s="300"/>
      <c r="I246" s="300"/>
      <c r="J246" s="298" t="str">
        <f>PE!AP246</f>
        <v>Referenzmessung BS</v>
      </c>
    </row>
    <row r="247" spans="1:10">
      <c r="A247" t="s">
        <v>281</v>
      </c>
      <c r="C247" s="291"/>
      <c r="D247" s="374"/>
      <c r="E247" s="76">
        <v>9.3287999999999993</v>
      </c>
      <c r="G247" s="297">
        <f t="shared" si="3"/>
        <v>0</v>
      </c>
      <c r="H247" s="300"/>
      <c r="I247" s="300"/>
      <c r="J247" s="298" t="str">
        <f>PE!AP247</f>
        <v>Referenzmessung BS</v>
      </c>
    </row>
    <row r="248" spans="1:10">
      <c r="A248" t="s">
        <v>282</v>
      </c>
      <c r="C248" s="291"/>
      <c r="D248" s="374"/>
      <c r="E248" s="76">
        <v>10.7943</v>
      </c>
      <c r="G248" s="297">
        <f t="shared" si="3"/>
        <v>0</v>
      </c>
      <c r="H248" s="300"/>
      <c r="I248" s="300"/>
      <c r="J248" s="298" t="str">
        <f>PE!AP248</f>
        <v>Probenaufbereitung</v>
      </c>
    </row>
    <row r="249" spans="1:10">
      <c r="A249" t="s">
        <v>283</v>
      </c>
      <c r="C249" s="291"/>
      <c r="D249" s="374"/>
      <c r="E249" s="76">
        <v>9.766</v>
      </c>
      <c r="G249" s="297">
        <f t="shared" si="3"/>
        <v>0</v>
      </c>
      <c r="H249" s="300"/>
      <c r="I249" s="300"/>
      <c r="J249" s="298" t="str">
        <f>PE!AP249</f>
        <v>Probenaufbereitung</v>
      </c>
    </row>
    <row r="250" spans="1:10">
      <c r="A250" t="s">
        <v>284</v>
      </c>
      <c r="C250" s="291"/>
      <c r="D250" s="374"/>
      <c r="E250" s="76">
        <v>9.8036999999999992</v>
      </c>
      <c r="G250" s="297">
        <f t="shared" si="3"/>
        <v>0</v>
      </c>
      <c r="H250" s="300"/>
      <c r="I250" s="300"/>
      <c r="J250" s="298" t="str">
        <f>PE!AP250</f>
        <v>Probenaufbereitung</v>
      </c>
    </row>
    <row r="251" spans="1:10">
      <c r="A251" t="s">
        <v>285</v>
      </c>
      <c r="C251" s="291"/>
      <c r="D251" s="374"/>
      <c r="E251" s="76">
        <v>9.4532000000000007</v>
      </c>
      <c r="G251" s="297">
        <f t="shared" si="3"/>
        <v>0</v>
      </c>
      <c r="H251" s="300"/>
      <c r="I251" s="300"/>
      <c r="J251" s="298" t="str">
        <f>PE!AP251</f>
        <v>Probenaufbereitung</v>
      </c>
    </row>
    <row r="252" spans="1:10">
      <c r="A252" t="s">
        <v>286</v>
      </c>
      <c r="C252" s="291"/>
      <c r="D252" s="374"/>
      <c r="E252" s="76">
        <v>1.4999999999999999E-2</v>
      </c>
      <c r="G252" s="297">
        <f t="shared" si="3"/>
        <v>0</v>
      </c>
      <c r="H252" s="300"/>
      <c r="I252" s="300"/>
      <c r="J252" s="298" t="str">
        <f>PE!AP252</f>
        <v>Methode</v>
      </c>
    </row>
    <row r="253" spans="1:10">
      <c r="A253" s="354" t="s">
        <v>287</v>
      </c>
      <c r="C253" s="70"/>
      <c r="D253" s="376"/>
      <c r="E253" s="176">
        <v>9.5784000000000002</v>
      </c>
      <c r="G253" s="297">
        <f t="shared" si="3"/>
        <v>0</v>
      </c>
      <c r="H253" s="300"/>
      <c r="I253" s="298"/>
      <c r="J253" s="298" t="str">
        <f>PE!AP253</f>
        <v>Kläranlagen</v>
      </c>
    </row>
    <row r="254" spans="1:10">
      <c r="A254" s="354" t="s">
        <v>288</v>
      </c>
      <c r="C254" s="70"/>
      <c r="D254" s="376"/>
      <c r="E254" s="176">
        <v>11.877700000000001</v>
      </c>
      <c r="G254" s="297">
        <f t="shared" si="3"/>
        <v>0</v>
      </c>
      <c r="H254" s="300"/>
      <c r="I254" s="298"/>
      <c r="J254" s="298" t="str">
        <f>PE!AP254</f>
        <v>Kläranlagen</v>
      </c>
    </row>
    <row r="255" spans="1:10">
      <c r="A255" s="354" t="s">
        <v>289</v>
      </c>
      <c r="C255" s="70"/>
      <c r="D255" s="376"/>
      <c r="E255" s="176">
        <v>9.9779</v>
      </c>
      <c r="G255" s="297">
        <f t="shared" si="3"/>
        <v>0</v>
      </c>
      <c r="H255" s="300"/>
      <c r="I255" s="298"/>
      <c r="J255" s="298" t="str">
        <f>PE!AP255</f>
        <v>Kläranlagen</v>
      </c>
    </row>
    <row r="256" spans="1:10">
      <c r="A256" s="354" t="s">
        <v>290</v>
      </c>
      <c r="C256" s="70"/>
      <c r="D256" s="376"/>
      <c r="E256" s="176">
        <v>11.2502</v>
      </c>
      <c r="G256" s="297">
        <f t="shared" si="3"/>
        <v>0</v>
      </c>
      <c r="H256" s="300"/>
      <c r="I256" s="298"/>
      <c r="J256" s="298" t="str">
        <f>PE!AP256</f>
        <v>Kläranlagen</v>
      </c>
    </row>
    <row r="257" spans="1:10">
      <c r="A257" s="354" t="s">
        <v>291</v>
      </c>
      <c r="C257" s="70"/>
      <c r="D257" s="376"/>
      <c r="E257" s="176">
        <v>9.7081999999999997</v>
      </c>
      <c r="G257" s="297">
        <f t="shared" si="3"/>
        <v>0</v>
      </c>
      <c r="H257" s="300"/>
      <c r="I257" s="298"/>
      <c r="J257" s="298" t="str">
        <f>PE!AP257</f>
        <v>Kläranlagen</v>
      </c>
    </row>
    <row r="258" spans="1:10">
      <c r="A258" s="354" t="s">
        <v>292</v>
      </c>
      <c r="C258" s="70"/>
      <c r="D258" s="376"/>
      <c r="E258" s="176">
        <v>9.6190999999999995</v>
      </c>
      <c r="G258" s="297">
        <f t="shared" ref="G258:G321" si="4">IFERROR(B258/E258,0)</f>
        <v>0</v>
      </c>
      <c r="H258" s="300"/>
      <c r="I258" s="298"/>
      <c r="J258" s="298" t="str">
        <f>PE!AP258</f>
        <v>Kläranlagen</v>
      </c>
    </row>
    <row r="259" spans="1:10">
      <c r="A259" s="354" t="s">
        <v>293</v>
      </c>
      <c r="C259" s="70"/>
      <c r="D259" s="376"/>
      <c r="E259" s="176">
        <v>1.4179999999999999</v>
      </c>
      <c r="G259" s="297">
        <f t="shared" si="4"/>
        <v>0</v>
      </c>
      <c r="H259" s="300"/>
      <c r="I259" s="298"/>
      <c r="J259" s="298" t="str">
        <f>PE!AP259</f>
        <v>Methode</v>
      </c>
    </row>
    <row r="260" spans="1:10">
      <c r="A260" s="354" t="s">
        <v>294</v>
      </c>
      <c r="C260" s="70"/>
      <c r="D260" s="376"/>
      <c r="E260" s="176">
        <v>10.7559</v>
      </c>
      <c r="G260" s="297">
        <f t="shared" si="4"/>
        <v>0</v>
      </c>
      <c r="H260" s="300"/>
      <c r="I260" s="298"/>
      <c r="J260" s="298" t="str">
        <f>PE!AP260</f>
        <v>Referenzmessung BS</v>
      </c>
    </row>
    <row r="261" spans="1:10">
      <c r="A261" s="354" t="s">
        <v>295</v>
      </c>
      <c r="C261" s="291"/>
      <c r="D261" s="374"/>
      <c r="E261" s="76">
        <v>12.0261</v>
      </c>
      <c r="G261" s="297">
        <f t="shared" si="4"/>
        <v>0</v>
      </c>
      <c r="H261" s="300"/>
      <c r="I261" s="300"/>
      <c r="J261" s="298" t="str">
        <f>PE!AP261</f>
        <v>Referenzmessung BS</v>
      </c>
    </row>
    <row r="262" spans="1:10">
      <c r="A262" t="s">
        <v>296</v>
      </c>
      <c r="C262" s="70"/>
      <c r="D262" s="376"/>
      <c r="E262" s="176">
        <v>1.5385</v>
      </c>
      <c r="G262" s="297">
        <f t="shared" si="4"/>
        <v>0</v>
      </c>
      <c r="H262" s="300"/>
      <c r="I262" s="300"/>
      <c r="J262" s="298" t="str">
        <f>PE!AP262</f>
        <v>Methode</v>
      </c>
    </row>
    <row r="263" spans="1:10">
      <c r="A263" t="s">
        <v>297</v>
      </c>
      <c r="C263" s="70"/>
      <c r="D263" s="376"/>
      <c r="E263" s="176">
        <v>26.32</v>
      </c>
      <c r="G263" s="297">
        <f t="shared" si="4"/>
        <v>0</v>
      </c>
      <c r="H263" s="300"/>
      <c r="I263" s="300"/>
      <c r="J263" s="298" t="str">
        <f>PE!AP263</f>
        <v>Methode</v>
      </c>
    </row>
    <row r="264" spans="1:10">
      <c r="A264" t="s">
        <v>298</v>
      </c>
      <c r="C264" s="70"/>
      <c r="D264" s="376"/>
      <c r="E264" s="176">
        <v>9.6882000000000001</v>
      </c>
      <c r="G264" s="297">
        <f t="shared" si="4"/>
        <v>0</v>
      </c>
      <c r="H264" s="300"/>
      <c r="I264" s="300"/>
      <c r="J264" s="298" t="str">
        <f>PE!AP264</f>
        <v>Kläranlagen</v>
      </c>
    </row>
    <row r="265" spans="1:10">
      <c r="A265" t="s">
        <v>299</v>
      </c>
      <c r="C265" s="70"/>
      <c r="D265" s="376"/>
      <c r="E265" s="176">
        <v>9.3095999999999997</v>
      </c>
      <c r="G265" s="297">
        <f t="shared" si="4"/>
        <v>0</v>
      </c>
      <c r="H265" s="300"/>
      <c r="I265" s="300"/>
      <c r="J265" s="298" t="str">
        <f>PE!AP265</f>
        <v>Kläranlagen</v>
      </c>
    </row>
    <row r="266" spans="1:10">
      <c r="A266" t="s">
        <v>300</v>
      </c>
      <c r="C266" s="70"/>
      <c r="D266" s="376"/>
      <c r="E266" s="176">
        <v>10.713200000000001</v>
      </c>
      <c r="G266" s="297">
        <f t="shared" si="4"/>
        <v>0</v>
      </c>
      <c r="H266" s="300"/>
      <c r="I266" s="300"/>
      <c r="J266" s="298" t="str">
        <f>PE!AP266</f>
        <v>Kläranlagen</v>
      </c>
    </row>
    <row r="267" spans="1:10">
      <c r="A267" t="s">
        <v>1049</v>
      </c>
      <c r="C267" s="70"/>
      <c r="D267" s="376"/>
      <c r="E267" s="176">
        <v>10.713200000000001</v>
      </c>
      <c r="G267" s="297">
        <f t="shared" si="4"/>
        <v>0</v>
      </c>
      <c r="H267" s="300"/>
      <c r="I267" s="300"/>
      <c r="J267" s="298" t="str">
        <f>PE!AP267</f>
        <v>Kläranlagen</v>
      </c>
    </row>
    <row r="268" spans="1:10">
      <c r="A268" t="s">
        <v>302</v>
      </c>
      <c r="C268" s="70"/>
      <c r="D268" s="376"/>
      <c r="E268" s="176">
        <v>9.766</v>
      </c>
      <c r="G268" s="297">
        <f t="shared" si="4"/>
        <v>0</v>
      </c>
      <c r="H268" s="300"/>
      <c r="I268" s="300"/>
      <c r="J268" s="298" t="str">
        <f>PE!AP268</f>
        <v>Kläranlagen</v>
      </c>
    </row>
    <row r="269" spans="1:10">
      <c r="A269" t="s">
        <v>1050</v>
      </c>
      <c r="C269" s="70"/>
      <c r="D269" s="376"/>
      <c r="E269" s="176">
        <v>9.766</v>
      </c>
      <c r="G269" s="297">
        <f t="shared" si="4"/>
        <v>0</v>
      </c>
      <c r="H269" s="300"/>
      <c r="I269" s="300"/>
      <c r="J269" s="298" t="str">
        <f>PE!AP269</f>
        <v>Kläranlagen</v>
      </c>
    </row>
    <row r="270" spans="1:10">
      <c r="A270" t="s">
        <v>304</v>
      </c>
      <c r="C270" s="70"/>
      <c r="D270" s="376"/>
      <c r="E270" s="176">
        <v>9.6377000000000006</v>
      </c>
      <c r="G270" s="297">
        <f t="shared" si="4"/>
        <v>0</v>
      </c>
      <c r="H270" s="300"/>
      <c r="I270" s="300"/>
      <c r="J270" s="298" t="str">
        <f>PE!AP270</f>
        <v>Kläranlagen</v>
      </c>
    </row>
    <row r="271" spans="1:10">
      <c r="A271" t="s">
        <v>305</v>
      </c>
      <c r="C271" s="70"/>
      <c r="D271" s="376"/>
      <c r="E271" s="176">
        <v>10.962999999999999</v>
      </c>
      <c r="G271" s="297">
        <f t="shared" si="4"/>
        <v>0</v>
      </c>
      <c r="H271" s="300"/>
      <c r="I271" s="300"/>
      <c r="J271" s="298" t="str">
        <f>PE!AP271</f>
        <v>Kläranlagen</v>
      </c>
    </row>
    <row r="272" spans="1:10">
      <c r="A272" t="s">
        <v>306</v>
      </c>
      <c r="C272" s="70"/>
      <c r="D272" s="376"/>
      <c r="E272" s="176">
        <v>9.4558</v>
      </c>
      <c r="G272" s="297">
        <f t="shared" si="4"/>
        <v>0</v>
      </c>
      <c r="H272" s="300"/>
      <c r="I272" s="300"/>
      <c r="J272" s="298" t="str">
        <f>PE!AP272</f>
        <v>Kläranlagen</v>
      </c>
    </row>
    <row r="273" spans="1:10">
      <c r="A273" t="s">
        <v>307</v>
      </c>
      <c r="C273" s="70"/>
      <c r="D273" s="376"/>
      <c r="E273" s="176">
        <v>9.8603000000000005</v>
      </c>
      <c r="G273" s="297">
        <f t="shared" si="4"/>
        <v>0</v>
      </c>
      <c r="H273" s="300"/>
      <c r="I273" s="300"/>
      <c r="J273" s="298" t="str">
        <f>PE!AP273</f>
        <v>Kläranlagen</v>
      </c>
    </row>
    <row r="274" spans="1:10">
      <c r="A274" t="s">
        <v>308</v>
      </c>
      <c r="C274" s="70"/>
      <c r="D274" s="376"/>
      <c r="E274" s="176">
        <v>9.0574999999999992</v>
      </c>
      <c r="G274" s="297">
        <f t="shared" si="4"/>
        <v>0</v>
      </c>
      <c r="H274" s="300"/>
      <c r="I274" s="300"/>
      <c r="J274" s="298" t="str">
        <f>PE!AP274</f>
        <v>Kläranlagen</v>
      </c>
    </row>
    <row r="275" spans="1:10">
      <c r="A275" t="s">
        <v>309</v>
      </c>
      <c r="C275" s="70"/>
      <c r="D275" s="376"/>
      <c r="E275" s="176">
        <v>10.6021</v>
      </c>
      <c r="G275" s="297">
        <f t="shared" si="4"/>
        <v>0</v>
      </c>
      <c r="H275" s="300"/>
      <c r="I275" s="300"/>
      <c r="J275" s="298" t="str">
        <f>PE!AP275</f>
        <v>Kläranlagen</v>
      </c>
    </row>
    <row r="276" spans="1:10">
      <c r="A276" t="s">
        <v>310</v>
      </c>
      <c r="C276" s="70"/>
      <c r="D276" s="376"/>
      <c r="E276" s="176">
        <v>13.4375</v>
      </c>
      <c r="G276" s="297">
        <f t="shared" si="4"/>
        <v>0</v>
      </c>
      <c r="H276" s="300"/>
      <c r="I276" s="300"/>
      <c r="J276" s="298" t="str">
        <f>PE!AP276</f>
        <v>KWS, Schlamm</v>
      </c>
    </row>
    <row r="277" spans="1:10">
      <c r="A277" t="s">
        <v>311</v>
      </c>
      <c r="C277" s="70"/>
      <c r="D277" s="376"/>
      <c r="E277" s="176">
        <v>30.892499999999998</v>
      </c>
      <c r="G277" s="297">
        <f t="shared" si="4"/>
        <v>0</v>
      </c>
      <c r="H277" s="300"/>
      <c r="I277" s="300"/>
      <c r="J277" s="298" t="str">
        <f>PE!AP277</f>
        <v>KWS, Schlamm</v>
      </c>
    </row>
    <row r="278" spans="1:10">
      <c r="A278" t="s">
        <v>312</v>
      </c>
      <c r="C278" s="70"/>
      <c r="D278" s="376"/>
      <c r="E278" s="176">
        <v>9.4992000000000001</v>
      </c>
      <c r="G278" s="297">
        <f t="shared" si="4"/>
        <v>0</v>
      </c>
      <c r="H278" s="300"/>
      <c r="I278" s="300"/>
      <c r="J278" s="298" t="str">
        <f>PE!AP278</f>
        <v>KWS, Schlamm</v>
      </c>
    </row>
    <row r="279" spans="1:10">
      <c r="A279" t="s">
        <v>313</v>
      </c>
      <c r="C279" s="70"/>
      <c r="D279" s="376"/>
      <c r="E279" s="176">
        <v>14.5312</v>
      </c>
      <c r="G279" s="297">
        <f t="shared" si="4"/>
        <v>0</v>
      </c>
      <c r="H279" s="300"/>
      <c r="I279" s="300"/>
      <c r="J279" s="298" t="str">
        <f>PE!AP279</f>
        <v>Muenchehofe</v>
      </c>
    </row>
    <row r="280" spans="1:10">
      <c r="A280" t="s">
        <v>314</v>
      </c>
      <c r="C280" s="70"/>
      <c r="D280" s="376"/>
      <c r="E280" s="176">
        <v>9.9720999999999993</v>
      </c>
      <c r="G280" s="297">
        <f t="shared" si="4"/>
        <v>0</v>
      </c>
      <c r="H280" s="300"/>
      <c r="I280" s="300"/>
      <c r="J280" s="298" t="str">
        <f>PE!AP280</f>
        <v>Muenchehofe</v>
      </c>
    </row>
    <row r="281" spans="1:10">
      <c r="A281" t="s">
        <v>315</v>
      </c>
      <c r="C281" s="70"/>
      <c r="D281" s="376"/>
      <c r="E281" s="176">
        <v>10.310499999999999</v>
      </c>
      <c r="G281" s="297">
        <f t="shared" si="4"/>
        <v>0</v>
      </c>
      <c r="H281" s="300"/>
      <c r="I281" s="300"/>
      <c r="J281" s="298" t="str">
        <f>PE!AP281</f>
        <v>Muenchehofe</v>
      </c>
    </row>
    <row r="282" spans="1:10">
      <c r="A282" t="s">
        <v>316</v>
      </c>
      <c r="C282" s="70"/>
      <c r="D282" s="376"/>
      <c r="E282" s="176">
        <v>3.5918000000000001</v>
      </c>
      <c r="G282" s="297">
        <f t="shared" si="4"/>
        <v>0</v>
      </c>
      <c r="H282" s="300"/>
      <c r="I282" s="300"/>
      <c r="J282" s="298" t="str">
        <f>PE!AP282</f>
        <v>Methode</v>
      </c>
    </row>
    <row r="283" spans="1:10">
      <c r="A283" t="s">
        <v>317</v>
      </c>
      <c r="C283" s="70"/>
      <c r="D283" s="376"/>
      <c r="E283" s="176">
        <v>11.972099999999999</v>
      </c>
      <c r="G283" s="297">
        <f t="shared" si="4"/>
        <v>0</v>
      </c>
      <c r="H283" s="300"/>
      <c r="I283" s="300"/>
      <c r="J283" s="298" t="str">
        <f>PE!AP283</f>
        <v>Methode</v>
      </c>
    </row>
    <row r="284" spans="1:10">
      <c r="A284" t="s">
        <v>318</v>
      </c>
      <c r="C284" s="70"/>
      <c r="D284" s="376"/>
      <c r="E284" s="176">
        <v>10.0366</v>
      </c>
      <c r="G284" s="297">
        <f t="shared" si="4"/>
        <v>0</v>
      </c>
      <c r="H284" s="300"/>
      <c r="I284" s="300"/>
      <c r="J284" s="298" t="str">
        <f>PE!AP284</f>
        <v>Methode</v>
      </c>
    </row>
    <row r="285" spans="1:10">
      <c r="A285" t="s">
        <v>319</v>
      </c>
      <c r="C285" s="70"/>
      <c r="D285" s="376"/>
      <c r="E285" s="176">
        <v>10.0708</v>
      </c>
      <c r="G285" s="297">
        <f t="shared" si="4"/>
        <v>0</v>
      </c>
      <c r="H285" s="300"/>
      <c r="I285" s="300"/>
      <c r="J285" s="298" t="str">
        <f>PE!AP285</f>
        <v>Kläranlagen</v>
      </c>
    </row>
    <row r="286" spans="1:10">
      <c r="A286" t="s">
        <v>320</v>
      </c>
      <c r="C286" s="70"/>
      <c r="D286" s="376"/>
      <c r="E286" s="176">
        <v>11.7417</v>
      </c>
      <c r="G286" s="297">
        <f t="shared" si="4"/>
        <v>0</v>
      </c>
      <c r="H286" s="300"/>
      <c r="I286" s="300"/>
      <c r="J286" s="298" t="str">
        <f>PE!AP286</f>
        <v>Kläranlagen</v>
      </c>
    </row>
    <row r="287" spans="1:10">
      <c r="A287" t="s">
        <v>321</v>
      </c>
      <c r="C287" s="70"/>
      <c r="D287" s="376"/>
      <c r="E287" s="176">
        <v>12.3482</v>
      </c>
      <c r="G287" s="297">
        <f t="shared" si="4"/>
        <v>0</v>
      </c>
      <c r="H287" s="300"/>
      <c r="I287" s="300"/>
      <c r="J287" s="298" t="str">
        <f>PE!AP287</f>
        <v>Kläranlagen</v>
      </c>
    </row>
    <row r="288" spans="1:10">
      <c r="A288" t="s">
        <v>322</v>
      </c>
      <c r="C288" s="70"/>
      <c r="D288" s="376"/>
      <c r="E288" s="176">
        <v>12.158899999999999</v>
      </c>
      <c r="G288" s="297">
        <f t="shared" si="4"/>
        <v>0</v>
      </c>
      <c r="H288" s="300"/>
      <c r="I288" s="300"/>
      <c r="J288" s="298" t="str">
        <f>PE!AP288</f>
        <v>Kläranlagen</v>
      </c>
    </row>
    <row r="289" spans="1:10">
      <c r="A289" t="s">
        <v>323</v>
      </c>
      <c r="C289" s="70"/>
      <c r="D289" s="376"/>
      <c r="E289" s="176">
        <v>9.2369000000000003</v>
      </c>
      <c r="G289" s="297">
        <f t="shared" si="4"/>
        <v>0</v>
      </c>
      <c r="H289" s="300"/>
      <c r="I289" s="300"/>
      <c r="J289" s="298" t="str">
        <f>PE!AP289</f>
        <v>Kläranlagen</v>
      </c>
    </row>
    <row r="290" spans="1:10">
      <c r="A290" t="s">
        <v>324</v>
      </c>
      <c r="C290" s="70"/>
      <c r="D290" s="376"/>
      <c r="E290" s="176">
        <v>12.124499999999999</v>
      </c>
      <c r="G290" s="297">
        <f t="shared" si="4"/>
        <v>0</v>
      </c>
      <c r="H290" s="300"/>
      <c r="I290" s="300"/>
      <c r="J290" s="298" t="str">
        <f>PE!AP290</f>
        <v>Kläranlagen</v>
      </c>
    </row>
    <row r="291" spans="1:10">
      <c r="A291" t="s">
        <v>325</v>
      </c>
      <c r="C291" s="70"/>
      <c r="D291" s="376"/>
      <c r="E291" s="176">
        <v>18</v>
      </c>
      <c r="G291" s="297">
        <f t="shared" si="4"/>
        <v>0</v>
      </c>
      <c r="H291" s="300"/>
      <c r="I291" s="300"/>
      <c r="J291" s="298" t="str">
        <f>PE!AP291</f>
        <v>Methode</v>
      </c>
    </row>
    <row r="292" spans="1:10">
      <c r="A292" t="s">
        <v>326</v>
      </c>
      <c r="B292" s="332">
        <v>242.0964290552879</v>
      </c>
      <c r="C292" s="70"/>
      <c r="D292" s="376"/>
      <c r="E292" s="176">
        <v>10.5014</v>
      </c>
      <c r="G292" s="297">
        <f t="shared" si="4"/>
        <v>23.053728936645388</v>
      </c>
      <c r="H292" s="300"/>
      <c r="I292" s="300"/>
      <c r="J292" s="298" t="str">
        <f>PE!AP292</f>
        <v>Methode</v>
      </c>
    </row>
    <row r="293" spans="1:10">
      <c r="A293" t="s">
        <v>327</v>
      </c>
      <c r="B293" s="332">
        <v>151.3478648168352</v>
      </c>
      <c r="C293" s="70"/>
      <c r="D293" s="376"/>
      <c r="E293" s="176">
        <v>8.9940999999999995</v>
      </c>
      <c r="G293" s="297">
        <f t="shared" si="4"/>
        <v>16.827460759479571</v>
      </c>
      <c r="H293" s="300"/>
      <c r="I293" s="300"/>
      <c r="J293" s="298" t="str">
        <f>PE!AP293</f>
        <v>Methode</v>
      </c>
    </row>
    <row r="294" spans="1:10">
      <c r="A294" t="s">
        <v>328</v>
      </c>
      <c r="B294" s="332">
        <v>75.948431756712509</v>
      </c>
      <c r="C294" s="70"/>
      <c r="D294" s="376"/>
      <c r="E294" s="176">
        <v>9.4471000000000007</v>
      </c>
      <c r="G294" s="297">
        <f t="shared" si="4"/>
        <v>8.0393381838566871</v>
      </c>
      <c r="H294" s="300"/>
      <c r="I294" s="300"/>
      <c r="J294" s="298" t="str">
        <f>PE!AP294</f>
        <v>Methode</v>
      </c>
    </row>
    <row r="295" spans="1:10">
      <c r="A295" t="s">
        <v>329</v>
      </c>
      <c r="B295" s="332">
        <v>224.49268518755201</v>
      </c>
      <c r="C295" s="70"/>
      <c r="D295" s="376"/>
      <c r="E295" s="176">
        <v>10.328200000000001</v>
      </c>
      <c r="G295" s="297">
        <f t="shared" si="4"/>
        <v>21.735896398941925</v>
      </c>
      <c r="H295" s="300"/>
      <c r="I295" s="300"/>
      <c r="J295" s="298" t="str">
        <f>PE!AP295</f>
        <v>Methode</v>
      </c>
    </row>
    <row r="296" spans="1:10">
      <c r="A296" t="s">
        <v>1051</v>
      </c>
      <c r="C296" s="70"/>
      <c r="D296" s="376"/>
      <c r="E296" s="176">
        <v>10.790100000000001</v>
      </c>
      <c r="G296" s="297">
        <f t="shared" si="4"/>
        <v>0</v>
      </c>
      <c r="H296" s="300"/>
      <c r="I296" s="300"/>
      <c r="J296" s="298" t="str">
        <f>PE!AP296</f>
        <v>KWS, Schlamm</v>
      </c>
    </row>
    <row r="297" spans="1:10">
      <c r="A297" t="s">
        <v>1052</v>
      </c>
      <c r="C297" s="70"/>
      <c r="D297" s="376"/>
      <c r="E297" s="176">
        <v>10.063800000000001</v>
      </c>
      <c r="G297" s="297">
        <f t="shared" si="4"/>
        <v>0</v>
      </c>
      <c r="H297" s="300"/>
      <c r="I297" s="300"/>
      <c r="J297" s="298" t="str">
        <f>PE!AP297</f>
        <v>KWS, Schlamm</v>
      </c>
    </row>
    <row r="298" spans="1:10">
      <c r="A298" t="s">
        <v>1053</v>
      </c>
      <c r="C298" s="70"/>
      <c r="D298" s="376"/>
      <c r="E298" s="176">
        <v>9.6084999999999994</v>
      </c>
      <c r="G298" s="297">
        <f t="shared" si="4"/>
        <v>0</v>
      </c>
      <c r="H298" s="300"/>
      <c r="I298" s="300"/>
      <c r="J298" s="298" t="str">
        <f>PE!AP298</f>
        <v>KWS, Schlamm</v>
      </c>
    </row>
    <row r="299" spans="1:10">
      <c r="A299" t="s">
        <v>1054</v>
      </c>
      <c r="C299" s="70"/>
      <c r="D299" s="376"/>
      <c r="E299" s="176">
        <v>12.527100000000001</v>
      </c>
      <c r="G299" s="297">
        <f t="shared" si="4"/>
        <v>0</v>
      </c>
      <c r="H299" s="300"/>
      <c r="I299" s="300"/>
      <c r="J299" s="298" t="str">
        <f>PE!AP299</f>
        <v>KWS, Schlamm</v>
      </c>
    </row>
    <row r="300" spans="1:10">
      <c r="A300" t="s">
        <v>1055</v>
      </c>
      <c r="C300" s="70"/>
      <c r="D300" s="376"/>
      <c r="E300" s="176">
        <v>11.282500000000001</v>
      </c>
      <c r="G300" s="297">
        <f t="shared" si="4"/>
        <v>0</v>
      </c>
      <c r="H300" s="300"/>
      <c r="I300" s="300"/>
      <c r="J300" s="298" t="str">
        <f>PE!AP300</f>
        <v>KWS, Schlamm</v>
      </c>
    </row>
    <row r="301" spans="1:10">
      <c r="A301" t="s">
        <v>1056</v>
      </c>
      <c r="C301" s="70"/>
      <c r="D301" s="376"/>
      <c r="E301" s="176">
        <v>8.7576999999999998</v>
      </c>
      <c r="G301" s="297">
        <f t="shared" si="4"/>
        <v>0</v>
      </c>
      <c r="H301" s="300"/>
      <c r="I301" s="300"/>
      <c r="J301" s="298" t="str">
        <f>PE!AP301</f>
        <v>KWS, Schlamm</v>
      </c>
    </row>
    <row r="302" spans="1:10">
      <c r="A302" t="s">
        <v>336</v>
      </c>
      <c r="C302" s="70"/>
      <c r="D302" s="376"/>
      <c r="E302" s="176">
        <v>10.947100000000001</v>
      </c>
      <c r="G302" s="297">
        <f t="shared" si="4"/>
        <v>0</v>
      </c>
      <c r="H302" s="300"/>
      <c r="I302" s="300"/>
      <c r="J302" s="298" t="str">
        <f>PE!AP302</f>
        <v>Kläranlage</v>
      </c>
    </row>
    <row r="303" spans="1:10">
      <c r="A303" t="s">
        <v>1096</v>
      </c>
      <c r="C303" s="70"/>
      <c r="D303" s="376"/>
      <c r="E303" s="176">
        <v>9.0101999999999993</v>
      </c>
      <c r="G303" s="297">
        <f t="shared" si="4"/>
        <v>0</v>
      </c>
      <c r="H303" s="300"/>
      <c r="I303" s="300"/>
      <c r="J303" s="298" t="str">
        <f>PE!AP303</f>
        <v>KWS, Schlamm</v>
      </c>
    </row>
    <row r="304" spans="1:10">
      <c r="A304" t="s">
        <v>1058</v>
      </c>
      <c r="C304" s="70"/>
      <c r="D304" s="376"/>
      <c r="E304" s="176">
        <v>14.7845</v>
      </c>
      <c r="G304" s="297">
        <f t="shared" si="4"/>
        <v>0</v>
      </c>
      <c r="H304" s="300"/>
      <c r="I304" s="300"/>
      <c r="J304" s="298" t="str">
        <f>PE!AP304</f>
        <v>KWS, Schlamm</v>
      </c>
    </row>
    <row r="305" spans="1:10">
      <c r="A305" t="s">
        <v>1058</v>
      </c>
      <c r="C305" s="77"/>
      <c r="D305" s="375"/>
      <c r="E305" s="174">
        <v>14.7845</v>
      </c>
      <c r="G305" s="297">
        <f t="shared" si="4"/>
        <v>0</v>
      </c>
      <c r="H305" s="300"/>
      <c r="I305" s="300"/>
      <c r="J305" s="298" t="str">
        <f>PE!AP305</f>
        <v>KWS, Schlamm</v>
      </c>
    </row>
    <row r="306" spans="1:10">
      <c r="A306" t="s">
        <v>1059</v>
      </c>
      <c r="C306" s="70"/>
      <c r="D306" s="376"/>
      <c r="E306" s="176">
        <v>6.0827</v>
      </c>
      <c r="G306" s="297">
        <f t="shared" si="4"/>
        <v>0</v>
      </c>
      <c r="H306" s="300"/>
      <c r="I306" s="300"/>
      <c r="J306" s="298" t="str">
        <f>PE!AP306</f>
        <v>KWS, Schlamm</v>
      </c>
    </row>
    <row r="307" spans="1:10">
      <c r="A307" t="s">
        <v>1060</v>
      </c>
      <c r="C307" s="70"/>
      <c r="D307" s="376"/>
      <c r="E307" s="176">
        <v>9.9091000000000005</v>
      </c>
      <c r="G307" s="297">
        <f t="shared" si="4"/>
        <v>0</v>
      </c>
      <c r="H307" s="300"/>
      <c r="I307" s="300"/>
      <c r="J307" s="298" t="str">
        <f>PE!AP307</f>
        <v>KWS, Schlamm</v>
      </c>
    </row>
    <row r="308" spans="1:10">
      <c r="A308" t="s">
        <v>1061</v>
      </c>
      <c r="C308" s="70"/>
      <c r="D308" s="376"/>
      <c r="E308" s="176">
        <v>9.7735000000000003</v>
      </c>
      <c r="G308" s="297">
        <f t="shared" si="4"/>
        <v>0</v>
      </c>
      <c r="H308" s="300"/>
      <c r="I308" s="300"/>
      <c r="J308" s="298" t="str">
        <f>PE!AP308</f>
        <v>KWS, Schlamm</v>
      </c>
    </row>
    <row r="309" spans="1:10">
      <c r="A309" t="s">
        <v>1062</v>
      </c>
      <c r="C309" s="70"/>
      <c r="D309" s="376"/>
      <c r="E309" s="176">
        <v>8.0574999999999992</v>
      </c>
      <c r="G309" s="297">
        <f t="shared" si="4"/>
        <v>0</v>
      </c>
      <c r="H309" s="300"/>
      <c r="I309" s="300"/>
      <c r="J309" s="298" t="str">
        <f>PE!AP309</f>
        <v>KWS, Schlamm</v>
      </c>
    </row>
    <row r="310" spans="1:10">
      <c r="A310" t="s">
        <v>1062</v>
      </c>
      <c r="C310" s="77"/>
      <c r="D310" s="375"/>
      <c r="E310" s="174">
        <v>8.0574999999999992</v>
      </c>
      <c r="G310" s="297">
        <f t="shared" si="4"/>
        <v>0</v>
      </c>
      <c r="H310" s="300"/>
      <c r="I310" s="300"/>
      <c r="J310" s="298" t="str">
        <f>PE!AP310</f>
        <v>KWS, Schlamm</v>
      </c>
    </row>
    <row r="311" spans="1:10">
      <c r="A311" t="s">
        <v>345</v>
      </c>
      <c r="C311" s="70"/>
      <c r="D311" s="376"/>
      <c r="E311" s="176">
        <v>11.7423</v>
      </c>
      <c r="G311" s="297">
        <f t="shared" si="4"/>
        <v>0</v>
      </c>
      <c r="H311" s="300"/>
      <c r="I311" s="300"/>
      <c r="J311" s="298" t="str">
        <f>PE!AP311</f>
        <v>Massenbilanz KWS</v>
      </c>
    </row>
    <row r="312" spans="1:10">
      <c r="A312" t="s">
        <v>347</v>
      </c>
      <c r="C312" s="70"/>
      <c r="D312" s="376"/>
      <c r="E312" s="176">
        <v>11.3193</v>
      </c>
      <c r="G312" s="297">
        <f t="shared" si="4"/>
        <v>0</v>
      </c>
      <c r="H312" s="300"/>
      <c r="I312" s="300"/>
      <c r="J312" s="298" t="str">
        <f>PE!AP312</f>
        <v>Massenbilanz KWS</v>
      </c>
    </row>
    <row r="313" spans="1:10">
      <c r="A313" t="s">
        <v>348</v>
      </c>
      <c r="C313" s="70"/>
      <c r="D313" s="376"/>
      <c r="E313" s="176">
        <v>12.690200000000001</v>
      </c>
      <c r="G313" s="297">
        <f t="shared" si="4"/>
        <v>0</v>
      </c>
      <c r="H313" s="300"/>
      <c r="I313" s="300"/>
      <c r="J313" s="298" t="str">
        <f>PE!AP313</f>
        <v>Massenbilanz KWS</v>
      </c>
    </row>
    <row r="314" spans="1:10">
      <c r="A314" t="s">
        <v>349</v>
      </c>
      <c r="C314" s="70"/>
      <c r="D314" s="376"/>
      <c r="E314" s="176">
        <v>10.9148</v>
      </c>
      <c r="G314" s="297">
        <f t="shared" si="4"/>
        <v>0</v>
      </c>
      <c r="H314" s="300"/>
      <c r="I314" s="300"/>
      <c r="J314" s="298" t="str">
        <f>PE!AP314</f>
        <v>Massenbilanz KWS</v>
      </c>
    </row>
    <row r="315" spans="1:10">
      <c r="A315" t="s">
        <v>350</v>
      </c>
      <c r="C315" s="70"/>
      <c r="D315" s="376"/>
      <c r="E315" s="176">
        <v>11.1243</v>
      </c>
      <c r="G315" s="297">
        <f t="shared" si="4"/>
        <v>0</v>
      </c>
      <c r="H315" s="300"/>
      <c r="I315" s="300"/>
      <c r="J315" s="298" t="str">
        <f>PE!AP315</f>
        <v>Massenbilanz KWS</v>
      </c>
    </row>
    <row r="316" spans="1:10">
      <c r="A316" t="s">
        <v>351</v>
      </c>
      <c r="C316" s="70"/>
      <c r="D316" s="376"/>
      <c r="E316" s="176">
        <v>8.8460999999999999</v>
      </c>
      <c r="G316" s="297">
        <f t="shared" si="4"/>
        <v>0</v>
      </c>
      <c r="H316" s="300"/>
      <c r="I316" s="300"/>
      <c r="J316" s="298" t="str">
        <f>PE!AP316</f>
        <v>Massenbilanz KWS</v>
      </c>
    </row>
    <row r="317" spans="1:10">
      <c r="A317" t="s">
        <v>352</v>
      </c>
      <c r="C317" s="70"/>
      <c r="D317" s="376"/>
      <c r="E317" s="176">
        <v>9.8218999999999994</v>
      </c>
      <c r="G317" s="297">
        <f t="shared" si="4"/>
        <v>0</v>
      </c>
      <c r="H317" s="300"/>
      <c r="I317" s="300"/>
      <c r="J317" s="298" t="str">
        <f>PE!AP317</f>
        <v>Massenbilanz KWS</v>
      </c>
    </row>
    <row r="318" spans="1:10">
      <c r="A318" t="s">
        <v>353</v>
      </c>
      <c r="C318" s="70"/>
      <c r="D318" s="376"/>
      <c r="E318" s="176">
        <v>10.8226</v>
      </c>
      <c r="G318" s="297">
        <f t="shared" si="4"/>
        <v>0</v>
      </c>
      <c r="H318" s="300"/>
      <c r="I318" s="300"/>
      <c r="J318" s="298" t="str">
        <f>PE!AP318</f>
        <v>Massenbilanz KWS</v>
      </c>
    </row>
    <row r="319" spans="1:10">
      <c r="A319" t="s">
        <v>354</v>
      </c>
      <c r="C319" s="70"/>
      <c r="D319" s="376"/>
      <c r="E319" s="176">
        <v>10.749700000000001</v>
      </c>
      <c r="G319" s="297">
        <f t="shared" si="4"/>
        <v>0</v>
      </c>
      <c r="H319" s="300"/>
      <c r="I319" s="300"/>
      <c r="J319" s="298" t="str">
        <f>PE!AP319</f>
        <v>Massenbilanz KWS</v>
      </c>
    </row>
    <row r="320" spans="1:10">
      <c r="A320" t="s">
        <v>355</v>
      </c>
      <c r="C320" s="70"/>
      <c r="D320" s="376"/>
      <c r="E320" s="176">
        <v>10.419</v>
      </c>
      <c r="G320" s="297">
        <f t="shared" si="4"/>
        <v>0</v>
      </c>
      <c r="H320" s="300"/>
      <c r="I320" s="300"/>
      <c r="J320" s="298" t="str">
        <f>PE!AP320</f>
        <v>Massenbilanz KWS</v>
      </c>
    </row>
    <row r="321" spans="1:10">
      <c r="A321" t="s">
        <v>356</v>
      </c>
      <c r="C321" s="70"/>
      <c r="D321" s="376"/>
      <c r="E321" s="176">
        <v>55.7517</v>
      </c>
      <c r="G321" s="297">
        <f t="shared" si="4"/>
        <v>0</v>
      </c>
      <c r="H321" s="300"/>
      <c r="I321" s="300"/>
      <c r="J321" s="298" t="str">
        <f>PE!AP321</f>
        <v>Methode</v>
      </c>
    </row>
    <row r="322" spans="1:10">
      <c r="A322" t="s">
        <v>357</v>
      </c>
      <c r="C322" s="70"/>
      <c r="D322" s="376"/>
      <c r="E322" s="176">
        <v>1.0557517000000001</v>
      </c>
      <c r="G322" s="297">
        <f t="shared" ref="G322:G385" si="5">IFERROR(B322/E322,0)</f>
        <v>0</v>
      </c>
      <c r="H322" s="300"/>
      <c r="I322" s="300"/>
      <c r="J322" s="298" t="str">
        <f>PE!AP322</f>
        <v>Methode</v>
      </c>
    </row>
    <row r="323" spans="1:10">
      <c r="A323" t="s">
        <v>358</v>
      </c>
      <c r="C323" s="70"/>
      <c r="D323" s="376"/>
      <c r="E323" s="176">
        <v>10.4618</v>
      </c>
      <c r="G323" s="297">
        <f t="shared" si="5"/>
        <v>0</v>
      </c>
      <c r="H323" s="300"/>
      <c r="I323" s="300"/>
      <c r="J323" s="298" t="str">
        <f>PE!AP323</f>
        <v>Massenbilanz KWS</v>
      </c>
    </row>
    <row r="324" spans="1:10">
      <c r="A324" t="s">
        <v>359</v>
      </c>
      <c r="C324" s="70"/>
      <c r="D324" s="376"/>
      <c r="E324" s="176">
        <v>10.052</v>
      </c>
      <c r="G324" s="297">
        <f t="shared" si="5"/>
        <v>0</v>
      </c>
      <c r="H324" s="300"/>
      <c r="I324" s="300"/>
      <c r="J324" s="298" t="str">
        <f>PE!AP324</f>
        <v>Massenbilanz KWS</v>
      </c>
    </row>
    <row r="325" spans="1:10">
      <c r="A325" t="s">
        <v>360</v>
      </c>
      <c r="C325" s="70"/>
      <c r="D325" s="376"/>
      <c r="E325" s="176">
        <v>8.8124000000000002</v>
      </c>
      <c r="G325" s="297">
        <f t="shared" si="5"/>
        <v>0</v>
      </c>
      <c r="H325" s="300"/>
      <c r="I325" s="300"/>
      <c r="J325" s="298" t="str">
        <f>PE!AP325</f>
        <v>Massenbilanz KWS</v>
      </c>
    </row>
    <row r="326" spans="1:10">
      <c r="A326" t="s">
        <v>361</v>
      </c>
      <c r="C326" s="70"/>
      <c r="D326" s="376"/>
      <c r="E326" s="176">
        <v>9.5626999999999995</v>
      </c>
      <c r="G326" s="297">
        <f t="shared" si="5"/>
        <v>0</v>
      </c>
      <c r="H326" s="300"/>
      <c r="I326" s="300"/>
      <c r="J326" s="298" t="str">
        <f>PE!AP326</f>
        <v>Massenbilanz KWS</v>
      </c>
    </row>
    <row r="327" spans="1:10">
      <c r="A327" t="s">
        <v>362</v>
      </c>
      <c r="C327" s="70"/>
      <c r="D327" s="376"/>
      <c r="E327" s="176">
        <v>13.2026</v>
      </c>
      <c r="G327" s="297">
        <f t="shared" si="5"/>
        <v>0</v>
      </c>
      <c r="H327" s="300"/>
      <c r="I327" s="300"/>
      <c r="J327" s="298" t="str">
        <f>PE!AP327</f>
        <v>Massenbilanz KWS</v>
      </c>
    </row>
    <row r="328" spans="1:10">
      <c r="A328" t="s">
        <v>363</v>
      </c>
      <c r="C328" s="70"/>
      <c r="D328" s="376"/>
      <c r="E328" s="176">
        <v>11.9122</v>
      </c>
      <c r="G328" s="297">
        <f t="shared" si="5"/>
        <v>0</v>
      </c>
      <c r="H328" s="300"/>
      <c r="I328" s="300"/>
      <c r="J328" s="298" t="str">
        <f>PE!AP328</f>
        <v>Massenbilanz KWS</v>
      </c>
    </row>
    <row r="329" spans="1:10">
      <c r="A329" t="s">
        <v>364</v>
      </c>
      <c r="C329" s="376"/>
      <c r="D329" s="376"/>
      <c r="E329" s="176">
        <v>14.129</v>
      </c>
      <c r="G329" s="297">
        <f t="shared" si="5"/>
        <v>0</v>
      </c>
      <c r="H329" s="300"/>
      <c r="I329" s="300"/>
      <c r="J329" s="298" t="str">
        <f>PE!AP329</f>
        <v>KWS, Schlamm</v>
      </c>
    </row>
    <row r="330" spans="1:10">
      <c r="A330" t="s">
        <v>365</v>
      </c>
      <c r="C330" s="376"/>
      <c r="D330" s="376"/>
      <c r="E330" s="176">
        <v>11.416399999999999</v>
      </c>
      <c r="G330" s="297">
        <f t="shared" si="5"/>
        <v>0</v>
      </c>
      <c r="H330" s="300"/>
      <c r="I330" s="300"/>
      <c r="J330" s="298" t="str">
        <f>PE!AP330</f>
        <v>KWS, Schlamm</v>
      </c>
    </row>
    <row r="331" spans="1:10">
      <c r="A331" t="s">
        <v>366</v>
      </c>
      <c r="C331" s="376"/>
      <c r="D331" s="376"/>
      <c r="E331" s="176">
        <v>9.6393000000000004</v>
      </c>
      <c r="G331" s="297">
        <f t="shared" si="5"/>
        <v>0</v>
      </c>
      <c r="H331" s="300"/>
      <c r="I331" s="300"/>
      <c r="J331" s="298" t="str">
        <f>PE!AP331</f>
        <v>KWS, Schlamm</v>
      </c>
    </row>
    <row r="332" spans="1:10">
      <c r="A332" t="s">
        <v>367</v>
      </c>
      <c r="C332" s="376"/>
      <c r="D332" s="376"/>
      <c r="E332" s="176">
        <v>9.9069000000000003</v>
      </c>
      <c r="G332" s="297">
        <f t="shared" si="5"/>
        <v>0</v>
      </c>
      <c r="H332" s="300"/>
      <c r="I332" s="300"/>
      <c r="J332" s="298" t="str">
        <f>PE!AP332</f>
        <v>KWS, Schlamm</v>
      </c>
    </row>
    <row r="333" spans="1:10">
      <c r="A333" t="s">
        <v>368</v>
      </c>
      <c r="C333" s="376"/>
      <c r="D333" s="376"/>
      <c r="E333" s="176">
        <v>12.3352</v>
      </c>
      <c r="G333" s="297">
        <f t="shared" si="5"/>
        <v>0</v>
      </c>
      <c r="H333" s="300"/>
      <c r="I333" s="300"/>
      <c r="J333" s="298" t="str">
        <f>PE!AP333</f>
        <v>KWS, Schlamm</v>
      </c>
    </row>
    <row r="334" spans="1:10">
      <c r="A334" t="s">
        <v>369</v>
      </c>
      <c r="C334" s="376"/>
      <c r="D334" s="376"/>
      <c r="E334" s="176">
        <v>9.3447999999999993</v>
      </c>
      <c r="G334" s="297">
        <f t="shared" si="5"/>
        <v>0</v>
      </c>
      <c r="H334" s="300"/>
      <c r="I334" s="300"/>
      <c r="J334" s="298" t="str">
        <f>PE!AP334</f>
        <v>KWS, Schlamm</v>
      </c>
    </row>
    <row r="335" spans="1:10">
      <c r="A335" t="s">
        <v>370</v>
      </c>
      <c r="C335" s="376"/>
      <c r="D335" s="376"/>
      <c r="E335" s="176">
        <v>5.2567000000000004</v>
      </c>
      <c r="G335" s="297">
        <f t="shared" si="5"/>
        <v>0</v>
      </c>
      <c r="H335" s="300"/>
      <c r="I335" s="300"/>
      <c r="J335" s="298" t="str">
        <f>PE!AP335</f>
        <v>KWS, Schlamm</v>
      </c>
    </row>
    <row r="336" spans="1:10">
      <c r="A336" t="s">
        <v>371</v>
      </c>
      <c r="C336" s="376"/>
      <c r="D336" s="376"/>
      <c r="E336" s="176">
        <v>6.6002999999999998</v>
      </c>
      <c r="G336" s="297">
        <f t="shared" si="5"/>
        <v>0</v>
      </c>
      <c r="H336" s="300"/>
      <c r="I336" s="300"/>
      <c r="J336" s="298" t="str">
        <f>PE!AP336</f>
        <v>KWS, Schlamm</v>
      </c>
    </row>
    <row r="337" spans="1:10">
      <c r="A337" t="s">
        <v>372</v>
      </c>
      <c r="C337" s="376"/>
      <c r="D337" s="376"/>
      <c r="E337" s="176">
        <v>8.2026000000000003</v>
      </c>
      <c r="G337" s="297">
        <f t="shared" si="5"/>
        <v>0</v>
      </c>
      <c r="H337" s="300"/>
      <c r="I337" s="300"/>
      <c r="J337" s="298" t="str">
        <f>PE!AP337</f>
        <v>KWS, Schlamm</v>
      </c>
    </row>
    <row r="338" spans="1:10">
      <c r="A338" t="s">
        <v>373</v>
      </c>
      <c r="C338" s="376"/>
      <c r="D338" s="376"/>
      <c r="E338" s="176">
        <v>5.8083999999999998</v>
      </c>
      <c r="G338" s="297">
        <f t="shared" si="5"/>
        <v>0</v>
      </c>
      <c r="H338" s="300"/>
      <c r="I338" s="300"/>
      <c r="J338" s="298" t="str">
        <f>PE!AP338</f>
        <v>KWS, Schlamm</v>
      </c>
    </row>
    <row r="339" spans="1:10">
      <c r="A339" t="s">
        <v>374</v>
      </c>
      <c r="B339" s="332">
        <v>7.24</v>
      </c>
      <c r="C339" s="376"/>
      <c r="D339" s="376"/>
      <c r="E339" s="176">
        <v>3.9903</v>
      </c>
      <c r="G339" s="297">
        <f t="shared" si="5"/>
        <v>1.8143999198055285</v>
      </c>
      <c r="H339" s="300"/>
      <c r="I339" s="300"/>
      <c r="J339" s="298" t="str">
        <f>PE!AP339</f>
        <v>KWS, Schlamm</v>
      </c>
    </row>
    <row r="340" spans="1:10">
      <c r="A340" t="s">
        <v>375</v>
      </c>
      <c r="B340" s="332">
        <v>4.95</v>
      </c>
      <c r="C340" s="376"/>
      <c r="D340" s="376"/>
      <c r="E340" s="176">
        <v>3.9306000000000001</v>
      </c>
      <c r="G340" s="297">
        <f t="shared" si="5"/>
        <v>1.2593497176003663</v>
      </c>
      <c r="H340" s="300"/>
      <c r="I340" s="300"/>
      <c r="J340" s="298" t="str">
        <f>PE!AP340</f>
        <v>KWS, Schlamm</v>
      </c>
    </row>
    <row r="341" spans="1:10">
      <c r="A341" t="s">
        <v>376</v>
      </c>
      <c r="C341" s="376"/>
      <c r="D341" s="376"/>
      <c r="E341" s="176">
        <v>8.9222999999999999</v>
      </c>
      <c r="G341" s="297">
        <f t="shared" si="5"/>
        <v>0</v>
      </c>
      <c r="H341" s="300"/>
      <c r="I341" s="300"/>
      <c r="J341" s="298" t="str">
        <f>PE!AP341</f>
        <v>KWS, Schlamm</v>
      </c>
    </row>
    <row r="342" spans="1:10">
      <c r="A342" t="s">
        <v>377</v>
      </c>
      <c r="C342" s="376"/>
      <c r="D342" s="376"/>
      <c r="E342" s="176">
        <v>12.0959</v>
      </c>
      <c r="G342" s="297">
        <f t="shared" si="5"/>
        <v>0</v>
      </c>
      <c r="H342" s="300"/>
      <c r="I342" s="300"/>
      <c r="J342" s="298" t="str">
        <f>PE!AP342</f>
        <v>KWS, Schlamm</v>
      </c>
    </row>
    <row r="343" spans="1:10">
      <c r="A343" t="s">
        <v>378</v>
      </c>
      <c r="C343" s="376"/>
      <c r="D343" s="376"/>
      <c r="E343" s="176">
        <v>10.832800000000001</v>
      </c>
      <c r="G343" s="297">
        <f t="shared" si="5"/>
        <v>0</v>
      </c>
      <c r="H343" s="300"/>
      <c r="I343" s="300"/>
      <c r="J343" s="298" t="str">
        <f>PE!AP343</f>
        <v>KWS, Schlamm</v>
      </c>
    </row>
    <row r="344" spans="1:10">
      <c r="A344" t="s">
        <v>379</v>
      </c>
      <c r="C344" s="376"/>
      <c r="D344" s="376"/>
      <c r="E344" s="176">
        <v>10.189</v>
      </c>
      <c r="G344" s="297">
        <f t="shared" si="5"/>
        <v>0</v>
      </c>
      <c r="H344" s="300"/>
      <c r="I344" s="300"/>
      <c r="J344" s="298" t="str">
        <f>PE!AP344</f>
        <v>KWS, Schlamm</v>
      </c>
    </row>
    <row r="345" spans="1:10">
      <c r="A345" t="s">
        <v>380</v>
      </c>
      <c r="C345" s="376"/>
      <c r="D345" s="376"/>
      <c r="E345" s="176">
        <v>11.2362</v>
      </c>
      <c r="G345" s="297">
        <f t="shared" si="5"/>
        <v>0</v>
      </c>
      <c r="H345" s="300"/>
      <c r="I345" s="300"/>
      <c r="J345" s="298" t="str">
        <f>PE!AP345</f>
        <v>KWS, Schlamm</v>
      </c>
    </row>
    <row r="346" spans="1:10">
      <c r="A346" t="s">
        <v>381</v>
      </c>
      <c r="C346" s="376"/>
      <c r="D346" s="376"/>
      <c r="E346" s="176">
        <v>12.948700000000001</v>
      </c>
      <c r="G346" s="297">
        <f t="shared" si="5"/>
        <v>0</v>
      </c>
      <c r="H346" s="300"/>
      <c r="I346" s="300"/>
      <c r="J346" s="298" t="str">
        <f>PE!AP346</f>
        <v>KWS, Schlamm</v>
      </c>
    </row>
    <row r="347" spans="1:10">
      <c r="A347" t="s">
        <v>382</v>
      </c>
      <c r="C347" s="376"/>
      <c r="D347" s="376"/>
      <c r="E347" s="176">
        <v>11.2288</v>
      </c>
      <c r="G347" s="297">
        <f t="shared" si="5"/>
        <v>0</v>
      </c>
      <c r="H347" s="300"/>
      <c r="I347" s="300"/>
      <c r="J347" s="298" t="str">
        <f>PE!AP347</f>
        <v>KWS, Schlamm</v>
      </c>
    </row>
    <row r="348" spans="1:10">
      <c r="A348" t="s">
        <v>383</v>
      </c>
      <c r="C348" s="376"/>
      <c r="D348" s="376"/>
      <c r="E348" s="176">
        <v>10.394299999999999</v>
      </c>
      <c r="G348" s="297">
        <f t="shared" si="5"/>
        <v>0</v>
      </c>
      <c r="H348" s="300"/>
      <c r="I348" s="300"/>
      <c r="J348" s="298" t="str">
        <f>PE!AP348</f>
        <v>KWS, Schlamm</v>
      </c>
    </row>
    <row r="349" spans="1:10">
      <c r="A349" t="s">
        <v>384</v>
      </c>
      <c r="C349" s="376"/>
      <c r="D349" s="376"/>
      <c r="E349" s="176">
        <v>10.697100000000001</v>
      </c>
      <c r="G349" s="297">
        <f t="shared" si="5"/>
        <v>0</v>
      </c>
      <c r="H349" s="300"/>
      <c r="I349" s="300"/>
      <c r="J349" s="298" t="str">
        <f>PE!AP349</f>
        <v>KWS, Schlamm</v>
      </c>
    </row>
    <row r="350" spans="1:10">
      <c r="A350" t="s">
        <v>385</v>
      </c>
      <c r="C350" s="376"/>
      <c r="D350" s="376"/>
      <c r="E350" s="176">
        <v>9.5343999999999998</v>
      </c>
      <c r="G350" s="297">
        <f t="shared" si="5"/>
        <v>0</v>
      </c>
      <c r="H350" s="300"/>
      <c r="I350" s="300"/>
      <c r="J350" s="298" t="str">
        <f>PE!AP350</f>
        <v>KWS, Schlamm</v>
      </c>
    </row>
    <row r="351" spans="1:10">
      <c r="A351" t="s">
        <v>386</v>
      </c>
      <c r="C351" s="376"/>
      <c r="D351" s="376"/>
      <c r="E351" s="176">
        <v>10.952199999999999</v>
      </c>
      <c r="G351" s="297">
        <f t="shared" si="5"/>
        <v>0</v>
      </c>
      <c r="H351" s="300"/>
      <c r="I351" s="300"/>
      <c r="J351" s="298" t="str">
        <f>PE!AP351</f>
        <v>KWS, Schlamm</v>
      </c>
    </row>
    <row r="352" spans="1:10">
      <c r="A352" t="s">
        <v>387</v>
      </c>
      <c r="C352" s="376"/>
      <c r="D352" s="376"/>
      <c r="E352" s="176">
        <v>9.3751999999999995</v>
      </c>
      <c r="G352" s="297">
        <f t="shared" si="5"/>
        <v>0</v>
      </c>
      <c r="H352" s="300"/>
      <c r="I352" s="300"/>
      <c r="J352" s="298" t="str">
        <f>PE!AP352</f>
        <v>KWS, Schlamm</v>
      </c>
    </row>
    <row r="353" spans="1:10">
      <c r="A353" t="s">
        <v>388</v>
      </c>
      <c r="C353" s="376"/>
      <c r="D353" s="376"/>
      <c r="E353" s="176">
        <v>12.8238</v>
      </c>
      <c r="G353" s="297">
        <f t="shared" si="5"/>
        <v>0</v>
      </c>
      <c r="H353" s="300"/>
      <c r="I353" s="300"/>
      <c r="J353" s="298" t="str">
        <f>PE!AP353</f>
        <v>Kläranlage</v>
      </c>
    </row>
    <row r="354" spans="1:10">
      <c r="A354" t="s">
        <v>389</v>
      </c>
      <c r="C354" s="376"/>
      <c r="D354" s="376"/>
      <c r="E354" s="176">
        <v>9.2330000000000005</v>
      </c>
      <c r="G354" s="297">
        <f t="shared" si="5"/>
        <v>0</v>
      </c>
      <c r="H354" s="300"/>
      <c r="I354" s="300"/>
      <c r="J354" s="298" t="str">
        <f>PE!AP354</f>
        <v>Kläranlage</v>
      </c>
    </row>
    <row r="355" spans="1:10">
      <c r="A355" t="s">
        <v>390</v>
      </c>
      <c r="C355" s="376"/>
      <c r="D355" s="376"/>
      <c r="E355" s="176">
        <v>9.9817</v>
      </c>
      <c r="G355" s="297">
        <f t="shared" si="5"/>
        <v>0</v>
      </c>
      <c r="H355" s="300"/>
      <c r="I355" s="300"/>
      <c r="J355" s="298" t="str">
        <f>PE!AP355</f>
        <v>Kläranlage</v>
      </c>
    </row>
    <row r="356" spans="1:10">
      <c r="A356" t="s">
        <v>391</v>
      </c>
      <c r="C356" s="376"/>
      <c r="D356" s="376"/>
      <c r="E356" s="176">
        <v>9.2881999999999998</v>
      </c>
      <c r="G356" s="297">
        <f t="shared" si="5"/>
        <v>0</v>
      </c>
      <c r="H356" s="300"/>
      <c r="I356" s="300"/>
      <c r="J356" s="298" t="str">
        <f>PE!AP356</f>
        <v>Kläranlage</v>
      </c>
    </row>
    <row r="357" spans="1:10">
      <c r="A357" t="s">
        <v>392</v>
      </c>
      <c r="C357" s="376"/>
      <c r="D357" s="376"/>
      <c r="E357" s="176">
        <v>9.6580999999999992</v>
      </c>
      <c r="G357" s="297">
        <f t="shared" si="5"/>
        <v>0</v>
      </c>
      <c r="H357" s="300"/>
      <c r="I357" s="300"/>
      <c r="J357" s="298" t="str">
        <f>PE!AP357</f>
        <v>Kläranlage</v>
      </c>
    </row>
    <row r="358" spans="1:10">
      <c r="A358" t="s">
        <v>393</v>
      </c>
      <c r="C358" s="376"/>
      <c r="D358" s="376"/>
      <c r="E358" s="176">
        <v>11.474</v>
      </c>
      <c r="G358" s="297">
        <f t="shared" si="5"/>
        <v>0</v>
      </c>
      <c r="H358" s="300"/>
      <c r="I358" s="300"/>
      <c r="J358" s="298" t="str">
        <f>PE!AP358</f>
        <v>Kläranlage</v>
      </c>
    </row>
    <row r="359" spans="1:10">
      <c r="A359" t="s">
        <v>394</v>
      </c>
      <c r="C359" s="376"/>
      <c r="D359" s="376"/>
      <c r="E359" s="176">
        <v>5.3753000000000002</v>
      </c>
      <c r="G359" s="297">
        <f t="shared" si="5"/>
        <v>0</v>
      </c>
      <c r="H359" s="300"/>
      <c r="I359" s="300"/>
      <c r="J359" s="298" t="str">
        <f>PE!AP359</f>
        <v>Methode</v>
      </c>
    </row>
    <row r="360" spans="1:10">
      <c r="A360" t="s">
        <v>395</v>
      </c>
      <c r="C360" s="376"/>
      <c r="D360" s="376"/>
      <c r="E360" s="176">
        <v>112</v>
      </c>
      <c r="G360" s="297">
        <f t="shared" si="5"/>
        <v>0</v>
      </c>
      <c r="H360" s="300"/>
      <c r="I360" s="300"/>
      <c r="J360" s="298" t="str">
        <f>PE!AP360</f>
        <v>Methode</v>
      </c>
    </row>
    <row r="361" spans="1:10">
      <c r="A361" t="s">
        <v>396</v>
      </c>
      <c r="C361" s="376"/>
      <c r="D361" s="376"/>
      <c r="E361" s="176">
        <v>10.3752</v>
      </c>
      <c r="G361" s="297">
        <f t="shared" si="5"/>
        <v>0</v>
      </c>
      <c r="H361" s="300"/>
      <c r="I361" s="300"/>
      <c r="J361" s="298" t="str">
        <f>PE!AP361</f>
        <v>Kläranlage</v>
      </c>
    </row>
    <row r="362" spans="1:10">
      <c r="A362" t="s">
        <v>397</v>
      </c>
      <c r="C362" s="376"/>
      <c r="D362" s="376"/>
      <c r="E362" s="176">
        <v>9.6805000000000003</v>
      </c>
      <c r="G362" s="297">
        <f t="shared" si="5"/>
        <v>0</v>
      </c>
      <c r="H362" s="300"/>
      <c r="I362" s="300"/>
      <c r="J362" s="298" t="str">
        <f>PE!AP362</f>
        <v>Kläranlage</v>
      </c>
    </row>
    <row r="363" spans="1:10">
      <c r="A363" t="s">
        <v>398</v>
      </c>
      <c r="C363" s="376"/>
      <c r="D363" s="376"/>
      <c r="E363" s="176">
        <v>14.1539</v>
      </c>
      <c r="G363" s="297">
        <f t="shared" si="5"/>
        <v>0</v>
      </c>
      <c r="H363" s="300"/>
      <c r="I363" s="300"/>
      <c r="J363" s="298" t="str">
        <f>PE!AP363</f>
        <v>Kläranlage</v>
      </c>
    </row>
    <row r="364" spans="1:10">
      <c r="A364" t="s">
        <v>399</v>
      </c>
      <c r="C364" s="376"/>
      <c r="D364" s="376"/>
      <c r="E364" s="176">
        <v>11.6051</v>
      </c>
      <c r="G364" s="297">
        <f t="shared" si="5"/>
        <v>0</v>
      </c>
      <c r="H364" s="300"/>
      <c r="I364" s="300"/>
      <c r="J364" s="298" t="str">
        <f>PE!AP364</f>
        <v>KWS, Schlamm</v>
      </c>
    </row>
    <row r="365" spans="1:10">
      <c r="A365" t="s">
        <v>400</v>
      </c>
      <c r="C365" s="376"/>
      <c r="D365" s="376"/>
      <c r="E365" s="176">
        <v>18.023900000000001</v>
      </c>
      <c r="G365" s="297">
        <f t="shared" si="5"/>
        <v>0</v>
      </c>
      <c r="H365" s="300"/>
      <c r="I365" s="300"/>
      <c r="J365" s="298" t="str">
        <f>PE!AP365</f>
        <v>KWS, Schlamm</v>
      </c>
    </row>
    <row r="366" spans="1:10">
      <c r="A366" t="s">
        <v>401</v>
      </c>
      <c r="C366" s="376"/>
      <c r="D366" s="376"/>
      <c r="E366" s="176">
        <v>15.543699999999999</v>
      </c>
      <c r="G366" s="297">
        <f t="shared" si="5"/>
        <v>0</v>
      </c>
      <c r="H366" s="300"/>
      <c r="I366" s="300"/>
      <c r="J366" s="298" t="str">
        <f>PE!AP366</f>
        <v>KWS, Schlamm</v>
      </c>
    </row>
    <row r="367" spans="1:10">
      <c r="A367" t="s">
        <v>402</v>
      </c>
      <c r="B367" s="332">
        <v>111.18</v>
      </c>
      <c r="C367" s="70"/>
      <c r="D367" s="376"/>
      <c r="E367" s="176">
        <v>33</v>
      </c>
      <c r="G367" s="297">
        <f t="shared" si="5"/>
        <v>3.3690909090909091</v>
      </c>
      <c r="H367" s="300"/>
      <c r="I367" s="300"/>
      <c r="J367" s="298" t="str">
        <f>PE!AP367</f>
        <v>Methode</v>
      </c>
    </row>
    <row r="368" spans="1:10">
      <c r="A368" t="s">
        <v>403</v>
      </c>
      <c r="C368" s="376"/>
      <c r="D368" s="376"/>
      <c r="E368" s="176">
        <v>29.634599999999999</v>
      </c>
      <c r="G368" s="297">
        <f t="shared" si="5"/>
        <v>0</v>
      </c>
      <c r="H368" s="300"/>
      <c r="I368" s="300"/>
      <c r="J368" s="298" t="str">
        <f>PE!AP368</f>
        <v>Algen</v>
      </c>
    </row>
    <row r="369" spans="1:10">
      <c r="A369" t="s">
        <v>405</v>
      </c>
      <c r="C369" s="376"/>
      <c r="D369" s="376"/>
      <c r="E369" s="176">
        <v>26.3947</v>
      </c>
      <c r="G369" s="297">
        <f t="shared" si="5"/>
        <v>0</v>
      </c>
      <c r="H369" s="300"/>
      <c r="I369" s="300"/>
      <c r="J369" s="298" t="str">
        <f>PE!AP369</f>
        <v>Algen</v>
      </c>
    </row>
    <row r="370" spans="1:10">
      <c r="A370" t="s">
        <v>406</v>
      </c>
      <c r="C370" s="376"/>
      <c r="D370" s="376"/>
      <c r="E370" s="176">
        <v>66.433099999999996</v>
      </c>
      <c r="G370" s="297">
        <f t="shared" si="5"/>
        <v>0</v>
      </c>
      <c r="H370" s="300"/>
      <c r="I370" s="300"/>
      <c r="J370" s="298" t="str">
        <f>PE!AP370</f>
        <v>Algen</v>
      </c>
    </row>
    <row r="371" spans="1:10">
      <c r="A371" t="s">
        <v>407</v>
      </c>
      <c r="C371" s="376"/>
      <c r="D371" s="376"/>
      <c r="E371" s="176">
        <v>57.495199999999997</v>
      </c>
      <c r="G371" s="297">
        <f t="shared" si="5"/>
        <v>0</v>
      </c>
      <c r="H371" s="300"/>
      <c r="I371" s="300"/>
      <c r="J371" s="298" t="str">
        <f>PE!AP371</f>
        <v>Algen</v>
      </c>
    </row>
    <row r="372" spans="1:10">
      <c r="A372" t="s">
        <v>408</v>
      </c>
      <c r="C372" s="376"/>
      <c r="D372" s="376"/>
      <c r="E372" s="176">
        <v>61.650500000000001</v>
      </c>
      <c r="G372" s="297">
        <f t="shared" si="5"/>
        <v>0</v>
      </c>
      <c r="H372" s="300"/>
      <c r="I372" s="300"/>
      <c r="J372" s="298" t="str">
        <f>PE!AP372</f>
        <v>Algen, Methode</v>
      </c>
    </row>
    <row r="373" spans="1:10">
      <c r="A373" t="s">
        <v>410</v>
      </c>
      <c r="C373" s="376"/>
      <c r="D373" s="376"/>
      <c r="E373" s="176">
        <v>29.857800000000001</v>
      </c>
      <c r="G373" s="297">
        <f t="shared" si="5"/>
        <v>0</v>
      </c>
      <c r="H373" s="300"/>
      <c r="I373" s="300"/>
      <c r="J373" s="298" t="str">
        <f>PE!AP373</f>
        <v>Methodenvergleich</v>
      </c>
    </row>
    <row r="374" spans="1:10">
      <c r="A374" t="s">
        <v>412</v>
      </c>
      <c r="C374" s="376"/>
      <c r="D374" s="376"/>
      <c r="E374" s="176">
        <v>22.1187</v>
      </c>
      <c r="G374" s="297">
        <f t="shared" si="5"/>
        <v>0</v>
      </c>
      <c r="H374" s="300"/>
      <c r="I374" s="300"/>
      <c r="J374" s="298" t="str">
        <f>PE!AP374</f>
        <v>Methodenvergleich</v>
      </c>
    </row>
    <row r="375" spans="1:10">
      <c r="A375" t="s">
        <v>413</v>
      </c>
      <c r="C375" s="376"/>
      <c r="D375" s="376"/>
      <c r="E375" s="176">
        <v>12.5916</v>
      </c>
      <c r="G375" s="297">
        <f t="shared" si="5"/>
        <v>0</v>
      </c>
      <c r="H375" s="300"/>
      <c r="I375" s="300"/>
      <c r="J375" s="298" t="str">
        <f>PE!AP375</f>
        <v>Methodenvergleich</v>
      </c>
    </row>
    <row r="376" spans="1:10">
      <c r="A376" t="s">
        <v>414</v>
      </c>
      <c r="C376" s="376"/>
      <c r="D376" s="376"/>
      <c r="E376" s="176">
        <v>16.6784</v>
      </c>
      <c r="G376" s="297">
        <f t="shared" si="5"/>
        <v>0</v>
      </c>
      <c r="H376" s="300"/>
      <c r="I376" s="300"/>
      <c r="J376" s="298" t="str">
        <f>PE!AP376</f>
        <v>Methodenvergleich</v>
      </c>
    </row>
    <row r="377" spans="1:10">
      <c r="A377" t="s">
        <v>415</v>
      </c>
      <c r="C377" s="376"/>
      <c r="D377" s="376"/>
      <c r="E377" s="176">
        <v>17.471900000000002</v>
      </c>
      <c r="G377" s="297">
        <f t="shared" si="5"/>
        <v>0</v>
      </c>
      <c r="H377" s="300"/>
      <c r="I377" s="300"/>
      <c r="J377" s="298" t="str">
        <f>PE!AP377</f>
        <v>Methodenvergleich</v>
      </c>
    </row>
    <row r="378" spans="1:10">
      <c r="A378" t="s">
        <v>416</v>
      </c>
      <c r="C378" s="376"/>
      <c r="D378" s="376"/>
      <c r="E378" s="176">
        <v>3.4357000000000002</v>
      </c>
      <c r="G378" s="297">
        <f t="shared" si="5"/>
        <v>0</v>
      </c>
      <c r="H378" s="300"/>
      <c r="I378" s="300"/>
      <c r="J378" s="298" t="str">
        <f>PE!AP378</f>
        <v>Methodenvergleich</v>
      </c>
    </row>
    <row r="379" spans="1:10">
      <c r="A379" t="s">
        <v>417</v>
      </c>
      <c r="C379" s="376"/>
      <c r="D379" s="376"/>
      <c r="E379" s="176">
        <v>15.739800000000001</v>
      </c>
      <c r="G379" s="297">
        <f t="shared" si="5"/>
        <v>0</v>
      </c>
      <c r="H379" s="300"/>
      <c r="I379" s="300"/>
      <c r="J379" s="298" t="str">
        <f>PE!AP379</f>
        <v>Methodenvergleich</v>
      </c>
    </row>
    <row r="380" spans="1:10">
      <c r="A380" t="s">
        <v>418</v>
      </c>
      <c r="C380" s="376"/>
      <c r="D380" s="376"/>
      <c r="E380" s="176">
        <v>29.403199999999998</v>
      </c>
      <c r="G380" s="297">
        <f t="shared" si="5"/>
        <v>0</v>
      </c>
      <c r="H380" s="300"/>
      <c r="I380" s="300"/>
      <c r="J380" s="298" t="str">
        <f>PE!AP380</f>
        <v>Methodenvergleich</v>
      </c>
    </row>
    <row r="381" spans="1:10">
      <c r="A381" t="s">
        <v>419</v>
      </c>
      <c r="C381" s="70"/>
      <c r="D381" s="376"/>
      <c r="E381" s="176">
        <v>33.6</v>
      </c>
      <c r="G381" s="297">
        <f t="shared" si="5"/>
        <v>0</v>
      </c>
      <c r="H381" s="300"/>
      <c r="I381" s="300"/>
      <c r="J381" s="298" t="str">
        <f>PE!AP381</f>
        <v>Methode</v>
      </c>
    </row>
    <row r="382" spans="1:10">
      <c r="A382" t="s">
        <v>1063</v>
      </c>
      <c r="C382" s="376"/>
      <c r="D382" s="376"/>
      <c r="E382" s="176">
        <v>16.863499999999998</v>
      </c>
      <c r="G382" s="297">
        <f t="shared" si="5"/>
        <v>0</v>
      </c>
      <c r="H382" s="300"/>
      <c r="I382" s="300"/>
      <c r="J382" s="298" t="str">
        <f>PE!AP382</f>
        <v>KWS, neue Schlammbehand</v>
      </c>
    </row>
    <row r="383" spans="1:10">
      <c r="A383" t="s">
        <v>1064</v>
      </c>
      <c r="C383" s="376"/>
      <c r="D383" s="376"/>
      <c r="E383" s="176">
        <v>12.5183</v>
      </c>
      <c r="G383" s="297">
        <f t="shared" si="5"/>
        <v>0</v>
      </c>
      <c r="H383" s="300"/>
      <c r="I383" s="300"/>
      <c r="J383" s="298" t="str">
        <f>PE!AP383</f>
        <v>KWS, neue Schlammbehand</v>
      </c>
    </row>
    <row r="384" spans="1:10">
      <c r="A384" t="s">
        <v>1065</v>
      </c>
      <c r="C384" s="376"/>
      <c r="D384" s="376"/>
      <c r="E384" s="176">
        <v>18.9955</v>
      </c>
      <c r="G384" s="297">
        <f t="shared" si="5"/>
        <v>0</v>
      </c>
      <c r="H384" s="300"/>
      <c r="I384" s="300"/>
      <c r="J384" s="298" t="str">
        <f>PE!AP384</f>
        <v>KWS, neue Schlammbehand</v>
      </c>
    </row>
    <row r="385" spans="1:10">
      <c r="A385" t="s">
        <v>424</v>
      </c>
      <c r="C385" s="376"/>
      <c r="D385" s="376"/>
      <c r="E385" s="176">
        <v>18.294799999999999</v>
      </c>
      <c r="G385" s="297">
        <f t="shared" si="5"/>
        <v>0</v>
      </c>
      <c r="H385" s="300"/>
      <c r="I385" s="300"/>
      <c r="J385" s="298" t="str">
        <f>PE!AP385</f>
        <v>KWS, Schlamm</v>
      </c>
    </row>
    <row r="386" spans="1:10">
      <c r="A386" t="s">
        <v>425</v>
      </c>
      <c r="C386" s="376"/>
      <c r="D386" s="376"/>
      <c r="E386" s="176">
        <v>15.916</v>
      </c>
      <c r="G386" s="297">
        <f t="shared" ref="G386:G449" si="6">IFERROR(B386/E386,0)</f>
        <v>0</v>
      </c>
      <c r="H386" s="300"/>
      <c r="I386" s="300"/>
      <c r="J386" s="298" t="str">
        <f>PE!AP386</f>
        <v>KWS, Schlamm</v>
      </c>
    </row>
    <row r="387" spans="1:10">
      <c r="A387" t="s">
        <v>426</v>
      </c>
      <c r="C387" s="376"/>
      <c r="D387" s="376"/>
      <c r="E387" s="176">
        <v>23.059000000000001</v>
      </c>
      <c r="G387" s="297">
        <f t="shared" si="6"/>
        <v>0</v>
      </c>
      <c r="H387" s="300"/>
      <c r="I387" s="300"/>
      <c r="J387" s="298" t="str">
        <f>PE!AP387</f>
        <v>KWS, Schlamm</v>
      </c>
    </row>
    <row r="388" spans="1:10">
      <c r="A388" t="s">
        <v>427</v>
      </c>
      <c r="C388" s="70"/>
      <c r="D388" s="376"/>
      <c r="E388" s="176"/>
      <c r="G388" s="297">
        <f t="shared" si="6"/>
        <v>0</v>
      </c>
      <c r="H388" s="300"/>
      <c r="I388" s="300"/>
      <c r="J388" s="298" t="str">
        <f>PE!AP388</f>
        <v>Ringversuch</v>
      </c>
    </row>
    <row r="389" spans="1:10">
      <c r="A389" t="s">
        <v>429</v>
      </c>
      <c r="C389" s="70"/>
      <c r="D389" s="376"/>
      <c r="E389" s="176"/>
      <c r="G389" s="297">
        <f t="shared" si="6"/>
        <v>0</v>
      </c>
      <c r="H389" s="300"/>
      <c r="I389" s="300"/>
      <c r="J389" s="298" t="str">
        <f>PE!AP389</f>
        <v>Ringversuch</v>
      </c>
    </row>
    <row r="390" spans="1:10">
      <c r="A390" t="s">
        <v>430</v>
      </c>
      <c r="C390" s="70"/>
      <c r="D390" s="376"/>
      <c r="E390" s="176"/>
      <c r="G390" s="297">
        <f t="shared" si="6"/>
        <v>0</v>
      </c>
      <c r="H390" s="300"/>
      <c r="I390" s="300"/>
      <c r="J390" s="298" t="str">
        <f>PE!AP390</f>
        <v>Ringversuch</v>
      </c>
    </row>
    <row r="391" spans="1:10">
      <c r="A391" t="s">
        <v>431</v>
      </c>
      <c r="C391" s="86"/>
      <c r="D391" s="377"/>
      <c r="E391" s="177"/>
      <c r="G391" s="297">
        <f t="shared" si="6"/>
        <v>0</v>
      </c>
      <c r="H391" s="300"/>
      <c r="I391" s="300"/>
      <c r="J391" s="298" t="str">
        <f>PE!AP391</f>
        <v>Ringversuch</v>
      </c>
    </row>
    <row r="392" spans="1:10">
      <c r="A392" t="s">
        <v>432</v>
      </c>
      <c r="C392" s="70"/>
      <c r="D392" s="376"/>
      <c r="E392" s="176"/>
      <c r="G392" s="297">
        <f t="shared" si="6"/>
        <v>0</v>
      </c>
      <c r="H392" s="300"/>
      <c r="I392" s="300"/>
      <c r="J392" s="298" t="str">
        <f>PE!AP392</f>
        <v>Ringversuch</v>
      </c>
    </row>
    <row r="393" spans="1:10">
      <c r="A393" t="s">
        <v>433</v>
      </c>
      <c r="C393" s="70"/>
      <c r="D393" s="376"/>
      <c r="E393" s="176"/>
      <c r="G393" s="297">
        <f t="shared" si="6"/>
        <v>0</v>
      </c>
      <c r="H393" s="300"/>
      <c r="I393" s="300"/>
      <c r="J393" s="298" t="str">
        <f>PE!AP393</f>
        <v>Ringversuch</v>
      </c>
    </row>
    <row r="394" spans="1:10">
      <c r="A394" t="s">
        <v>434</v>
      </c>
      <c r="C394" s="70"/>
      <c r="D394" s="376"/>
      <c r="E394" s="176"/>
      <c r="G394" s="297">
        <f t="shared" si="6"/>
        <v>0</v>
      </c>
      <c r="H394" s="300"/>
      <c r="I394" s="300"/>
      <c r="J394" s="298" t="str">
        <f>PE!AP394</f>
        <v>Ringversuch</v>
      </c>
    </row>
    <row r="395" spans="1:10">
      <c r="A395" t="s">
        <v>435</v>
      </c>
      <c r="C395" s="70"/>
      <c r="D395" s="376"/>
      <c r="E395" s="176"/>
      <c r="G395" s="297">
        <f t="shared" si="6"/>
        <v>0</v>
      </c>
      <c r="H395" s="300"/>
      <c r="I395" s="300"/>
      <c r="J395" s="298" t="str">
        <f>PE!AP395</f>
        <v>Ringversuch</v>
      </c>
    </row>
    <row r="396" spans="1:10">
      <c r="A396" s="355" t="s">
        <v>1066</v>
      </c>
      <c r="E396" s="332">
        <v>31.8218</v>
      </c>
      <c r="F396">
        <v>0.5</v>
      </c>
      <c r="G396" s="297">
        <f t="shared" si="6"/>
        <v>0</v>
      </c>
      <c r="J396" s="298" t="str">
        <f>PE!AP396</f>
        <v>KWS, Schlamm</v>
      </c>
    </row>
    <row r="397" spans="1:10">
      <c r="A397" s="355" t="s">
        <v>1067</v>
      </c>
      <c r="E397" s="332">
        <v>22.676600000000001</v>
      </c>
      <c r="F397">
        <v>0.6</v>
      </c>
      <c r="G397" s="297">
        <f t="shared" si="6"/>
        <v>0</v>
      </c>
      <c r="J397" s="298" t="str">
        <f>PE!AP397</f>
        <v>KWS, Schlamm</v>
      </c>
    </row>
    <row r="398" spans="1:10">
      <c r="A398" s="355" t="s">
        <v>438</v>
      </c>
      <c r="E398" s="332">
        <v>10.7384</v>
      </c>
      <c r="G398" s="297">
        <f t="shared" si="6"/>
        <v>0</v>
      </c>
      <c r="J398" s="298" t="str">
        <f>PE!AP398</f>
        <v>KWS, Schlamm</v>
      </c>
    </row>
    <row r="399" spans="1:10">
      <c r="A399" s="355" t="s">
        <v>439</v>
      </c>
      <c r="E399" s="332">
        <v>12.02</v>
      </c>
      <c r="G399" s="297">
        <f t="shared" si="6"/>
        <v>0</v>
      </c>
      <c r="J399" s="298" t="str">
        <f>PE!AP399</f>
        <v>KWS, Schlamm</v>
      </c>
    </row>
    <row r="400" spans="1:10">
      <c r="A400" s="355" t="s">
        <v>440</v>
      </c>
      <c r="E400" s="332">
        <v>12.2911</v>
      </c>
      <c r="G400" s="297">
        <f t="shared" si="6"/>
        <v>0</v>
      </c>
      <c r="J400" s="298" t="str">
        <f>PE!AP400</f>
        <v>Probenaufbereitung</v>
      </c>
    </row>
    <row r="401" spans="1:10">
      <c r="A401" s="355" t="s">
        <v>441</v>
      </c>
      <c r="E401" s="332">
        <v>11.964700000000001</v>
      </c>
      <c r="F401">
        <v>0.5</v>
      </c>
      <c r="G401" s="297">
        <f t="shared" si="6"/>
        <v>0</v>
      </c>
      <c r="J401" s="298" t="str">
        <f>PE!AP401</f>
        <v>Probenaufbereitung</v>
      </c>
    </row>
    <row r="402" spans="1:10">
      <c r="A402" s="355" t="s">
        <v>442</v>
      </c>
      <c r="E402" s="332">
        <v>7.92</v>
      </c>
      <c r="G402" s="297">
        <f t="shared" si="6"/>
        <v>0</v>
      </c>
      <c r="J402" s="298" t="str">
        <f>PE!AP402</f>
        <v>Methodenvergleich</v>
      </c>
    </row>
    <row r="403" spans="1:10">
      <c r="A403" s="355" t="s">
        <v>443</v>
      </c>
      <c r="E403" s="332">
        <v>7.0652999999999997</v>
      </c>
      <c r="G403" s="297">
        <f t="shared" si="6"/>
        <v>0</v>
      </c>
      <c r="J403" s="298" t="str">
        <f>PE!AP403</f>
        <v>Methodenvergleich</v>
      </c>
    </row>
    <row r="404" spans="1:10">
      <c r="A404" s="355" t="s">
        <v>444</v>
      </c>
      <c r="E404" s="332">
        <v>7.2070999999999996</v>
      </c>
      <c r="G404" s="297">
        <f t="shared" si="6"/>
        <v>0</v>
      </c>
      <c r="J404" s="298" t="str">
        <f>PE!AP404</f>
        <v>Methodenvergleich</v>
      </c>
    </row>
    <row r="405" spans="1:10">
      <c r="A405" s="355" t="s">
        <v>445</v>
      </c>
      <c r="E405" s="332">
        <v>5.6538000000000004</v>
      </c>
      <c r="G405" s="297">
        <f t="shared" si="6"/>
        <v>0</v>
      </c>
      <c r="J405" s="298" t="str">
        <f>PE!AP405</f>
        <v>Methodenvergleich</v>
      </c>
    </row>
    <row r="406" spans="1:10">
      <c r="A406" s="355" t="s">
        <v>446</v>
      </c>
      <c r="E406" s="332">
        <v>5.3194999999999997</v>
      </c>
      <c r="G406" s="297">
        <f t="shared" si="6"/>
        <v>0</v>
      </c>
      <c r="J406" s="298" t="str">
        <f>PE!AP406</f>
        <v>Methodenvergleich</v>
      </c>
    </row>
    <row r="407" spans="1:10">
      <c r="A407" s="355" t="s">
        <v>447</v>
      </c>
      <c r="E407" s="332">
        <v>5.3696999999999999</v>
      </c>
      <c r="G407" s="297">
        <f t="shared" si="6"/>
        <v>0</v>
      </c>
      <c r="J407" s="298" t="str">
        <f>PE!AP407</f>
        <v>Methodenvergleich</v>
      </c>
    </row>
    <row r="408" spans="1:10">
      <c r="A408" s="355" t="s">
        <v>448</v>
      </c>
      <c r="E408" s="332">
        <v>9.5042000000000009</v>
      </c>
      <c r="G408" s="297">
        <f t="shared" si="6"/>
        <v>0</v>
      </c>
      <c r="J408" s="298" t="str">
        <f>PE!AP408</f>
        <v>Methodenvergleich</v>
      </c>
    </row>
    <row r="409" spans="1:10">
      <c r="A409" s="355" t="s">
        <v>449</v>
      </c>
      <c r="E409" s="332">
        <v>11.631600000000001</v>
      </c>
      <c r="G409" s="297">
        <f t="shared" si="6"/>
        <v>0</v>
      </c>
      <c r="J409" s="298" t="str">
        <f>PE!AP409</f>
        <v>Methodenvergleich</v>
      </c>
    </row>
    <row r="410" spans="1:10">
      <c r="A410" s="355" t="s">
        <v>450</v>
      </c>
      <c r="E410" s="332">
        <v>11.167400000000001</v>
      </c>
      <c r="G410" s="297">
        <f t="shared" si="6"/>
        <v>0</v>
      </c>
      <c r="J410" s="298" t="str">
        <f>PE!AP410</f>
        <v>Methodenvergleich</v>
      </c>
    </row>
    <row r="411" spans="1:10">
      <c r="A411" s="355" t="s">
        <v>451</v>
      </c>
      <c r="E411" s="332">
        <v>11.9732</v>
      </c>
      <c r="G411" s="297">
        <f t="shared" si="6"/>
        <v>0</v>
      </c>
      <c r="J411" s="298" t="str">
        <f>PE!AP411</f>
        <v>Methodenvergleich</v>
      </c>
    </row>
    <row r="412" spans="1:10">
      <c r="A412" s="356" t="s">
        <v>452</v>
      </c>
      <c r="C412" s="304"/>
      <c r="D412" s="304"/>
      <c r="E412" s="193">
        <v>9.4643999999999995</v>
      </c>
      <c r="G412" s="297">
        <f t="shared" si="6"/>
        <v>0</v>
      </c>
      <c r="J412" s="298" t="str">
        <f>PE!AP412</f>
        <v>KWS, Schlamm</v>
      </c>
    </row>
    <row r="413" spans="1:10">
      <c r="A413" s="356" t="s">
        <v>453</v>
      </c>
      <c r="E413" s="332">
        <v>10.7295</v>
      </c>
      <c r="G413" s="297">
        <f t="shared" si="6"/>
        <v>0</v>
      </c>
      <c r="J413" s="298" t="str">
        <f>PE!AP413</f>
        <v>KWS, Schlamm</v>
      </c>
    </row>
    <row r="414" spans="1:10">
      <c r="A414" s="356" t="s">
        <v>455</v>
      </c>
      <c r="E414" s="332">
        <v>9.7256</v>
      </c>
      <c r="F414">
        <v>1</v>
      </c>
      <c r="G414" s="297">
        <f t="shared" si="6"/>
        <v>0</v>
      </c>
      <c r="H414">
        <v>9.8041999999999998</v>
      </c>
      <c r="I414" s="302" t="e">
        <f>1000*(H414-#REF!)</f>
        <v>#REF!</v>
      </c>
      <c r="J414" s="298" t="str">
        <f>PE!AP414</f>
        <v>KWS, Schlamm</v>
      </c>
    </row>
    <row r="415" spans="1:10">
      <c r="A415" s="356" t="s">
        <v>456</v>
      </c>
      <c r="E415" s="332">
        <v>9.1966999999999999</v>
      </c>
      <c r="G415" s="297">
        <f t="shared" si="6"/>
        <v>0</v>
      </c>
      <c r="J415" s="298" t="str">
        <f>PE!AP415</f>
        <v>KWS, Schlamm</v>
      </c>
    </row>
    <row r="416" spans="1:10">
      <c r="A416" s="356" t="s">
        <v>457</v>
      </c>
      <c r="E416" s="332">
        <v>9.6524999999999999</v>
      </c>
      <c r="G416" s="297">
        <f t="shared" si="6"/>
        <v>0</v>
      </c>
      <c r="J416" s="298" t="str">
        <f>PE!AP416</f>
        <v>KWS, Schlamm</v>
      </c>
    </row>
    <row r="417" spans="1:10">
      <c r="A417" s="356" t="s">
        <v>458</v>
      </c>
      <c r="E417" s="332">
        <v>9.2067999999999994</v>
      </c>
      <c r="G417" s="297">
        <f t="shared" si="6"/>
        <v>0</v>
      </c>
      <c r="J417" s="298" t="str">
        <f>PE!AP417</f>
        <v>KWS, Schlamm</v>
      </c>
    </row>
    <row r="418" spans="1:10">
      <c r="A418" s="356" t="s">
        <v>459</v>
      </c>
      <c r="E418" s="332">
        <v>11.2903</v>
      </c>
      <c r="G418" s="297">
        <f t="shared" si="6"/>
        <v>0</v>
      </c>
      <c r="J418" s="298" t="str">
        <f>PE!AP418</f>
        <v>KWS, Schlamm</v>
      </c>
    </row>
    <row r="419" spans="1:10">
      <c r="A419" s="356" t="s">
        <v>460</v>
      </c>
      <c r="E419" s="332">
        <v>10.154999999999999</v>
      </c>
      <c r="G419" s="297">
        <f t="shared" si="6"/>
        <v>0</v>
      </c>
      <c r="J419" s="298" t="str">
        <f>PE!AP419</f>
        <v>KWS, Schlamm</v>
      </c>
    </row>
    <row r="420" spans="1:10">
      <c r="A420" s="356" t="s">
        <v>461</v>
      </c>
      <c r="E420" s="332">
        <v>10.949299999999999</v>
      </c>
      <c r="G420" s="297">
        <f t="shared" si="6"/>
        <v>0</v>
      </c>
      <c r="J420" s="298" t="str">
        <f>PE!AP420</f>
        <v>KWS, Schlamm</v>
      </c>
    </row>
    <row r="421" spans="1:10">
      <c r="A421" s="356" t="s">
        <v>462</v>
      </c>
      <c r="E421" s="332">
        <v>11.273899999999999</v>
      </c>
      <c r="G421" s="297">
        <f t="shared" si="6"/>
        <v>0</v>
      </c>
      <c r="J421" s="298" t="str">
        <f>PE!AP421</f>
        <v>KWS, Schlamm</v>
      </c>
    </row>
    <row r="422" spans="1:10">
      <c r="A422" s="356" t="s">
        <v>463</v>
      </c>
      <c r="E422" s="332">
        <v>9.2585999999999995</v>
      </c>
      <c r="G422" s="297">
        <f t="shared" si="6"/>
        <v>0</v>
      </c>
      <c r="J422" s="298" t="str">
        <f>PE!AP422</f>
        <v>KWS, Schlamm</v>
      </c>
    </row>
    <row r="423" spans="1:10">
      <c r="A423" s="356" t="s">
        <v>464</v>
      </c>
      <c r="E423" s="332">
        <v>117.7</v>
      </c>
      <c r="F423">
        <v>0.5</v>
      </c>
      <c r="G423" s="297">
        <f t="shared" si="6"/>
        <v>0</v>
      </c>
      <c r="J423" s="298" t="str">
        <f>PE!AP423</f>
        <v>Methode</v>
      </c>
    </row>
    <row r="424" spans="1:10">
      <c r="A424" s="356" t="s">
        <v>465</v>
      </c>
      <c r="E424" s="332">
        <v>10.9331</v>
      </c>
      <c r="F424">
        <v>0.5</v>
      </c>
      <c r="G424" s="297">
        <f t="shared" si="6"/>
        <v>0</v>
      </c>
      <c r="J424" s="298" t="str">
        <f>PE!AP424</f>
        <v>KWS, Schlamm</v>
      </c>
    </row>
    <row r="425" spans="1:10">
      <c r="A425" s="356" t="s">
        <v>466</v>
      </c>
      <c r="E425" s="332">
        <v>8.6662999999999997</v>
      </c>
      <c r="F425">
        <v>0.5</v>
      </c>
      <c r="G425" s="297">
        <f t="shared" si="6"/>
        <v>0</v>
      </c>
      <c r="J425" s="298" t="str">
        <f>PE!AP425</f>
        <v>KWS, Schlamm</v>
      </c>
    </row>
    <row r="426" spans="1:10">
      <c r="A426" s="356" t="s">
        <v>467</v>
      </c>
      <c r="E426" s="332">
        <v>12.5199</v>
      </c>
      <c r="F426">
        <v>0.5</v>
      </c>
      <c r="G426" s="297">
        <f t="shared" si="6"/>
        <v>0</v>
      </c>
      <c r="J426" s="298" t="str">
        <f>PE!AP426</f>
        <v>KWS, Schlamm</v>
      </c>
    </row>
    <row r="427" spans="1:10">
      <c r="A427" s="356" t="s">
        <v>468</v>
      </c>
      <c r="E427" s="332">
        <v>11.566700000000001</v>
      </c>
      <c r="F427">
        <v>0.5</v>
      </c>
      <c r="G427" s="297">
        <f t="shared" si="6"/>
        <v>0</v>
      </c>
      <c r="J427" s="298" t="str">
        <f>PE!AP427</f>
        <v>KWS, Schlamm</v>
      </c>
    </row>
    <row r="428" spans="1:10">
      <c r="A428" s="356" t="s">
        <v>469</v>
      </c>
      <c r="E428" s="332">
        <v>8.7213999999999992</v>
      </c>
      <c r="F428">
        <v>0.5</v>
      </c>
      <c r="G428" s="297">
        <f t="shared" si="6"/>
        <v>0</v>
      </c>
      <c r="J428" s="298" t="str">
        <f>PE!AP428</f>
        <v>KWS, Schlamm</v>
      </c>
    </row>
    <row r="429" spans="1:10">
      <c r="A429" s="356" t="s">
        <v>470</v>
      </c>
      <c r="E429" s="332">
        <v>9.2446999999999999</v>
      </c>
      <c r="F429">
        <v>0.5</v>
      </c>
      <c r="G429" s="297">
        <f t="shared" si="6"/>
        <v>0</v>
      </c>
      <c r="J429" s="298" t="str">
        <f>PE!AP429</f>
        <v>KWS, Schlamm</v>
      </c>
    </row>
    <row r="430" spans="1:10">
      <c r="A430" s="356" t="s">
        <v>471</v>
      </c>
      <c r="E430" s="332">
        <v>6.3342999999999998</v>
      </c>
      <c r="F430">
        <v>0.5</v>
      </c>
      <c r="G430" s="297">
        <f t="shared" si="6"/>
        <v>0</v>
      </c>
      <c r="J430" s="298" t="str">
        <f>PE!AP430</f>
        <v>KWS, Schlamm</v>
      </c>
    </row>
    <row r="431" spans="1:10">
      <c r="A431" s="356" t="s">
        <v>472</v>
      </c>
      <c r="E431" s="332">
        <v>9.7014999999999993</v>
      </c>
      <c r="F431">
        <v>0.5</v>
      </c>
      <c r="G431" s="297">
        <f t="shared" si="6"/>
        <v>0</v>
      </c>
      <c r="J431" s="298" t="str">
        <f>PE!AP431</f>
        <v>KWS, Schlamm</v>
      </c>
    </row>
    <row r="432" spans="1:10">
      <c r="A432" s="356" t="s">
        <v>473</v>
      </c>
      <c r="E432" s="332">
        <v>9.4488000000000003</v>
      </c>
      <c r="G432" s="297">
        <f t="shared" si="6"/>
        <v>0</v>
      </c>
      <c r="J432" s="298" t="str">
        <f>PE!AP432</f>
        <v>KWS, Schlamm</v>
      </c>
    </row>
    <row r="433" spans="1:10">
      <c r="A433" s="356" t="s">
        <v>474</v>
      </c>
      <c r="E433" s="332">
        <v>11.236800000000001</v>
      </c>
      <c r="F433">
        <v>0.5</v>
      </c>
      <c r="G433" s="297">
        <f t="shared" si="6"/>
        <v>0</v>
      </c>
      <c r="J433" s="298" t="str">
        <f>PE!AP433</f>
        <v>KWS, Schlamm</v>
      </c>
    </row>
    <row r="434" spans="1:10">
      <c r="A434" s="356" t="s">
        <v>475</v>
      </c>
      <c r="E434" s="332">
        <v>13.6</v>
      </c>
      <c r="G434" s="297">
        <f t="shared" si="6"/>
        <v>0</v>
      </c>
      <c r="J434" s="298" t="str">
        <f>PE!AP434</f>
        <v>Methode</v>
      </c>
    </row>
    <row r="435" spans="1:10">
      <c r="A435" s="356" t="s">
        <v>476</v>
      </c>
      <c r="B435" s="332">
        <v>37.4</v>
      </c>
      <c r="E435" s="332">
        <v>12.6</v>
      </c>
      <c r="F435">
        <v>0.8</v>
      </c>
      <c r="G435" s="297">
        <f t="shared" si="6"/>
        <v>2.9682539682539684</v>
      </c>
      <c r="I435" s="256">
        <f>G435*100</f>
        <v>296.82539682539687</v>
      </c>
      <c r="J435" s="298" t="str">
        <f>PE!AP435</f>
        <v>Methode</v>
      </c>
    </row>
    <row r="436" spans="1:10">
      <c r="A436" s="356" t="s">
        <v>477</v>
      </c>
      <c r="E436" s="332">
        <v>11.5</v>
      </c>
      <c r="F436">
        <v>0.25</v>
      </c>
      <c r="G436" s="297">
        <f t="shared" si="6"/>
        <v>0</v>
      </c>
      <c r="J436" s="298" t="str">
        <f>PE!AP436</f>
        <v>Methode</v>
      </c>
    </row>
    <row r="437" spans="1:10">
      <c r="A437" s="357" t="s">
        <v>478</v>
      </c>
      <c r="E437" s="332">
        <v>9.7256</v>
      </c>
      <c r="F437">
        <v>0.6</v>
      </c>
      <c r="G437" s="297">
        <f t="shared" si="6"/>
        <v>0</v>
      </c>
      <c r="H437">
        <v>9.8041999999999998</v>
      </c>
      <c r="I437" s="302" t="e">
        <f>1000*(H437-#REF!)</f>
        <v>#REF!</v>
      </c>
      <c r="J437" s="298" t="str">
        <f>PE!AP437</f>
        <v>Methode</v>
      </c>
    </row>
    <row r="438" spans="1:10">
      <c r="A438" s="357" t="s">
        <v>480</v>
      </c>
      <c r="E438" s="332">
        <v>117.7</v>
      </c>
      <c r="F438">
        <v>0.25</v>
      </c>
      <c r="G438" s="297">
        <f t="shared" si="6"/>
        <v>0</v>
      </c>
      <c r="J438" s="298" t="str">
        <f>PE!AP438</f>
        <v>Methode</v>
      </c>
    </row>
    <row r="439" spans="1:10">
      <c r="A439" s="357" t="s">
        <v>481</v>
      </c>
      <c r="E439" s="332">
        <v>6.3342999999999998</v>
      </c>
      <c r="F439">
        <v>0.5</v>
      </c>
      <c r="G439" s="297">
        <f t="shared" si="6"/>
        <v>0</v>
      </c>
      <c r="J439" s="298" t="str">
        <f>PE!AP439</f>
        <v>Methode</v>
      </c>
    </row>
    <row r="440" spans="1:10">
      <c r="A440" s="358" t="s">
        <v>1068</v>
      </c>
      <c r="E440" s="332">
        <v>75.800000000000011</v>
      </c>
      <c r="G440" s="297">
        <f t="shared" si="6"/>
        <v>0</v>
      </c>
      <c r="J440" s="298" t="str">
        <f>PE!AP440</f>
        <v>Methode</v>
      </c>
    </row>
    <row r="441" spans="1:10">
      <c r="A441" s="358" t="s">
        <v>483</v>
      </c>
      <c r="B441" s="332">
        <v>20.93</v>
      </c>
      <c r="E441" s="332">
        <v>20</v>
      </c>
      <c r="F441">
        <v>0.6</v>
      </c>
      <c r="G441" s="297">
        <f t="shared" si="6"/>
        <v>1.0465</v>
      </c>
      <c r="I441">
        <f>100*B441/E441</f>
        <v>104.65</v>
      </c>
      <c r="J441" s="298" t="str">
        <f>PE!AP441</f>
        <v>Methode</v>
      </c>
    </row>
    <row r="442" spans="1:10">
      <c r="A442" s="358" t="s">
        <v>484</v>
      </c>
      <c r="E442" s="332">
        <v>20</v>
      </c>
      <c r="G442" s="297">
        <f t="shared" si="6"/>
        <v>0</v>
      </c>
      <c r="J442" s="298" t="str">
        <f>PE!AP442</f>
        <v>Methode</v>
      </c>
    </row>
    <row r="443" spans="1:10">
      <c r="A443" s="358" t="s">
        <v>485</v>
      </c>
      <c r="E443" s="332">
        <v>9.2851999999999997</v>
      </c>
      <c r="F443">
        <v>0.8</v>
      </c>
      <c r="G443" s="297">
        <f t="shared" si="6"/>
        <v>0</v>
      </c>
      <c r="J443" s="298" t="str">
        <f>PE!AP443</f>
        <v>Massenbilanz KWS</v>
      </c>
    </row>
    <row r="444" spans="1:10">
      <c r="A444" s="358" t="s">
        <v>486</v>
      </c>
      <c r="E444" s="332">
        <v>11.9915</v>
      </c>
      <c r="F444">
        <v>0.8</v>
      </c>
      <c r="G444" s="297">
        <f t="shared" si="6"/>
        <v>0</v>
      </c>
      <c r="J444" s="298" t="str">
        <f>PE!AP444</f>
        <v>Massenbilanz KWS</v>
      </c>
    </row>
    <row r="445" spans="1:10">
      <c r="A445" s="358" t="s">
        <v>487</v>
      </c>
      <c r="E445" s="332">
        <v>11.0276</v>
      </c>
      <c r="F445">
        <v>1</v>
      </c>
      <c r="G445" s="297">
        <f t="shared" si="6"/>
        <v>0</v>
      </c>
      <c r="J445" s="298" t="str">
        <f>PE!AP445</f>
        <v>Massenbilanz KWS</v>
      </c>
    </row>
    <row r="446" spans="1:10">
      <c r="A446" s="358" t="s">
        <v>488</v>
      </c>
      <c r="E446" s="332">
        <v>11.7537</v>
      </c>
      <c r="F446">
        <v>0.6</v>
      </c>
      <c r="G446" s="297">
        <f t="shared" si="6"/>
        <v>0</v>
      </c>
      <c r="J446" s="298" t="str">
        <f>PE!AP446</f>
        <v>Massenbilanz KWS</v>
      </c>
    </row>
    <row r="447" spans="1:10">
      <c r="A447" s="358" t="s">
        <v>489</v>
      </c>
      <c r="E447" s="332">
        <v>10.612299999999999</v>
      </c>
      <c r="F447">
        <v>0.6</v>
      </c>
      <c r="G447" s="297">
        <f t="shared" si="6"/>
        <v>0</v>
      </c>
      <c r="J447" s="298" t="str">
        <f>PE!AP447</f>
        <v>Massenbilanz KWS</v>
      </c>
    </row>
    <row r="448" spans="1:10">
      <c r="A448" s="358" t="s">
        <v>490</v>
      </c>
      <c r="E448" s="332">
        <v>9.5684000000000005</v>
      </c>
      <c r="F448">
        <v>0.7</v>
      </c>
      <c r="G448" s="297">
        <f t="shared" si="6"/>
        <v>0</v>
      </c>
      <c r="J448" s="298" t="str">
        <f>PE!AP448</f>
        <v>Massenbilanz KWS</v>
      </c>
    </row>
    <row r="449" spans="1:10">
      <c r="A449" s="358" t="s">
        <v>491</v>
      </c>
      <c r="E449" s="332">
        <v>9.7796000000000003</v>
      </c>
      <c r="G449" s="297">
        <f t="shared" si="6"/>
        <v>0</v>
      </c>
      <c r="J449" s="298" t="str">
        <f>PE!AP449</f>
        <v>KWS, Schlamm</v>
      </c>
    </row>
    <row r="450" spans="1:10">
      <c r="A450" s="358" t="s">
        <v>492</v>
      </c>
      <c r="E450" s="332">
        <v>12.792</v>
      </c>
      <c r="G450" s="297">
        <f t="shared" ref="G450:G513" si="7">IFERROR(B450/E450,0)</f>
        <v>0</v>
      </c>
      <c r="J450" s="298" t="str">
        <f>PE!AP450</f>
        <v>KWS, Schlamm</v>
      </c>
    </row>
    <row r="451" spans="1:10">
      <c r="A451" s="358" t="s">
        <v>493</v>
      </c>
      <c r="E451" s="332">
        <v>9.4458000000000002</v>
      </c>
      <c r="G451" s="297">
        <f t="shared" si="7"/>
        <v>0</v>
      </c>
      <c r="J451" s="298" t="str">
        <f>PE!AP451</f>
        <v>KWS, Schlamm</v>
      </c>
    </row>
    <row r="452" spans="1:10">
      <c r="A452" s="358" t="s">
        <v>494</v>
      </c>
      <c r="B452" s="332">
        <v>5.28</v>
      </c>
      <c r="E452" s="332">
        <v>12.256500000000001</v>
      </c>
      <c r="F452">
        <v>0.9</v>
      </c>
      <c r="G452" s="297">
        <f t="shared" si="7"/>
        <v>0.4307918247460531</v>
      </c>
      <c r="J452" s="298" t="str">
        <f>PE!AP452</f>
        <v>Massenbilanz KWS</v>
      </c>
    </row>
    <row r="453" spans="1:10">
      <c r="A453" s="358" t="s">
        <v>495</v>
      </c>
      <c r="E453" s="332">
        <v>9.2982999999999993</v>
      </c>
      <c r="F453">
        <v>0.6</v>
      </c>
      <c r="G453" s="297">
        <f t="shared" si="7"/>
        <v>0</v>
      </c>
      <c r="J453" s="298" t="str">
        <f>PE!AP453</f>
        <v>Massenbilanz KWS</v>
      </c>
    </row>
    <row r="454" spans="1:10">
      <c r="A454" s="358" t="s">
        <v>496</v>
      </c>
      <c r="E454" s="332">
        <v>9.9055999999999997</v>
      </c>
      <c r="F454">
        <v>0.9</v>
      </c>
      <c r="G454" s="297">
        <f t="shared" si="7"/>
        <v>0</v>
      </c>
      <c r="J454" s="298" t="str">
        <f>PE!AP454</f>
        <v>Massenbilanz KWS</v>
      </c>
    </row>
    <row r="455" spans="1:10">
      <c r="A455" s="357" t="s">
        <v>497</v>
      </c>
      <c r="E455" s="332">
        <v>9.6128999999999998</v>
      </c>
      <c r="F455">
        <v>0.6</v>
      </c>
      <c r="G455" s="297">
        <f t="shared" si="7"/>
        <v>0</v>
      </c>
      <c r="J455" s="298" t="str">
        <f>PE!AP455</f>
        <v>KWS, Schlamm</v>
      </c>
    </row>
    <row r="456" spans="1:10">
      <c r="A456" s="358" t="s">
        <v>498</v>
      </c>
      <c r="E456" s="332">
        <v>12.1465</v>
      </c>
      <c r="G456" s="297">
        <f t="shared" si="7"/>
        <v>0</v>
      </c>
      <c r="J456" s="298" t="str">
        <f>PE!AP456</f>
        <v>KWS, Schlamm</v>
      </c>
    </row>
    <row r="457" spans="1:10">
      <c r="A457" s="358" t="s">
        <v>499</v>
      </c>
      <c r="E457" s="332">
        <v>7.3943000000000003</v>
      </c>
      <c r="F457">
        <v>0.25</v>
      </c>
      <c r="G457" s="297">
        <f t="shared" si="7"/>
        <v>0</v>
      </c>
      <c r="J457" s="298" t="str">
        <f>PE!AP457</f>
        <v>KWS, Schlamm</v>
      </c>
    </row>
    <row r="458" spans="1:10">
      <c r="A458" s="358" t="s">
        <v>500</v>
      </c>
      <c r="E458" s="332">
        <v>6.7359</v>
      </c>
      <c r="G458" s="297">
        <f t="shared" si="7"/>
        <v>0</v>
      </c>
      <c r="J458" s="298" t="str">
        <f>PE!AP458</f>
        <v>KWS, Schlamm</v>
      </c>
    </row>
    <row r="459" spans="1:10">
      <c r="A459" s="358" t="s">
        <v>501</v>
      </c>
      <c r="E459" s="332">
        <v>2.8068</v>
      </c>
      <c r="G459" s="297">
        <f t="shared" si="7"/>
        <v>0</v>
      </c>
      <c r="J459" s="298" t="str">
        <f>PE!AP459</f>
        <v>Massenbilanz KWS</v>
      </c>
    </row>
    <row r="460" spans="1:10">
      <c r="A460" s="358" t="s">
        <v>502</v>
      </c>
      <c r="E460" s="332">
        <v>5.4286000000000003</v>
      </c>
      <c r="G460" s="297">
        <f t="shared" si="7"/>
        <v>0</v>
      </c>
      <c r="J460" s="298" t="str">
        <f>PE!AP460</f>
        <v>Massenbilanz KWS</v>
      </c>
    </row>
    <row r="461" spans="1:10">
      <c r="A461" s="358" t="s">
        <v>503</v>
      </c>
      <c r="E461" s="332">
        <v>5.8949999999999996</v>
      </c>
      <c r="G461" s="297">
        <f t="shared" si="7"/>
        <v>0</v>
      </c>
      <c r="J461" s="298" t="str">
        <f>PE!AP461</f>
        <v>Massenbilanz KWS</v>
      </c>
    </row>
    <row r="462" spans="1:10">
      <c r="A462" s="358" t="s">
        <v>504</v>
      </c>
      <c r="E462" s="332">
        <v>6.8872</v>
      </c>
      <c r="G462" s="297">
        <f t="shared" si="7"/>
        <v>0</v>
      </c>
      <c r="J462" s="298" t="str">
        <f>PE!AP462</f>
        <v>Massenbilanz KWS</v>
      </c>
    </row>
    <row r="463" spans="1:10">
      <c r="A463" s="358" t="s">
        <v>505</v>
      </c>
      <c r="E463" s="332">
        <v>6.7679</v>
      </c>
      <c r="G463" s="297">
        <f t="shared" si="7"/>
        <v>0</v>
      </c>
      <c r="J463" s="298" t="str">
        <f>PE!AP463</f>
        <v>Massenbilanz KWS</v>
      </c>
    </row>
    <row r="464" spans="1:10">
      <c r="A464" s="358" t="s">
        <v>506</v>
      </c>
      <c r="E464" s="332">
        <v>9.6418999999999997</v>
      </c>
      <c r="G464" s="297">
        <f t="shared" si="7"/>
        <v>0</v>
      </c>
      <c r="J464" s="298" t="str">
        <f>PE!AP464</f>
        <v>Massenbilanz KWS</v>
      </c>
    </row>
    <row r="465" spans="1:10">
      <c r="A465" s="359" t="s">
        <v>507</v>
      </c>
      <c r="E465" s="332">
        <v>13.8088</v>
      </c>
      <c r="G465" s="297">
        <f t="shared" si="7"/>
        <v>0</v>
      </c>
      <c r="J465" s="298" t="str">
        <f>PE!AP465</f>
        <v>Massenbilanz KWS</v>
      </c>
    </row>
    <row r="466" spans="1:10">
      <c r="A466" s="359" t="s">
        <v>508</v>
      </c>
      <c r="E466" s="332">
        <v>18.412400000000002</v>
      </c>
      <c r="G466" s="297">
        <f t="shared" si="7"/>
        <v>0</v>
      </c>
      <c r="J466" s="298" t="str">
        <f>PE!AP466</f>
        <v>Massenbilanz KWS</v>
      </c>
    </row>
    <row r="467" spans="1:10">
      <c r="A467" s="359" t="s">
        <v>509</v>
      </c>
      <c r="E467" s="332">
        <v>8.6173000000000002</v>
      </c>
      <c r="G467" s="297">
        <f t="shared" si="7"/>
        <v>0</v>
      </c>
      <c r="J467" s="298" t="str">
        <f>PE!AP467</f>
        <v>Massenbilanz KWS</v>
      </c>
    </row>
    <row r="468" spans="1:10">
      <c r="A468" s="359" t="s">
        <v>510</v>
      </c>
      <c r="E468" s="332">
        <v>9.5145</v>
      </c>
      <c r="G468" s="297">
        <f t="shared" si="7"/>
        <v>0</v>
      </c>
      <c r="J468" s="298" t="str">
        <f>PE!AP468</f>
        <v>KWS, Methode</v>
      </c>
    </row>
    <row r="469" spans="1:10">
      <c r="A469" s="359" t="s">
        <v>512</v>
      </c>
      <c r="E469" s="332">
        <v>7.7281000000000004</v>
      </c>
      <c r="F469">
        <v>0.5</v>
      </c>
      <c r="G469" s="297">
        <f t="shared" si="7"/>
        <v>0</v>
      </c>
      <c r="J469" s="298" t="str">
        <f>PE!AP469</f>
        <v>KWS, Schlamm</v>
      </c>
    </row>
    <row r="470" spans="1:10">
      <c r="A470" s="359" t="s">
        <v>513</v>
      </c>
      <c r="E470" s="332">
        <v>11.4467</v>
      </c>
      <c r="F470">
        <v>0.5</v>
      </c>
      <c r="G470" s="297">
        <f t="shared" si="7"/>
        <v>0</v>
      </c>
      <c r="J470" s="298" t="str">
        <f>PE!AP470</f>
        <v>KWS, Schlamm</v>
      </c>
    </row>
    <row r="471" spans="1:10">
      <c r="A471" s="359" t="s">
        <v>514</v>
      </c>
      <c r="E471" s="332">
        <v>20.927099999999999</v>
      </c>
      <c r="G471" s="297">
        <f t="shared" si="7"/>
        <v>0</v>
      </c>
      <c r="J471" s="298" t="str">
        <f>PE!AP471</f>
        <v>Methode</v>
      </c>
    </row>
    <row r="472" spans="1:10">
      <c r="A472" s="359" t="s">
        <v>515</v>
      </c>
      <c r="E472" s="332">
        <v>8.4353999999999996</v>
      </c>
      <c r="F472">
        <v>0.5</v>
      </c>
      <c r="G472" s="297">
        <f t="shared" si="7"/>
        <v>0</v>
      </c>
      <c r="J472" s="298" t="str">
        <f>PE!AP472</f>
        <v>KWS, Schlamm</v>
      </c>
    </row>
    <row r="473" spans="1:10">
      <c r="A473" s="359" t="s">
        <v>516</v>
      </c>
      <c r="E473" s="332">
        <v>11.7111</v>
      </c>
      <c r="F473">
        <v>0.5</v>
      </c>
      <c r="G473" s="297">
        <f t="shared" si="7"/>
        <v>0</v>
      </c>
      <c r="J473" s="298" t="str">
        <f>PE!AP473</f>
        <v>KWS, Schlamm</v>
      </c>
    </row>
    <row r="474" spans="1:10">
      <c r="A474" s="359" t="s">
        <v>517</v>
      </c>
      <c r="E474" s="332">
        <v>8.1944999999999997</v>
      </c>
      <c r="F474">
        <v>0.5</v>
      </c>
      <c r="G474" s="297">
        <f t="shared" si="7"/>
        <v>0</v>
      </c>
      <c r="J474" s="298" t="str">
        <f>PE!AP474</f>
        <v>KWS, Schlamm</v>
      </c>
    </row>
    <row r="475" spans="1:10">
      <c r="A475" s="359" t="s">
        <v>518</v>
      </c>
      <c r="E475" s="332">
        <v>5.7272999999999996</v>
      </c>
      <c r="G475" s="297">
        <f t="shared" si="7"/>
        <v>0</v>
      </c>
      <c r="J475" s="298" t="str">
        <f>PE!AP475</f>
        <v>KWS, Methode</v>
      </c>
    </row>
    <row r="476" spans="1:10">
      <c r="A476" s="359" t="s">
        <v>519</v>
      </c>
      <c r="E476" s="332">
        <v>6.8329000000000004</v>
      </c>
      <c r="F476">
        <v>0.25</v>
      </c>
      <c r="G476" s="297">
        <f t="shared" si="7"/>
        <v>0</v>
      </c>
      <c r="J476" s="298" t="str">
        <f>PE!AP476</f>
        <v>KWS, Schlamm</v>
      </c>
    </row>
    <row r="477" spans="1:10">
      <c r="A477" s="359" t="s">
        <v>520</v>
      </c>
      <c r="E477" s="332">
        <v>7.9863</v>
      </c>
      <c r="F477">
        <v>0.25</v>
      </c>
      <c r="G477" s="297">
        <f t="shared" si="7"/>
        <v>0</v>
      </c>
      <c r="J477" s="298" t="str">
        <f>PE!AP477</f>
        <v>KWS, Schlamm</v>
      </c>
    </row>
    <row r="478" spans="1:10">
      <c r="A478" s="359" t="s">
        <v>521</v>
      </c>
      <c r="E478" s="332">
        <v>8.0572999999999997</v>
      </c>
      <c r="G478" s="297">
        <f t="shared" si="7"/>
        <v>0</v>
      </c>
      <c r="J478" s="298" t="str">
        <f>PE!AP478</f>
        <v>KWS, Methode</v>
      </c>
    </row>
    <row r="479" spans="1:10">
      <c r="A479" s="359" t="s">
        <v>522</v>
      </c>
      <c r="E479" s="332">
        <v>98.735100000000003</v>
      </c>
      <c r="G479" s="297">
        <f t="shared" si="7"/>
        <v>0</v>
      </c>
      <c r="J479" s="298" t="str">
        <f>PE!AP479</f>
        <v>Methode</v>
      </c>
    </row>
    <row r="480" spans="1:10">
      <c r="A480" s="359" t="s">
        <v>523</v>
      </c>
      <c r="B480" s="332">
        <v>26.73</v>
      </c>
      <c r="E480" s="332">
        <v>9.3091000000000008</v>
      </c>
      <c r="F480">
        <v>0.8</v>
      </c>
      <c r="G480" s="297">
        <f t="shared" si="7"/>
        <v>2.8713839146641456</v>
      </c>
      <c r="H480" s="147"/>
      <c r="I480">
        <f>100*B480/E480</f>
        <v>287.13839146641453</v>
      </c>
      <c r="J480" s="298" t="str">
        <f>PE!AP480</f>
        <v>Methode</v>
      </c>
    </row>
    <row r="481" spans="1:10">
      <c r="A481" s="359" t="s">
        <v>524</v>
      </c>
      <c r="E481" s="332">
        <v>72.2</v>
      </c>
      <c r="G481" s="297">
        <f t="shared" si="7"/>
        <v>0</v>
      </c>
      <c r="J481" s="298" t="str">
        <f>PE!AP481</f>
        <v>Methode</v>
      </c>
    </row>
    <row r="482" spans="1:10">
      <c r="A482" s="360" t="s">
        <v>525</v>
      </c>
      <c r="E482" s="332">
        <v>3.8195999999999999</v>
      </c>
      <c r="G482" s="297">
        <f t="shared" si="7"/>
        <v>0</v>
      </c>
      <c r="J482" s="298" t="str">
        <f>PE!AP482</f>
        <v>Methode</v>
      </c>
    </row>
    <row r="483" spans="1:10">
      <c r="A483" s="360" t="s">
        <v>526</v>
      </c>
      <c r="E483" s="332">
        <v>8.4923999999999999</v>
      </c>
      <c r="G483" s="297">
        <f t="shared" si="7"/>
        <v>0</v>
      </c>
      <c r="J483" s="298" t="str">
        <f>PE!AP483</f>
        <v>Methode</v>
      </c>
    </row>
    <row r="484" spans="1:10">
      <c r="A484" s="360" t="s">
        <v>527</v>
      </c>
      <c r="E484" s="332">
        <v>7.0076000000000001</v>
      </c>
      <c r="G484" s="297">
        <f t="shared" si="7"/>
        <v>0</v>
      </c>
      <c r="J484" s="298" t="str">
        <f>PE!AP484</f>
        <v>Methode</v>
      </c>
    </row>
    <row r="485" spans="1:10">
      <c r="A485" s="360" t="s">
        <v>528</v>
      </c>
      <c r="E485" s="332">
        <v>7.1654</v>
      </c>
      <c r="G485" s="297">
        <f t="shared" si="7"/>
        <v>0</v>
      </c>
      <c r="J485" s="298" t="str">
        <f>PE!AP485</f>
        <v>Methode</v>
      </c>
    </row>
    <row r="486" spans="1:10">
      <c r="A486" s="360" t="s">
        <v>529</v>
      </c>
      <c r="E486" s="332">
        <v>9.2026000000000003</v>
      </c>
      <c r="G486" s="297">
        <f t="shared" si="7"/>
        <v>0</v>
      </c>
      <c r="J486" s="298" t="str">
        <f>PE!AP486</f>
        <v>Methode</v>
      </c>
    </row>
    <row r="487" spans="1:10">
      <c r="A487" s="360" t="s">
        <v>530</v>
      </c>
      <c r="E487" s="332">
        <v>10.8903</v>
      </c>
      <c r="G487" s="297">
        <f t="shared" si="7"/>
        <v>0</v>
      </c>
      <c r="J487" s="298" t="str">
        <f>PE!AP487</f>
        <v>Massenbilanz KWS</v>
      </c>
    </row>
    <row r="488" spans="1:10">
      <c r="A488" s="360" t="s">
        <v>531</v>
      </c>
      <c r="E488" s="332">
        <v>11.8203</v>
      </c>
      <c r="G488" s="297">
        <f t="shared" si="7"/>
        <v>0</v>
      </c>
      <c r="J488" s="298" t="str">
        <f>PE!AP488</f>
        <v>Massenbilanz KWS</v>
      </c>
    </row>
    <row r="489" spans="1:10">
      <c r="A489" s="360" t="s">
        <v>532</v>
      </c>
      <c r="E489" s="332">
        <v>83.7059</v>
      </c>
      <c r="G489" s="297">
        <f t="shared" si="7"/>
        <v>0</v>
      </c>
      <c r="J489" s="298" t="str">
        <f>PE!AP489</f>
        <v>Methode</v>
      </c>
    </row>
    <row r="490" spans="1:10">
      <c r="A490" s="360" t="s">
        <v>533</v>
      </c>
      <c r="E490" s="332">
        <v>91.260099999999994</v>
      </c>
      <c r="G490" s="297">
        <f t="shared" si="7"/>
        <v>0</v>
      </c>
      <c r="J490" s="298" t="str">
        <f>PE!AP490</f>
        <v>Methode</v>
      </c>
    </row>
    <row r="491" spans="1:10">
      <c r="A491" s="361" t="s">
        <v>534</v>
      </c>
      <c r="B491" s="332">
        <v>8.59</v>
      </c>
      <c r="E491" s="332">
        <v>0</v>
      </c>
      <c r="F491">
        <v>0.5</v>
      </c>
      <c r="G491" s="297">
        <f t="shared" si="7"/>
        <v>0</v>
      </c>
      <c r="H491" s="302">
        <f>G491*100</f>
        <v>0</v>
      </c>
      <c r="J491" s="298" t="str">
        <f>PE!AP491</f>
        <v>Methode</v>
      </c>
    </row>
    <row r="492" spans="1:10">
      <c r="A492" s="361" t="s">
        <v>535</v>
      </c>
      <c r="E492" s="332">
        <v>10.981400000000001</v>
      </c>
      <c r="G492" s="297">
        <f t="shared" si="7"/>
        <v>0</v>
      </c>
      <c r="J492" s="298" t="str">
        <f>PE!AP492</f>
        <v>Referenzmessung BS</v>
      </c>
    </row>
    <row r="493" spans="1:10">
      <c r="A493" s="361" t="s">
        <v>536</v>
      </c>
      <c r="E493" s="332">
        <v>9.3687000000000005</v>
      </c>
      <c r="G493" s="297">
        <f t="shared" si="7"/>
        <v>0</v>
      </c>
      <c r="J493" s="298" t="str">
        <f>PE!AP493</f>
        <v>Referenzmessung BS</v>
      </c>
    </row>
    <row r="494" spans="1:10">
      <c r="A494" s="361" t="s">
        <v>537</v>
      </c>
      <c r="E494" s="332">
        <v>10.2257</v>
      </c>
      <c r="G494" s="297">
        <f t="shared" si="7"/>
        <v>0</v>
      </c>
      <c r="J494" s="298" t="str">
        <f>PE!AP494</f>
        <v>Referenzmessung BS</v>
      </c>
    </row>
    <row r="495" spans="1:10">
      <c r="A495" s="361" t="s">
        <v>538</v>
      </c>
      <c r="E495" s="332">
        <v>10.4138</v>
      </c>
      <c r="G495" s="297">
        <f t="shared" si="7"/>
        <v>0</v>
      </c>
      <c r="J495" s="298" t="str">
        <f>PE!AP495</f>
        <v>Referenzmessung BS</v>
      </c>
    </row>
    <row r="496" spans="1:10">
      <c r="A496" s="361" t="s">
        <v>539</v>
      </c>
      <c r="E496" s="332">
        <v>11.331099999999999</v>
      </c>
      <c r="G496" s="297">
        <f t="shared" si="7"/>
        <v>0</v>
      </c>
      <c r="J496" s="298" t="str">
        <f>PE!AP496</f>
        <v>Referenzmessung BS</v>
      </c>
    </row>
    <row r="497" spans="1:10">
      <c r="A497" s="361" t="s">
        <v>540</v>
      </c>
      <c r="E497" s="332">
        <v>10.4215</v>
      </c>
      <c r="G497" s="297">
        <f t="shared" si="7"/>
        <v>0</v>
      </c>
      <c r="J497" s="298" t="str">
        <f>PE!AP497</f>
        <v>Referenzmessung BS</v>
      </c>
    </row>
    <row r="498" spans="1:10">
      <c r="A498" s="361" t="s">
        <v>541</v>
      </c>
      <c r="E498" s="332">
        <v>5.4843999999999999</v>
      </c>
      <c r="G498" s="297">
        <f t="shared" si="7"/>
        <v>0</v>
      </c>
      <c r="J498" s="298" t="str">
        <f>PE!AP498</f>
        <v>Methode</v>
      </c>
    </row>
    <row r="499" spans="1:10">
      <c r="A499" s="362" t="s">
        <v>542</v>
      </c>
      <c r="C499" s="304"/>
      <c r="D499" s="304"/>
      <c r="E499" s="193">
        <v>8.8879999999999999</v>
      </c>
      <c r="G499" s="297">
        <f t="shared" si="7"/>
        <v>0</v>
      </c>
      <c r="J499" s="298" t="str">
        <f>PE!AP499</f>
        <v>Massenbilanz KWS</v>
      </c>
    </row>
    <row r="500" spans="1:10">
      <c r="A500" s="362" t="s">
        <v>543</v>
      </c>
      <c r="E500" s="332">
        <v>8.9664000000000001</v>
      </c>
      <c r="G500" s="297">
        <f t="shared" si="7"/>
        <v>0</v>
      </c>
      <c r="J500" s="298" t="str">
        <f>PE!AP500</f>
        <v>Massenbilanz KWS</v>
      </c>
    </row>
    <row r="501" spans="1:10">
      <c r="A501" s="362" t="s">
        <v>544</v>
      </c>
      <c r="E501" s="332">
        <v>4.3002000000000002</v>
      </c>
      <c r="G501" s="297">
        <f t="shared" si="7"/>
        <v>0</v>
      </c>
      <c r="J501" s="298" t="str">
        <f>PE!AP501</f>
        <v>Massenbilanz KWS</v>
      </c>
    </row>
    <row r="502" spans="1:10">
      <c r="A502" s="362" t="s">
        <v>545</v>
      </c>
      <c r="E502" s="332">
        <v>7.8087999999999997</v>
      </c>
      <c r="G502" s="297">
        <f t="shared" si="7"/>
        <v>0</v>
      </c>
      <c r="J502" s="298" t="str">
        <f>PE!AP502</f>
        <v>Massenbilanz KWS</v>
      </c>
    </row>
    <row r="503" spans="1:10">
      <c r="A503" s="362" t="s">
        <v>546</v>
      </c>
      <c r="E503" s="332">
        <v>6.5256999999999996</v>
      </c>
      <c r="G503" s="297">
        <f t="shared" si="7"/>
        <v>0</v>
      </c>
      <c r="J503" s="298" t="str">
        <f>PE!AP503</f>
        <v>Massenbilanz KWS</v>
      </c>
    </row>
    <row r="504" spans="1:10">
      <c r="A504" s="362" t="s">
        <v>547</v>
      </c>
      <c r="E504" s="332">
        <v>8.0249000000000006</v>
      </c>
      <c r="G504" s="297">
        <f t="shared" si="7"/>
        <v>0</v>
      </c>
      <c r="J504" s="298" t="str">
        <f>PE!AP504</f>
        <v>Massenbilanz KWS</v>
      </c>
    </row>
    <row r="505" spans="1:10">
      <c r="A505" s="362" t="s">
        <v>548</v>
      </c>
      <c r="E505" s="332">
        <v>7.6868999999999996</v>
      </c>
      <c r="F505">
        <v>0.5</v>
      </c>
      <c r="G505" s="297">
        <f t="shared" si="7"/>
        <v>0</v>
      </c>
      <c r="J505" s="298" t="str">
        <f>PE!AP505</f>
        <v>Kläranlage</v>
      </c>
    </row>
    <row r="506" spans="1:10">
      <c r="A506" s="362" t="s">
        <v>549</v>
      </c>
      <c r="E506" s="332">
        <v>7.1997</v>
      </c>
      <c r="F506">
        <v>0.5</v>
      </c>
      <c r="G506" s="297">
        <f t="shared" si="7"/>
        <v>0</v>
      </c>
      <c r="J506" s="298" t="str">
        <f>PE!AP506</f>
        <v>Kläranlage</v>
      </c>
    </row>
    <row r="507" spans="1:10">
      <c r="A507" s="362" t="s">
        <v>550</v>
      </c>
      <c r="E507" s="332">
        <v>5.3699000000000003</v>
      </c>
      <c r="F507">
        <v>0.5</v>
      </c>
      <c r="G507" s="297">
        <f t="shared" si="7"/>
        <v>0</v>
      </c>
      <c r="J507" s="298" t="str">
        <f>PE!AP507</f>
        <v>Kläranlage</v>
      </c>
    </row>
    <row r="508" spans="1:10">
      <c r="A508" s="362" t="s">
        <v>551</v>
      </c>
      <c r="E508" s="332">
        <v>5.4539999999999997</v>
      </c>
      <c r="G508" s="297">
        <f t="shared" si="7"/>
        <v>0</v>
      </c>
      <c r="J508" s="298" t="str">
        <f>PE!AP508</f>
        <v>Referenzmessung BS</v>
      </c>
    </row>
    <row r="509" spans="1:10">
      <c r="A509" s="362" t="s">
        <v>552</v>
      </c>
      <c r="E509" s="332">
        <v>10.198399999999999</v>
      </c>
      <c r="G509" s="297">
        <f t="shared" si="7"/>
        <v>0</v>
      </c>
      <c r="J509" s="298" t="str">
        <f>PE!AP509</f>
        <v>Referenzmessung BS</v>
      </c>
    </row>
    <row r="510" spans="1:10">
      <c r="A510" s="363" t="s">
        <v>553</v>
      </c>
      <c r="C510" s="304"/>
      <c r="D510" s="304"/>
      <c r="E510" s="193">
        <v>8.5540000000000003</v>
      </c>
      <c r="F510">
        <v>0.5</v>
      </c>
      <c r="G510" s="297">
        <f t="shared" si="7"/>
        <v>0</v>
      </c>
      <c r="J510" s="298" t="str">
        <f>PE!AP510</f>
        <v>KWS, Methode</v>
      </c>
    </row>
    <row r="511" spans="1:10">
      <c r="A511" s="363" t="s">
        <v>554</v>
      </c>
      <c r="E511" s="332">
        <v>7.1116999999999999</v>
      </c>
      <c r="F511">
        <v>0.5</v>
      </c>
      <c r="G511" s="297">
        <f t="shared" si="7"/>
        <v>0</v>
      </c>
      <c r="J511" s="298" t="str">
        <f>PE!AP511</f>
        <v>KWS, Methode</v>
      </c>
    </row>
    <row r="512" spans="1:10">
      <c r="A512" s="363" t="s">
        <v>555</v>
      </c>
      <c r="E512" s="332">
        <v>7.8148999999999997</v>
      </c>
      <c r="F512">
        <v>0.5</v>
      </c>
      <c r="G512" s="297">
        <f t="shared" si="7"/>
        <v>0</v>
      </c>
      <c r="J512" s="298" t="str">
        <f>PE!AP512</f>
        <v>KWS, Methode</v>
      </c>
    </row>
    <row r="513" spans="1:10">
      <c r="A513" s="364" t="s">
        <v>1069</v>
      </c>
      <c r="C513" s="304"/>
      <c r="D513" s="304"/>
      <c r="E513" s="193">
        <v>5.2794999999999996</v>
      </c>
      <c r="F513">
        <v>0.5</v>
      </c>
      <c r="G513" s="297">
        <f t="shared" si="7"/>
        <v>0</v>
      </c>
      <c r="J513" s="298" t="str">
        <f>PE!AP513</f>
        <v>Referenzmessung BS</v>
      </c>
    </row>
    <row r="514" spans="1:10">
      <c r="A514" s="364" t="s">
        <v>1070</v>
      </c>
      <c r="E514" s="332">
        <v>4.8700999999999999</v>
      </c>
      <c r="F514">
        <v>0.5</v>
      </c>
      <c r="G514" s="297">
        <f t="shared" ref="G514:G577" si="8">IFERROR(B514/E514,0)</f>
        <v>0</v>
      </c>
      <c r="J514" s="298" t="str">
        <f>PE!AP514</f>
        <v>Referenzmessung BS</v>
      </c>
    </row>
    <row r="515" spans="1:10">
      <c r="A515" s="364" t="s">
        <v>1071</v>
      </c>
      <c r="E515" s="332">
        <v>9.1433999999999997</v>
      </c>
      <c r="F515">
        <v>0.5</v>
      </c>
      <c r="G515" s="297">
        <f t="shared" si="8"/>
        <v>0</v>
      </c>
      <c r="J515" s="298" t="str">
        <f>PE!AP515</f>
        <v>Referenzmessung BS</v>
      </c>
    </row>
    <row r="516" spans="1:10">
      <c r="A516" s="364" t="s">
        <v>559</v>
      </c>
      <c r="E516" s="332">
        <v>8.1303000000000001</v>
      </c>
      <c r="F516">
        <v>0.5</v>
      </c>
      <c r="G516" s="297">
        <f t="shared" si="8"/>
        <v>0</v>
      </c>
      <c r="J516" s="298" t="str">
        <f>PE!AP516</f>
        <v>Massenbilanz KWS</v>
      </c>
    </row>
    <row r="517" spans="1:10">
      <c r="A517" s="364" t="s">
        <v>560</v>
      </c>
      <c r="E517" s="332">
        <v>7.2693000000000003</v>
      </c>
      <c r="G517" s="297">
        <f t="shared" si="8"/>
        <v>0</v>
      </c>
      <c r="J517" s="298" t="str">
        <f>PE!AP517</f>
        <v>Massenbilanz KWS</v>
      </c>
    </row>
    <row r="518" spans="1:10">
      <c r="A518" s="364" t="s">
        <v>561</v>
      </c>
      <c r="E518" s="332">
        <v>9.1760999999999999</v>
      </c>
      <c r="F518">
        <v>0.5</v>
      </c>
      <c r="G518" s="297">
        <f t="shared" si="8"/>
        <v>0</v>
      </c>
      <c r="J518" s="298" t="str">
        <f>PE!AP518</f>
        <v>Massenbilanz KWS</v>
      </c>
    </row>
    <row r="519" spans="1:10">
      <c r="A519" s="364" t="s">
        <v>562</v>
      </c>
      <c r="E519" s="332">
        <v>2.7290999999999999</v>
      </c>
      <c r="G519" s="297">
        <f t="shared" si="8"/>
        <v>0</v>
      </c>
      <c r="J519" s="298" t="str">
        <f>PE!AP519</f>
        <v>Massenbilanz KWS</v>
      </c>
    </row>
    <row r="520" spans="1:10">
      <c r="A520" s="364" t="s">
        <v>563</v>
      </c>
      <c r="E520" s="332">
        <v>3.5952000000000002</v>
      </c>
      <c r="G520" s="297">
        <f t="shared" si="8"/>
        <v>0</v>
      </c>
      <c r="J520" s="298" t="str">
        <f>PE!AP520</f>
        <v>Massenbilanz KWS</v>
      </c>
    </row>
    <row r="521" spans="1:10">
      <c r="A521" s="364" t="s">
        <v>564</v>
      </c>
      <c r="E521" s="332">
        <v>9.2985000000000007</v>
      </c>
      <c r="G521" s="297">
        <f t="shared" si="8"/>
        <v>0</v>
      </c>
      <c r="J521" s="298" t="str">
        <f>PE!AP521</f>
        <v>Massenbilanz KWS</v>
      </c>
    </row>
    <row r="522" spans="1:10">
      <c r="A522" s="364" t="s">
        <v>565</v>
      </c>
      <c r="E522" s="332">
        <v>2.0716999999999999</v>
      </c>
      <c r="G522" s="297">
        <f t="shared" si="8"/>
        <v>0</v>
      </c>
      <c r="J522" s="298" t="str">
        <f>PE!AP522</f>
        <v>Referenzmessung BS</v>
      </c>
    </row>
    <row r="523" spans="1:10">
      <c r="A523" s="364" t="s">
        <v>566</v>
      </c>
      <c r="E523" s="332">
        <v>0.66539999999999999</v>
      </c>
      <c r="G523" s="297">
        <f t="shared" si="8"/>
        <v>0</v>
      </c>
      <c r="J523" s="298" t="str">
        <f>PE!AP523</f>
        <v>Referenzmessung BS</v>
      </c>
    </row>
    <row r="524" spans="1:10">
      <c r="A524" s="364" t="s">
        <v>567</v>
      </c>
      <c r="E524" s="332">
        <v>211.9</v>
      </c>
      <c r="G524" s="297">
        <f t="shared" si="8"/>
        <v>0</v>
      </c>
      <c r="J524" s="298" t="str">
        <f>PE!AP524</f>
        <v>Methode</v>
      </c>
    </row>
    <row r="525" spans="1:10">
      <c r="A525" s="364" t="s">
        <v>568</v>
      </c>
      <c r="E525" s="332">
        <v>47.3</v>
      </c>
      <c r="G525" s="297">
        <f t="shared" si="8"/>
        <v>0</v>
      </c>
      <c r="J525" s="298" t="str">
        <f>PE!AP525</f>
        <v>Methode</v>
      </c>
    </row>
    <row r="526" spans="1:10">
      <c r="A526" s="365" t="s">
        <v>569</v>
      </c>
      <c r="C526" s="304"/>
      <c r="D526" s="304"/>
      <c r="E526" s="193">
        <v>2.4357000000000002</v>
      </c>
      <c r="G526" s="297">
        <f t="shared" si="8"/>
        <v>0</v>
      </c>
      <c r="J526" s="298" t="str">
        <f>PE!AP526</f>
        <v>Methodenvergleich</v>
      </c>
    </row>
    <row r="527" spans="1:10">
      <c r="A527" s="365" t="s">
        <v>570</v>
      </c>
      <c r="E527" s="332">
        <v>4.8849</v>
      </c>
      <c r="G527" s="297">
        <f t="shared" si="8"/>
        <v>0</v>
      </c>
      <c r="J527" s="298" t="str">
        <f>PE!AP527</f>
        <v>Methode</v>
      </c>
    </row>
    <row r="528" spans="1:10">
      <c r="A528" s="365" t="s">
        <v>571</v>
      </c>
      <c r="G528" s="297">
        <f t="shared" si="8"/>
        <v>0</v>
      </c>
      <c r="J528" s="298" t="str">
        <f>PE!AP528</f>
        <v>KWS, neue Schlammbehandlung</v>
      </c>
    </row>
    <row r="529" spans="1:10">
      <c r="A529" s="365" t="s">
        <v>573</v>
      </c>
      <c r="E529" s="332">
        <v>8.4742072000000004</v>
      </c>
      <c r="F529">
        <v>0.5</v>
      </c>
      <c r="G529" s="297">
        <f t="shared" si="8"/>
        <v>0</v>
      </c>
      <c r="J529" s="298" t="str">
        <f>PE!AP529</f>
        <v>Methode</v>
      </c>
    </row>
    <row r="530" spans="1:10">
      <c r="A530" s="365" t="s">
        <v>574</v>
      </c>
      <c r="E530" s="332">
        <v>9.5027999999999988</v>
      </c>
      <c r="G530" s="297">
        <f t="shared" si="8"/>
        <v>0</v>
      </c>
      <c r="J530" s="298" t="str">
        <f>PE!AP530</f>
        <v>Methode</v>
      </c>
    </row>
    <row r="531" spans="1:10">
      <c r="A531" s="365" t="s">
        <v>575</v>
      </c>
      <c r="E531" s="332">
        <v>6.3264996</v>
      </c>
      <c r="G531" s="297">
        <f t="shared" si="8"/>
        <v>0</v>
      </c>
      <c r="J531" s="298" t="str">
        <f>PE!AP531</f>
        <v>Methode</v>
      </c>
    </row>
    <row r="532" spans="1:10">
      <c r="A532" s="365" t="s">
        <v>576</v>
      </c>
      <c r="E532" s="332">
        <v>20.927900000000001</v>
      </c>
      <c r="F532">
        <v>0.5</v>
      </c>
      <c r="G532" s="297">
        <f t="shared" si="8"/>
        <v>0</v>
      </c>
      <c r="J532" s="298" t="str">
        <f>PE!AP532</f>
        <v>GWI Algen</v>
      </c>
    </row>
    <row r="533" spans="1:10">
      <c r="A533" s="365" t="s">
        <v>578</v>
      </c>
      <c r="E533" s="332">
        <v>5.5827999999999998</v>
      </c>
      <c r="G533" s="297">
        <f t="shared" si="8"/>
        <v>0</v>
      </c>
      <c r="J533" s="298" t="str">
        <f>PE!AP533</f>
        <v>KWS, neue Schlammbehandlung</v>
      </c>
    </row>
    <row r="534" spans="1:10">
      <c r="A534" s="365" t="s">
        <v>579</v>
      </c>
      <c r="E534" s="332">
        <v>9.077</v>
      </c>
      <c r="G534" s="297">
        <f t="shared" si="8"/>
        <v>0</v>
      </c>
      <c r="J534" s="298" t="str">
        <f>PE!AP534</f>
        <v>KWS, neue Schlammbehandlung</v>
      </c>
    </row>
    <row r="535" spans="1:10">
      <c r="A535" s="365" t="s">
        <v>580</v>
      </c>
      <c r="E535" s="332">
        <v>4.5395000000000003</v>
      </c>
      <c r="G535" s="297">
        <f t="shared" si="8"/>
        <v>0</v>
      </c>
      <c r="J535" s="298" t="str">
        <f>PE!AP535</f>
        <v>KWS, neue Schlammbehandlung</v>
      </c>
    </row>
    <row r="536" spans="1:10">
      <c r="A536" s="365" t="s">
        <v>581</v>
      </c>
      <c r="E536" s="332">
        <v>11.981299999999999</v>
      </c>
      <c r="G536" s="297">
        <f t="shared" si="8"/>
        <v>0</v>
      </c>
      <c r="J536" s="298" t="str">
        <f>PE!AP536</f>
        <v>KWS, neue Schlammbehandlung</v>
      </c>
    </row>
    <row r="537" spans="1:10">
      <c r="A537" s="365" t="s">
        <v>582</v>
      </c>
      <c r="E537" s="332">
        <v>22.0534</v>
      </c>
      <c r="G537" s="297">
        <f t="shared" si="8"/>
        <v>0</v>
      </c>
      <c r="J537" s="298" t="str">
        <f>PE!AP537</f>
        <v>KWS, neue Schlammbehandlung</v>
      </c>
    </row>
    <row r="538" spans="1:10">
      <c r="A538" s="365" t="s">
        <v>583</v>
      </c>
      <c r="E538" s="332">
        <v>14.983700000000001</v>
      </c>
      <c r="G538" s="297">
        <f t="shared" si="8"/>
        <v>0</v>
      </c>
      <c r="J538" s="298" t="str">
        <f>PE!AP538</f>
        <v>KWS, neue Schlammbehandlung</v>
      </c>
    </row>
    <row r="539" spans="1:10">
      <c r="A539" s="365" t="s">
        <v>584</v>
      </c>
      <c r="E539" s="332">
        <v>2.3340000000000001</v>
      </c>
      <c r="G539" s="297">
        <f t="shared" si="8"/>
        <v>0</v>
      </c>
      <c r="J539" s="298" t="str">
        <f>PE!AP539</f>
        <v>Methodenvergleich</v>
      </c>
    </row>
    <row r="540" spans="1:10">
      <c r="A540" s="365" t="s">
        <v>585</v>
      </c>
      <c r="E540" s="332">
        <v>5.1288999999999998</v>
      </c>
      <c r="F540">
        <v>0.5</v>
      </c>
      <c r="G540" s="297">
        <f t="shared" si="8"/>
        <v>0</v>
      </c>
      <c r="J540" s="298" t="str">
        <f>PE!AP540</f>
        <v>Methodenvergleich</v>
      </c>
    </row>
    <row r="541" spans="1:10">
      <c r="A541" s="365" t="s">
        <v>586</v>
      </c>
      <c r="E541" s="332">
        <v>2.7223000000000002</v>
      </c>
      <c r="G541" s="297">
        <f t="shared" si="8"/>
        <v>0</v>
      </c>
      <c r="J541" s="298" t="str">
        <f>PE!AP541</f>
        <v>Methodenvergleich</v>
      </c>
    </row>
    <row r="542" spans="1:10">
      <c r="A542" s="365" t="s">
        <v>587</v>
      </c>
      <c r="E542" s="332">
        <v>2.6141000000000001</v>
      </c>
      <c r="G542" s="297">
        <f t="shared" si="8"/>
        <v>0</v>
      </c>
      <c r="J542" s="298" t="str">
        <f>PE!AP542</f>
        <v>Methodenvergleich</v>
      </c>
    </row>
    <row r="543" spans="1:10">
      <c r="A543" s="365" t="s">
        <v>588</v>
      </c>
      <c r="E543" s="332">
        <v>3.3165</v>
      </c>
      <c r="G543" s="297">
        <f t="shared" si="8"/>
        <v>0</v>
      </c>
      <c r="J543" s="298" t="str">
        <f>PE!AP543</f>
        <v>Methodenvergleich</v>
      </c>
    </row>
    <row r="544" spans="1:10">
      <c r="A544" s="365" t="s">
        <v>589</v>
      </c>
      <c r="E544" s="332">
        <v>2.6827000000000001</v>
      </c>
      <c r="G544" s="297">
        <f t="shared" si="8"/>
        <v>0</v>
      </c>
      <c r="J544" s="298" t="str">
        <f>PE!AP544</f>
        <v>Methodenvergleich</v>
      </c>
    </row>
    <row r="545" spans="1:10">
      <c r="A545" s="365" t="s">
        <v>590</v>
      </c>
      <c r="E545" s="332">
        <v>4.9345999999999997</v>
      </c>
      <c r="G545" s="297">
        <f t="shared" si="8"/>
        <v>0</v>
      </c>
      <c r="J545" s="298" t="str">
        <f>PE!AP545</f>
        <v>Methodenvergleich</v>
      </c>
    </row>
    <row r="546" spans="1:10">
      <c r="A546" s="365" t="s">
        <v>591</v>
      </c>
      <c r="E546" s="332">
        <v>5.2786</v>
      </c>
      <c r="G546" s="297">
        <f t="shared" si="8"/>
        <v>0</v>
      </c>
      <c r="J546" s="298" t="str">
        <f>PE!AP546</f>
        <v>Methodenvergleich</v>
      </c>
    </row>
    <row r="547" spans="1:10">
      <c r="A547" s="366" t="s">
        <v>592</v>
      </c>
      <c r="B547" s="332">
        <v>57.88</v>
      </c>
      <c r="C547" s="304"/>
      <c r="D547" s="304"/>
      <c r="E547" s="193">
        <v>6.4586099999999994E-2</v>
      </c>
      <c r="F547">
        <v>0.8</v>
      </c>
      <c r="G547" s="297">
        <f t="shared" si="8"/>
        <v>896.16806092951902</v>
      </c>
      <c r="I547" s="258">
        <f>100*B547/(E547*1000)</f>
        <v>89.616806092951904</v>
      </c>
      <c r="J547" s="298" t="str">
        <f>PE!AP547</f>
        <v>Methode</v>
      </c>
    </row>
    <row r="548" spans="1:10">
      <c r="A548" s="366" t="s">
        <v>593</v>
      </c>
      <c r="E548" s="332">
        <v>9.7091999999999992</v>
      </c>
      <c r="G548" s="297">
        <f t="shared" si="8"/>
        <v>0</v>
      </c>
      <c r="J548" s="298" t="str">
        <f>PE!AP548</f>
        <v>Referenzmessung BS</v>
      </c>
    </row>
    <row r="549" spans="1:10">
      <c r="A549" s="366" t="s">
        <v>594</v>
      </c>
      <c r="E549" s="332">
        <v>13.1975</v>
      </c>
      <c r="F549">
        <v>0.5</v>
      </c>
      <c r="G549" s="297">
        <f t="shared" si="8"/>
        <v>0</v>
      </c>
      <c r="J549" s="298" t="str">
        <f>PE!AP549</f>
        <v>Referenzmessung BS</v>
      </c>
    </row>
    <row r="550" spans="1:10">
      <c r="A550" s="366" t="s">
        <v>595</v>
      </c>
      <c r="E550" s="332">
        <v>13.651300000000001</v>
      </c>
      <c r="F550">
        <v>0.5</v>
      </c>
      <c r="G550" s="297">
        <f t="shared" si="8"/>
        <v>0</v>
      </c>
      <c r="J550" s="298" t="str">
        <f>PE!AP550</f>
        <v>Referenzmessung BS</v>
      </c>
    </row>
    <row r="551" spans="1:10">
      <c r="A551" s="366" t="s">
        <v>596</v>
      </c>
      <c r="E551" s="332">
        <v>12.703900000000001</v>
      </c>
      <c r="F551">
        <v>0.5</v>
      </c>
      <c r="G551" s="297">
        <f t="shared" si="8"/>
        <v>0</v>
      </c>
      <c r="J551" s="298" t="str">
        <f>PE!AP551</f>
        <v>Referenzmessung BS</v>
      </c>
    </row>
    <row r="552" spans="1:10">
      <c r="A552" s="366" t="s">
        <v>597</v>
      </c>
      <c r="E552" s="332">
        <v>7.2664999999999997</v>
      </c>
      <c r="G552" s="297">
        <f t="shared" si="8"/>
        <v>0</v>
      </c>
      <c r="J552" s="298" t="str">
        <f>PE!AP552</f>
        <v>Referenzmessung BS</v>
      </c>
    </row>
    <row r="553" spans="1:10">
      <c r="A553" s="366" t="s">
        <v>598</v>
      </c>
      <c r="E553" s="332">
        <v>10.364800000000001</v>
      </c>
      <c r="G553" s="297">
        <f t="shared" si="8"/>
        <v>0</v>
      </c>
      <c r="J553" s="298" t="str">
        <f>PE!AP553</f>
        <v>Referenzmessung BS</v>
      </c>
    </row>
    <row r="554" spans="1:10">
      <c r="A554" s="366" t="s">
        <v>599</v>
      </c>
      <c r="E554" s="332">
        <v>10.887700000000001</v>
      </c>
      <c r="F554">
        <v>0.5</v>
      </c>
      <c r="G554" s="297">
        <f t="shared" si="8"/>
        <v>0</v>
      </c>
      <c r="J554" s="298" t="str">
        <f>PE!AP554</f>
        <v>Referenzmessung BS</v>
      </c>
    </row>
    <row r="555" spans="1:10">
      <c r="A555" s="366" t="s">
        <v>600</v>
      </c>
      <c r="E555" s="332">
        <v>8.7660999999999998</v>
      </c>
      <c r="F555">
        <v>0.5</v>
      </c>
      <c r="G555" s="297">
        <f t="shared" si="8"/>
        <v>0</v>
      </c>
      <c r="J555" s="298" t="str">
        <f>PE!AP555</f>
        <v>Referenzmessung BS</v>
      </c>
    </row>
    <row r="556" spans="1:10">
      <c r="A556" s="366" t="s">
        <v>601</v>
      </c>
      <c r="E556" s="332">
        <v>11.4666</v>
      </c>
      <c r="F556">
        <v>0.5</v>
      </c>
      <c r="G556" s="297">
        <f t="shared" si="8"/>
        <v>0</v>
      </c>
      <c r="J556" s="298" t="str">
        <f>PE!AP556</f>
        <v>Referenzmessung BS</v>
      </c>
    </row>
    <row r="557" spans="1:10">
      <c r="A557" s="366" t="s">
        <v>602</v>
      </c>
      <c r="E557" s="332">
        <v>8.7931000000000008</v>
      </c>
      <c r="G557" s="297">
        <f t="shared" si="8"/>
        <v>0</v>
      </c>
      <c r="J557" s="298" t="str">
        <f>PE!AP557</f>
        <v>Referenzmessung BS</v>
      </c>
    </row>
    <row r="558" spans="1:10">
      <c r="A558" s="366" t="s">
        <v>603</v>
      </c>
      <c r="E558" s="332">
        <v>7.7481</v>
      </c>
      <c r="G558" s="297">
        <f t="shared" si="8"/>
        <v>0</v>
      </c>
      <c r="J558" s="298" t="str">
        <f>PE!AP558</f>
        <v>Referenzmessung BS</v>
      </c>
    </row>
    <row r="559" spans="1:10">
      <c r="A559" s="366" t="s">
        <v>604</v>
      </c>
      <c r="E559" s="332">
        <v>9.3953000000000007</v>
      </c>
      <c r="G559" s="297">
        <f t="shared" si="8"/>
        <v>0</v>
      </c>
      <c r="J559" s="298" t="str">
        <f>PE!AP559</f>
        <v>Referenzmessung BS</v>
      </c>
    </row>
    <row r="560" spans="1:10">
      <c r="A560" s="366" t="s">
        <v>605</v>
      </c>
      <c r="E560" s="332">
        <v>10.911199999999999</v>
      </c>
      <c r="F560">
        <v>0.5</v>
      </c>
      <c r="G560" s="297">
        <f t="shared" si="8"/>
        <v>0</v>
      </c>
      <c r="J560" s="298" t="str">
        <f>PE!AP560</f>
        <v>Referenzmessung BS</v>
      </c>
    </row>
    <row r="561" spans="1:10">
      <c r="A561" s="366" t="s">
        <v>606</v>
      </c>
      <c r="E561" s="332">
        <v>9.3252000000000006</v>
      </c>
      <c r="F561">
        <v>0.5</v>
      </c>
      <c r="G561" s="297">
        <f t="shared" si="8"/>
        <v>0</v>
      </c>
      <c r="J561" s="298" t="str">
        <f>PE!AP561</f>
        <v>Referenzmessung BS</v>
      </c>
    </row>
    <row r="562" spans="1:10">
      <c r="A562" s="366" t="s">
        <v>607</v>
      </c>
      <c r="E562" s="332">
        <v>10.133599999999999</v>
      </c>
      <c r="F562">
        <v>0.5</v>
      </c>
      <c r="G562" s="297">
        <f t="shared" si="8"/>
        <v>0</v>
      </c>
      <c r="J562" s="298" t="str">
        <f>PE!AP562</f>
        <v>Referenzmessung BS</v>
      </c>
    </row>
    <row r="563" spans="1:10">
      <c r="A563" s="366" t="s">
        <v>608</v>
      </c>
      <c r="E563" s="332">
        <v>5.3752000000000004</v>
      </c>
      <c r="G563" s="297">
        <f t="shared" si="8"/>
        <v>0</v>
      </c>
      <c r="J563" s="298" t="str">
        <f>PE!AP563</f>
        <v>Massenbilanz KWS, Methode</v>
      </c>
    </row>
    <row r="564" spans="1:10">
      <c r="A564" s="366" t="s">
        <v>610</v>
      </c>
      <c r="E564" s="332">
        <v>3.4369000000000001</v>
      </c>
      <c r="G564" s="297">
        <f t="shared" si="8"/>
        <v>0</v>
      </c>
      <c r="J564" s="298" t="str">
        <f>PE!AP564</f>
        <v>Massenbilanz KWS, Methode</v>
      </c>
    </row>
    <row r="565" spans="1:10">
      <c r="A565" s="367" t="s">
        <v>611</v>
      </c>
      <c r="C565" s="378">
        <v>0.72500766269002093</v>
      </c>
      <c r="D565" s="378">
        <v>2.3223591542813038</v>
      </c>
      <c r="E565" s="332">
        <v>24.244299999999999</v>
      </c>
      <c r="G565" s="297">
        <f t="shared" si="8"/>
        <v>0</v>
      </c>
      <c r="J565" s="298" t="str">
        <f>PE!AP565</f>
        <v>Mischwasserüberlauf</v>
      </c>
    </row>
    <row r="566" spans="1:10">
      <c r="A566" s="367" t="s">
        <v>613</v>
      </c>
      <c r="C566" s="378">
        <v>1.1387065290790079</v>
      </c>
      <c r="D566" s="378">
        <v>2.3223591542813038</v>
      </c>
      <c r="E566" s="332">
        <v>21.4099</v>
      </c>
      <c r="F566">
        <v>0.6</v>
      </c>
      <c r="G566" s="297">
        <f t="shared" si="8"/>
        <v>0</v>
      </c>
      <c r="J566" s="298" t="str">
        <f>PE!AP566</f>
        <v>Mischwasserüberlauf</v>
      </c>
    </row>
    <row r="567" spans="1:10">
      <c r="A567" s="367" t="s">
        <v>614</v>
      </c>
      <c r="C567" s="378">
        <v>0.41413423453421311</v>
      </c>
      <c r="D567" s="378">
        <v>2.3223591542813038</v>
      </c>
      <c r="E567" s="332">
        <v>19.963000000000001</v>
      </c>
      <c r="F567">
        <v>0.5</v>
      </c>
      <c r="G567" s="297">
        <f t="shared" si="8"/>
        <v>0</v>
      </c>
      <c r="J567" s="298" t="str">
        <f>PE!AP567</f>
        <v>Mischwasserüberlauf</v>
      </c>
    </row>
    <row r="568" spans="1:10">
      <c r="A568" s="367" t="s">
        <v>615</v>
      </c>
      <c r="C568" s="378">
        <v>0.62561317936058813</v>
      </c>
      <c r="D568" s="378">
        <v>0.28260061430444122</v>
      </c>
      <c r="E568" s="332">
        <v>22.075199999999999</v>
      </c>
      <c r="F568">
        <v>0.6</v>
      </c>
      <c r="G568" s="297">
        <f t="shared" si="8"/>
        <v>0</v>
      </c>
      <c r="J568" s="298" t="str">
        <f>PE!AP568</f>
        <v>Mischwasserüberlauf</v>
      </c>
    </row>
    <row r="569" spans="1:10">
      <c r="A569" s="367" t="s">
        <v>616</v>
      </c>
      <c r="C569" s="378">
        <v>0.52425544744513741</v>
      </c>
      <c r="D569" s="378">
        <v>0.28260061430444122</v>
      </c>
      <c r="E569" s="332">
        <v>19.199200000000001</v>
      </c>
      <c r="F569">
        <v>0.5</v>
      </c>
      <c r="G569" s="297">
        <f t="shared" si="8"/>
        <v>0</v>
      </c>
      <c r="J569" s="298" t="str">
        <f>PE!AP569</f>
        <v>Mischwasserüberlauf</v>
      </c>
    </row>
    <row r="570" spans="1:10">
      <c r="A570" s="367" t="s">
        <v>617</v>
      </c>
      <c r="C570" s="378">
        <v>1.138537379406299</v>
      </c>
      <c r="D570" s="378">
        <v>0.28260061430444122</v>
      </c>
      <c r="E570" s="332">
        <v>32.165999999999997</v>
      </c>
      <c r="F570">
        <v>0.7</v>
      </c>
      <c r="G570" s="297">
        <f t="shared" si="8"/>
        <v>0</v>
      </c>
      <c r="J570" s="298" t="str">
        <f>PE!AP570</f>
        <v>Mischwasserüberlauf</v>
      </c>
    </row>
    <row r="571" spans="1:10">
      <c r="A571" s="367" t="s">
        <v>618</v>
      </c>
      <c r="B571" s="332">
        <v>6.33</v>
      </c>
      <c r="C571" s="378"/>
      <c r="D571" s="378"/>
      <c r="E571" s="332">
        <v>0.48601299999999997</v>
      </c>
      <c r="F571">
        <v>0.5</v>
      </c>
      <c r="G571" s="297">
        <f t="shared" si="8"/>
        <v>13.024342970249768</v>
      </c>
      <c r="H571" s="113">
        <f>0.0114*1000</f>
        <v>11.4</v>
      </c>
      <c r="I571" s="258">
        <f>100*(B571/H571)</f>
        <v>55.526315789473678</v>
      </c>
      <c r="J571" s="298" t="str">
        <f>PE!AP571</f>
        <v>Methode</v>
      </c>
    </row>
    <row r="572" spans="1:10">
      <c r="A572" s="367" t="s">
        <v>619</v>
      </c>
      <c r="C572" s="378"/>
      <c r="D572" s="378"/>
      <c r="E572" s="332">
        <v>31.152699999999999</v>
      </c>
      <c r="G572" s="297">
        <f t="shared" si="8"/>
        <v>0</v>
      </c>
      <c r="I572" s="258"/>
      <c r="J572" s="298" t="str">
        <f>PE!AP572</f>
        <v>KWS, Methode</v>
      </c>
    </row>
    <row r="573" spans="1:10">
      <c r="A573" s="367" t="s">
        <v>620</v>
      </c>
      <c r="C573" s="378">
        <v>0.92741006348580879</v>
      </c>
      <c r="D573" s="378">
        <v>0.93563404694108665</v>
      </c>
      <c r="E573" s="332">
        <v>10.7529</v>
      </c>
      <c r="G573" s="297">
        <f t="shared" si="8"/>
        <v>0</v>
      </c>
      <c r="I573" s="258"/>
      <c r="J573" s="298" t="str">
        <f>PE!AP573</f>
        <v>KWS, neue Schlammbehandlung</v>
      </c>
    </row>
    <row r="574" spans="1:10">
      <c r="A574" s="367" t="s">
        <v>621</v>
      </c>
      <c r="C574" s="378">
        <v>0.6165271278721236</v>
      </c>
      <c r="D574" s="378">
        <v>0.93563404694108665</v>
      </c>
      <c r="E574" s="332">
        <v>24.845700000000001</v>
      </c>
      <c r="G574" s="297">
        <f t="shared" si="8"/>
        <v>0</v>
      </c>
      <c r="I574" s="258"/>
      <c r="J574" s="298" t="str">
        <f>PE!AP574</f>
        <v>KWS, neue Schlammbehandlung</v>
      </c>
    </row>
    <row r="575" spans="1:10">
      <c r="A575" s="367" t="s">
        <v>622</v>
      </c>
      <c r="C575" s="378">
        <v>0.69209679096893473</v>
      </c>
      <c r="D575" s="378">
        <v>0.93563404694108665</v>
      </c>
      <c r="E575" s="332">
        <v>8.3593499999999992</v>
      </c>
      <c r="G575" s="297">
        <f t="shared" si="8"/>
        <v>0</v>
      </c>
      <c r="I575" s="258"/>
      <c r="J575" s="298" t="str">
        <f>PE!AP575</f>
        <v>KWS, neue Schlammbehandlung</v>
      </c>
    </row>
    <row r="576" spans="1:10">
      <c r="A576" s="367" t="s">
        <v>623</v>
      </c>
      <c r="C576" s="378"/>
      <c r="D576" s="378"/>
      <c r="E576" s="332">
        <v>22.5444</v>
      </c>
      <c r="G576" s="297">
        <f t="shared" si="8"/>
        <v>0</v>
      </c>
      <c r="I576" s="258"/>
      <c r="J576" s="298" t="str">
        <f>PE!AP576</f>
        <v>KWS, neue Schlammbehandlung</v>
      </c>
    </row>
    <row r="577" spans="1:10">
      <c r="A577" s="367" t="s">
        <v>624</v>
      </c>
      <c r="C577" s="378">
        <v>0.59884540222007288</v>
      </c>
      <c r="D577" s="378">
        <v>0.72751809830295933</v>
      </c>
      <c r="E577" s="332">
        <v>4.5157999999999996</v>
      </c>
      <c r="F577">
        <v>0.5</v>
      </c>
      <c r="G577" s="297">
        <f t="shared" si="8"/>
        <v>0</v>
      </c>
      <c r="I577" s="258"/>
      <c r="J577" s="298" t="str">
        <f>PE!AP577</f>
        <v>Flussproben, Lippe</v>
      </c>
    </row>
    <row r="578" spans="1:10">
      <c r="A578" s="367" t="s">
        <v>626</v>
      </c>
      <c r="C578" s="378">
        <v>0.61625653571817318</v>
      </c>
      <c r="D578" s="378">
        <v>0.72751809830295933</v>
      </c>
      <c r="E578" s="332">
        <v>10.894500000000001</v>
      </c>
      <c r="F578">
        <v>0.5</v>
      </c>
      <c r="G578" s="297">
        <f t="shared" ref="G578:G641" si="9">IFERROR(B578/E578,0)</f>
        <v>0</v>
      </c>
      <c r="I578" s="258"/>
      <c r="J578" s="298" t="str">
        <f>PE!AP578</f>
        <v>Flussproben, Lippe</v>
      </c>
    </row>
    <row r="579" spans="1:10">
      <c r="A579" s="367" t="s">
        <v>627</v>
      </c>
      <c r="C579" s="378">
        <v>0.57667479250297526</v>
      </c>
      <c r="D579" s="378">
        <v>0.72751809830295933</v>
      </c>
      <c r="E579" s="332">
        <v>10.5124</v>
      </c>
      <c r="F579">
        <v>0.5</v>
      </c>
      <c r="G579" s="297">
        <f t="shared" si="9"/>
        <v>0</v>
      </c>
      <c r="I579" s="258"/>
      <c r="J579" s="298" t="str">
        <f>PE!AP579</f>
        <v>Flussproben, Lippe</v>
      </c>
    </row>
    <row r="580" spans="1:10">
      <c r="A580" s="367" t="s">
        <v>628</v>
      </c>
      <c r="C580" s="378">
        <v>1.3019092601025839</v>
      </c>
      <c r="D580" s="378">
        <v>0.72751809830295933</v>
      </c>
      <c r="E580" s="332">
        <v>7.32599</v>
      </c>
      <c r="F580">
        <v>0.25</v>
      </c>
      <c r="G580" s="297">
        <f t="shared" si="9"/>
        <v>0</v>
      </c>
      <c r="I580" s="258"/>
      <c r="J580" s="298" t="str">
        <f>PE!AP580</f>
        <v>Flussproben, Methode</v>
      </c>
    </row>
    <row r="581" spans="1:10">
      <c r="A581" s="367" t="s">
        <v>630</v>
      </c>
      <c r="C581" s="378">
        <v>0.58906099485757879</v>
      </c>
      <c r="D581" s="378">
        <v>0.99528059171618266</v>
      </c>
      <c r="E581" s="332">
        <v>13.3148</v>
      </c>
      <c r="F581">
        <v>0.5</v>
      </c>
      <c r="G581" s="297">
        <f t="shared" si="9"/>
        <v>0</v>
      </c>
      <c r="I581" s="258"/>
      <c r="J581" s="298" t="str">
        <f>PE!AP581</f>
        <v>Flussproben, Lippe</v>
      </c>
    </row>
    <row r="582" spans="1:10">
      <c r="A582" s="367" t="s">
        <v>631</v>
      </c>
      <c r="C582" s="378">
        <v>0.51486739662881298</v>
      </c>
      <c r="D582" s="378">
        <v>0.99528059171618266</v>
      </c>
      <c r="E582" s="332">
        <v>11.510199999999999</v>
      </c>
      <c r="F582">
        <v>0.5</v>
      </c>
      <c r="G582" s="297">
        <f t="shared" si="9"/>
        <v>0</v>
      </c>
      <c r="I582" s="258"/>
      <c r="J582" s="298" t="str">
        <f>PE!AP582</f>
        <v>Flussproben, Lippe</v>
      </c>
    </row>
    <row r="583" spans="1:10">
      <c r="A583" s="367" t="s">
        <v>632</v>
      </c>
      <c r="C583" s="378">
        <v>0.43495871571275968</v>
      </c>
      <c r="D583" s="378">
        <v>0.99528059171618266</v>
      </c>
      <c r="E583" s="332">
        <v>13.69835</v>
      </c>
      <c r="F583">
        <v>0.7</v>
      </c>
      <c r="G583" s="297">
        <f t="shared" si="9"/>
        <v>0</v>
      </c>
      <c r="I583" s="258"/>
      <c r="J583" s="298" t="str">
        <f>PE!AP583</f>
        <v>Flussproben, Lippe</v>
      </c>
    </row>
    <row r="584" spans="1:10">
      <c r="A584" s="367" t="s">
        <v>633</v>
      </c>
      <c r="C584" s="378">
        <v>1.463439595231159</v>
      </c>
      <c r="D584" s="378">
        <v>0.99528059171618266</v>
      </c>
      <c r="E584" s="332">
        <v>4.7008900000000002</v>
      </c>
      <c r="F584">
        <v>0.5</v>
      </c>
      <c r="G584" s="297">
        <f t="shared" si="9"/>
        <v>0</v>
      </c>
      <c r="I584" s="258"/>
      <c r="J584" s="298" t="str">
        <f>PE!AP584</f>
        <v>Flussproben, Methode</v>
      </c>
    </row>
    <row r="585" spans="1:10">
      <c r="A585" s="367" t="s">
        <v>634</v>
      </c>
      <c r="C585" s="378">
        <v>0.44252277258406802</v>
      </c>
      <c r="D585" s="378">
        <v>0.56732019691233859</v>
      </c>
      <c r="E585" s="332">
        <v>7.9326249999999998</v>
      </c>
      <c r="F585">
        <v>0.5</v>
      </c>
      <c r="G585" s="297">
        <f t="shared" si="9"/>
        <v>0</v>
      </c>
      <c r="I585" s="258"/>
      <c r="J585" s="298" t="str">
        <f>PE!AP585</f>
        <v>Mischwasserüberlauf</v>
      </c>
    </row>
    <row r="586" spans="1:10">
      <c r="A586" s="367" t="s">
        <v>635</v>
      </c>
      <c r="C586" s="378">
        <v>0.70058927453223541</v>
      </c>
      <c r="D586" s="378">
        <v>0.56732019691233859</v>
      </c>
      <c r="E586" s="332">
        <v>5.5930400000000002</v>
      </c>
      <c r="F586">
        <v>0.5</v>
      </c>
      <c r="G586" s="297">
        <f t="shared" si="9"/>
        <v>0</v>
      </c>
      <c r="I586" s="258"/>
      <c r="J586" s="298" t="str">
        <f>PE!AP586</f>
        <v>Mischwasserüberlauf</v>
      </c>
    </row>
    <row r="587" spans="1:10">
      <c r="A587" s="367" t="s">
        <v>636</v>
      </c>
      <c r="C587" s="378">
        <v>1.1131218618954</v>
      </c>
      <c r="D587" s="378">
        <v>0.56732019691233859</v>
      </c>
      <c r="E587" s="332">
        <v>4.9848800000000004</v>
      </c>
      <c r="F587">
        <v>0.5</v>
      </c>
      <c r="G587" s="297">
        <f t="shared" si="9"/>
        <v>0</v>
      </c>
      <c r="I587" s="258"/>
      <c r="J587" s="298" t="str">
        <f>PE!AP587</f>
        <v>Mischwasserüberlauf</v>
      </c>
    </row>
    <row r="588" spans="1:10">
      <c r="A588" s="367" t="s">
        <v>637</v>
      </c>
      <c r="C588" s="378">
        <v>0.95520554433141691</v>
      </c>
      <c r="D588" s="378">
        <v>0.15301122576532269</v>
      </c>
      <c r="E588" s="332">
        <v>9.8550500000000003</v>
      </c>
      <c r="G588" s="297">
        <f t="shared" si="9"/>
        <v>0</v>
      </c>
      <c r="I588" s="258"/>
      <c r="J588" s="298" t="str">
        <f>PE!AP588</f>
        <v>KWS, neue Schlammbehandlung</v>
      </c>
    </row>
    <row r="589" spans="1:10">
      <c r="A589" s="367" t="s">
        <v>638</v>
      </c>
      <c r="C589" s="378">
        <v>8.1601885331415172E-2</v>
      </c>
      <c r="D589" s="378">
        <v>0.15301122576532269</v>
      </c>
      <c r="E589" s="332">
        <v>8.9800300000000011</v>
      </c>
      <c r="G589" s="297">
        <f t="shared" si="9"/>
        <v>0</v>
      </c>
      <c r="I589" s="258"/>
      <c r="J589" s="298" t="str">
        <f>PE!AP589</f>
        <v>KWS, neue Schlammbehandlung</v>
      </c>
    </row>
    <row r="590" spans="1:10">
      <c r="A590" s="367" t="s">
        <v>639</v>
      </c>
      <c r="C590" s="378">
        <v>1.0305923510445369</v>
      </c>
      <c r="D590" s="378">
        <v>0.15301122576532269</v>
      </c>
      <c r="E590" s="332">
        <v>8.0890199999999997</v>
      </c>
      <c r="G590" s="297">
        <f t="shared" si="9"/>
        <v>0</v>
      </c>
      <c r="I590" s="258"/>
      <c r="J590" s="298" t="str">
        <f>PE!AP590</f>
        <v>KWS, neue Schlammbehandlung</v>
      </c>
    </row>
    <row r="591" spans="1:10">
      <c r="A591" s="367" t="s">
        <v>640</v>
      </c>
      <c r="E591" s="332">
        <v>1.39551</v>
      </c>
      <c r="G591" s="297">
        <f t="shared" si="9"/>
        <v>0</v>
      </c>
      <c r="I591" s="258"/>
      <c r="J591" s="298" t="str">
        <f>PE!AP591</f>
        <v>Methode</v>
      </c>
    </row>
    <row r="592" spans="1:10">
      <c r="A592" s="368" t="s">
        <v>641</v>
      </c>
      <c r="E592" s="332">
        <v>3.29576</v>
      </c>
      <c r="G592" s="297">
        <f t="shared" si="9"/>
        <v>0</v>
      </c>
      <c r="I592" s="258"/>
      <c r="J592" s="298" t="str">
        <f>PE!AP592</f>
        <v>Methode</v>
      </c>
    </row>
    <row r="593" spans="1:10">
      <c r="A593" s="368" t="s">
        <v>642</v>
      </c>
      <c r="C593">
        <v>0.70699999999999996</v>
      </c>
      <c r="D593">
        <v>1.1439999999999999</v>
      </c>
      <c r="E593" s="332">
        <v>5.1746699999999999</v>
      </c>
      <c r="G593" s="297">
        <f t="shared" si="9"/>
        <v>0</v>
      </c>
      <c r="I593" s="258"/>
      <c r="J593" s="298" t="str">
        <f>PE!AP593</f>
        <v>Algen</v>
      </c>
    </row>
    <row r="594" spans="1:10">
      <c r="A594" s="368" t="s">
        <v>643</v>
      </c>
      <c r="C594">
        <v>0.70699999999999996</v>
      </c>
      <c r="D594">
        <v>1.1439999999999999</v>
      </c>
      <c r="E594" s="332">
        <v>8.3863399999999988</v>
      </c>
      <c r="G594" s="297">
        <f t="shared" si="9"/>
        <v>0</v>
      </c>
      <c r="I594" s="258"/>
      <c r="J594" s="298" t="str">
        <f>PE!AP594</f>
        <v>Algen</v>
      </c>
    </row>
    <row r="595" spans="1:10">
      <c r="A595" s="368" t="s">
        <v>644</v>
      </c>
      <c r="C595">
        <v>0.70699999999999996</v>
      </c>
      <c r="D595">
        <v>0.104</v>
      </c>
      <c r="E595" s="332">
        <v>19.356449999999999</v>
      </c>
      <c r="G595" s="297">
        <f t="shared" si="9"/>
        <v>0</v>
      </c>
      <c r="I595" s="258"/>
      <c r="J595" s="298" t="str">
        <f>PE!AP595</f>
        <v>Algen</v>
      </c>
    </row>
    <row r="596" spans="1:10">
      <c r="A596" s="368" t="s">
        <v>645</v>
      </c>
      <c r="C596">
        <v>0.70699999999999996</v>
      </c>
      <c r="D596">
        <v>0.104</v>
      </c>
      <c r="E596" s="332">
        <v>14.002000000000001</v>
      </c>
      <c r="F596">
        <v>0.5</v>
      </c>
      <c r="G596" s="297">
        <f t="shared" si="9"/>
        <v>0</v>
      </c>
      <c r="I596" s="258"/>
      <c r="J596" s="298" t="str">
        <f>PE!AP596</f>
        <v>Algen</v>
      </c>
    </row>
    <row r="597" spans="1:10">
      <c r="A597" s="368" t="s">
        <v>646</v>
      </c>
      <c r="E597" s="332">
        <v>3.6834699999999998</v>
      </c>
      <c r="G597" s="297">
        <f t="shared" si="9"/>
        <v>0</v>
      </c>
      <c r="I597" s="258"/>
      <c r="J597" s="298" t="str">
        <f>PE!AP597</f>
        <v>KWS</v>
      </c>
    </row>
    <row r="598" spans="1:10">
      <c r="A598" s="368" t="s">
        <v>647</v>
      </c>
      <c r="C598">
        <v>0.70699999999999996</v>
      </c>
      <c r="D598">
        <v>3.7999999999999999E-2</v>
      </c>
      <c r="E598" s="332">
        <v>4.4487699999999997</v>
      </c>
      <c r="G598" s="297">
        <f t="shared" si="9"/>
        <v>0</v>
      </c>
      <c r="I598" s="258"/>
      <c r="J598" s="298" t="str">
        <f>PE!AP598</f>
        <v>KWS</v>
      </c>
    </row>
    <row r="599" spans="1:10">
      <c r="A599" s="368" t="s">
        <v>648</v>
      </c>
      <c r="C599">
        <v>0.70699999999999996</v>
      </c>
      <c r="D599">
        <v>3.7999999999999999E-2</v>
      </c>
      <c r="E599" s="332">
        <v>4.2672600000000003</v>
      </c>
      <c r="G599" s="297">
        <f t="shared" si="9"/>
        <v>0</v>
      </c>
      <c r="I599" s="258"/>
      <c r="J599" s="298" t="str">
        <f>PE!AP599</f>
        <v>KWS</v>
      </c>
    </row>
    <row r="600" spans="1:10">
      <c r="A600" s="368" t="s">
        <v>649</v>
      </c>
      <c r="C600">
        <v>0.70699999999999996</v>
      </c>
      <c r="D600">
        <v>0.17399999999999999</v>
      </c>
      <c r="E600" s="332">
        <v>8.0275499999999997</v>
      </c>
      <c r="G600" s="297">
        <f t="shared" si="9"/>
        <v>0</v>
      </c>
      <c r="I600" s="258"/>
      <c r="J600" s="298" t="str">
        <f>PE!AP600</f>
        <v>Münchehofe</v>
      </c>
    </row>
    <row r="601" spans="1:10">
      <c r="A601" s="368" t="s">
        <v>651</v>
      </c>
      <c r="C601">
        <v>0.70699999999999996</v>
      </c>
      <c r="D601">
        <v>0.17399999999999999</v>
      </c>
      <c r="E601" s="332">
        <v>5.2784000000000004</v>
      </c>
      <c r="G601" s="297">
        <f t="shared" si="9"/>
        <v>0</v>
      </c>
      <c r="I601" s="258"/>
      <c r="J601" s="298" t="str">
        <f>PE!AP601</f>
        <v>Münchehofe</v>
      </c>
    </row>
    <row r="602" spans="1:10">
      <c r="A602" s="368" t="s">
        <v>652</v>
      </c>
      <c r="C602">
        <v>0.42299999999999999</v>
      </c>
      <c r="D602">
        <v>1.327</v>
      </c>
      <c r="E602" s="332">
        <v>8.4864350000000002</v>
      </c>
      <c r="G602" s="297">
        <f t="shared" si="9"/>
        <v>0</v>
      </c>
      <c r="I602" s="258"/>
      <c r="J602" s="298" t="str">
        <f>PE!AP602</f>
        <v>Flussproben Spree</v>
      </c>
    </row>
    <row r="603" spans="1:10">
      <c r="A603" s="368" t="s">
        <v>654</v>
      </c>
      <c r="C603">
        <v>0.71199999999999997</v>
      </c>
      <c r="D603">
        <v>1.327</v>
      </c>
      <c r="E603" s="332">
        <v>10.4887</v>
      </c>
      <c r="G603" s="297">
        <f t="shared" si="9"/>
        <v>0</v>
      </c>
      <c r="I603" s="258"/>
      <c r="J603" s="298" t="str">
        <f>PE!AP603</f>
        <v>Flussproben Spree</v>
      </c>
    </row>
    <row r="604" spans="1:10">
      <c r="A604" s="368" t="s">
        <v>655</v>
      </c>
      <c r="C604">
        <v>1.1220000000000001</v>
      </c>
      <c r="D604">
        <v>1.327</v>
      </c>
      <c r="E604" s="332">
        <v>5.2794600000000003</v>
      </c>
      <c r="G604" s="297">
        <f t="shared" si="9"/>
        <v>0</v>
      </c>
      <c r="I604" s="258"/>
      <c r="J604" s="298" t="str">
        <f>PE!AP604</f>
        <v>Methode</v>
      </c>
    </row>
    <row r="605" spans="1:10">
      <c r="A605" s="368" t="s">
        <v>656</v>
      </c>
      <c r="C605">
        <v>0.70699999999999996</v>
      </c>
      <c r="D605">
        <v>6.7000000000000004E-2</v>
      </c>
      <c r="E605" s="332">
        <v>12.811</v>
      </c>
      <c r="G605" s="297">
        <f t="shared" si="9"/>
        <v>0</v>
      </c>
      <c r="I605" s="258"/>
      <c r="J605" s="298" t="str">
        <f>PE!AP605</f>
        <v>Flussproben Spree</v>
      </c>
    </row>
    <row r="606" spans="1:10">
      <c r="A606" s="368" t="s">
        <v>657</v>
      </c>
      <c r="C606">
        <v>0.70699999999999996</v>
      </c>
      <c r="D606">
        <v>6.7000000000000004E-2</v>
      </c>
      <c r="E606" s="332">
        <v>9.2412299999999998</v>
      </c>
      <c r="F606">
        <v>0.5</v>
      </c>
      <c r="G606" s="297">
        <f t="shared" si="9"/>
        <v>0</v>
      </c>
      <c r="I606" s="258"/>
      <c r="J606" s="298" t="str">
        <f>PE!AP606</f>
        <v>Flussproben Spree</v>
      </c>
    </row>
    <row r="607" spans="1:10">
      <c r="A607" s="369" t="s">
        <v>658</v>
      </c>
      <c r="C607">
        <v>1.0009999999999999</v>
      </c>
      <c r="D607">
        <v>0.113</v>
      </c>
      <c r="E607" s="332">
        <v>9.0286800000000014</v>
      </c>
      <c r="G607" s="297">
        <f t="shared" si="9"/>
        <v>0</v>
      </c>
      <c r="I607" s="258"/>
      <c r="J607" s="298" t="str">
        <f>PE!AP607</f>
        <v>Kläranlage</v>
      </c>
    </row>
    <row r="608" spans="1:10">
      <c r="A608" s="369" t="s">
        <v>659</v>
      </c>
      <c r="C608">
        <v>0.60399999999999998</v>
      </c>
      <c r="D608">
        <v>0.113</v>
      </c>
      <c r="E608" s="332">
        <v>9.4454999999999991</v>
      </c>
      <c r="G608" s="297">
        <f t="shared" si="9"/>
        <v>0</v>
      </c>
      <c r="I608" s="258"/>
      <c r="J608" s="298" t="str">
        <f>PE!AP608</f>
        <v>Kläranlage</v>
      </c>
    </row>
    <row r="609" spans="1:10">
      <c r="A609" s="369" t="s">
        <v>660</v>
      </c>
      <c r="C609">
        <v>0.64</v>
      </c>
      <c r="D609">
        <v>0.113</v>
      </c>
      <c r="E609" s="332">
        <v>8.1411800000000003</v>
      </c>
      <c r="G609" s="297">
        <f t="shared" si="9"/>
        <v>0</v>
      </c>
      <c r="I609" s="258"/>
      <c r="J609" s="298" t="str">
        <f>PE!AP609</f>
        <v>Kläranlage</v>
      </c>
    </row>
    <row r="610" spans="1:10">
      <c r="A610" s="369" t="s">
        <v>661</v>
      </c>
      <c r="C610">
        <v>0.59499999999999997</v>
      </c>
      <c r="D610">
        <v>0.121</v>
      </c>
      <c r="E610" s="332">
        <v>7.5556999999999999</v>
      </c>
      <c r="G610" s="297">
        <f t="shared" si="9"/>
        <v>0</v>
      </c>
      <c r="I610" s="258"/>
      <c r="J610" s="298" t="str">
        <f>PE!AP610</f>
        <v>Kläranlage</v>
      </c>
    </row>
    <row r="611" spans="1:10">
      <c r="A611" s="369" t="s">
        <v>662</v>
      </c>
      <c r="C611">
        <v>0.89</v>
      </c>
      <c r="D611">
        <v>0.121</v>
      </c>
      <c r="E611" s="332">
        <v>4.825755</v>
      </c>
      <c r="G611" s="297">
        <f t="shared" si="9"/>
        <v>0</v>
      </c>
      <c r="I611" s="258"/>
      <c r="J611" s="298" t="str">
        <f>PE!AP611</f>
        <v>Kläranlage</v>
      </c>
    </row>
    <row r="612" spans="1:10">
      <c r="A612" s="369" t="s">
        <v>663</v>
      </c>
      <c r="C612">
        <v>0.75600000000000001</v>
      </c>
      <c r="D612">
        <v>0.121</v>
      </c>
      <c r="E612" s="332">
        <v>6.5425250000000004</v>
      </c>
      <c r="G612" s="297">
        <f t="shared" si="9"/>
        <v>0</v>
      </c>
      <c r="I612" s="258"/>
      <c r="J612" s="298" t="str">
        <f>PE!AP612</f>
        <v>Kläranlage</v>
      </c>
    </row>
    <row r="613" spans="1:10">
      <c r="A613" s="369" t="s">
        <v>664</v>
      </c>
      <c r="C613">
        <v>0.92700000000000005</v>
      </c>
      <c r="D613">
        <v>0.16900000000000001</v>
      </c>
      <c r="E613" s="332">
        <v>10.149900000000001</v>
      </c>
      <c r="G613" s="297">
        <f t="shared" si="9"/>
        <v>0</v>
      </c>
      <c r="I613" s="258"/>
      <c r="J613" s="298" t="str">
        <f>PE!AP613</f>
        <v>Kläranlage</v>
      </c>
    </row>
    <row r="614" spans="1:10">
      <c r="A614" s="369" t="s">
        <v>665</v>
      </c>
      <c r="C614">
        <v>0.48299999999999998</v>
      </c>
      <c r="D614">
        <v>0.16900000000000001</v>
      </c>
      <c r="E614" s="332">
        <v>8.5579199999999993</v>
      </c>
      <c r="G614" s="297">
        <f t="shared" si="9"/>
        <v>0</v>
      </c>
      <c r="I614" s="258"/>
      <c r="J614" s="298" t="str">
        <f>PE!AP614</f>
        <v>Kläranlage</v>
      </c>
    </row>
    <row r="615" spans="1:10">
      <c r="A615" s="369" t="s">
        <v>666</v>
      </c>
      <c r="C615">
        <v>0.76500000000000001</v>
      </c>
      <c r="D615">
        <v>0.16900000000000001</v>
      </c>
      <c r="E615" s="332">
        <v>10.0947</v>
      </c>
      <c r="G615" s="297">
        <f t="shared" si="9"/>
        <v>0</v>
      </c>
      <c r="I615" s="258"/>
      <c r="J615" s="298" t="str">
        <f>PE!AP615</f>
        <v>Kläranlage</v>
      </c>
    </row>
    <row r="616" spans="1:10">
      <c r="A616" s="369" t="s">
        <v>667</v>
      </c>
      <c r="C616">
        <v>0.70699999999999996</v>
      </c>
      <c r="D616">
        <v>0.08</v>
      </c>
      <c r="E616" s="332">
        <v>11.998749999999999</v>
      </c>
      <c r="F616">
        <v>0.5</v>
      </c>
      <c r="G616" s="297">
        <f t="shared" si="9"/>
        <v>0</v>
      </c>
      <c r="I616" s="258"/>
      <c r="J616" s="298" t="str">
        <f>PE!AP616</f>
        <v>Flussproben, Lippe</v>
      </c>
    </row>
    <row r="617" spans="1:10">
      <c r="A617" s="369" t="s">
        <v>668</v>
      </c>
      <c r="C617">
        <v>0.70699999999999996</v>
      </c>
      <c r="D617">
        <v>0.08</v>
      </c>
      <c r="E617" s="332">
        <v>18.218599999999999</v>
      </c>
      <c r="F617">
        <v>0.5</v>
      </c>
      <c r="G617" s="297">
        <f t="shared" si="9"/>
        <v>0</v>
      </c>
      <c r="I617" s="258"/>
      <c r="J617" s="298" t="str">
        <f>PE!AP617</f>
        <v>Flussproben, Lippe</v>
      </c>
    </row>
    <row r="618" spans="1:10">
      <c r="A618" s="369" t="s">
        <v>669</v>
      </c>
      <c r="E618" s="332">
        <v>14.882400000000001</v>
      </c>
      <c r="F618">
        <v>0.5</v>
      </c>
      <c r="G618" s="297">
        <f t="shared" si="9"/>
        <v>0</v>
      </c>
      <c r="I618" s="258"/>
      <c r="J618" s="298" t="str">
        <f>PE!AP618</f>
        <v>Flussproben, Methode</v>
      </c>
    </row>
    <row r="619" spans="1:10">
      <c r="A619" s="369" t="s">
        <v>670</v>
      </c>
      <c r="B619" s="332">
        <v>16.100000000000001</v>
      </c>
      <c r="E619" s="332">
        <v>11.2967</v>
      </c>
      <c r="F619">
        <v>0.5</v>
      </c>
      <c r="G619" s="297">
        <f t="shared" si="9"/>
        <v>1.4251949684421117</v>
      </c>
      <c r="H619">
        <f>1000*0.2566</f>
        <v>256.60000000000002</v>
      </c>
      <c r="I619" s="258">
        <f>100*(B619/H619)</f>
        <v>6.2743569758378808</v>
      </c>
      <c r="J619" s="298" t="str">
        <f>PE!AP619</f>
        <v>Flussproben, Methode</v>
      </c>
    </row>
    <row r="620" spans="1:10">
      <c r="A620" s="369" t="s">
        <v>671</v>
      </c>
      <c r="E620" s="332">
        <v>8.4538799999999998</v>
      </c>
      <c r="F620">
        <v>0.5</v>
      </c>
      <c r="G620" s="297">
        <f t="shared" si="9"/>
        <v>0</v>
      </c>
      <c r="I620" s="258"/>
      <c r="J620" s="298" t="str">
        <f>PE!AP620</f>
        <v>Flussproben, Methode</v>
      </c>
    </row>
    <row r="621" spans="1:10">
      <c r="A621" s="369" t="s">
        <v>672</v>
      </c>
      <c r="E621" s="332">
        <v>13.7104</v>
      </c>
      <c r="F621">
        <v>0.5</v>
      </c>
      <c r="G621" s="297">
        <f t="shared" si="9"/>
        <v>0</v>
      </c>
      <c r="I621" s="258"/>
      <c r="J621" s="298" t="str">
        <f>PE!AP621</f>
        <v>Flussproben, Methode</v>
      </c>
    </row>
    <row r="622" spans="1:10">
      <c r="A622" s="369" t="s">
        <v>673</v>
      </c>
      <c r="C622">
        <v>1.0189999999999999</v>
      </c>
      <c r="D622">
        <v>0.157</v>
      </c>
      <c r="E622" s="332">
        <v>10.5603</v>
      </c>
      <c r="G622" s="297">
        <f t="shared" si="9"/>
        <v>0</v>
      </c>
      <c r="I622" s="258"/>
      <c r="J622" s="298" t="str">
        <f>PE!AP622</f>
        <v>Flussproben, Lippe</v>
      </c>
    </row>
    <row r="623" spans="1:10">
      <c r="A623" s="369" t="s">
        <v>674</v>
      </c>
      <c r="C623">
        <v>0.247</v>
      </c>
      <c r="D623">
        <v>0.157</v>
      </c>
      <c r="E623" s="332">
        <v>11.790100000000001</v>
      </c>
      <c r="G623" s="297">
        <f t="shared" si="9"/>
        <v>0</v>
      </c>
      <c r="I623" s="258"/>
      <c r="J623" s="298" t="str">
        <f>PE!AP623</f>
        <v>Flussproben, Lippe</v>
      </c>
    </row>
    <row r="624" spans="1:10">
      <c r="A624" s="369" t="s">
        <v>675</v>
      </c>
      <c r="C624">
        <v>0.92300000000000004</v>
      </c>
      <c r="D624">
        <v>0.157</v>
      </c>
      <c r="E624" s="332">
        <v>12.750400000000001</v>
      </c>
      <c r="G624" s="297">
        <f t="shared" si="9"/>
        <v>0</v>
      </c>
      <c r="I624" s="258"/>
      <c r="J624" s="298" t="str">
        <f>PE!AP624</f>
        <v>Flussproben, Lippe</v>
      </c>
    </row>
    <row r="625" spans="1:10">
      <c r="A625" s="369" t="s">
        <v>676</v>
      </c>
      <c r="C625">
        <v>0.67300000000000004</v>
      </c>
      <c r="D625">
        <v>0.40699999999999997</v>
      </c>
      <c r="E625" s="332">
        <v>8.2134999999999998</v>
      </c>
      <c r="G625" s="297">
        <f t="shared" si="9"/>
        <v>0</v>
      </c>
      <c r="I625" s="258"/>
      <c r="J625" s="298" t="str">
        <f>PE!AP625</f>
        <v>Mischwasserüberlauf</v>
      </c>
    </row>
    <row r="626" spans="1:10">
      <c r="A626" s="369" t="s">
        <v>677</v>
      </c>
      <c r="C626">
        <v>0.71</v>
      </c>
      <c r="D626">
        <v>0.40699999999999997</v>
      </c>
      <c r="E626" s="332">
        <v>11.8268</v>
      </c>
      <c r="G626" s="297">
        <f t="shared" si="9"/>
        <v>0</v>
      </c>
      <c r="I626" s="258"/>
      <c r="J626" s="298" t="str">
        <f>PE!AP626</f>
        <v>Mischwasserüberlauf</v>
      </c>
    </row>
    <row r="627" spans="1:10">
      <c r="A627" s="369" t="s">
        <v>678</v>
      </c>
      <c r="C627">
        <v>0.82799999999999996</v>
      </c>
      <c r="D627">
        <v>0.40699999999999997</v>
      </c>
      <c r="E627" s="332">
        <v>6.7380399999999998</v>
      </c>
      <c r="G627" s="297">
        <f t="shared" si="9"/>
        <v>0</v>
      </c>
      <c r="I627" s="258"/>
      <c r="J627" s="298" t="str">
        <f>PE!AP627</f>
        <v>Mischwasserüberlauf</v>
      </c>
    </row>
    <row r="628" spans="1:10">
      <c r="A628" s="369" t="s">
        <v>679</v>
      </c>
      <c r="C628">
        <v>0.24399999999999999</v>
      </c>
      <c r="D628">
        <v>6.3E-2</v>
      </c>
      <c r="E628" s="332">
        <v>9.8966949999999994</v>
      </c>
      <c r="G628" s="297">
        <f t="shared" si="9"/>
        <v>0</v>
      </c>
      <c r="I628" s="258"/>
      <c r="J628" s="298" t="str">
        <f>PE!AP628</f>
        <v>Mischwasserüberlauf</v>
      </c>
    </row>
    <row r="629" spans="1:10">
      <c r="A629" s="369" t="s">
        <v>680</v>
      </c>
      <c r="C629">
        <v>0.97199999999999998</v>
      </c>
      <c r="D629">
        <v>6.3E-2</v>
      </c>
      <c r="E629" s="332">
        <v>7.9935899999999993</v>
      </c>
      <c r="G629" s="297">
        <f t="shared" si="9"/>
        <v>0</v>
      </c>
      <c r="I629" s="258"/>
      <c r="J629" s="298" t="str">
        <f>PE!AP629</f>
        <v>Mischwasserüberlauf</v>
      </c>
    </row>
    <row r="630" spans="1:10">
      <c r="A630" s="369" t="s">
        <v>681</v>
      </c>
      <c r="C630">
        <v>0.94</v>
      </c>
      <c r="D630">
        <v>6.3E-2</v>
      </c>
      <c r="E630" s="332">
        <v>12.607849999999999</v>
      </c>
      <c r="G630" s="297">
        <f t="shared" si="9"/>
        <v>0</v>
      </c>
      <c r="I630" s="258"/>
      <c r="J630" s="298" t="str">
        <f>PE!AP630</f>
        <v>Mischwasserüberlauf</v>
      </c>
    </row>
    <row r="631" spans="1:10">
      <c r="A631" s="369" t="s">
        <v>682</v>
      </c>
      <c r="C631">
        <v>0.753</v>
      </c>
      <c r="D631">
        <v>5.2999999999999999E-2</v>
      </c>
      <c r="E631" s="332">
        <v>13.6166</v>
      </c>
      <c r="G631" s="297">
        <f t="shared" si="9"/>
        <v>0</v>
      </c>
      <c r="I631" s="258"/>
      <c r="J631" s="298" t="str">
        <f>PE!AP631</f>
        <v>Mischwasserüberlauf</v>
      </c>
    </row>
    <row r="632" spans="1:10">
      <c r="A632" s="369" t="s">
        <v>683</v>
      </c>
      <c r="C632">
        <v>0.89800000000000002</v>
      </c>
      <c r="D632">
        <v>5.2999999999999999E-2</v>
      </c>
      <c r="E632" s="332">
        <v>7.6777600000000001</v>
      </c>
      <c r="G632" s="297">
        <f t="shared" si="9"/>
        <v>0</v>
      </c>
      <c r="I632" s="258"/>
      <c r="J632" s="298" t="str">
        <f>PE!AP632</f>
        <v>Mischwasserüberlauf</v>
      </c>
    </row>
    <row r="633" spans="1:10">
      <c r="A633" s="369" t="s">
        <v>684</v>
      </c>
      <c r="C633">
        <v>0.59099999999999997</v>
      </c>
      <c r="D633">
        <v>5.2999999999999999E-2</v>
      </c>
      <c r="E633" s="332">
        <v>12.9139</v>
      </c>
      <c r="G633" s="297">
        <f t="shared" si="9"/>
        <v>0</v>
      </c>
      <c r="I633" s="258"/>
      <c r="J633" s="298" t="str">
        <f>PE!AP633</f>
        <v>Mischwasserüberlauf</v>
      </c>
    </row>
    <row r="634" spans="1:10">
      <c r="A634" s="369" t="s">
        <v>685</v>
      </c>
      <c r="G634" s="297">
        <f t="shared" si="9"/>
        <v>0</v>
      </c>
      <c r="I634" s="258"/>
      <c r="J634" s="298" t="str">
        <f>PE!AP634</f>
        <v>Sickerwasser</v>
      </c>
    </row>
    <row r="635" spans="1:10">
      <c r="A635" s="369" t="s">
        <v>687</v>
      </c>
      <c r="G635" s="297">
        <f t="shared" si="9"/>
        <v>0</v>
      </c>
      <c r="I635" s="258"/>
      <c r="J635" s="298" t="str">
        <f>PE!AP635</f>
        <v>Sickerwasser</v>
      </c>
    </row>
    <row r="636" spans="1:10">
      <c r="A636" s="369" t="s">
        <v>688</v>
      </c>
      <c r="G636" s="297">
        <f t="shared" si="9"/>
        <v>0</v>
      </c>
      <c r="I636" s="258"/>
      <c r="J636" s="298" t="str">
        <f>PE!AP636</f>
        <v>Sickerwasser</v>
      </c>
    </row>
    <row r="637" spans="1:10">
      <c r="A637" s="369" t="s">
        <v>689</v>
      </c>
      <c r="G637" s="297">
        <f t="shared" si="9"/>
        <v>0</v>
      </c>
      <c r="I637" s="258"/>
      <c r="J637" s="298" t="str">
        <f>PE!AP637</f>
        <v>Sickerwasser</v>
      </c>
    </row>
    <row r="638" spans="1:10">
      <c r="A638" s="369" t="s">
        <v>690</v>
      </c>
      <c r="G638" s="297">
        <f t="shared" si="9"/>
        <v>0</v>
      </c>
      <c r="I638" s="258"/>
      <c r="J638" s="298" t="str">
        <f>PE!AP638</f>
        <v>Bodenretentionsfilter</v>
      </c>
    </row>
    <row r="639" spans="1:10">
      <c r="A639" s="369" t="s">
        <v>692</v>
      </c>
      <c r="G639" s="297">
        <f t="shared" si="9"/>
        <v>0</v>
      </c>
      <c r="I639" s="258"/>
      <c r="J639" s="298" t="str">
        <f>PE!AP639</f>
        <v>Bodenretentionsfilter</v>
      </c>
    </row>
    <row r="640" spans="1:10">
      <c r="A640" s="370" t="s">
        <v>693</v>
      </c>
      <c r="C640">
        <v>1.091</v>
      </c>
      <c r="D640">
        <v>0.10299999999999999</v>
      </c>
      <c r="E640" s="332">
        <v>5.5785</v>
      </c>
      <c r="G640" s="297">
        <f t="shared" si="9"/>
        <v>0</v>
      </c>
      <c r="J640" s="298" t="str">
        <f>PE!AP640</f>
        <v>Kläranlage</v>
      </c>
    </row>
    <row r="641" spans="1:10">
      <c r="A641" s="370" t="s">
        <v>694</v>
      </c>
      <c r="C641">
        <v>0.51100000000000001</v>
      </c>
      <c r="D641">
        <v>0.10299999999999999</v>
      </c>
      <c r="E641" s="332">
        <v>9.1945100000000011</v>
      </c>
      <c r="G641" s="297">
        <f t="shared" si="9"/>
        <v>0</v>
      </c>
      <c r="J641" s="298" t="str">
        <f>PE!AP641</f>
        <v>Kläranlage</v>
      </c>
    </row>
    <row r="642" spans="1:10">
      <c r="A642" s="370" t="s">
        <v>695</v>
      </c>
      <c r="C642">
        <v>0.66100000000000003</v>
      </c>
      <c r="D642">
        <v>0.10299999999999999</v>
      </c>
      <c r="E642" s="332">
        <v>9.96387</v>
      </c>
      <c r="G642" s="297">
        <f t="shared" ref="G642:G705" si="10">IFERROR(B642/E642,0)</f>
        <v>0</v>
      </c>
      <c r="J642" s="298" t="str">
        <f>PE!AP642</f>
        <v>Kläranlage</v>
      </c>
    </row>
    <row r="643" spans="1:10">
      <c r="A643" s="370" t="s">
        <v>696</v>
      </c>
      <c r="C643">
        <v>0.47499999999999998</v>
      </c>
      <c r="D643">
        <v>0.192</v>
      </c>
      <c r="E643" s="332">
        <v>7.4666899999999998</v>
      </c>
      <c r="G643" s="297">
        <f t="shared" si="10"/>
        <v>0</v>
      </c>
      <c r="J643" s="298" t="str">
        <f>PE!AP643</f>
        <v>KWS</v>
      </c>
    </row>
    <row r="644" spans="1:10">
      <c r="A644" s="370" t="s">
        <v>697</v>
      </c>
      <c r="C644">
        <v>0.99299999999999999</v>
      </c>
      <c r="D644">
        <v>0.192</v>
      </c>
      <c r="E644" s="332">
        <v>6.9106949999999996</v>
      </c>
      <c r="G644" s="297">
        <f t="shared" si="10"/>
        <v>0</v>
      </c>
      <c r="J644" s="298" t="str">
        <f>PE!AP644</f>
        <v>KWS</v>
      </c>
    </row>
    <row r="645" spans="1:10">
      <c r="A645" s="370" t="s">
        <v>698</v>
      </c>
      <c r="C645">
        <v>0.79400000000000004</v>
      </c>
      <c r="D645">
        <v>0.192</v>
      </c>
      <c r="E645" s="332">
        <v>6.5454150000000002</v>
      </c>
      <c r="G645" s="297">
        <f t="shared" si="10"/>
        <v>0</v>
      </c>
      <c r="J645" s="298" t="str">
        <f>PE!AP645</f>
        <v>KWS</v>
      </c>
    </row>
    <row r="646" spans="1:10">
      <c r="A646" s="370" t="s">
        <v>699</v>
      </c>
      <c r="C646">
        <v>0.78</v>
      </c>
      <c r="D646">
        <v>8.6999999999999994E-2</v>
      </c>
      <c r="E646" s="332">
        <v>11.9077</v>
      </c>
      <c r="G646" s="297">
        <f t="shared" si="10"/>
        <v>0</v>
      </c>
      <c r="J646" s="298" t="str">
        <f>PE!AP646</f>
        <v>KWS</v>
      </c>
    </row>
    <row r="647" spans="1:10">
      <c r="A647" s="370" t="s">
        <v>700</v>
      </c>
      <c r="C647">
        <v>0.34399999999999997</v>
      </c>
      <c r="D647">
        <v>8.6999999999999994E-2</v>
      </c>
      <c r="E647" s="332">
        <v>8.1414500000000007</v>
      </c>
      <c r="G647" s="297">
        <f t="shared" si="10"/>
        <v>0</v>
      </c>
      <c r="J647" s="298" t="str">
        <f>PE!AP647</f>
        <v>KWS</v>
      </c>
    </row>
    <row r="648" spans="1:10">
      <c r="A648" s="370" t="s">
        <v>701</v>
      </c>
      <c r="C648">
        <v>1.079</v>
      </c>
      <c r="D648">
        <v>8.6999999999999994E-2</v>
      </c>
      <c r="E648" s="332">
        <v>9.8009899999999988</v>
      </c>
      <c r="G648" s="297">
        <f t="shared" si="10"/>
        <v>0</v>
      </c>
      <c r="J648" s="298" t="str">
        <f>PE!AP648</f>
        <v>KWS</v>
      </c>
    </row>
    <row r="649" spans="1:10">
      <c r="A649" s="370" t="s">
        <v>702</v>
      </c>
      <c r="C649">
        <v>0.214</v>
      </c>
      <c r="D649">
        <v>0.17599999999999999</v>
      </c>
      <c r="E649" s="332">
        <v>8.4218100000000007</v>
      </c>
      <c r="G649" s="297">
        <f t="shared" si="10"/>
        <v>0</v>
      </c>
      <c r="J649" s="298" t="str">
        <f>PE!AP649</f>
        <v>KWS, Schlamm</v>
      </c>
    </row>
    <row r="650" spans="1:10">
      <c r="A650" s="370" t="s">
        <v>703</v>
      </c>
      <c r="C650">
        <v>0.95</v>
      </c>
      <c r="D650">
        <v>0.17599999999999999</v>
      </c>
      <c r="E650" s="332">
        <v>5.5262399999999996</v>
      </c>
      <c r="G650" s="297">
        <f t="shared" si="10"/>
        <v>0</v>
      </c>
      <c r="J650" s="298" t="str">
        <f>PE!AP650</f>
        <v>KWS, Schlamm</v>
      </c>
    </row>
    <row r="651" spans="1:10">
      <c r="A651" s="370" t="s">
        <v>704</v>
      </c>
      <c r="C651">
        <v>0.97099999999999997</v>
      </c>
      <c r="D651">
        <v>0.17599999999999999</v>
      </c>
      <c r="E651" s="332">
        <v>12.77135</v>
      </c>
      <c r="G651" s="297">
        <f t="shared" si="10"/>
        <v>0</v>
      </c>
      <c r="J651" s="298" t="str">
        <f>PE!AP651</f>
        <v>KWS, Schlamm</v>
      </c>
    </row>
    <row r="652" spans="1:10">
      <c r="A652" s="370" t="s">
        <v>705</v>
      </c>
      <c r="C652">
        <v>0.35</v>
      </c>
      <c r="D652">
        <v>2.3E-2</v>
      </c>
      <c r="E652" s="332">
        <v>6.3907699999999998</v>
      </c>
      <c r="G652" s="297">
        <f t="shared" si="10"/>
        <v>0</v>
      </c>
      <c r="J652" s="298" t="str">
        <f>PE!AP652</f>
        <v>Flussproben, Lippe</v>
      </c>
    </row>
    <row r="653" spans="1:10">
      <c r="A653" s="370" t="s">
        <v>706</v>
      </c>
      <c r="C653">
        <v>0.92900000000000005</v>
      </c>
      <c r="D653">
        <v>2.3E-2</v>
      </c>
      <c r="E653" s="332">
        <v>7.3047300000000002</v>
      </c>
      <c r="G653" s="297">
        <f t="shared" si="10"/>
        <v>0</v>
      </c>
      <c r="J653" s="298" t="str">
        <f>PE!AP653</f>
        <v>Flussproben, Lippe</v>
      </c>
    </row>
    <row r="654" spans="1:10">
      <c r="A654" s="370" t="s">
        <v>707</v>
      </c>
      <c r="C654">
        <v>0.91900000000000004</v>
      </c>
      <c r="D654">
        <v>2.3E-2</v>
      </c>
      <c r="E654" s="332">
        <v>8.3325399999999998</v>
      </c>
      <c r="G654" s="297">
        <f t="shared" si="10"/>
        <v>0</v>
      </c>
      <c r="J654" s="298" t="str">
        <f>PE!AP654</f>
        <v>Flussproben, Lippe</v>
      </c>
    </row>
    <row r="655" spans="1:10">
      <c r="A655" s="370" t="s">
        <v>708</v>
      </c>
      <c r="C655">
        <v>0.434</v>
      </c>
      <c r="D655">
        <v>5.8999999999999997E-2</v>
      </c>
      <c r="E655" s="332">
        <v>5.7549900000000003</v>
      </c>
      <c r="G655" s="297">
        <f t="shared" si="10"/>
        <v>0</v>
      </c>
      <c r="J655" s="298" t="str">
        <f>PE!AP655</f>
        <v>Flussproben, Lippe</v>
      </c>
    </row>
    <row r="656" spans="1:10">
      <c r="A656" s="370" t="s">
        <v>709</v>
      </c>
      <c r="C656">
        <v>1.1020000000000001</v>
      </c>
      <c r="D656">
        <v>5.8999999999999997E-2</v>
      </c>
      <c r="E656" s="332">
        <v>9.8056399999999986</v>
      </c>
      <c r="G656" s="297">
        <f t="shared" si="10"/>
        <v>0</v>
      </c>
      <c r="J656" s="298" t="str">
        <f>PE!AP656</f>
        <v>Flussproben, Lippe</v>
      </c>
    </row>
    <row r="657" spans="1:10">
      <c r="A657" s="370" t="s">
        <v>710</v>
      </c>
      <c r="C657">
        <v>0.72599999999999998</v>
      </c>
      <c r="D657">
        <v>5.8999999999999997E-2</v>
      </c>
      <c r="E657" s="332">
        <v>5.9144800000000002</v>
      </c>
      <c r="G657" s="297">
        <f t="shared" si="10"/>
        <v>0</v>
      </c>
      <c r="J657" s="298" t="str">
        <f>PE!AP657</f>
        <v>Flussproben, Lippe</v>
      </c>
    </row>
    <row r="658" spans="1:10">
      <c r="A658" s="370" t="s">
        <v>711</v>
      </c>
      <c r="C658">
        <v>0.53100000000000003</v>
      </c>
      <c r="D658">
        <v>6.2E-2</v>
      </c>
      <c r="E658" s="332">
        <v>7.6568250000000004</v>
      </c>
      <c r="G658" s="297">
        <f t="shared" si="10"/>
        <v>0</v>
      </c>
      <c r="J658" s="298" t="str">
        <f>PE!AP658</f>
        <v>Flussproben, Lippe</v>
      </c>
    </row>
    <row r="659" spans="1:10">
      <c r="A659" s="370" t="s">
        <v>712</v>
      </c>
      <c r="C659">
        <v>0.59599999999999997</v>
      </c>
      <c r="D659">
        <v>6.2E-2</v>
      </c>
      <c r="E659" s="332">
        <v>8.9805200000000003</v>
      </c>
      <c r="G659" s="297">
        <f t="shared" si="10"/>
        <v>0</v>
      </c>
      <c r="J659" s="298" t="str">
        <f>PE!AP659</f>
        <v>Flussproben, Lippe</v>
      </c>
    </row>
    <row r="660" spans="1:10">
      <c r="A660" s="370" t="s">
        <v>713</v>
      </c>
      <c r="C660">
        <v>1.119</v>
      </c>
      <c r="D660">
        <v>6.2E-2</v>
      </c>
      <c r="E660" s="332">
        <v>5.3087499999999999</v>
      </c>
      <c r="G660" s="297">
        <f t="shared" si="10"/>
        <v>0</v>
      </c>
      <c r="J660" s="298" t="str">
        <f>PE!AP660</f>
        <v>Flussproben, Lippe</v>
      </c>
    </row>
    <row r="661" spans="1:10">
      <c r="A661" s="370" t="s">
        <v>714</v>
      </c>
      <c r="C661">
        <v>0.42499999999999999</v>
      </c>
      <c r="D661">
        <v>0.17799999999999999</v>
      </c>
      <c r="E661" s="332">
        <v>9.4334749999999996</v>
      </c>
      <c r="G661" s="297">
        <f t="shared" si="10"/>
        <v>0</v>
      </c>
      <c r="J661" s="298" t="str">
        <f>PE!AP661</f>
        <v>Kläranlage</v>
      </c>
    </row>
    <row r="662" spans="1:10">
      <c r="A662" s="370" t="s">
        <v>715</v>
      </c>
      <c r="C662">
        <v>1.02</v>
      </c>
      <c r="D662">
        <v>0.17799999999999999</v>
      </c>
      <c r="E662" s="332">
        <v>12.192</v>
      </c>
      <c r="G662" s="297">
        <f t="shared" si="10"/>
        <v>0</v>
      </c>
      <c r="J662" s="298" t="str">
        <f>PE!AP662</f>
        <v>Kläranlage</v>
      </c>
    </row>
    <row r="663" spans="1:10">
      <c r="A663" s="370" t="s">
        <v>716</v>
      </c>
      <c r="C663">
        <v>0.74</v>
      </c>
      <c r="D663">
        <v>0.17799999999999999</v>
      </c>
      <c r="E663" s="332">
        <v>7.2363899999999992</v>
      </c>
      <c r="G663" s="297">
        <f t="shared" si="10"/>
        <v>0</v>
      </c>
      <c r="J663" s="298" t="str">
        <f>PE!AP663</f>
        <v>Kläranlage</v>
      </c>
    </row>
    <row r="664" spans="1:10">
      <c r="A664" s="370" t="s">
        <v>717</v>
      </c>
      <c r="B664" s="332">
        <v>53.67</v>
      </c>
      <c r="E664" s="332">
        <v>0.28799999999999998</v>
      </c>
      <c r="F664">
        <v>0.6</v>
      </c>
      <c r="G664" s="297">
        <f t="shared" si="10"/>
        <v>186.35416666666669</v>
      </c>
      <c r="H664">
        <f>1000*0.0664978</f>
        <v>66.497799999999998</v>
      </c>
      <c r="I664" s="258">
        <f>100*B664/H664</f>
        <v>80.709437003930958</v>
      </c>
      <c r="J664" s="298" t="str">
        <f>PE!AP664</f>
        <v>Methode</v>
      </c>
    </row>
    <row r="665" spans="1:10">
      <c r="A665" s="370" t="s">
        <v>718</v>
      </c>
      <c r="E665" s="332">
        <v>0.15596099999999999</v>
      </c>
      <c r="F665">
        <v>0.25</v>
      </c>
      <c r="G665" s="297">
        <f t="shared" si="10"/>
        <v>0</v>
      </c>
      <c r="J665" s="298" t="str">
        <f>PE!AP665</f>
        <v>Methode</v>
      </c>
    </row>
    <row r="666" spans="1:10">
      <c r="A666" s="370" t="s">
        <v>719</v>
      </c>
      <c r="E666" s="332">
        <v>0.40368500000000002</v>
      </c>
      <c r="G666" s="297">
        <f t="shared" si="10"/>
        <v>0</v>
      </c>
      <c r="J666" s="298" t="str">
        <f>PE!AP666</f>
        <v>Methode</v>
      </c>
    </row>
    <row r="667" spans="1:10">
      <c r="A667" s="214" t="s">
        <v>720</v>
      </c>
      <c r="C667">
        <v>0.93200000000000005</v>
      </c>
      <c r="D667">
        <v>0.15</v>
      </c>
      <c r="E667" s="332">
        <v>6.3958050000000002</v>
      </c>
      <c r="G667" s="297">
        <f t="shared" si="10"/>
        <v>0</v>
      </c>
      <c r="J667" s="298" t="str">
        <f>PE!AP667</f>
        <v>Kläranlage</v>
      </c>
    </row>
    <row r="668" spans="1:10">
      <c r="A668" s="214" t="s">
        <v>721</v>
      </c>
      <c r="C668">
        <v>0.98499999999999999</v>
      </c>
      <c r="D668">
        <v>0.15</v>
      </c>
      <c r="E668" s="332">
        <v>14.386200000000001</v>
      </c>
      <c r="G668" s="297">
        <f t="shared" si="10"/>
        <v>0</v>
      </c>
      <c r="J668" s="298" t="str">
        <f>PE!AP668</f>
        <v>Kläranlage</v>
      </c>
    </row>
    <row r="669" spans="1:10">
      <c r="A669" s="214" t="s">
        <v>722</v>
      </c>
      <c r="C669">
        <v>0.23799999999999999</v>
      </c>
      <c r="D669">
        <v>0.15</v>
      </c>
      <c r="E669" s="332">
        <v>9.6701750000000004</v>
      </c>
      <c r="G669" s="297">
        <f t="shared" si="10"/>
        <v>0</v>
      </c>
      <c r="J669" s="298" t="str">
        <f>PE!AP669</f>
        <v>Kläranlage</v>
      </c>
    </row>
    <row r="670" spans="1:10">
      <c r="A670" s="214" t="s">
        <v>723</v>
      </c>
      <c r="E670" s="332">
        <v>8.4091399999999989</v>
      </c>
      <c r="G670" s="297">
        <f t="shared" si="10"/>
        <v>0</v>
      </c>
      <c r="J670" s="298" t="str">
        <f>PE!AP670</f>
        <v>Kläranlage, Methode</v>
      </c>
    </row>
    <row r="671" spans="1:10">
      <c r="A671" s="214" t="s">
        <v>725</v>
      </c>
      <c r="E671" s="332">
        <v>11.4796</v>
      </c>
      <c r="G671" s="297">
        <f t="shared" si="10"/>
        <v>0</v>
      </c>
      <c r="J671" s="298" t="str">
        <f>PE!AP671</f>
        <v>Kläranlage, Methode</v>
      </c>
    </row>
    <row r="672" spans="1:10">
      <c r="A672" s="214" t="s">
        <v>726</v>
      </c>
      <c r="E672" s="332">
        <v>6.8967000000000001</v>
      </c>
      <c r="G672" s="297">
        <f t="shared" si="10"/>
        <v>0</v>
      </c>
      <c r="J672" s="298" t="str">
        <f>PE!AP672</f>
        <v>Kläranlage, Methode</v>
      </c>
    </row>
    <row r="673" spans="1:10">
      <c r="A673" s="214" t="s">
        <v>727</v>
      </c>
      <c r="C673">
        <v>0.70699999999999996</v>
      </c>
      <c r="D673">
        <v>0.122</v>
      </c>
      <c r="E673" s="332">
        <v>8.6553899999999988</v>
      </c>
      <c r="G673" s="297">
        <f t="shared" si="10"/>
        <v>0</v>
      </c>
      <c r="J673" s="298" t="str">
        <f>PE!AP673</f>
        <v>Kläranlage</v>
      </c>
    </row>
    <row r="674" spans="1:10">
      <c r="A674" s="214" t="s">
        <v>728</v>
      </c>
      <c r="C674">
        <v>0.70699999999999996</v>
      </c>
      <c r="D674">
        <v>0.122</v>
      </c>
      <c r="E674" s="332">
        <v>7.3886100000000008</v>
      </c>
      <c r="G674" s="297">
        <f t="shared" si="10"/>
        <v>0</v>
      </c>
      <c r="J674" s="298" t="str">
        <f>PE!AP674</f>
        <v>Kläranlage</v>
      </c>
    </row>
    <row r="675" spans="1:10">
      <c r="A675" s="214" t="s">
        <v>729</v>
      </c>
      <c r="C675">
        <v>0.76400000000000001</v>
      </c>
      <c r="D675">
        <v>0.04</v>
      </c>
      <c r="E675" s="332">
        <v>7.5310050000000004</v>
      </c>
      <c r="G675" s="297">
        <f t="shared" si="10"/>
        <v>0</v>
      </c>
      <c r="J675" s="298" t="str">
        <f>PE!AP675</f>
        <v>Kläranlage</v>
      </c>
    </row>
    <row r="676" spans="1:10">
      <c r="A676" s="214" t="s">
        <v>730</v>
      </c>
      <c r="C676">
        <v>0.38200000000000001</v>
      </c>
      <c r="D676">
        <v>0.04</v>
      </c>
      <c r="E676" s="332">
        <v>7.220839999999999</v>
      </c>
      <c r="G676" s="297">
        <f t="shared" si="10"/>
        <v>0</v>
      </c>
      <c r="J676" s="298" t="str">
        <f>PE!AP676</f>
        <v>Kläranlage</v>
      </c>
    </row>
    <row r="677" spans="1:10">
      <c r="A677" s="214" t="s">
        <v>731</v>
      </c>
      <c r="C677">
        <v>0.97599999999999998</v>
      </c>
      <c r="D677">
        <v>0.04</v>
      </c>
      <c r="E677" s="332">
        <v>6.5424199999999999</v>
      </c>
      <c r="G677" s="297">
        <f t="shared" si="10"/>
        <v>0</v>
      </c>
      <c r="J677" s="298" t="str">
        <f>PE!AP677</f>
        <v>Kläranlage</v>
      </c>
    </row>
    <row r="678" spans="1:10">
      <c r="A678" s="214" t="s">
        <v>732</v>
      </c>
      <c r="E678" s="332">
        <v>6.5395599999999998</v>
      </c>
      <c r="G678" s="297">
        <f t="shared" si="10"/>
        <v>0</v>
      </c>
      <c r="J678" s="298" t="str">
        <f>PE!AP678</f>
        <v>Kläranlage, Methode</v>
      </c>
    </row>
    <row r="679" spans="1:10">
      <c r="A679" s="214" t="s">
        <v>733</v>
      </c>
      <c r="C679">
        <v>0.70699999999999996</v>
      </c>
      <c r="D679">
        <v>0.14299999999999999</v>
      </c>
      <c r="E679" s="332">
        <v>12.27675</v>
      </c>
      <c r="G679" s="297">
        <f t="shared" si="10"/>
        <v>0</v>
      </c>
      <c r="J679" s="298" t="str">
        <f>PE!AP679</f>
        <v>Kläranlage</v>
      </c>
    </row>
    <row r="680" spans="1:10">
      <c r="A680" s="214" t="s">
        <v>734</v>
      </c>
      <c r="C680">
        <v>0.70699999999999996</v>
      </c>
      <c r="D680">
        <v>0.14299999999999999</v>
      </c>
      <c r="E680" s="332">
        <v>6.5776500000000002</v>
      </c>
      <c r="G680" s="297">
        <f t="shared" si="10"/>
        <v>0</v>
      </c>
      <c r="J680" s="298" t="str">
        <f>PE!AP680</f>
        <v>Kläranlage</v>
      </c>
    </row>
    <row r="681" spans="1:10">
      <c r="A681" s="214" t="s">
        <v>735</v>
      </c>
      <c r="C681">
        <v>0.70699999999999996</v>
      </c>
      <c r="D681">
        <v>0.34599999999999997</v>
      </c>
      <c r="E681" s="332">
        <v>4.105175</v>
      </c>
      <c r="G681" s="297">
        <f t="shared" si="10"/>
        <v>0</v>
      </c>
      <c r="J681" s="298" t="str">
        <f>PE!AP681</f>
        <v>Kläranlage</v>
      </c>
    </row>
    <row r="682" spans="1:10">
      <c r="A682" s="214" t="s">
        <v>736</v>
      </c>
      <c r="C682">
        <v>0.70699999999999996</v>
      </c>
      <c r="D682">
        <v>0.34599999999999997</v>
      </c>
      <c r="E682" s="332">
        <v>7.0186699999999993</v>
      </c>
      <c r="G682" s="297">
        <f t="shared" si="10"/>
        <v>0</v>
      </c>
      <c r="J682" s="298" t="str">
        <f>PE!AP682</f>
        <v>Kläranlage</v>
      </c>
    </row>
    <row r="683" spans="1:10">
      <c r="A683" s="214" t="s">
        <v>737</v>
      </c>
      <c r="E683" s="332">
        <v>7.177080000000001E-2</v>
      </c>
      <c r="F683">
        <v>0.5</v>
      </c>
      <c r="G683" s="297">
        <f t="shared" si="10"/>
        <v>0</v>
      </c>
      <c r="J683" s="298" t="str">
        <f>PE!AP683</f>
        <v>Methode</v>
      </c>
    </row>
    <row r="684" spans="1:10">
      <c r="A684" s="215" t="s">
        <v>738</v>
      </c>
      <c r="C684">
        <v>0.71899999999999997</v>
      </c>
      <c r="D684">
        <v>0.308</v>
      </c>
      <c r="E684" s="332">
        <v>5.51457</v>
      </c>
      <c r="G684" s="297">
        <f t="shared" si="10"/>
        <v>0</v>
      </c>
      <c r="J684" s="298" t="str">
        <f>PE!AP684</f>
        <v>KWS</v>
      </c>
    </row>
    <row r="685" spans="1:10">
      <c r="A685" s="215" t="s">
        <v>739</v>
      </c>
      <c r="C685">
        <v>0.629</v>
      </c>
      <c r="D685">
        <v>0.308</v>
      </c>
      <c r="E685" s="332">
        <v>8.6345299999999998</v>
      </c>
      <c r="G685" s="297">
        <f t="shared" si="10"/>
        <v>0</v>
      </c>
      <c r="J685" s="298" t="str">
        <f>PE!AP685</f>
        <v>KWS</v>
      </c>
    </row>
    <row r="686" spans="1:10">
      <c r="A686" s="215" t="s">
        <v>740</v>
      </c>
      <c r="C686">
        <v>0.872</v>
      </c>
      <c r="D686">
        <v>0.308</v>
      </c>
      <c r="E686" s="332">
        <v>9.2441649999999989</v>
      </c>
      <c r="G686" s="297">
        <f t="shared" si="10"/>
        <v>0</v>
      </c>
      <c r="J686" s="298" t="str">
        <f>PE!AP686</f>
        <v>KWS</v>
      </c>
    </row>
    <row r="687" spans="1:10">
      <c r="A687" s="215" t="s">
        <v>741</v>
      </c>
      <c r="C687">
        <v>0.495</v>
      </c>
      <c r="D687">
        <v>5.6000000000000001E-2</v>
      </c>
      <c r="E687" s="332">
        <v>8.5542499999999997</v>
      </c>
      <c r="G687" s="297">
        <f t="shared" si="10"/>
        <v>0</v>
      </c>
      <c r="J687" s="298" t="str">
        <f>PE!AP687</f>
        <v>Kläranlagen</v>
      </c>
    </row>
    <row r="688" spans="1:10">
      <c r="A688" s="215" t="s">
        <v>742</v>
      </c>
      <c r="C688">
        <v>0.79700000000000004</v>
      </c>
      <c r="D688">
        <v>5.6000000000000001E-2</v>
      </c>
      <c r="E688" s="332">
        <v>12.12825</v>
      </c>
      <c r="G688" s="297">
        <f t="shared" si="10"/>
        <v>0</v>
      </c>
      <c r="J688" s="298" t="str">
        <f>PE!AP688</f>
        <v>Kläranlagen</v>
      </c>
    </row>
    <row r="689" spans="1:10">
      <c r="A689" s="215" t="s">
        <v>743</v>
      </c>
      <c r="C689">
        <v>0.90800000000000003</v>
      </c>
      <c r="D689">
        <v>5.6000000000000001E-2</v>
      </c>
      <c r="E689" s="332">
        <v>7.9963800000000003</v>
      </c>
      <c r="G689" s="297">
        <f t="shared" si="10"/>
        <v>0</v>
      </c>
      <c r="J689" s="298" t="str">
        <f>PE!AP689</f>
        <v>Kläranlagen</v>
      </c>
    </row>
    <row r="690" spans="1:10">
      <c r="A690" s="215" t="s">
        <v>744</v>
      </c>
      <c r="C690">
        <v>0.70699999999999996</v>
      </c>
      <c r="D690">
        <v>4.3999999999999997E-2</v>
      </c>
      <c r="E690" s="332">
        <v>9.1964899999999989</v>
      </c>
      <c r="G690" s="297">
        <f t="shared" si="10"/>
        <v>0</v>
      </c>
      <c r="J690" s="298" t="str">
        <f>PE!AP690</f>
        <v>Kläranlagen</v>
      </c>
    </row>
    <row r="691" spans="1:10">
      <c r="A691" s="215" t="s">
        <v>745</v>
      </c>
      <c r="C691">
        <v>0.70699999999999996</v>
      </c>
      <c r="D691">
        <v>4.3999999999999997E-2</v>
      </c>
      <c r="E691" s="332">
        <v>7.59185</v>
      </c>
      <c r="G691" s="297">
        <f t="shared" si="10"/>
        <v>0</v>
      </c>
      <c r="J691" s="298" t="str">
        <f>PE!AP691</f>
        <v>Kläranlagen</v>
      </c>
    </row>
    <row r="692" spans="1:10">
      <c r="A692" s="215" t="s">
        <v>746</v>
      </c>
      <c r="C692">
        <v>0.70699999999999996</v>
      </c>
      <c r="D692">
        <v>0.17599999999999999</v>
      </c>
      <c r="E692" s="332">
        <v>9.1481399999999997</v>
      </c>
      <c r="G692" s="297">
        <f t="shared" si="10"/>
        <v>0</v>
      </c>
      <c r="J692" s="298" t="str">
        <f>PE!AP692</f>
        <v>Kläranlagen</v>
      </c>
    </row>
    <row r="693" spans="1:10">
      <c r="A693" s="215" t="s">
        <v>747</v>
      </c>
      <c r="C693">
        <v>0.70699999999999996</v>
      </c>
      <c r="D693">
        <v>0.17599999999999999</v>
      </c>
      <c r="E693" s="332">
        <v>5.17957</v>
      </c>
      <c r="G693" s="297">
        <f t="shared" si="10"/>
        <v>0</v>
      </c>
      <c r="J693" s="298" t="str">
        <f>PE!AP693</f>
        <v>Kläranlagen</v>
      </c>
    </row>
    <row r="694" spans="1:10">
      <c r="A694" s="215" t="s">
        <v>748</v>
      </c>
      <c r="C694">
        <v>0.70699999999999996</v>
      </c>
      <c r="D694">
        <v>5.2999999999999999E-2</v>
      </c>
      <c r="E694" s="332">
        <v>9.0249299999999995</v>
      </c>
      <c r="G694" s="297">
        <f t="shared" si="10"/>
        <v>0</v>
      </c>
      <c r="J694" s="298" t="str">
        <f>PE!AP694</f>
        <v>Kläranlagen</v>
      </c>
    </row>
    <row r="695" spans="1:10">
      <c r="A695" s="215" t="s">
        <v>749</v>
      </c>
      <c r="C695">
        <v>0.70699999999999996</v>
      </c>
      <c r="D695">
        <v>5.2999999999999999E-2</v>
      </c>
      <c r="E695" s="332">
        <v>8.3660199999999989</v>
      </c>
      <c r="G695" s="297">
        <f t="shared" si="10"/>
        <v>0</v>
      </c>
      <c r="J695" s="298" t="str">
        <f>PE!AP695</f>
        <v>Kläranlagen</v>
      </c>
    </row>
    <row r="696" spans="1:10">
      <c r="A696" s="215" t="s">
        <v>750</v>
      </c>
      <c r="C696">
        <v>0.66200000000000003</v>
      </c>
      <c r="D696">
        <v>4.8000000000000001E-2</v>
      </c>
      <c r="E696" s="332">
        <v>8.8741800000000008</v>
      </c>
      <c r="G696" s="297">
        <f t="shared" si="10"/>
        <v>0</v>
      </c>
      <c r="J696" s="298" t="str">
        <f>PE!AP696</f>
        <v>Kläranlagen</v>
      </c>
    </row>
    <row r="697" spans="1:10">
      <c r="A697" s="215" t="s">
        <v>751</v>
      </c>
      <c r="C697">
        <v>0.87</v>
      </c>
      <c r="D697">
        <v>4.8000000000000001E-2</v>
      </c>
      <c r="E697" s="332">
        <v>10.6434</v>
      </c>
      <c r="G697" s="297">
        <f t="shared" si="10"/>
        <v>0</v>
      </c>
      <c r="J697" s="298" t="str">
        <f>PE!AP697</f>
        <v>Kläranlagen</v>
      </c>
    </row>
    <row r="698" spans="1:10">
      <c r="A698" s="215" t="s">
        <v>752</v>
      </c>
      <c r="C698">
        <v>0.625</v>
      </c>
      <c r="D698">
        <v>4.8000000000000001E-2</v>
      </c>
      <c r="E698" s="332">
        <v>8.4132699999999989</v>
      </c>
      <c r="G698" s="297">
        <f t="shared" si="10"/>
        <v>0</v>
      </c>
      <c r="J698" s="298" t="str">
        <f>PE!AP698</f>
        <v>Kläranlagen</v>
      </c>
    </row>
    <row r="699" spans="1:10">
      <c r="A699" s="223" t="s">
        <v>753</v>
      </c>
      <c r="C699">
        <v>0.70699999999999996</v>
      </c>
      <c r="D699">
        <v>0.113</v>
      </c>
      <c r="E699" s="332">
        <v>4.5994950000000001</v>
      </c>
      <c r="G699" s="297">
        <f t="shared" si="10"/>
        <v>0</v>
      </c>
      <c r="J699" s="298" t="str">
        <f>PE!AP699</f>
        <v>KWS</v>
      </c>
    </row>
    <row r="700" spans="1:10">
      <c r="A700" s="223" t="s">
        <v>754</v>
      </c>
      <c r="C700">
        <v>0.70699999999999996</v>
      </c>
      <c r="D700">
        <v>0.113</v>
      </c>
      <c r="E700" s="332">
        <v>6.1010650000000002</v>
      </c>
      <c r="G700" s="297">
        <f t="shared" si="10"/>
        <v>0</v>
      </c>
      <c r="J700" s="298" t="str">
        <f>PE!AP700</f>
        <v>KWS</v>
      </c>
    </row>
    <row r="701" spans="1:10">
      <c r="A701" s="223" t="s">
        <v>755</v>
      </c>
      <c r="C701">
        <v>0.70699999999999996</v>
      </c>
      <c r="D701">
        <v>9.7000000000000003E-2</v>
      </c>
      <c r="E701" s="332">
        <v>4.843</v>
      </c>
      <c r="G701" s="297">
        <f t="shared" si="10"/>
        <v>0</v>
      </c>
      <c r="J701" s="298" t="str">
        <f>PE!AP701</f>
        <v>KWS</v>
      </c>
    </row>
    <row r="702" spans="1:10">
      <c r="A702" s="223" t="s">
        <v>756</v>
      </c>
      <c r="C702">
        <v>0.70699999999999996</v>
      </c>
      <c r="D702">
        <v>9.7000000000000003E-2</v>
      </c>
      <c r="E702" s="332">
        <v>6.6468399999999992</v>
      </c>
      <c r="G702" s="297">
        <f t="shared" si="10"/>
        <v>0</v>
      </c>
      <c r="J702" s="298" t="str">
        <f>PE!AP702</f>
        <v>KWS</v>
      </c>
    </row>
    <row r="703" spans="1:10">
      <c r="A703" s="223" t="s">
        <v>757</v>
      </c>
      <c r="E703" s="332">
        <v>-84.216399999999993</v>
      </c>
      <c r="G703" s="297">
        <f t="shared" si="10"/>
        <v>0</v>
      </c>
      <c r="J703" s="298" t="str">
        <f>PE!AP703</f>
        <v>Methode</v>
      </c>
    </row>
    <row r="704" spans="1:10">
      <c r="A704" s="223" t="s">
        <v>758</v>
      </c>
      <c r="E704" s="332">
        <v>5.4115699999999993</v>
      </c>
      <c r="G704" s="297">
        <f t="shared" si="10"/>
        <v>0</v>
      </c>
      <c r="J704" s="298" t="str">
        <f>PE!AP704</f>
        <v>KWS, Methode</v>
      </c>
    </row>
    <row r="705" spans="1:10">
      <c r="A705" s="223" t="s">
        <v>759</v>
      </c>
      <c r="E705" s="332">
        <v>5.4577400000000003</v>
      </c>
      <c r="F705">
        <v>0.4</v>
      </c>
      <c r="G705" s="297">
        <f t="shared" si="10"/>
        <v>0</v>
      </c>
      <c r="J705" s="298" t="str">
        <f>PE!AP705</f>
        <v>KWS, Methode</v>
      </c>
    </row>
    <row r="706" spans="1:10">
      <c r="A706" s="223" t="s">
        <v>760</v>
      </c>
      <c r="G706" s="297">
        <f t="shared" ref="G706:G769" si="11">IFERROR(B706/E706,0)</f>
        <v>0</v>
      </c>
      <c r="J706" s="298" t="str">
        <f>PE!AP706</f>
        <v>KWS, Methode</v>
      </c>
    </row>
    <row r="707" spans="1:10">
      <c r="A707" s="223" t="s">
        <v>761</v>
      </c>
      <c r="C707">
        <v>0.70699999999999996</v>
      </c>
      <c r="D707">
        <v>0.10199999999999999</v>
      </c>
      <c r="E707" s="332">
        <v>10.2348</v>
      </c>
      <c r="G707" s="297">
        <f t="shared" si="11"/>
        <v>0</v>
      </c>
      <c r="J707" s="298" t="str">
        <f>PE!AP707</f>
        <v>Kläranlagen</v>
      </c>
    </row>
    <row r="708" spans="1:10">
      <c r="A708" s="223" t="s">
        <v>762</v>
      </c>
      <c r="C708">
        <v>0.70699999999999996</v>
      </c>
      <c r="D708">
        <v>0.10199999999999999</v>
      </c>
      <c r="E708" s="332">
        <v>8.9482900000000001</v>
      </c>
      <c r="G708" s="297">
        <f t="shared" si="11"/>
        <v>0</v>
      </c>
      <c r="J708" s="298" t="str">
        <f>PE!AP708</f>
        <v>Kläranlagen</v>
      </c>
    </row>
    <row r="709" spans="1:10">
      <c r="A709" s="223" t="s">
        <v>763</v>
      </c>
      <c r="C709">
        <v>0.70699999999999996</v>
      </c>
      <c r="D709">
        <v>0.96699999999999997</v>
      </c>
      <c r="E709" s="332">
        <v>10.384600000000001</v>
      </c>
      <c r="G709" s="297">
        <f t="shared" si="11"/>
        <v>0</v>
      </c>
      <c r="J709" s="298" t="str">
        <f>PE!AP709</f>
        <v>Kläranlagen</v>
      </c>
    </row>
    <row r="710" spans="1:10">
      <c r="A710" s="223" t="s">
        <v>764</v>
      </c>
      <c r="C710">
        <v>0.70699999999999996</v>
      </c>
      <c r="D710">
        <v>0.96699999999999997</v>
      </c>
      <c r="E710" s="332">
        <v>9.8760100000000008</v>
      </c>
      <c r="G710" s="297">
        <f t="shared" si="11"/>
        <v>0</v>
      </c>
      <c r="J710" s="298" t="str">
        <f>PE!AP710</f>
        <v>Kläranlagen</v>
      </c>
    </row>
    <row r="711" spans="1:10">
      <c r="A711" s="223" t="s">
        <v>765</v>
      </c>
      <c r="E711" s="332">
        <v>6.4336500000000001</v>
      </c>
      <c r="G711" s="297">
        <f t="shared" si="11"/>
        <v>0</v>
      </c>
      <c r="J711" s="298" t="str">
        <f>PE!AP711</f>
        <v>Kläranlagen, Methode</v>
      </c>
    </row>
    <row r="712" spans="1:10">
      <c r="A712" s="223" t="s">
        <v>767</v>
      </c>
      <c r="E712" s="332">
        <v>0.232761</v>
      </c>
      <c r="G712" s="297">
        <f t="shared" si="11"/>
        <v>0</v>
      </c>
      <c r="J712" s="298" t="str">
        <f>PE!AP712</f>
        <v>Methode</v>
      </c>
    </row>
    <row r="713" spans="1:10">
      <c r="A713" s="223" t="s">
        <v>768</v>
      </c>
      <c r="G713" s="297">
        <f t="shared" si="11"/>
        <v>0</v>
      </c>
      <c r="J713" s="298" t="str">
        <f>PE!AP713</f>
        <v>Methode</v>
      </c>
    </row>
    <row r="714" spans="1:10">
      <c r="A714" s="223" t="s">
        <v>769</v>
      </c>
      <c r="B714" s="332">
        <v>39.94</v>
      </c>
      <c r="E714" s="332">
        <v>0.18177399999999999</v>
      </c>
      <c r="F714">
        <v>0.4</v>
      </c>
      <c r="G714" s="297">
        <f t="shared" si="11"/>
        <v>219.72339278444662</v>
      </c>
      <c r="H714">
        <v>4.3400000000000001E-2</v>
      </c>
      <c r="I714" s="258">
        <f>100*B714/(H714*1000)</f>
        <v>92.027649769585253</v>
      </c>
      <c r="J714" s="298" t="str">
        <f>PE!AP714</f>
        <v>Methode</v>
      </c>
    </row>
    <row r="715" spans="1:10">
      <c r="A715" s="243" t="s">
        <v>770</v>
      </c>
      <c r="C715">
        <v>1.143</v>
      </c>
      <c r="D715">
        <v>0.12</v>
      </c>
      <c r="E715" s="332">
        <v>11.5961</v>
      </c>
      <c r="G715" s="297">
        <f t="shared" si="11"/>
        <v>0</v>
      </c>
      <c r="J715" s="298" t="str">
        <f>PE!AP715</f>
        <v>Methodenvergleich</v>
      </c>
    </row>
    <row r="716" spans="1:10">
      <c r="A716" s="243" t="s">
        <v>771</v>
      </c>
      <c r="C716">
        <v>0.61699999999999999</v>
      </c>
      <c r="D716">
        <v>0.12</v>
      </c>
      <c r="E716" s="332">
        <v>7.643675</v>
      </c>
      <c r="G716" s="297">
        <f t="shared" si="11"/>
        <v>0</v>
      </c>
      <c r="J716" s="298" t="str">
        <f>PE!AP716</f>
        <v>Methodenvergleich</v>
      </c>
    </row>
    <row r="717" spans="1:10">
      <c r="A717" s="243" t="s">
        <v>772</v>
      </c>
      <c r="C717">
        <v>0.53700000000000003</v>
      </c>
      <c r="D717">
        <v>0.12</v>
      </c>
      <c r="E717" s="332">
        <v>7.9011150000000008</v>
      </c>
      <c r="G717" s="297">
        <f t="shared" si="11"/>
        <v>0</v>
      </c>
      <c r="J717" s="298" t="str">
        <f>PE!AP717</f>
        <v>Methodenvergleich</v>
      </c>
    </row>
    <row r="718" spans="1:10">
      <c r="A718" s="243" t="s">
        <v>773</v>
      </c>
      <c r="F718">
        <v>0.25</v>
      </c>
      <c r="G718" s="297">
        <f t="shared" si="11"/>
        <v>0</v>
      </c>
      <c r="J718" s="298" t="str">
        <f>PE!AP718</f>
        <v>Methode</v>
      </c>
    </row>
    <row r="719" spans="1:10">
      <c r="A719" s="243" t="s">
        <v>774</v>
      </c>
      <c r="C719">
        <v>0.82299999999999995</v>
      </c>
      <c r="D719">
        <v>9.9000000000000005E-2</v>
      </c>
      <c r="E719" s="332">
        <v>11.2964</v>
      </c>
      <c r="G719" s="297">
        <f t="shared" si="11"/>
        <v>0</v>
      </c>
      <c r="J719" s="298" t="str">
        <f>PE!AP719</f>
        <v>Kläranlagen</v>
      </c>
    </row>
    <row r="720" spans="1:10">
      <c r="A720" s="243" t="s">
        <v>775</v>
      </c>
      <c r="C720">
        <v>1</v>
      </c>
      <c r="D720">
        <v>9.9000000000000005E-2</v>
      </c>
      <c r="E720" s="332">
        <v>14.132300000000001</v>
      </c>
      <c r="F720">
        <v>0.5</v>
      </c>
      <c r="G720" s="297">
        <f t="shared" si="11"/>
        <v>0</v>
      </c>
      <c r="J720" s="298" t="str">
        <f>PE!AP720</f>
        <v>Kläranlagen</v>
      </c>
    </row>
    <row r="721" spans="1:10">
      <c r="A721" s="243" t="s">
        <v>776</v>
      </c>
      <c r="C721">
        <v>0.38100000000000001</v>
      </c>
      <c r="D721">
        <v>9.9000000000000005E-2</v>
      </c>
      <c r="E721" s="332">
        <v>11.626950000000001</v>
      </c>
      <c r="G721" s="297">
        <f t="shared" si="11"/>
        <v>0</v>
      </c>
      <c r="J721" s="298" t="str">
        <f>PE!AP721</f>
        <v>Kläranlagen</v>
      </c>
    </row>
    <row r="722" spans="1:10">
      <c r="A722" s="243" t="s">
        <v>777</v>
      </c>
      <c r="C722">
        <v>1.069</v>
      </c>
      <c r="D722">
        <v>6.2E-2</v>
      </c>
      <c r="E722" s="332">
        <v>7.5627750000000002</v>
      </c>
      <c r="G722" s="297">
        <f t="shared" si="11"/>
        <v>0</v>
      </c>
      <c r="J722" s="298" t="str">
        <f>PE!AP722</f>
        <v>Kläranlagen</v>
      </c>
    </row>
    <row r="723" spans="1:10">
      <c r="A723" s="243" t="s">
        <v>778</v>
      </c>
      <c r="C723">
        <v>0.54</v>
      </c>
      <c r="D723">
        <v>6.2E-2</v>
      </c>
      <c r="E723" s="332">
        <v>9.8942800000000002</v>
      </c>
      <c r="G723" s="297">
        <f t="shared" si="11"/>
        <v>0</v>
      </c>
      <c r="J723" s="298" t="str">
        <f>PE!AP723</f>
        <v>Kläranlagen</v>
      </c>
    </row>
    <row r="724" spans="1:10">
      <c r="A724" s="243" t="s">
        <v>779</v>
      </c>
      <c r="C724">
        <v>0.64600000000000002</v>
      </c>
      <c r="D724">
        <v>6.2E-2</v>
      </c>
      <c r="E724" s="332">
        <v>10.4732</v>
      </c>
      <c r="G724" s="297">
        <f t="shared" si="11"/>
        <v>0</v>
      </c>
      <c r="J724" s="298" t="str">
        <f>PE!AP724</f>
        <v>Kläranlagen</v>
      </c>
    </row>
    <row r="725" spans="1:10">
      <c r="A725" s="243" t="s">
        <v>780</v>
      </c>
      <c r="E725" s="332">
        <v>2.2444700000000002</v>
      </c>
      <c r="G725" s="297">
        <f t="shared" si="11"/>
        <v>0</v>
      </c>
      <c r="J725" s="298" t="str">
        <f>PE!AP725</f>
        <v>Methode</v>
      </c>
    </row>
    <row r="726" spans="1:10">
      <c r="A726" s="244" t="s">
        <v>781</v>
      </c>
      <c r="C726">
        <v>0.69099999999999995</v>
      </c>
      <c r="D726">
        <v>1.9E-2</v>
      </c>
      <c r="E726" s="332">
        <v>9.4745749999999997</v>
      </c>
      <c r="G726" s="297">
        <f t="shared" si="11"/>
        <v>0</v>
      </c>
      <c r="J726" s="298" t="str">
        <f>PE!AP726</f>
        <v>Kläranlagen</v>
      </c>
    </row>
    <row r="727" spans="1:10">
      <c r="A727" s="244" t="s">
        <v>782</v>
      </c>
      <c r="C727">
        <v>0.71699999999999997</v>
      </c>
      <c r="D727">
        <v>1.9E-2</v>
      </c>
      <c r="E727" s="332">
        <v>8.9332399999999996</v>
      </c>
      <c r="G727" s="297">
        <f t="shared" si="11"/>
        <v>0</v>
      </c>
      <c r="J727" s="298" t="str">
        <f>PE!AP727</f>
        <v>Kläranlagen</v>
      </c>
    </row>
    <row r="728" spans="1:10">
      <c r="A728" s="244" t="s">
        <v>783</v>
      </c>
      <c r="C728">
        <v>0.82399999999999995</v>
      </c>
      <c r="D728">
        <v>1.9E-2</v>
      </c>
      <c r="E728" s="332">
        <v>10.469950000000001</v>
      </c>
      <c r="G728" s="297">
        <f t="shared" si="11"/>
        <v>0</v>
      </c>
      <c r="J728" s="298" t="str">
        <f>PE!AP728</f>
        <v>Kläranlagen</v>
      </c>
    </row>
    <row r="729" spans="1:10">
      <c r="A729" s="244" t="s">
        <v>784</v>
      </c>
      <c r="C729">
        <v>0.82299999999999995</v>
      </c>
      <c r="D729">
        <v>0.13500000000000001</v>
      </c>
      <c r="E729" s="332">
        <v>8.8538300000000003</v>
      </c>
      <c r="G729" s="297">
        <f t="shared" si="11"/>
        <v>0</v>
      </c>
      <c r="J729" s="298" t="str">
        <f>PE!AP729</f>
        <v>Kläranlagen</v>
      </c>
    </row>
    <row r="730" spans="1:10">
      <c r="A730" s="244" t="s">
        <v>785</v>
      </c>
      <c r="C730">
        <v>0.29899999999999999</v>
      </c>
      <c r="D730">
        <v>0.13500000000000001</v>
      </c>
      <c r="E730" s="332">
        <v>8.9192199999999993</v>
      </c>
      <c r="G730" s="297">
        <f t="shared" si="11"/>
        <v>0</v>
      </c>
      <c r="J730" s="298" t="str">
        <f>PE!AP730</f>
        <v>Kläranlagen</v>
      </c>
    </row>
    <row r="731" spans="1:10">
      <c r="A731" s="244" t="s">
        <v>786</v>
      </c>
      <c r="C731">
        <v>1.0409999999999999</v>
      </c>
      <c r="D731">
        <v>0.13500000000000001</v>
      </c>
      <c r="E731" s="332">
        <v>9.8315149999999996</v>
      </c>
      <c r="G731" s="297">
        <f t="shared" si="11"/>
        <v>0</v>
      </c>
      <c r="J731" s="298" t="str">
        <f>PE!AP731</f>
        <v>Kläranlagen</v>
      </c>
    </row>
    <row r="732" spans="1:10">
      <c r="A732" s="244" t="s">
        <v>787</v>
      </c>
      <c r="C732">
        <v>0.92300000000000004</v>
      </c>
      <c r="D732">
        <v>0.113</v>
      </c>
      <c r="E732" s="332">
        <v>8.50929</v>
      </c>
      <c r="G732" s="297">
        <f t="shared" si="11"/>
        <v>0</v>
      </c>
      <c r="J732" s="298" t="str">
        <f>PE!AP732</f>
        <v>Kläranlagen</v>
      </c>
    </row>
    <row r="733" spans="1:10">
      <c r="A733" s="244" t="s">
        <v>788</v>
      </c>
      <c r="C733">
        <v>0.73699999999999999</v>
      </c>
      <c r="D733">
        <v>0.113</v>
      </c>
      <c r="E733" s="332">
        <v>8.9350749999999994</v>
      </c>
      <c r="G733" s="297">
        <f t="shared" si="11"/>
        <v>0</v>
      </c>
      <c r="J733" s="298" t="str">
        <f>PE!AP733</f>
        <v>Kläranlagen</v>
      </c>
    </row>
    <row r="734" spans="1:10">
      <c r="A734" s="244" t="s">
        <v>789</v>
      </c>
      <c r="C734">
        <v>0.52500000000000002</v>
      </c>
      <c r="D734">
        <v>0.113</v>
      </c>
      <c r="E734" s="332">
        <v>8.0005349999999993</v>
      </c>
      <c r="G734" s="297">
        <f t="shared" si="11"/>
        <v>0</v>
      </c>
      <c r="J734" s="298" t="str">
        <f>PE!AP734</f>
        <v>Kläranlagen</v>
      </c>
    </row>
    <row r="735" spans="1:10">
      <c r="A735" s="244" t="s">
        <v>790</v>
      </c>
      <c r="C735">
        <v>0.70699999999999996</v>
      </c>
      <c r="D735">
        <v>3.5999999999999997E-2</v>
      </c>
      <c r="E735" s="332">
        <v>9.4548300000000012</v>
      </c>
      <c r="G735" s="297">
        <f t="shared" si="11"/>
        <v>0</v>
      </c>
      <c r="J735" s="298" t="str">
        <f>PE!AP735</f>
        <v>Kläranlagen</v>
      </c>
    </row>
    <row r="736" spans="1:10">
      <c r="A736" s="244" t="s">
        <v>791</v>
      </c>
      <c r="C736">
        <v>0.70699999999999996</v>
      </c>
      <c r="D736">
        <v>3.5999999999999997E-2</v>
      </c>
      <c r="E736" s="332">
        <v>9.7213200000000004</v>
      </c>
      <c r="G736" s="297">
        <f t="shared" si="11"/>
        <v>0</v>
      </c>
      <c r="J736" s="298" t="str">
        <f>PE!AP736</f>
        <v>Kläranlagen</v>
      </c>
    </row>
    <row r="737" spans="1:10">
      <c r="A737" s="245" t="s">
        <v>792</v>
      </c>
      <c r="C737">
        <v>1.1160000000000001</v>
      </c>
      <c r="D737">
        <v>5.3999999999999999E-2</v>
      </c>
      <c r="E737" s="332">
        <v>6.54345</v>
      </c>
      <c r="G737" s="297">
        <f t="shared" si="11"/>
        <v>0</v>
      </c>
      <c r="J737" s="298" t="str">
        <f>PE!AP737</f>
        <v>Kläranlagen</v>
      </c>
    </row>
    <row r="738" spans="1:10">
      <c r="A738" s="245" t="s">
        <v>793</v>
      </c>
      <c r="C738">
        <v>0.42499999999999999</v>
      </c>
      <c r="D738">
        <v>5.3999999999999999E-2</v>
      </c>
      <c r="E738" s="332">
        <v>9.3765300000000007</v>
      </c>
      <c r="G738" s="297">
        <f t="shared" si="11"/>
        <v>0</v>
      </c>
      <c r="J738" s="298" t="str">
        <f>PE!AP738</f>
        <v>Kläranlagen</v>
      </c>
    </row>
    <row r="739" spans="1:10">
      <c r="A739" s="245" t="s">
        <v>794</v>
      </c>
      <c r="C739">
        <v>0.70799999999999996</v>
      </c>
      <c r="D739">
        <v>5.3999999999999999E-2</v>
      </c>
      <c r="E739" s="332">
        <v>9.4155300000000004</v>
      </c>
      <c r="G739" s="297">
        <f t="shared" si="11"/>
        <v>0</v>
      </c>
      <c r="J739" s="298" t="str">
        <f>PE!AP739</f>
        <v>Kläranlagen</v>
      </c>
    </row>
    <row r="740" spans="1:10">
      <c r="A740" s="245" t="s">
        <v>795</v>
      </c>
      <c r="C740">
        <v>0.54300000000000004</v>
      </c>
      <c r="D740">
        <v>0.16400000000000001</v>
      </c>
      <c r="E740" s="332">
        <v>4.9485800000000006</v>
      </c>
      <c r="G740" s="297">
        <f t="shared" si="11"/>
        <v>0</v>
      </c>
      <c r="J740" s="298" t="str">
        <f>PE!AP740</f>
        <v>Kläranlagen</v>
      </c>
    </row>
    <row r="741" spans="1:10">
      <c r="A741" s="245" t="s">
        <v>796</v>
      </c>
      <c r="C741">
        <v>0.81899999999999995</v>
      </c>
      <c r="D741">
        <v>0.16400000000000001</v>
      </c>
      <c r="E741" s="332">
        <v>5.7705900000000003</v>
      </c>
      <c r="G741" s="297">
        <f t="shared" si="11"/>
        <v>0</v>
      </c>
      <c r="J741" s="298" t="str">
        <f>PE!AP741</f>
        <v>Kläranlagen</v>
      </c>
    </row>
    <row r="742" spans="1:10">
      <c r="A742" s="245" t="s">
        <v>797</v>
      </c>
      <c r="C742">
        <v>0.79800000000000004</v>
      </c>
      <c r="D742">
        <v>0.16400000000000001</v>
      </c>
      <c r="E742" s="332">
        <v>7.5740399999999992</v>
      </c>
      <c r="G742" s="297">
        <f t="shared" si="11"/>
        <v>0</v>
      </c>
      <c r="J742" s="298" t="str">
        <f>PE!AP742</f>
        <v>Kläranlagen</v>
      </c>
    </row>
    <row r="743" spans="1:10">
      <c r="A743" s="245" t="s">
        <v>798</v>
      </c>
      <c r="C743">
        <v>0.90900000000000003</v>
      </c>
      <c r="D743">
        <v>0.13900000000000001</v>
      </c>
      <c r="E743" s="332">
        <v>8.5882699999999996</v>
      </c>
      <c r="G743" s="297">
        <f t="shared" si="11"/>
        <v>0</v>
      </c>
      <c r="J743" s="298" t="str">
        <f>PE!AP743</f>
        <v>Kläranlagen</v>
      </c>
    </row>
    <row r="744" spans="1:10">
      <c r="A744" s="245" t="s">
        <v>799</v>
      </c>
      <c r="C744">
        <v>0.64800000000000002</v>
      </c>
      <c r="D744">
        <v>0.13900000000000001</v>
      </c>
      <c r="E744" s="332">
        <v>8.6637399999999989</v>
      </c>
      <c r="G744" s="297">
        <f t="shared" si="11"/>
        <v>0</v>
      </c>
      <c r="J744" s="298" t="str">
        <f>PE!AP744</f>
        <v>Kläranlagen</v>
      </c>
    </row>
    <row r="745" spans="1:10">
      <c r="A745" s="245" t="s">
        <v>800</v>
      </c>
      <c r="C745">
        <v>0.67400000000000004</v>
      </c>
      <c r="D745">
        <v>0.13900000000000001</v>
      </c>
      <c r="E745" s="332">
        <v>9.0110200000000003</v>
      </c>
      <c r="G745" s="297">
        <f t="shared" si="11"/>
        <v>0</v>
      </c>
      <c r="J745" s="298" t="str">
        <f>PE!AP745</f>
        <v>Kläranlagen</v>
      </c>
    </row>
    <row r="746" spans="1:10">
      <c r="A746" s="245" t="s">
        <v>801</v>
      </c>
      <c r="E746" s="332">
        <v>-84.778599999999997</v>
      </c>
      <c r="G746" s="297">
        <f t="shared" si="11"/>
        <v>0</v>
      </c>
      <c r="J746" s="298" t="str">
        <f>PE!AP746</f>
        <v>Methode</v>
      </c>
    </row>
    <row r="747" spans="1:10">
      <c r="A747" s="245" t="s">
        <v>802</v>
      </c>
      <c r="E747" s="332">
        <v>-83.471699999999998</v>
      </c>
      <c r="G747" s="297">
        <f t="shared" si="11"/>
        <v>0</v>
      </c>
      <c r="J747" s="298" t="str">
        <f>PE!AP747</f>
        <v>Methode</v>
      </c>
    </row>
    <row r="748" spans="1:10">
      <c r="A748" s="245" t="s">
        <v>803</v>
      </c>
      <c r="G748" s="297">
        <f t="shared" si="11"/>
        <v>0</v>
      </c>
      <c r="J748" s="298" t="str">
        <f>PE!AP748</f>
        <v>Kläranlagen</v>
      </c>
    </row>
    <row r="749" spans="1:10">
      <c r="A749" s="245" t="s">
        <v>804</v>
      </c>
      <c r="G749" s="297">
        <f t="shared" si="11"/>
        <v>0</v>
      </c>
      <c r="J749" s="298" t="str">
        <f>PE!AP749</f>
        <v>Kläranlagen</v>
      </c>
    </row>
    <row r="750" spans="1:10">
      <c r="A750" s="245" t="s">
        <v>805</v>
      </c>
      <c r="G750" s="297">
        <f t="shared" si="11"/>
        <v>0</v>
      </c>
      <c r="J750" s="298" t="str">
        <f>PE!AP750</f>
        <v>Kläranlagen</v>
      </c>
    </row>
    <row r="751" spans="1:10">
      <c r="A751" s="245" t="s">
        <v>806</v>
      </c>
      <c r="E751" s="332">
        <v>6.02935</v>
      </c>
      <c r="G751" s="297">
        <f t="shared" si="11"/>
        <v>0</v>
      </c>
      <c r="J751" s="298" t="str">
        <f>PE!AP751</f>
        <v>Kläranlage, Methode</v>
      </c>
    </row>
    <row r="752" spans="1:10">
      <c r="A752" s="245" t="s">
        <v>807</v>
      </c>
      <c r="C752">
        <v>0.79800000000000004</v>
      </c>
      <c r="D752">
        <v>0.19</v>
      </c>
      <c r="E752" s="332">
        <v>8.4083800000000011</v>
      </c>
      <c r="G752" s="297">
        <f t="shared" si="11"/>
        <v>0</v>
      </c>
      <c r="J752" s="298" t="str">
        <f>PE!AP752</f>
        <v>Kläranlagen</v>
      </c>
    </row>
    <row r="753" spans="1:10">
      <c r="A753" s="245" t="s">
        <v>808</v>
      </c>
      <c r="C753">
        <v>0.82099999999999995</v>
      </c>
      <c r="D753">
        <v>0.19</v>
      </c>
      <c r="E753" s="332">
        <v>6.7405999999999997</v>
      </c>
      <c r="G753" s="297">
        <f t="shared" si="11"/>
        <v>0</v>
      </c>
      <c r="J753" s="298" t="str">
        <f>PE!AP753</f>
        <v>Kläranlagen</v>
      </c>
    </row>
    <row r="754" spans="1:10">
      <c r="A754" s="245" t="s">
        <v>809</v>
      </c>
      <c r="C754">
        <v>0.63600000000000001</v>
      </c>
      <c r="D754">
        <v>0.19</v>
      </c>
      <c r="E754" s="332">
        <v>7.8807499999999999</v>
      </c>
      <c r="G754" s="297">
        <f t="shared" si="11"/>
        <v>0</v>
      </c>
      <c r="J754" s="298" t="str">
        <f>PE!AP754</f>
        <v>Kläranlagen</v>
      </c>
    </row>
    <row r="755" spans="1:10">
      <c r="A755" s="245" t="s">
        <v>810</v>
      </c>
      <c r="C755">
        <v>0.78800000000000003</v>
      </c>
      <c r="D755">
        <v>7.9000000000000001E-2</v>
      </c>
      <c r="E755" s="332">
        <v>7.9408200000000004</v>
      </c>
      <c r="G755" s="297">
        <f t="shared" si="11"/>
        <v>0</v>
      </c>
      <c r="J755" s="298" t="str">
        <f>PE!AP755</f>
        <v>Kläranlagen</v>
      </c>
    </row>
    <row r="756" spans="1:10">
      <c r="A756" s="245" t="s">
        <v>811</v>
      </c>
      <c r="C756">
        <v>0.61399999999999999</v>
      </c>
      <c r="D756">
        <v>7.9000000000000001E-2</v>
      </c>
      <c r="E756" s="332">
        <v>8.8335100000000004</v>
      </c>
      <c r="G756" s="297">
        <f t="shared" si="11"/>
        <v>0</v>
      </c>
      <c r="J756" s="298" t="str">
        <f>PE!AP756</f>
        <v>Kläranlagen</v>
      </c>
    </row>
    <row r="757" spans="1:10">
      <c r="A757" s="245" t="s">
        <v>812</v>
      </c>
      <c r="C757">
        <v>0.82399999999999995</v>
      </c>
      <c r="D757">
        <v>7.9000000000000001E-2</v>
      </c>
      <c r="E757" s="332">
        <v>5.070665</v>
      </c>
      <c r="G757" s="297">
        <f t="shared" si="11"/>
        <v>0</v>
      </c>
      <c r="J757" s="298" t="str">
        <f>PE!AP757</f>
        <v>Kläranlagen</v>
      </c>
    </row>
    <row r="758" spans="1:10">
      <c r="A758" s="245" t="s">
        <v>813</v>
      </c>
      <c r="C758">
        <v>0.27</v>
      </c>
      <c r="D758">
        <v>2.7E-2</v>
      </c>
      <c r="E758" s="332">
        <v>8.5876000000000001</v>
      </c>
      <c r="G758" s="297">
        <f t="shared" si="11"/>
        <v>0</v>
      </c>
      <c r="J758" s="298" t="str">
        <f>PE!AP758</f>
        <v>Kläranlagen</v>
      </c>
    </row>
    <row r="759" spans="1:10">
      <c r="A759" s="245" t="s">
        <v>814</v>
      </c>
      <c r="C759">
        <v>0.98399999999999999</v>
      </c>
      <c r="D759">
        <v>2.7E-2</v>
      </c>
      <c r="E759" s="332">
        <v>11.02365</v>
      </c>
      <c r="G759" s="297">
        <f t="shared" si="11"/>
        <v>0</v>
      </c>
      <c r="J759" s="298" t="str">
        <f>PE!AP759</f>
        <v>Kläranlagen</v>
      </c>
    </row>
    <row r="760" spans="1:10">
      <c r="A760" s="245" t="s">
        <v>815</v>
      </c>
      <c r="C760">
        <v>0.89400000000000002</v>
      </c>
      <c r="D760">
        <v>2.7E-2</v>
      </c>
      <c r="E760" s="332">
        <v>7.3289749999999998</v>
      </c>
      <c r="G760" s="297">
        <f t="shared" si="11"/>
        <v>0</v>
      </c>
      <c r="J760" s="298" t="str">
        <f>PE!AP760</f>
        <v>Kläranlagen</v>
      </c>
    </row>
    <row r="761" spans="1:10">
      <c r="A761" s="246" t="s">
        <v>816</v>
      </c>
      <c r="E761" s="332">
        <v>0.663636</v>
      </c>
      <c r="G761" s="297">
        <f t="shared" si="11"/>
        <v>0</v>
      </c>
      <c r="J761" s="298" t="str">
        <f>PE!AP761</f>
        <v>Sickerwasser</v>
      </c>
    </row>
    <row r="762" spans="1:10">
      <c r="A762" s="246" t="s">
        <v>817</v>
      </c>
      <c r="E762" s="332">
        <v>0.59525800000000006</v>
      </c>
      <c r="G762" s="297">
        <f t="shared" si="11"/>
        <v>0</v>
      </c>
      <c r="J762" s="298" t="str">
        <f>PE!AP762</f>
        <v>Sickerwasser</v>
      </c>
    </row>
    <row r="763" spans="1:10">
      <c r="A763" s="246" t="s">
        <v>818</v>
      </c>
      <c r="E763" s="332">
        <v>1.8567100000000001</v>
      </c>
      <c r="G763" s="297">
        <f t="shared" si="11"/>
        <v>0</v>
      </c>
      <c r="J763" s="298" t="str">
        <f>PE!AP763</f>
        <v>Sickerwasser</v>
      </c>
    </row>
    <row r="764" spans="1:10">
      <c r="A764" s="246" t="s">
        <v>819</v>
      </c>
      <c r="E764" s="332">
        <v>2.0060099999999998</v>
      </c>
      <c r="G764" s="297">
        <f t="shared" si="11"/>
        <v>0</v>
      </c>
      <c r="J764" s="298" t="str">
        <f>PE!AP764</f>
        <v>Sickerwasser</v>
      </c>
    </row>
    <row r="765" spans="1:10">
      <c r="A765" s="246" t="s">
        <v>820</v>
      </c>
      <c r="C765">
        <v>1.0489999999999999</v>
      </c>
      <c r="D765">
        <v>1.6E-2</v>
      </c>
      <c r="E765" s="332">
        <v>10.911899999999999</v>
      </c>
      <c r="G765" s="297">
        <f t="shared" si="11"/>
        <v>0</v>
      </c>
      <c r="J765" s="298" t="str">
        <f>PE!AP765</f>
        <v>Kläranlagen</v>
      </c>
    </row>
    <row r="766" spans="1:10">
      <c r="A766" s="246" t="s">
        <v>821</v>
      </c>
      <c r="C766">
        <v>0.80200000000000005</v>
      </c>
      <c r="D766">
        <v>1.6E-2</v>
      </c>
      <c r="E766" s="332">
        <v>13.8399</v>
      </c>
      <c r="G766" s="297">
        <f t="shared" si="11"/>
        <v>0</v>
      </c>
      <c r="J766" s="298" t="str">
        <f>PE!AP766</f>
        <v>Kläranlagen</v>
      </c>
    </row>
    <row r="767" spans="1:10">
      <c r="A767" s="246" t="s">
        <v>822</v>
      </c>
      <c r="C767">
        <v>0.38100000000000001</v>
      </c>
      <c r="D767">
        <v>1.6E-2</v>
      </c>
      <c r="E767" s="332">
        <v>13.145899999999999</v>
      </c>
      <c r="G767" s="297">
        <f t="shared" si="11"/>
        <v>0</v>
      </c>
      <c r="J767" s="298" t="str">
        <f>PE!AP767</f>
        <v>Kläranlagen</v>
      </c>
    </row>
    <row r="768" spans="1:10">
      <c r="A768" s="246" t="s">
        <v>823</v>
      </c>
      <c r="C768">
        <v>1.0189999999999999</v>
      </c>
      <c r="D768">
        <v>7.6999999999999999E-2</v>
      </c>
      <c r="E768" s="332">
        <v>4.4084400000000006</v>
      </c>
      <c r="G768" s="297">
        <f t="shared" si="11"/>
        <v>0</v>
      </c>
      <c r="J768" s="298" t="str">
        <f>PE!AP768</f>
        <v>Kläranlagen</v>
      </c>
    </row>
    <row r="769" spans="1:10">
      <c r="A769" s="246" t="s">
        <v>824</v>
      </c>
      <c r="C769">
        <v>0.20899999999999999</v>
      </c>
      <c r="D769">
        <v>7.6999999999999999E-2</v>
      </c>
      <c r="E769" s="332">
        <v>5.8289400000000002</v>
      </c>
      <c r="G769" s="297">
        <f t="shared" si="11"/>
        <v>0</v>
      </c>
      <c r="J769" s="298" t="str">
        <f>PE!AP769</f>
        <v>Kläranlagen</v>
      </c>
    </row>
    <row r="770" spans="1:10">
      <c r="A770" s="246" t="s">
        <v>825</v>
      </c>
      <c r="C770">
        <v>0.91900000000000004</v>
      </c>
      <c r="D770">
        <v>7.6999999999999999E-2</v>
      </c>
      <c r="E770" s="332">
        <v>7.2386850000000003</v>
      </c>
      <c r="G770" s="297">
        <f t="shared" ref="G770:G833" si="12">IFERROR(B770/E770,0)</f>
        <v>0</v>
      </c>
      <c r="J770" s="298" t="str">
        <f>PE!AP770</f>
        <v>Kläranlagen</v>
      </c>
    </row>
    <row r="771" spans="1:10">
      <c r="A771" s="246" t="s">
        <v>826</v>
      </c>
      <c r="C771">
        <v>0.70699999999999996</v>
      </c>
      <c r="D771">
        <v>7.5999999999999998E-2</v>
      </c>
      <c r="E771" s="332">
        <v>8.7423999999999999</v>
      </c>
      <c r="G771" s="297">
        <f t="shared" si="12"/>
        <v>0</v>
      </c>
      <c r="J771" s="298" t="str">
        <f>PE!AP771</f>
        <v>Kläranlagen</v>
      </c>
    </row>
    <row r="772" spans="1:10">
      <c r="A772" s="246" t="s">
        <v>827</v>
      </c>
      <c r="C772">
        <v>0.70699999999999996</v>
      </c>
      <c r="D772">
        <v>7.5999999999999998E-2</v>
      </c>
      <c r="E772" s="332">
        <v>9.5285200000000003</v>
      </c>
      <c r="G772" s="297">
        <f t="shared" si="12"/>
        <v>0</v>
      </c>
      <c r="J772" s="298" t="str">
        <f>PE!AP772</f>
        <v>Kläranlagen</v>
      </c>
    </row>
    <row r="773" spans="1:10">
      <c r="A773" s="263" t="s">
        <v>828</v>
      </c>
      <c r="C773">
        <v>0.70699999999999996</v>
      </c>
      <c r="D773">
        <v>0.124</v>
      </c>
      <c r="E773" s="332">
        <v>8.6800599999999992</v>
      </c>
      <c r="G773" s="297">
        <f t="shared" si="12"/>
        <v>0</v>
      </c>
      <c r="J773" s="298" t="str">
        <f>PE!AP773</f>
        <v>KWB</v>
      </c>
    </row>
    <row r="774" spans="1:10">
      <c r="A774" s="263" t="s">
        <v>830</v>
      </c>
      <c r="C774">
        <v>0.70699999999999996</v>
      </c>
      <c r="D774">
        <v>0.124</v>
      </c>
      <c r="E774" s="332">
        <v>7.4999899999999986</v>
      </c>
      <c r="G774" s="297">
        <f t="shared" si="12"/>
        <v>0</v>
      </c>
      <c r="J774" s="298" t="str">
        <f>PE!AP774</f>
        <v>KWB</v>
      </c>
    </row>
    <row r="775" spans="1:10">
      <c r="A775" s="263" t="s">
        <v>831</v>
      </c>
      <c r="C775">
        <v>0.70699999999999996</v>
      </c>
      <c r="D775">
        <v>0.14499999999999999</v>
      </c>
      <c r="E775" s="332">
        <v>5.2228399999999997</v>
      </c>
      <c r="G775" s="297">
        <f t="shared" si="12"/>
        <v>0</v>
      </c>
      <c r="J775" s="298" t="str">
        <f>PE!AP775</f>
        <v>KWB</v>
      </c>
    </row>
    <row r="776" spans="1:10">
      <c r="A776" s="263" t="s">
        <v>832</v>
      </c>
      <c r="C776">
        <v>0.70699999999999996</v>
      </c>
      <c r="D776">
        <v>0.441</v>
      </c>
      <c r="E776" s="332">
        <v>6.5493899999999998</v>
      </c>
      <c r="G776" s="297">
        <f t="shared" si="12"/>
        <v>0</v>
      </c>
      <c r="J776" s="298" t="str">
        <f>PE!AP776</f>
        <v>KWB</v>
      </c>
    </row>
    <row r="777" spans="1:10">
      <c r="A777" s="263" t="s">
        <v>833</v>
      </c>
      <c r="C777">
        <v>0.70699999999999996</v>
      </c>
      <c r="D777">
        <v>0.441</v>
      </c>
      <c r="E777" s="332">
        <v>6.3233449999999998</v>
      </c>
      <c r="G777" s="297">
        <f t="shared" si="12"/>
        <v>0</v>
      </c>
      <c r="J777" s="298" t="str">
        <f>PE!AP777</f>
        <v>KWB</v>
      </c>
    </row>
    <row r="778" spans="1:10">
      <c r="A778" s="263" t="s">
        <v>834</v>
      </c>
      <c r="B778" s="332">
        <v>0.72</v>
      </c>
      <c r="C778">
        <v>0.70699999999999996</v>
      </c>
      <c r="D778">
        <v>0.15</v>
      </c>
      <c r="E778" s="332">
        <v>8.8096600000000009</v>
      </c>
      <c r="F778">
        <v>0.5</v>
      </c>
      <c r="G778" s="297">
        <f t="shared" si="12"/>
        <v>8.172846625181901E-2</v>
      </c>
      <c r="J778" s="298" t="str">
        <f>PE!AP778</f>
        <v>Kläranlagen</v>
      </c>
    </row>
    <row r="779" spans="1:10">
      <c r="A779" s="263" t="s">
        <v>835</v>
      </c>
      <c r="C779">
        <v>0.70699999999999996</v>
      </c>
      <c r="D779">
        <v>0.15</v>
      </c>
      <c r="E779" s="332">
        <v>4.2671099999999997</v>
      </c>
      <c r="G779" s="297">
        <f t="shared" si="12"/>
        <v>0</v>
      </c>
      <c r="J779" s="298" t="str">
        <f>PE!AP779</f>
        <v>Kläranlagen</v>
      </c>
    </row>
    <row r="780" spans="1:10">
      <c r="A780" s="263" t="s">
        <v>836</v>
      </c>
      <c r="C780">
        <v>1.0149999999999999</v>
      </c>
      <c r="D780">
        <v>0.124</v>
      </c>
      <c r="E780" s="332">
        <v>16.703499999999998</v>
      </c>
      <c r="G780" s="297">
        <f t="shared" si="12"/>
        <v>0</v>
      </c>
      <c r="J780" s="298" t="str">
        <f>PE!AP780</f>
        <v>Kläranlagen</v>
      </c>
    </row>
    <row r="781" spans="1:10">
      <c r="A781" s="263" t="s">
        <v>837</v>
      </c>
      <c r="C781">
        <v>0.222</v>
      </c>
      <c r="D781">
        <v>0.124</v>
      </c>
      <c r="E781" s="332">
        <v>10.55025</v>
      </c>
      <c r="G781" s="297">
        <f t="shared" si="12"/>
        <v>0</v>
      </c>
      <c r="J781" s="298" t="str">
        <f>PE!AP781</f>
        <v>Kläranlagen</v>
      </c>
    </row>
    <row r="782" spans="1:10">
      <c r="A782" s="263" t="s">
        <v>838</v>
      </c>
      <c r="C782">
        <v>0.90400000000000003</v>
      </c>
      <c r="D782">
        <v>0.124</v>
      </c>
      <c r="E782" s="332">
        <v>8.4931399999999986</v>
      </c>
      <c r="G782" s="297">
        <f t="shared" si="12"/>
        <v>0</v>
      </c>
      <c r="J782" s="298" t="str">
        <f>PE!AP782</f>
        <v>Kläranlagen</v>
      </c>
    </row>
    <row r="783" spans="1:10">
      <c r="A783" s="263" t="s">
        <v>839</v>
      </c>
      <c r="C783">
        <v>0.96899999999999997</v>
      </c>
      <c r="D783">
        <v>9.7000000000000003E-2</v>
      </c>
      <c r="E783" s="332">
        <v>8.8780900000000003</v>
      </c>
      <c r="G783" s="297">
        <f t="shared" si="12"/>
        <v>0</v>
      </c>
      <c r="J783" s="298" t="str">
        <f>PE!AP783</f>
        <v>KWS, Schlamm</v>
      </c>
    </row>
    <row r="784" spans="1:10">
      <c r="A784" s="263" t="s">
        <v>840</v>
      </c>
      <c r="C784">
        <v>0.55400000000000005</v>
      </c>
      <c r="D784">
        <v>9.7000000000000003E-2</v>
      </c>
      <c r="E784" s="332">
        <v>13.416</v>
      </c>
      <c r="G784" s="297">
        <f t="shared" si="12"/>
        <v>0</v>
      </c>
      <c r="J784" s="298" t="str">
        <f>PE!AP784</f>
        <v>KWS, Schlamm</v>
      </c>
    </row>
    <row r="785" spans="1:10">
      <c r="A785" s="263" t="s">
        <v>841</v>
      </c>
      <c r="C785">
        <v>0.66200000000000003</v>
      </c>
      <c r="D785">
        <v>9.7000000000000003E-2</v>
      </c>
      <c r="E785" s="332">
        <v>12.52145</v>
      </c>
      <c r="G785" s="297">
        <f t="shared" si="12"/>
        <v>0</v>
      </c>
      <c r="J785" s="298" t="str">
        <f>PE!AP785</f>
        <v>KWS, Schlamm</v>
      </c>
    </row>
    <row r="786" spans="1:10">
      <c r="A786" s="263" t="s">
        <v>842</v>
      </c>
      <c r="C786">
        <v>0.70399999999999996</v>
      </c>
      <c r="D786">
        <v>0.105</v>
      </c>
      <c r="E786" s="332">
        <v>6.3610100000000003</v>
      </c>
      <c r="G786" s="297">
        <f t="shared" si="12"/>
        <v>0</v>
      </c>
      <c r="J786" s="298" t="str">
        <f>PE!AP786</f>
        <v>Kläranlagen</v>
      </c>
    </row>
    <row r="787" spans="1:10">
      <c r="A787" s="263" t="s">
        <v>843</v>
      </c>
      <c r="C787">
        <v>0.51200000000000001</v>
      </c>
      <c r="D787">
        <v>0.105</v>
      </c>
      <c r="E787" s="332">
        <v>6.8368600000000006</v>
      </c>
      <c r="G787" s="297">
        <f t="shared" si="12"/>
        <v>0</v>
      </c>
      <c r="J787" s="298" t="str">
        <f>PE!AP787</f>
        <v>Kläranlagen</v>
      </c>
    </row>
    <row r="788" spans="1:10">
      <c r="A788" s="263" t="s">
        <v>844</v>
      </c>
      <c r="C788">
        <v>1.012</v>
      </c>
      <c r="D788">
        <v>0.105</v>
      </c>
      <c r="E788" s="332">
        <v>9.6653200000000012</v>
      </c>
      <c r="G788" s="297">
        <f t="shared" si="12"/>
        <v>0</v>
      </c>
      <c r="J788" s="298" t="str">
        <f>PE!AP788</f>
        <v>Kläranlagen</v>
      </c>
    </row>
    <row r="789" spans="1:10">
      <c r="A789" s="263" t="s">
        <v>845</v>
      </c>
      <c r="C789">
        <v>0.70699999999999996</v>
      </c>
      <c r="D789">
        <v>3.5999999999999997E-2</v>
      </c>
      <c r="E789" s="332">
        <v>7.4095949999999986</v>
      </c>
      <c r="G789" s="297">
        <f t="shared" si="12"/>
        <v>0</v>
      </c>
      <c r="J789" s="298" t="str">
        <f>PE!AP789</f>
        <v>Kläranlagen</v>
      </c>
    </row>
    <row r="790" spans="1:10">
      <c r="A790" s="263" t="s">
        <v>846</v>
      </c>
      <c r="C790">
        <v>0.70699999999999996</v>
      </c>
      <c r="D790">
        <v>3.5999999999999997E-2</v>
      </c>
      <c r="E790" s="332">
        <v>8.2220100000000009</v>
      </c>
      <c r="G790" s="297">
        <f t="shared" si="12"/>
        <v>0</v>
      </c>
      <c r="J790" s="298" t="str">
        <f>PE!AP790</f>
        <v>Kläranlagen</v>
      </c>
    </row>
    <row r="791" spans="1:10">
      <c r="A791" s="264" t="s">
        <v>1072</v>
      </c>
      <c r="C791">
        <v>0.64600000000000002</v>
      </c>
      <c r="D791">
        <v>5.3999999999999999E-2</v>
      </c>
      <c r="E791" s="332">
        <v>12.948399999999999</v>
      </c>
      <c r="G791" s="297">
        <f t="shared" si="12"/>
        <v>0</v>
      </c>
      <c r="J791" s="298" t="str">
        <f>PE!AP791</f>
        <v>Ringversuch</v>
      </c>
    </row>
    <row r="792" spans="1:10">
      <c r="A792" s="264" t="s">
        <v>1073</v>
      </c>
      <c r="C792">
        <v>0.55100000000000005</v>
      </c>
      <c r="D792">
        <v>5.3999999999999999E-2</v>
      </c>
      <c r="E792" s="332">
        <v>12.1568</v>
      </c>
      <c r="G792" s="297">
        <f t="shared" si="12"/>
        <v>0</v>
      </c>
      <c r="J792" s="298" t="str">
        <f>PE!AP792</f>
        <v>Ringversuch</v>
      </c>
    </row>
    <row r="793" spans="1:10">
      <c r="A793" s="264" t="s">
        <v>1074</v>
      </c>
      <c r="C793">
        <v>1.006</v>
      </c>
      <c r="D793">
        <v>5.3999999999999999E-2</v>
      </c>
      <c r="E793" s="332">
        <v>10.7052</v>
      </c>
      <c r="G793" s="297">
        <f t="shared" si="12"/>
        <v>0</v>
      </c>
      <c r="J793" s="298" t="str">
        <f>PE!AP793</f>
        <v>Ringversuch</v>
      </c>
    </row>
    <row r="794" spans="1:10">
      <c r="A794" s="264" t="s">
        <v>1075</v>
      </c>
      <c r="E794" s="332">
        <v>3.8606199999999991</v>
      </c>
      <c r="G794" s="297">
        <f t="shared" si="12"/>
        <v>0</v>
      </c>
      <c r="J794" s="298" t="str">
        <f>PE!AP794</f>
        <v>Ringversuch</v>
      </c>
    </row>
    <row r="795" spans="1:10">
      <c r="A795" s="264" t="s">
        <v>1076</v>
      </c>
      <c r="E795" s="332">
        <v>4.9999699999999994</v>
      </c>
      <c r="G795" s="297">
        <f t="shared" si="12"/>
        <v>0</v>
      </c>
      <c r="J795" s="298" t="str">
        <f>PE!AP795</f>
        <v>Ringversuch</v>
      </c>
    </row>
    <row r="796" spans="1:10">
      <c r="A796" s="264" t="s">
        <v>1077</v>
      </c>
      <c r="E796" s="332">
        <v>2.4472399999999999</v>
      </c>
      <c r="G796" s="297">
        <f t="shared" si="12"/>
        <v>0</v>
      </c>
      <c r="J796" s="298" t="str">
        <f>PE!AP796</f>
        <v>Ringversuch</v>
      </c>
    </row>
    <row r="797" spans="1:10">
      <c r="A797" s="264" t="s">
        <v>1078</v>
      </c>
      <c r="E797" s="332">
        <v>5.4399699999999998</v>
      </c>
      <c r="G797" s="297">
        <f t="shared" si="12"/>
        <v>0</v>
      </c>
      <c r="J797" s="298" t="str">
        <f>PE!AP797</f>
        <v>Ringversuch</v>
      </c>
    </row>
    <row r="798" spans="1:10">
      <c r="A798" s="264" t="s">
        <v>1079</v>
      </c>
      <c r="B798" s="332">
        <v>6.09</v>
      </c>
      <c r="E798" s="332">
        <v>3.875</v>
      </c>
      <c r="F798">
        <v>0.8</v>
      </c>
      <c r="G798" s="297">
        <f t="shared" si="12"/>
        <v>1.5716129032258064</v>
      </c>
      <c r="H798">
        <v>15</v>
      </c>
      <c r="I798" s="302">
        <f>100*B798/H798</f>
        <v>40.6</v>
      </c>
      <c r="J798" s="298" t="str">
        <f>PE!AP798</f>
        <v>Ringversuch</v>
      </c>
    </row>
    <row r="799" spans="1:10">
      <c r="A799" s="264" t="s">
        <v>855</v>
      </c>
      <c r="B799" s="332">
        <v>17.61</v>
      </c>
      <c r="E799" s="332">
        <v>4.3691700000000004</v>
      </c>
      <c r="F799">
        <v>0.8</v>
      </c>
      <c r="G799" s="297">
        <f t="shared" si="12"/>
        <v>4.0305138046814379</v>
      </c>
      <c r="H799">
        <v>20</v>
      </c>
      <c r="I799" s="302">
        <f>100*B799/H799</f>
        <v>88.05</v>
      </c>
      <c r="J799" s="298" t="str">
        <f>PE!AP799</f>
        <v>Kläranlagen, Methode</v>
      </c>
    </row>
    <row r="800" spans="1:10">
      <c r="A800" s="264" t="s">
        <v>856</v>
      </c>
      <c r="C800">
        <v>0.70699999999999996</v>
      </c>
      <c r="D800">
        <v>4.1000000000000002E-2</v>
      </c>
      <c r="E800" s="332">
        <v>3.7162099999999998</v>
      </c>
      <c r="G800" s="297">
        <f t="shared" si="12"/>
        <v>0</v>
      </c>
      <c r="J800" s="298" t="str">
        <f>PE!AP800</f>
        <v>KWB</v>
      </c>
    </row>
    <row r="801" spans="1:10">
      <c r="A801" s="264" t="s">
        <v>857</v>
      </c>
      <c r="C801">
        <v>0.70699999999999996</v>
      </c>
      <c r="D801">
        <v>4.1000000000000002E-2</v>
      </c>
      <c r="E801" s="332">
        <v>3.9679250000000001</v>
      </c>
      <c r="G801" s="297">
        <f t="shared" si="12"/>
        <v>0</v>
      </c>
      <c r="J801" s="298" t="str">
        <f>PE!AP801</f>
        <v>KWB</v>
      </c>
    </row>
    <row r="802" spans="1:10">
      <c r="A802" s="264" t="s">
        <v>858</v>
      </c>
      <c r="C802">
        <v>0.70699999999999996</v>
      </c>
      <c r="D802">
        <v>2.492</v>
      </c>
      <c r="E802" s="332">
        <v>1.542055</v>
      </c>
      <c r="G802" s="297">
        <f t="shared" si="12"/>
        <v>0</v>
      </c>
      <c r="J802" s="298" t="str">
        <f>PE!AP802</f>
        <v>Bodenproben</v>
      </c>
    </row>
    <row r="803" spans="1:10">
      <c r="A803" s="264" t="s">
        <v>860</v>
      </c>
      <c r="C803">
        <v>0.70699999999999996</v>
      </c>
      <c r="D803">
        <v>2.492</v>
      </c>
      <c r="E803" s="332">
        <v>0.66958400000000007</v>
      </c>
      <c r="G803" s="297">
        <f t="shared" si="12"/>
        <v>0</v>
      </c>
      <c r="J803" s="298" t="str">
        <f>PE!AP803</f>
        <v>Bodenproben</v>
      </c>
    </row>
    <row r="804" spans="1:10">
      <c r="A804" s="264" t="s">
        <v>861</v>
      </c>
      <c r="C804">
        <v>0.69899999999999995</v>
      </c>
      <c r="D804">
        <v>2.9000000000000001E-2</v>
      </c>
      <c r="E804" s="332">
        <v>6.98522</v>
      </c>
      <c r="G804" s="297">
        <f t="shared" si="12"/>
        <v>0</v>
      </c>
      <c r="J804" s="298" t="str">
        <f>PE!AP804</f>
        <v>Kläranlagen</v>
      </c>
    </row>
    <row r="805" spans="1:10">
      <c r="A805" s="264" t="s">
        <v>862</v>
      </c>
      <c r="C805">
        <v>0.65200000000000002</v>
      </c>
      <c r="D805">
        <v>2.9000000000000001E-2</v>
      </c>
      <c r="E805" s="332">
        <v>7.3602299999999996</v>
      </c>
      <c r="G805" s="297">
        <f t="shared" si="12"/>
        <v>0</v>
      </c>
      <c r="J805" s="298" t="str">
        <f>PE!AP805</f>
        <v>Kläranlagen</v>
      </c>
    </row>
    <row r="806" spans="1:10">
      <c r="A806" s="264" t="s">
        <v>863</v>
      </c>
      <c r="C806">
        <v>0.873</v>
      </c>
      <c r="D806">
        <v>2.9000000000000001E-2</v>
      </c>
      <c r="E806" s="332">
        <v>7.2579799999999999</v>
      </c>
      <c r="G806" s="297">
        <f t="shared" si="12"/>
        <v>0</v>
      </c>
      <c r="J806" s="298" t="str">
        <f>PE!AP806</f>
        <v>Kläranlagen</v>
      </c>
    </row>
    <row r="807" spans="1:10">
      <c r="A807" s="264" t="s">
        <v>864</v>
      </c>
      <c r="E807" s="332">
        <v>7.8634899999999996</v>
      </c>
      <c r="G807" s="297">
        <f t="shared" si="12"/>
        <v>0</v>
      </c>
      <c r="J807" s="298" t="str">
        <f>PE!AP807</f>
        <v>Kläranlagen, Methode</v>
      </c>
    </row>
    <row r="808" spans="1:10">
      <c r="A808" s="281" t="s">
        <v>865</v>
      </c>
      <c r="C808">
        <v>0.54</v>
      </c>
      <c r="D808">
        <v>5.3999999999999999E-2</v>
      </c>
      <c r="E808" s="332">
        <v>12.1568</v>
      </c>
      <c r="G808" s="297">
        <f t="shared" si="12"/>
        <v>0</v>
      </c>
      <c r="J808" s="298" t="str">
        <f>PE!AP808</f>
        <v>Ringversuch</v>
      </c>
    </row>
    <row r="809" spans="1:10">
      <c r="A809" s="281" t="s">
        <v>866</v>
      </c>
      <c r="C809">
        <v>1.002</v>
      </c>
      <c r="D809">
        <v>5.3999999999999999E-2</v>
      </c>
      <c r="E809" s="332">
        <v>10.7057</v>
      </c>
      <c r="G809" s="297">
        <f t="shared" si="12"/>
        <v>0</v>
      </c>
      <c r="J809" s="298" t="str">
        <f>PE!AP809</f>
        <v>Ringversuch</v>
      </c>
    </row>
    <row r="810" spans="1:10">
      <c r="A810" s="281" t="s">
        <v>867</v>
      </c>
      <c r="E810" s="332">
        <v>3.8606199999999991</v>
      </c>
      <c r="G810" s="297">
        <f t="shared" si="12"/>
        <v>0</v>
      </c>
      <c r="J810" s="298" t="str">
        <f>PE!AP810</f>
        <v>Ringversuch</v>
      </c>
    </row>
    <row r="811" spans="1:10">
      <c r="A811" s="281" t="s">
        <v>868</v>
      </c>
      <c r="E811" s="332">
        <v>4.9999699999999994</v>
      </c>
      <c r="G811" s="297">
        <f t="shared" si="12"/>
        <v>0</v>
      </c>
      <c r="J811" s="298" t="str">
        <f>PE!AP811</f>
        <v>Ringversuch</v>
      </c>
    </row>
    <row r="812" spans="1:10">
      <c r="A812" s="281" t="s">
        <v>869</v>
      </c>
      <c r="E812" s="332">
        <v>2.4472399999999999</v>
      </c>
      <c r="G812" s="297">
        <f t="shared" si="12"/>
        <v>0</v>
      </c>
      <c r="J812" s="298" t="str">
        <f>PE!AP812</f>
        <v>Ringversuch</v>
      </c>
    </row>
    <row r="813" spans="1:10">
      <c r="A813" s="281" t="s">
        <v>870</v>
      </c>
      <c r="E813" s="332">
        <v>5.4399699999999998</v>
      </c>
      <c r="G813" s="297">
        <f t="shared" si="12"/>
        <v>0</v>
      </c>
      <c r="J813" s="298" t="str">
        <f>PE!AP813</f>
        <v>Ringversuch</v>
      </c>
    </row>
    <row r="814" spans="1:10">
      <c r="A814" s="281" t="s">
        <v>871</v>
      </c>
      <c r="B814" s="332">
        <v>6.09</v>
      </c>
      <c r="E814" s="332">
        <v>3.875</v>
      </c>
      <c r="F814">
        <v>0.8</v>
      </c>
      <c r="G814" s="297">
        <f t="shared" si="12"/>
        <v>1.5716129032258064</v>
      </c>
      <c r="H814">
        <v>15</v>
      </c>
      <c r="I814" s="302">
        <f>100*B814/H814</f>
        <v>40.6</v>
      </c>
      <c r="J814" s="298" t="str">
        <f>PE!AP814</f>
        <v>Ringversuch</v>
      </c>
    </row>
    <row r="815" spans="1:10">
      <c r="A815" s="286" t="s">
        <v>872</v>
      </c>
      <c r="C815">
        <v>1.1040000000000001</v>
      </c>
      <c r="D815">
        <v>6.8000000000000005E-2</v>
      </c>
      <c r="E815" s="332">
        <v>9.286525000000001</v>
      </c>
      <c r="G815" s="297">
        <f t="shared" si="12"/>
        <v>0</v>
      </c>
      <c r="J815" s="298" t="str">
        <f>PE!AP815</f>
        <v>Flussproben</v>
      </c>
    </row>
    <row r="816" spans="1:10">
      <c r="A816" s="286" t="s">
        <v>874</v>
      </c>
      <c r="C816">
        <v>0.61799999999999999</v>
      </c>
      <c r="D816">
        <v>6.8000000000000005E-2</v>
      </c>
      <c r="E816" s="332">
        <v>12.2521</v>
      </c>
      <c r="G816" s="297">
        <f t="shared" si="12"/>
        <v>0</v>
      </c>
      <c r="J816" s="298" t="str">
        <f>PE!AP816</f>
        <v>Flussproben</v>
      </c>
    </row>
    <row r="817" spans="1:10">
      <c r="A817" s="286" t="s">
        <v>875</v>
      </c>
      <c r="C817">
        <v>0.49199999999999999</v>
      </c>
      <c r="D817">
        <v>6.8000000000000005E-2</v>
      </c>
      <c r="E817" s="332">
        <v>12.615600000000001</v>
      </c>
      <c r="G817" s="297">
        <f t="shared" si="12"/>
        <v>0</v>
      </c>
      <c r="J817" s="298" t="str">
        <f>PE!AP817</f>
        <v>Flussproben</v>
      </c>
    </row>
    <row r="818" spans="1:10">
      <c r="A818" s="286" t="s">
        <v>876</v>
      </c>
      <c r="C818">
        <v>0.97599999999999998</v>
      </c>
      <c r="D818">
        <v>0.115</v>
      </c>
      <c r="E818" s="332">
        <v>7.8564349999999994</v>
      </c>
      <c r="G818" s="297">
        <f t="shared" si="12"/>
        <v>0</v>
      </c>
      <c r="J818" s="298" t="str">
        <f>PE!AP818</f>
        <v>Flussproben</v>
      </c>
    </row>
    <row r="819" spans="1:10">
      <c r="A819" s="286" t="s">
        <v>877</v>
      </c>
      <c r="C819">
        <v>1.0029999999999999</v>
      </c>
      <c r="D819">
        <v>0.115</v>
      </c>
      <c r="E819" s="332">
        <v>14.190099999999999</v>
      </c>
      <c r="G819" s="297">
        <f t="shared" si="12"/>
        <v>0</v>
      </c>
      <c r="J819" s="298" t="str">
        <f>PE!AP819</f>
        <v>Flussproben</v>
      </c>
    </row>
    <row r="820" spans="1:10">
      <c r="A820" s="286" t="s">
        <v>878</v>
      </c>
      <c r="C820">
        <v>7.9000000000000001E-2</v>
      </c>
      <c r="D820">
        <v>0.115</v>
      </c>
      <c r="E820" s="332">
        <v>11.1106</v>
      </c>
      <c r="G820" s="297">
        <f t="shared" si="12"/>
        <v>0</v>
      </c>
      <c r="J820" s="298" t="str">
        <f>PE!AP820</f>
        <v>Flussproben</v>
      </c>
    </row>
    <row r="821" spans="1:10">
      <c r="A821" s="286" t="s">
        <v>879</v>
      </c>
      <c r="C821">
        <v>0.38</v>
      </c>
      <c r="D821">
        <v>2.1999999999999999E-2</v>
      </c>
      <c r="E821" s="332">
        <v>7.3928099999999999</v>
      </c>
      <c r="G821" s="297">
        <f t="shared" si="12"/>
        <v>0</v>
      </c>
      <c r="J821" s="298" t="str">
        <f>PE!AP821</f>
        <v>Flussproben</v>
      </c>
    </row>
    <row r="822" spans="1:10">
      <c r="A822" s="286" t="s">
        <v>880</v>
      </c>
      <c r="C822">
        <v>0.98199999999999998</v>
      </c>
      <c r="D822">
        <v>2.1999999999999999E-2</v>
      </c>
      <c r="E822" s="332">
        <v>6.2162100000000002</v>
      </c>
      <c r="G822" s="297">
        <f t="shared" si="12"/>
        <v>0</v>
      </c>
      <c r="J822" s="298" t="str">
        <f>PE!AP822</f>
        <v>Flussproben</v>
      </c>
    </row>
    <row r="823" spans="1:10">
      <c r="A823" s="286" t="s">
        <v>881</v>
      </c>
      <c r="C823">
        <v>0.85099999999999998</v>
      </c>
      <c r="D823">
        <v>2.1999999999999999E-2</v>
      </c>
      <c r="E823" s="332">
        <v>7.1563549999999996</v>
      </c>
      <c r="G823" s="297">
        <f t="shared" si="12"/>
        <v>0</v>
      </c>
      <c r="J823" s="298" t="str">
        <f>PE!AP823</f>
        <v>Flussproben</v>
      </c>
    </row>
    <row r="824" spans="1:10">
      <c r="A824" s="286" t="s">
        <v>882</v>
      </c>
      <c r="C824">
        <v>0.34200000000000003</v>
      </c>
      <c r="D824">
        <v>4.7E-2</v>
      </c>
      <c r="E824" s="332">
        <v>8.0316200000000002</v>
      </c>
      <c r="G824" s="297">
        <f t="shared" si="12"/>
        <v>0</v>
      </c>
      <c r="J824" s="298" t="str">
        <f>PE!AP824</f>
        <v>Flussproben</v>
      </c>
    </row>
    <row r="825" spans="1:10">
      <c r="A825" s="286" t="s">
        <v>883</v>
      </c>
      <c r="C825">
        <v>0.78300000000000003</v>
      </c>
      <c r="D825">
        <v>4.7E-2</v>
      </c>
      <c r="E825" s="332">
        <v>8.0259600000000013</v>
      </c>
      <c r="G825" s="297">
        <f t="shared" si="12"/>
        <v>0</v>
      </c>
      <c r="J825" s="298" t="str">
        <f>PE!AP825</f>
        <v>Flussproben</v>
      </c>
    </row>
    <row r="826" spans="1:10">
      <c r="A826" s="286" t="s">
        <v>884</v>
      </c>
      <c r="C826">
        <v>1.0549999999999999</v>
      </c>
      <c r="D826">
        <v>4.7E-2</v>
      </c>
      <c r="E826" s="332">
        <v>6.2082499999999996</v>
      </c>
      <c r="G826" s="297">
        <f t="shared" si="12"/>
        <v>0</v>
      </c>
      <c r="J826" s="298" t="str">
        <f>PE!AP826</f>
        <v>Flussproben</v>
      </c>
    </row>
    <row r="827" spans="1:10">
      <c r="A827" s="286" t="s">
        <v>885</v>
      </c>
      <c r="E827" s="332">
        <v>3.4388299999999997E-2</v>
      </c>
      <c r="G827" s="297">
        <f t="shared" si="12"/>
        <v>0</v>
      </c>
      <c r="J827" s="298" t="str">
        <f>PE!AP827</f>
        <v>Methode</v>
      </c>
    </row>
    <row r="828" spans="1:10">
      <c r="A828" s="286" t="s">
        <v>886</v>
      </c>
      <c r="B828" s="332">
        <v>1.18</v>
      </c>
      <c r="C828">
        <v>0.70699999999999996</v>
      </c>
      <c r="D828">
        <v>1.159</v>
      </c>
      <c r="E828" s="332">
        <v>42.269350000000003</v>
      </c>
      <c r="F828">
        <v>0.25</v>
      </c>
      <c r="G828" s="297">
        <f t="shared" si="12"/>
        <v>2.7916208789583938E-2</v>
      </c>
      <c r="J828" s="298" t="str">
        <f>PE!AP828</f>
        <v>Straßenabfluss</v>
      </c>
    </row>
    <row r="829" spans="1:10">
      <c r="A829" s="286" t="s">
        <v>888</v>
      </c>
      <c r="B829" s="332">
        <v>0.74</v>
      </c>
      <c r="C829">
        <v>0.70699999999999996</v>
      </c>
      <c r="D829">
        <v>1.159</v>
      </c>
      <c r="E829" s="332">
        <v>8.3740800000000011</v>
      </c>
      <c r="F829">
        <v>0.25</v>
      </c>
      <c r="G829" s="297">
        <f t="shared" si="12"/>
        <v>8.8367916236768679E-2</v>
      </c>
      <c r="J829" s="298" t="str">
        <f>PE!AP829</f>
        <v>Straßenabfluss</v>
      </c>
    </row>
    <row r="830" spans="1:10">
      <c r="A830" s="286" t="s">
        <v>889</v>
      </c>
      <c r="C830">
        <v>0.873</v>
      </c>
      <c r="D830">
        <v>5.1999999999999998E-2</v>
      </c>
      <c r="E830" s="332">
        <v>10.184799999999999</v>
      </c>
      <c r="G830" s="297">
        <f t="shared" si="12"/>
        <v>0</v>
      </c>
      <c r="J830" s="298" t="str">
        <f>PE!AP830</f>
        <v>Kläranlagen</v>
      </c>
    </row>
    <row r="831" spans="1:10">
      <c r="A831" s="286" t="s">
        <v>890</v>
      </c>
      <c r="C831">
        <v>0.90300000000000002</v>
      </c>
      <c r="D831">
        <v>5.1999999999999998E-2</v>
      </c>
      <c r="E831" s="332">
        <v>6.6310199999999986</v>
      </c>
      <c r="G831" s="297">
        <f t="shared" si="12"/>
        <v>0</v>
      </c>
      <c r="J831" s="298" t="str">
        <f>PE!AP831</f>
        <v>Kläranlagen</v>
      </c>
    </row>
    <row r="832" spans="1:10">
      <c r="A832" s="286" t="s">
        <v>891</v>
      </c>
      <c r="C832">
        <v>0.44900000000000001</v>
      </c>
      <c r="D832">
        <v>5.1999999999999998E-2</v>
      </c>
      <c r="E832" s="332">
        <v>7.7322649999999999</v>
      </c>
      <c r="G832" s="297">
        <f t="shared" si="12"/>
        <v>0</v>
      </c>
      <c r="J832" s="298" t="str">
        <f>PE!AP832</f>
        <v>Kläranlagen</v>
      </c>
    </row>
    <row r="833" spans="1:10">
      <c r="A833" s="307" t="s">
        <v>892</v>
      </c>
      <c r="E833" s="332">
        <v>6.8647899999999993</v>
      </c>
      <c r="G833" s="297">
        <f t="shared" si="12"/>
        <v>0</v>
      </c>
      <c r="J833" s="298" t="str">
        <f>PE!AP833</f>
        <v>Ringversuch</v>
      </c>
    </row>
    <row r="834" spans="1:10">
      <c r="A834" s="307" t="s">
        <v>893</v>
      </c>
      <c r="E834" s="332">
        <v>5.2691300000000014</v>
      </c>
      <c r="G834" s="297">
        <f t="shared" ref="G834:G897" si="13">IFERROR(B834/E834,0)</f>
        <v>0</v>
      </c>
      <c r="J834" s="298" t="str">
        <f>PE!AP834</f>
        <v>Kläranlagen, Methode</v>
      </c>
    </row>
    <row r="835" spans="1:10">
      <c r="A835" s="307" t="s">
        <v>894</v>
      </c>
      <c r="C835">
        <v>0.70699999999999996</v>
      </c>
      <c r="D835">
        <v>9.4E-2</v>
      </c>
      <c r="E835" s="332">
        <v>7.6050600000000008</v>
      </c>
      <c r="G835" s="297">
        <f t="shared" si="13"/>
        <v>0</v>
      </c>
      <c r="J835" s="298" t="str">
        <f>PE!AP835</f>
        <v>Kläranlagen</v>
      </c>
    </row>
    <row r="836" spans="1:10">
      <c r="A836" s="307" t="s">
        <v>895</v>
      </c>
      <c r="C836">
        <v>0.70699999999999996</v>
      </c>
      <c r="D836">
        <v>9.4E-2</v>
      </c>
      <c r="E836" s="332">
        <v>7.6572449999999996</v>
      </c>
      <c r="G836" s="297">
        <f t="shared" si="13"/>
        <v>0</v>
      </c>
      <c r="J836" s="298" t="str">
        <f>PE!AP836</f>
        <v>Kläranlagen</v>
      </c>
    </row>
    <row r="837" spans="1:10">
      <c r="A837" s="308" t="s">
        <v>896</v>
      </c>
      <c r="B837" s="332">
        <v>0.67</v>
      </c>
      <c r="C837">
        <v>0.68799999999999994</v>
      </c>
      <c r="D837">
        <v>3.6999999999999998E-2</v>
      </c>
      <c r="E837" s="332">
        <v>8.7559050000000003</v>
      </c>
      <c r="F837">
        <v>0.5</v>
      </c>
      <c r="G837" s="294">
        <f t="shared" si="13"/>
        <v>7.6519788645491249E-2</v>
      </c>
      <c r="J837" s="298" t="str">
        <f>PE!AP837</f>
        <v>KWS</v>
      </c>
    </row>
    <row r="838" spans="1:10">
      <c r="A838" s="308" t="s">
        <v>897</v>
      </c>
      <c r="B838" s="332">
        <v>0.67</v>
      </c>
      <c r="C838">
        <v>0.878</v>
      </c>
      <c r="D838">
        <v>3.6999999999999998E-2</v>
      </c>
      <c r="E838" s="332">
        <v>9.4018100000000011</v>
      </c>
      <c r="F838">
        <v>0.5</v>
      </c>
      <c r="G838" s="294">
        <f t="shared" si="13"/>
        <v>7.1262873850886158E-2</v>
      </c>
      <c r="J838" s="298" t="str">
        <f>PE!AP838</f>
        <v>KWS</v>
      </c>
    </row>
    <row r="839" spans="1:10">
      <c r="A839" s="308" t="s">
        <v>898</v>
      </c>
      <c r="B839" s="332">
        <v>0.69</v>
      </c>
      <c r="C839">
        <v>0.65600000000000003</v>
      </c>
      <c r="D839">
        <v>3.6999999999999998E-2</v>
      </c>
      <c r="E839" s="332">
        <v>8.4639299999999995</v>
      </c>
      <c r="F839">
        <v>0.25</v>
      </c>
      <c r="G839" s="294">
        <f t="shared" si="13"/>
        <v>8.1522413346991285E-2</v>
      </c>
      <c r="J839" s="298" t="str">
        <f>PE!AP839</f>
        <v>KWS</v>
      </c>
    </row>
    <row r="840" spans="1:10">
      <c r="A840" s="314" t="s">
        <v>899</v>
      </c>
      <c r="E840" s="332">
        <v>0.15474299999999999</v>
      </c>
      <c r="G840" s="294">
        <f t="shared" si="13"/>
        <v>0</v>
      </c>
      <c r="J840" s="298" t="str">
        <f>PE!AP840</f>
        <v>Sickerwasser</v>
      </c>
    </row>
    <row r="841" spans="1:10">
      <c r="A841" s="314" t="s">
        <v>900</v>
      </c>
      <c r="E841" s="332">
        <v>0.34292499999999998</v>
      </c>
      <c r="G841" s="294">
        <f t="shared" si="13"/>
        <v>0</v>
      </c>
      <c r="J841" s="298" t="str">
        <f>PE!AP841</f>
        <v>Sickerwasser</v>
      </c>
    </row>
    <row r="842" spans="1:10">
      <c r="A842" s="314" t="s">
        <v>901</v>
      </c>
      <c r="E842" s="332">
        <v>-4.0199999999999818</v>
      </c>
      <c r="G842" s="294">
        <f t="shared" si="13"/>
        <v>0</v>
      </c>
      <c r="J842" s="298" t="str">
        <f>PE!AP842</f>
        <v>Sickerwasser</v>
      </c>
    </row>
    <row r="843" spans="1:10">
      <c r="A843" s="314" t="s">
        <v>902</v>
      </c>
      <c r="E843" s="332">
        <v>0.50999999999999091</v>
      </c>
      <c r="G843" s="294">
        <f t="shared" si="13"/>
        <v>0</v>
      </c>
      <c r="J843" s="298" t="str">
        <f>PE!AP843</f>
        <v>Sickerwasser</v>
      </c>
    </row>
    <row r="844" spans="1:10">
      <c r="A844" s="314" t="s">
        <v>903</v>
      </c>
      <c r="E844" s="332">
        <v>0.98000000000001819</v>
      </c>
      <c r="G844" s="294">
        <f t="shared" si="13"/>
        <v>0</v>
      </c>
      <c r="J844" s="298" t="str">
        <f>PE!AP844</f>
        <v>Sickerwasser</v>
      </c>
    </row>
    <row r="845" spans="1:10">
      <c r="A845" s="314" t="s">
        <v>904</v>
      </c>
      <c r="E845" s="332">
        <v>11.670000000000069</v>
      </c>
      <c r="G845" s="294">
        <f t="shared" si="13"/>
        <v>0</v>
      </c>
      <c r="J845" s="298" t="str">
        <f>PE!AP845</f>
        <v>Sickerwasser</v>
      </c>
    </row>
    <row r="846" spans="1:10">
      <c r="A846" s="314" t="s">
        <v>905</v>
      </c>
      <c r="E846" s="332">
        <v>0.98000000000001819</v>
      </c>
      <c r="G846" s="294">
        <f t="shared" si="13"/>
        <v>0</v>
      </c>
      <c r="J846" s="298" t="str">
        <f>PE!AP846</f>
        <v>Sickerwasser</v>
      </c>
    </row>
    <row r="847" spans="1:10">
      <c r="A847" s="318" t="s">
        <v>906</v>
      </c>
      <c r="C847">
        <v>0.53800000000000003</v>
      </c>
      <c r="D847">
        <v>5.2999999999999999E-2</v>
      </c>
      <c r="E847" s="332">
        <v>5.7561650000000002</v>
      </c>
      <c r="G847" s="294">
        <f t="shared" si="13"/>
        <v>0</v>
      </c>
      <c r="J847" s="298" t="str">
        <f>PE!AP847</f>
        <v>KWS</v>
      </c>
    </row>
    <row r="848" spans="1:10">
      <c r="A848" s="318" t="s">
        <v>907</v>
      </c>
      <c r="C848">
        <v>0.84899999999999998</v>
      </c>
      <c r="D848">
        <v>5.2999999999999999E-2</v>
      </c>
      <c r="E848" s="332">
        <v>4.7637349999999996</v>
      </c>
      <c r="G848" s="294">
        <f t="shared" si="13"/>
        <v>0</v>
      </c>
      <c r="J848" s="298" t="str">
        <f>PE!AP848</f>
        <v>KWS</v>
      </c>
    </row>
    <row r="849" spans="1:10">
      <c r="A849" s="318" t="s">
        <v>908</v>
      </c>
      <c r="C849">
        <v>0.8</v>
      </c>
      <c r="D849">
        <v>5.2999999999999999E-2</v>
      </c>
      <c r="E849" s="332">
        <v>6.4533699999999996</v>
      </c>
      <c r="G849" s="294">
        <f t="shared" si="13"/>
        <v>0</v>
      </c>
      <c r="J849" s="298" t="str">
        <f>PE!AP849</f>
        <v>KWS</v>
      </c>
    </row>
    <row r="850" spans="1:10">
      <c r="A850" s="318" t="s">
        <v>909</v>
      </c>
      <c r="C850">
        <v>1.0569999999999999</v>
      </c>
      <c r="D850">
        <v>0.03</v>
      </c>
      <c r="E850" s="332">
        <v>10.164300000000001</v>
      </c>
      <c r="G850" s="294">
        <f t="shared" si="13"/>
        <v>0</v>
      </c>
      <c r="J850" s="298" t="str">
        <f>PE!AP850</f>
        <v>Flussproben</v>
      </c>
    </row>
    <row r="851" spans="1:10">
      <c r="A851" s="318" t="s">
        <v>910</v>
      </c>
      <c r="C851">
        <v>0.84799999999999998</v>
      </c>
      <c r="D851">
        <v>0.03</v>
      </c>
      <c r="E851" s="332">
        <v>9.1882099999999998</v>
      </c>
      <c r="G851" s="294">
        <f t="shared" si="13"/>
        <v>0</v>
      </c>
      <c r="J851" s="298" t="str">
        <f>PE!AP851</f>
        <v>Flussproben</v>
      </c>
    </row>
    <row r="852" spans="1:10">
      <c r="A852" s="318" t="s">
        <v>911</v>
      </c>
      <c r="C852">
        <v>1.1279999999999999</v>
      </c>
      <c r="D852">
        <v>0.11799999999999999</v>
      </c>
      <c r="E852" s="332">
        <v>8.6088899999999988</v>
      </c>
      <c r="G852" s="294">
        <f t="shared" si="13"/>
        <v>0</v>
      </c>
      <c r="J852" s="298" t="str">
        <f>PE!AP852</f>
        <v>Flussproben</v>
      </c>
    </row>
    <row r="853" spans="1:10">
      <c r="A853" s="318" t="s">
        <v>912</v>
      </c>
      <c r="C853">
        <v>0.72199999999999998</v>
      </c>
      <c r="D853">
        <v>0.11799999999999999</v>
      </c>
      <c r="E853" s="332">
        <v>5.6537300000000004</v>
      </c>
      <c r="G853" s="294">
        <f t="shared" si="13"/>
        <v>0</v>
      </c>
      <c r="J853" s="298" t="str">
        <f>PE!AP853</f>
        <v>Flussproben</v>
      </c>
    </row>
    <row r="854" spans="1:10">
      <c r="A854" s="318" t="s">
        <v>913</v>
      </c>
      <c r="C854">
        <v>0.40799999999999997</v>
      </c>
      <c r="D854">
        <v>0.11799999999999999</v>
      </c>
      <c r="E854" s="332">
        <v>7.3857999999999997</v>
      </c>
      <c r="G854" s="294">
        <f t="shared" si="13"/>
        <v>0</v>
      </c>
      <c r="J854" s="298" t="str">
        <f>PE!AP854</f>
        <v>Flussproben</v>
      </c>
    </row>
    <row r="855" spans="1:10">
      <c r="A855" s="318" t="s">
        <v>914</v>
      </c>
      <c r="C855">
        <v>0.34399999999999997</v>
      </c>
      <c r="D855">
        <v>8.2000000000000003E-2</v>
      </c>
      <c r="E855" s="332">
        <v>5.98393</v>
      </c>
      <c r="G855" s="294">
        <f t="shared" si="13"/>
        <v>0</v>
      </c>
      <c r="J855" s="298" t="str">
        <f>PE!AP855</f>
        <v>RÜB</v>
      </c>
    </row>
    <row r="856" spans="1:10">
      <c r="A856" s="318" t="s">
        <v>916</v>
      </c>
      <c r="C856">
        <v>0.79600000000000004</v>
      </c>
      <c r="D856">
        <v>8.2000000000000003E-2</v>
      </c>
      <c r="E856" s="332">
        <v>5.4762849999999998</v>
      </c>
      <c r="G856" s="294">
        <f t="shared" si="13"/>
        <v>0</v>
      </c>
      <c r="J856" s="298" t="str">
        <f>PE!AP856</f>
        <v>RÜB</v>
      </c>
    </row>
    <row r="857" spans="1:10">
      <c r="A857" s="318" t="s">
        <v>917</v>
      </c>
      <c r="C857">
        <v>1.1020000000000001</v>
      </c>
      <c r="D857">
        <v>8.2000000000000003E-2</v>
      </c>
      <c r="E857" s="332">
        <v>10.230499999999999</v>
      </c>
      <c r="G857" s="294">
        <f t="shared" si="13"/>
        <v>0</v>
      </c>
      <c r="J857" s="298" t="str">
        <f>PE!AP857</f>
        <v>RÜB</v>
      </c>
    </row>
    <row r="858" spans="1:10">
      <c r="A858" s="320" t="s">
        <v>918</v>
      </c>
      <c r="C858">
        <v>0.89100000000000001</v>
      </c>
      <c r="D858">
        <v>7.2999999999999995E-2</v>
      </c>
      <c r="E858" s="332">
        <v>6.1067300000000007</v>
      </c>
      <c r="G858" s="294">
        <f t="shared" si="13"/>
        <v>0</v>
      </c>
      <c r="J858" s="298" t="str">
        <f>PE!AP858</f>
        <v>KWS</v>
      </c>
    </row>
    <row r="859" spans="1:10">
      <c r="A859" s="320" t="s">
        <v>919</v>
      </c>
      <c r="C859">
        <v>0.88600000000000001</v>
      </c>
      <c r="D859">
        <v>7.2999999999999995E-2</v>
      </c>
      <c r="E859" s="332">
        <v>4.3619599999999998</v>
      </c>
      <c r="G859" s="294">
        <f t="shared" si="13"/>
        <v>0</v>
      </c>
      <c r="J859" s="298" t="str">
        <f>PE!AP859</f>
        <v>KWS</v>
      </c>
    </row>
    <row r="860" spans="1:10">
      <c r="A860" s="320" t="s">
        <v>920</v>
      </c>
      <c r="C860">
        <v>0.45100000000000001</v>
      </c>
      <c r="D860">
        <v>7.2999999999999995E-2</v>
      </c>
      <c r="E860" s="332">
        <v>5.0663900000000002</v>
      </c>
      <c r="G860" s="294">
        <f t="shared" si="13"/>
        <v>0</v>
      </c>
      <c r="J860" s="298" t="str">
        <f>PE!AP860</f>
        <v>KWS</v>
      </c>
    </row>
    <row r="861" spans="1:10">
      <c r="A861" s="320" t="s">
        <v>921</v>
      </c>
      <c r="E861" s="332">
        <v>1.51233</v>
      </c>
      <c r="G861" s="294">
        <f t="shared" si="13"/>
        <v>0</v>
      </c>
      <c r="J861" s="298" t="str">
        <f>PE!AP861</f>
        <v>KWS, Methode</v>
      </c>
    </row>
    <row r="862" spans="1:10">
      <c r="A862" s="320" t="s">
        <v>922</v>
      </c>
      <c r="C862">
        <v>0.52800000000000002</v>
      </c>
      <c r="D862">
        <v>0.104</v>
      </c>
      <c r="E862" s="332">
        <v>9.3551099999999998</v>
      </c>
      <c r="G862" s="294">
        <f t="shared" si="13"/>
        <v>0</v>
      </c>
      <c r="J862" s="298" t="str">
        <f>PE!AP862</f>
        <v>Flussproben</v>
      </c>
    </row>
    <row r="863" spans="1:10">
      <c r="A863" s="320" t="s">
        <v>923</v>
      </c>
      <c r="C863">
        <v>1.1419999999999999</v>
      </c>
      <c r="D863">
        <v>0.104</v>
      </c>
      <c r="E863" s="332">
        <v>4.7531699999999999</v>
      </c>
      <c r="G863" s="294">
        <f t="shared" si="13"/>
        <v>0</v>
      </c>
      <c r="J863" s="298" t="str">
        <f>PE!AP863</f>
        <v>Flussproben</v>
      </c>
    </row>
    <row r="864" spans="1:10">
      <c r="A864" s="320" t="s">
        <v>924</v>
      </c>
      <c r="C864">
        <v>0.622</v>
      </c>
      <c r="D864">
        <v>0.104</v>
      </c>
      <c r="E864" s="332">
        <v>11.220549999999999</v>
      </c>
      <c r="G864" s="294">
        <f t="shared" si="13"/>
        <v>0</v>
      </c>
      <c r="J864" s="298" t="str">
        <f>PE!AP864</f>
        <v>Flussproben</v>
      </c>
    </row>
    <row r="865" spans="1:10">
      <c r="A865" s="320" t="s">
        <v>925</v>
      </c>
      <c r="E865" s="332">
        <v>9.23292</v>
      </c>
      <c r="G865" s="294">
        <f t="shared" si="13"/>
        <v>0</v>
      </c>
      <c r="J865" s="298" t="str">
        <f>PE!AP865</f>
        <v>Kläranlagen</v>
      </c>
    </row>
    <row r="866" spans="1:10">
      <c r="A866" s="320" t="s">
        <v>926</v>
      </c>
      <c r="E866" s="332">
        <v>-99.239099999999993</v>
      </c>
      <c r="G866" s="294">
        <f t="shared" si="13"/>
        <v>0</v>
      </c>
      <c r="J866" s="298" t="str">
        <f>PE!AP866</f>
        <v>Kläranlagen</v>
      </c>
    </row>
    <row r="867" spans="1:10">
      <c r="A867" s="320" t="s">
        <v>927</v>
      </c>
      <c r="E867" s="332">
        <v>8.4308049999999994</v>
      </c>
      <c r="G867" s="294">
        <f t="shared" si="13"/>
        <v>0</v>
      </c>
      <c r="J867" s="298" t="str">
        <f>PE!AP867</f>
        <v>Kläranlagen</v>
      </c>
    </row>
    <row r="868" spans="1:10">
      <c r="A868" s="320" t="s">
        <v>928</v>
      </c>
      <c r="C868">
        <v>0.67500000000000004</v>
      </c>
      <c r="D868">
        <v>5.8999999999999997E-2</v>
      </c>
      <c r="E868" s="332">
        <v>11.371600000000001</v>
      </c>
      <c r="G868" s="294">
        <f t="shared" si="13"/>
        <v>0</v>
      </c>
      <c r="J868" s="298" t="str">
        <f>PE!AP868</f>
        <v>Münchehofe</v>
      </c>
    </row>
    <row r="869" spans="1:10">
      <c r="A869" s="320" t="s">
        <v>929</v>
      </c>
      <c r="C869">
        <v>0.97199999999999998</v>
      </c>
      <c r="D869">
        <v>5.8999999999999997E-2</v>
      </c>
      <c r="E869" s="332">
        <v>13.8476</v>
      </c>
      <c r="G869" s="294">
        <f t="shared" si="13"/>
        <v>0</v>
      </c>
      <c r="J869" s="298" t="str">
        <f>PE!AP869</f>
        <v>Münchehofe</v>
      </c>
    </row>
    <row r="870" spans="1:10">
      <c r="A870" s="320" t="s">
        <v>930</v>
      </c>
      <c r="C870">
        <v>0.54900000000000004</v>
      </c>
      <c r="D870">
        <v>5.8999999999999997E-2</v>
      </c>
      <c r="E870" s="332">
        <v>11.058949999999999</v>
      </c>
      <c r="G870" s="294">
        <f t="shared" si="13"/>
        <v>0</v>
      </c>
      <c r="J870" s="298" t="str">
        <f>PE!AP870</f>
        <v>Münchehofe</v>
      </c>
    </row>
    <row r="871" spans="1:10">
      <c r="A871" s="320" t="s">
        <v>931</v>
      </c>
      <c r="C871">
        <v>0.498</v>
      </c>
      <c r="D871">
        <v>4.1000000000000002E-2</v>
      </c>
      <c r="E871" s="332">
        <v>5.7896099999999997</v>
      </c>
      <c r="G871" s="294">
        <f t="shared" si="13"/>
        <v>0</v>
      </c>
      <c r="J871" s="298" t="str">
        <f>PE!AP871</f>
        <v>Münchehofe</v>
      </c>
    </row>
    <row r="872" spans="1:10">
      <c r="A872" s="320" t="s">
        <v>932</v>
      </c>
      <c r="C872">
        <v>0.81399999999999995</v>
      </c>
      <c r="D872">
        <v>4.1000000000000002E-2</v>
      </c>
      <c r="E872" s="332">
        <v>6.0290800000000004</v>
      </c>
      <c r="G872" s="294">
        <f t="shared" si="13"/>
        <v>0</v>
      </c>
      <c r="J872" s="298" t="str">
        <f>PE!AP872</f>
        <v>Münchehofe</v>
      </c>
    </row>
    <row r="873" spans="1:10">
      <c r="A873" s="320" t="s">
        <v>933</v>
      </c>
      <c r="C873">
        <v>0.88700000000000001</v>
      </c>
      <c r="D873">
        <v>4.1000000000000002E-2</v>
      </c>
      <c r="E873" s="332">
        <v>6.4609699999999997</v>
      </c>
      <c r="G873" s="294">
        <f t="shared" si="13"/>
        <v>0</v>
      </c>
      <c r="J873" s="298" t="str">
        <f>PE!AP873</f>
        <v>Münchehofe</v>
      </c>
    </row>
    <row r="874" spans="1:10">
      <c r="A874" s="320" t="s">
        <v>934</v>
      </c>
      <c r="E874" s="332">
        <v>9.5821000000000003E-2</v>
      </c>
      <c r="G874" s="294">
        <f t="shared" si="13"/>
        <v>0</v>
      </c>
      <c r="J874" s="298" t="str">
        <f>PE!AP874</f>
        <v>RBF</v>
      </c>
    </row>
    <row r="875" spans="1:10">
      <c r="A875" s="320" t="s">
        <v>936</v>
      </c>
      <c r="E875" s="332">
        <v>3.9952099999999997E-2</v>
      </c>
      <c r="G875" s="294">
        <f t="shared" si="13"/>
        <v>0</v>
      </c>
      <c r="J875" s="298" t="str">
        <f>PE!AP875</f>
        <v>Methode</v>
      </c>
    </row>
    <row r="876" spans="1:10">
      <c r="A876" s="320" t="s">
        <v>937</v>
      </c>
      <c r="C876">
        <v>0.70699999999999996</v>
      </c>
      <c r="D876">
        <v>4.1000000000000002E-2</v>
      </c>
      <c r="E876" s="332">
        <v>12.188499999999999</v>
      </c>
      <c r="G876" s="294">
        <f t="shared" si="13"/>
        <v>0</v>
      </c>
      <c r="J876" s="298" t="str">
        <f>PE!AP876</f>
        <v>Straßenabfluss</v>
      </c>
    </row>
    <row r="877" spans="1:10">
      <c r="A877" s="320" t="s">
        <v>938</v>
      </c>
      <c r="C877">
        <v>0.70699999999999996</v>
      </c>
      <c r="D877">
        <v>4.1000000000000002E-2</v>
      </c>
      <c r="E877" s="332">
        <v>17.268899999999999</v>
      </c>
      <c r="G877" s="294">
        <f t="shared" si="13"/>
        <v>0</v>
      </c>
      <c r="J877" s="298" t="str">
        <f>PE!AP877</f>
        <v>Straßenabfluss</v>
      </c>
    </row>
    <row r="878" spans="1:10">
      <c r="A878" s="320" t="s">
        <v>939</v>
      </c>
      <c r="C878">
        <v>0.70699999999999996</v>
      </c>
      <c r="D878">
        <v>6.9000000000000006E-2</v>
      </c>
      <c r="E878" s="332">
        <v>6.0072850000000004</v>
      </c>
      <c r="G878" s="294">
        <f t="shared" si="13"/>
        <v>0</v>
      </c>
      <c r="J878" s="298" t="str">
        <f>PE!AP878</f>
        <v>Kläranlagen</v>
      </c>
    </row>
    <row r="879" spans="1:10">
      <c r="A879" s="320" t="s">
        <v>940</v>
      </c>
      <c r="C879">
        <v>0.70699999999999996</v>
      </c>
      <c r="D879">
        <v>6.9000000000000006E-2</v>
      </c>
      <c r="E879" s="332">
        <v>5.5315799999999999</v>
      </c>
      <c r="G879" s="294">
        <f t="shared" si="13"/>
        <v>0</v>
      </c>
      <c r="J879" s="298" t="str">
        <f>PE!AP879</f>
        <v>Kläranlagen</v>
      </c>
    </row>
    <row r="880" spans="1:10">
      <c r="A880" s="324" t="s">
        <v>941</v>
      </c>
      <c r="C880">
        <v>0.14699999999999999</v>
      </c>
      <c r="D880">
        <v>0.29299999999999998</v>
      </c>
      <c r="E880" s="332">
        <v>26.531649999999999</v>
      </c>
      <c r="G880" s="294">
        <f t="shared" si="13"/>
        <v>0</v>
      </c>
      <c r="J880" s="298" t="str">
        <f>PE!AP880</f>
        <v>KWS</v>
      </c>
    </row>
    <row r="881" spans="1:10">
      <c r="A881" s="324" t="s">
        <v>942</v>
      </c>
      <c r="C881">
        <v>0.92200000000000004</v>
      </c>
      <c r="D881">
        <v>0.29299999999999998</v>
      </c>
      <c r="E881" s="332">
        <v>29.1462</v>
      </c>
      <c r="G881" s="294">
        <f t="shared" si="13"/>
        <v>0</v>
      </c>
      <c r="J881" s="298" t="str">
        <f>PE!AP881</f>
        <v>KWS</v>
      </c>
    </row>
    <row r="882" spans="1:10">
      <c r="A882" s="324" t="s">
        <v>943</v>
      </c>
      <c r="C882">
        <v>1.0509999999999999</v>
      </c>
      <c r="D882">
        <v>0.29299999999999998</v>
      </c>
      <c r="E882" s="332">
        <v>16.288900000000002</v>
      </c>
      <c r="G882" s="294">
        <f t="shared" si="13"/>
        <v>0</v>
      </c>
      <c r="J882" s="298" t="str">
        <f>PE!AP882</f>
        <v>KWS</v>
      </c>
    </row>
    <row r="883" spans="1:10">
      <c r="A883" s="324" t="s">
        <v>944</v>
      </c>
      <c r="C883">
        <v>0.998</v>
      </c>
      <c r="D883">
        <v>0.246</v>
      </c>
      <c r="E883" s="332">
        <v>3.7278199999999999</v>
      </c>
      <c r="G883" s="294">
        <f t="shared" si="13"/>
        <v>0</v>
      </c>
      <c r="J883" s="298" t="str">
        <f>PE!AP883</f>
        <v>KWS</v>
      </c>
    </row>
    <row r="884" spans="1:10">
      <c r="A884" s="324" t="s">
        <v>945</v>
      </c>
      <c r="C884">
        <v>0.65900000000000003</v>
      </c>
      <c r="D884">
        <v>0.246</v>
      </c>
      <c r="E884" s="332">
        <v>6.7965999999999998</v>
      </c>
      <c r="G884" s="294">
        <f t="shared" si="13"/>
        <v>0</v>
      </c>
      <c r="J884" s="298" t="str">
        <f>PE!AP884</f>
        <v>KWS</v>
      </c>
    </row>
    <row r="885" spans="1:10">
      <c r="A885" s="324" t="s">
        <v>946</v>
      </c>
      <c r="C885">
        <v>0.51400000000000001</v>
      </c>
      <c r="D885">
        <v>0.246</v>
      </c>
      <c r="E885" s="332">
        <v>5.0972499999999998</v>
      </c>
      <c r="G885" s="294">
        <f t="shared" si="13"/>
        <v>0</v>
      </c>
      <c r="J885" s="298" t="str">
        <f>PE!AP885</f>
        <v>KWS</v>
      </c>
    </row>
    <row r="886" spans="1:10">
      <c r="A886" s="324" t="s">
        <v>947</v>
      </c>
      <c r="C886">
        <v>0.48199999999999998</v>
      </c>
      <c r="D886">
        <v>6.2E-2</v>
      </c>
      <c r="E886" s="332">
        <v>10.328900000000001</v>
      </c>
      <c r="G886" s="294">
        <f t="shared" si="13"/>
        <v>0</v>
      </c>
      <c r="J886" s="298" t="str">
        <f>PE!AP886</f>
        <v>Flussproben</v>
      </c>
    </row>
    <row r="887" spans="1:10">
      <c r="A887" s="324" t="s">
        <v>948</v>
      </c>
      <c r="C887">
        <v>0.66500000000000004</v>
      </c>
      <c r="D887">
        <v>6.2E-2</v>
      </c>
      <c r="E887" s="332">
        <v>9.8335849999999994</v>
      </c>
      <c r="G887" s="294">
        <f t="shared" si="13"/>
        <v>0</v>
      </c>
      <c r="J887" s="298" t="str">
        <f>PE!AP887</f>
        <v>Flussproben</v>
      </c>
    </row>
    <row r="888" spans="1:10">
      <c r="A888" s="324" t="s">
        <v>949</v>
      </c>
      <c r="C888">
        <v>1.1459999999999999</v>
      </c>
      <c r="D888">
        <v>6.2E-2</v>
      </c>
      <c r="E888" s="332">
        <v>16.55585</v>
      </c>
      <c r="G888" s="294">
        <f t="shared" si="13"/>
        <v>0</v>
      </c>
      <c r="J888" s="298" t="str">
        <f>PE!AP888</f>
        <v>Flussproben</v>
      </c>
    </row>
    <row r="889" spans="1:10">
      <c r="A889" s="324" t="s">
        <v>950</v>
      </c>
      <c r="E889" s="332">
        <v>10.1968</v>
      </c>
      <c r="G889" s="294">
        <f t="shared" si="13"/>
        <v>0</v>
      </c>
      <c r="J889" s="298" t="str">
        <f>PE!AP889</f>
        <v>Flussproben, Methode</v>
      </c>
    </row>
    <row r="890" spans="1:10">
      <c r="A890" s="324" t="s">
        <v>951</v>
      </c>
      <c r="E890" s="332">
        <v>0.53195800000000004</v>
      </c>
      <c r="G890" s="294">
        <f t="shared" si="13"/>
        <v>0</v>
      </c>
      <c r="J890" s="298" t="str">
        <f>PE!AP890</f>
        <v>Methode</v>
      </c>
    </row>
    <row r="891" spans="1:10">
      <c r="A891" s="324" t="s">
        <v>952</v>
      </c>
      <c r="E891" s="332">
        <v>0.137437</v>
      </c>
      <c r="G891" s="294">
        <f t="shared" si="13"/>
        <v>0</v>
      </c>
      <c r="J891" s="298" t="str">
        <f>PE!AP891</f>
        <v>Methode</v>
      </c>
    </row>
    <row r="892" spans="1:10">
      <c r="A892" s="324" t="s">
        <v>953</v>
      </c>
      <c r="B892" s="332">
        <v>0.95</v>
      </c>
      <c r="C892">
        <v>0.70699999999999996</v>
      </c>
      <c r="D892">
        <v>1.0549999999999999</v>
      </c>
      <c r="E892" s="332">
        <v>35.155799999999999</v>
      </c>
      <c r="F892">
        <v>0.5</v>
      </c>
      <c r="G892" s="294">
        <f t="shared" si="13"/>
        <v>2.7022568111094044E-2</v>
      </c>
      <c r="J892" s="298" t="str">
        <f>PE!AP892</f>
        <v>Straßenabfluss</v>
      </c>
    </row>
    <row r="893" spans="1:10">
      <c r="A893" s="324" t="s">
        <v>954</v>
      </c>
      <c r="B893" s="332">
        <v>1.34</v>
      </c>
      <c r="C893">
        <v>0.70699999999999996</v>
      </c>
      <c r="D893">
        <v>1.0549999999999999</v>
      </c>
      <c r="E893" s="332">
        <v>42.128150000000012</v>
      </c>
      <c r="F893">
        <v>0.3</v>
      </c>
      <c r="G893" s="294">
        <f t="shared" si="13"/>
        <v>3.180771052134973E-2</v>
      </c>
      <c r="J893" s="298" t="str">
        <f>PE!AP893</f>
        <v>KWS, Methode</v>
      </c>
    </row>
    <row r="894" spans="1:10">
      <c r="A894" s="326" t="s">
        <v>955</v>
      </c>
      <c r="B894" s="332">
        <v>44.9</v>
      </c>
      <c r="C894">
        <v>1.0349999999999999</v>
      </c>
      <c r="D894">
        <v>0.14899999999999999</v>
      </c>
      <c r="E894" s="332">
        <v>18.248699999999999</v>
      </c>
      <c r="F894">
        <v>0.8</v>
      </c>
      <c r="G894" s="294">
        <f t="shared" si="13"/>
        <v>2.4604492374799301</v>
      </c>
      <c r="J894" s="298" t="str">
        <f>PE!AP894</f>
        <v>KWS, Methode</v>
      </c>
    </row>
    <row r="895" spans="1:10">
      <c r="A895" s="326" t="s">
        <v>956</v>
      </c>
      <c r="B895" s="332">
        <v>29.87</v>
      </c>
      <c r="C895">
        <v>0.42399999999999999</v>
      </c>
      <c r="D895">
        <v>0.14899999999999999</v>
      </c>
      <c r="E895" s="332">
        <v>10.176299999999999</v>
      </c>
      <c r="F895">
        <v>0.8</v>
      </c>
      <c r="G895" s="294">
        <f t="shared" si="13"/>
        <v>2.9352515157768542</v>
      </c>
      <c r="J895" s="298" t="str">
        <f>PE!AP895</f>
        <v>KWS, Methode</v>
      </c>
    </row>
    <row r="896" spans="1:10">
      <c r="A896" s="326" t="s">
        <v>957</v>
      </c>
      <c r="B896" s="332">
        <v>15.5</v>
      </c>
      <c r="C896">
        <v>0.308</v>
      </c>
      <c r="D896">
        <v>0.104</v>
      </c>
      <c r="E896" s="332">
        <v>10.766</v>
      </c>
      <c r="F896">
        <v>0.7</v>
      </c>
      <c r="G896" s="294">
        <f t="shared" si="13"/>
        <v>1.4397176295745866</v>
      </c>
      <c r="J896" s="298" t="str">
        <f>PE!AP896</f>
        <v>KWS, Methode</v>
      </c>
    </row>
    <row r="897" spans="1:10">
      <c r="A897" s="326" t="s">
        <v>958</v>
      </c>
      <c r="B897" s="332">
        <v>15.04</v>
      </c>
      <c r="C897">
        <v>1.0580000000000001</v>
      </c>
      <c r="D897">
        <v>0.104</v>
      </c>
      <c r="E897" s="332">
        <v>8.0681899999999995</v>
      </c>
      <c r="F897">
        <v>0.7</v>
      </c>
      <c r="G897" s="294">
        <f t="shared" si="13"/>
        <v>1.8641107856904708</v>
      </c>
      <c r="J897" s="298" t="str">
        <f>PE!AP897</f>
        <v>KWS, Methode</v>
      </c>
    </row>
    <row r="898" spans="1:10">
      <c r="A898" s="326" t="s">
        <v>959</v>
      </c>
      <c r="B898" s="332">
        <v>18.13</v>
      </c>
      <c r="C898">
        <v>0.82899999999999996</v>
      </c>
      <c r="D898">
        <v>0.104</v>
      </c>
      <c r="E898" s="332">
        <v>12.1059</v>
      </c>
      <c r="F898">
        <v>0.8</v>
      </c>
      <c r="G898" s="294">
        <f t="shared" ref="G898:G961" si="14">IFERROR(B898/E898,0)</f>
        <v>1.4976168645040846</v>
      </c>
      <c r="J898" s="298" t="str">
        <f>PE!AP898</f>
        <v>KWS, Methode</v>
      </c>
    </row>
    <row r="899" spans="1:10">
      <c r="A899" s="326" t="s">
        <v>960</v>
      </c>
      <c r="B899" s="332">
        <v>26.43</v>
      </c>
      <c r="C899">
        <v>0.30299999999999999</v>
      </c>
      <c r="D899">
        <v>0.104</v>
      </c>
      <c r="E899" s="332">
        <v>8.165560000000001</v>
      </c>
      <c r="F899">
        <v>0.8</v>
      </c>
      <c r="G899" s="294">
        <f t="shared" si="14"/>
        <v>3.2367651453176509</v>
      </c>
      <c r="J899" s="298" t="str">
        <f>PE!AP899</f>
        <v>KWS, Methode</v>
      </c>
    </row>
    <row r="900" spans="1:10">
      <c r="A900" s="326" t="s">
        <v>961</v>
      </c>
      <c r="B900" s="332">
        <v>18.079999999999998</v>
      </c>
      <c r="C900">
        <v>0.84699999999999998</v>
      </c>
      <c r="D900">
        <v>0.104</v>
      </c>
      <c r="E900" s="332">
        <v>7.0779899999999998</v>
      </c>
      <c r="F900">
        <v>0.7</v>
      </c>
      <c r="G900" s="294">
        <f t="shared" si="14"/>
        <v>2.5543975055065067</v>
      </c>
      <c r="J900" s="298" t="str">
        <f>PE!AP900</f>
        <v>KWS, Methode</v>
      </c>
    </row>
    <row r="901" spans="1:10">
      <c r="A901" s="326" t="s">
        <v>962</v>
      </c>
      <c r="B901" s="332">
        <v>23.41</v>
      </c>
      <c r="C901">
        <v>1.04</v>
      </c>
      <c r="D901">
        <v>0.104</v>
      </c>
      <c r="E901" s="332">
        <v>10.222049999999999</v>
      </c>
      <c r="F901">
        <v>0.7</v>
      </c>
      <c r="G901" s="294">
        <f t="shared" si="14"/>
        <v>2.2901472796552551</v>
      </c>
      <c r="J901" s="298" t="str">
        <f>PE!AP901</f>
        <v>KWS, Methode</v>
      </c>
    </row>
    <row r="902" spans="1:10">
      <c r="A902" s="326" t="s">
        <v>963</v>
      </c>
      <c r="C902">
        <v>0.38100000000000001</v>
      </c>
      <c r="D902">
        <v>0.55100000000000005</v>
      </c>
      <c r="E902" s="332">
        <v>10.4535</v>
      </c>
      <c r="G902" s="294">
        <f t="shared" si="14"/>
        <v>0</v>
      </c>
      <c r="J902" s="298" t="str">
        <f>PE!AP902</f>
        <v>Kläranlagen</v>
      </c>
    </row>
    <row r="903" spans="1:10">
      <c r="A903" s="326" t="s">
        <v>964</v>
      </c>
      <c r="C903">
        <v>0.95</v>
      </c>
      <c r="D903">
        <v>0.55100000000000005</v>
      </c>
      <c r="E903" s="332">
        <v>8.8926250000000007</v>
      </c>
      <c r="G903" s="294">
        <f t="shared" si="14"/>
        <v>0</v>
      </c>
      <c r="J903" s="298" t="str">
        <f>PE!AP903</f>
        <v>Kläranlagen</v>
      </c>
    </row>
    <row r="904" spans="1:10">
      <c r="A904" s="326" t="s">
        <v>965</v>
      </c>
      <c r="C904">
        <v>0.80300000000000005</v>
      </c>
      <c r="D904">
        <v>0.55100000000000005</v>
      </c>
      <c r="E904" s="332">
        <v>10.566750000000001</v>
      </c>
      <c r="G904" s="294">
        <f t="shared" si="14"/>
        <v>0</v>
      </c>
      <c r="J904" s="298" t="str">
        <f>PE!AP904</f>
        <v>Kläranlagen</v>
      </c>
    </row>
    <row r="905" spans="1:10">
      <c r="A905" s="326" t="s">
        <v>966</v>
      </c>
      <c r="C905">
        <v>0.45300000000000001</v>
      </c>
      <c r="D905">
        <v>7.3999999999999996E-2</v>
      </c>
      <c r="E905" s="332">
        <v>12.769600000000001</v>
      </c>
      <c r="G905" s="294">
        <f t="shared" si="14"/>
        <v>0</v>
      </c>
      <c r="J905" s="298" t="str">
        <f>PE!AP905</f>
        <v>Straßenabfluss</v>
      </c>
    </row>
    <row r="906" spans="1:10">
      <c r="A906" s="326" t="s">
        <v>967</v>
      </c>
      <c r="C906">
        <v>1.107</v>
      </c>
      <c r="D906">
        <v>7.3999999999999996E-2</v>
      </c>
      <c r="E906" s="332">
        <v>9.585189999999999</v>
      </c>
      <c r="G906" s="294">
        <f t="shared" si="14"/>
        <v>0</v>
      </c>
      <c r="J906" s="298" t="str">
        <f>PE!AP906</f>
        <v>Straßenabfluss</v>
      </c>
    </row>
    <row r="907" spans="1:10">
      <c r="A907" s="326" t="s">
        <v>968</v>
      </c>
      <c r="C907">
        <v>0.70599999999999996</v>
      </c>
      <c r="D907">
        <v>7.3999999999999996E-2</v>
      </c>
      <c r="E907" s="332">
        <v>13.752599999999999</v>
      </c>
      <c r="G907" s="294">
        <f t="shared" si="14"/>
        <v>0</v>
      </c>
      <c r="J907" s="298" t="str">
        <f>PE!AP907</f>
        <v>Straßenabfluss</v>
      </c>
    </row>
    <row r="908" spans="1:10">
      <c r="A908" s="330" t="s">
        <v>969</v>
      </c>
      <c r="C908">
        <v>0.70699999999999996</v>
      </c>
      <c r="D908">
        <v>0.129</v>
      </c>
      <c r="E908" s="332">
        <v>5.9239199999999999</v>
      </c>
      <c r="G908" s="294">
        <f t="shared" si="14"/>
        <v>0</v>
      </c>
      <c r="J908" s="298" t="str">
        <f>PE!AP908</f>
        <v>Bodenproben</v>
      </c>
    </row>
    <row r="909" spans="1:10">
      <c r="A909" s="330" t="s">
        <v>970</v>
      </c>
      <c r="C909">
        <v>0.70699999999999996</v>
      </c>
      <c r="D909">
        <v>0.129</v>
      </c>
      <c r="E909" s="332">
        <v>11.6953</v>
      </c>
      <c r="G909" s="294">
        <f t="shared" si="14"/>
        <v>0</v>
      </c>
      <c r="J909" s="298" t="str">
        <f>PE!AP909</f>
        <v>Bodenproben</v>
      </c>
    </row>
    <row r="910" spans="1:10">
      <c r="A910" s="330" t="s">
        <v>971</v>
      </c>
      <c r="C910">
        <v>0.70699999999999996</v>
      </c>
      <c r="D910">
        <v>8.4000000000000005E-2</v>
      </c>
      <c r="E910" s="332">
        <v>5.3761700000000001</v>
      </c>
      <c r="G910" s="294">
        <f t="shared" si="14"/>
        <v>0</v>
      </c>
      <c r="J910" s="298" t="str">
        <f>PE!AP910</f>
        <v>Bodenproben</v>
      </c>
    </row>
    <row r="911" spans="1:10">
      <c r="A911" s="330" t="s">
        <v>972</v>
      </c>
      <c r="C911">
        <v>0.70699999999999996</v>
      </c>
      <c r="D911">
        <v>8.4000000000000005E-2</v>
      </c>
      <c r="E911" s="332">
        <v>9.5681949999999993</v>
      </c>
      <c r="G911" s="294">
        <f t="shared" si="14"/>
        <v>0</v>
      </c>
      <c r="J911" s="298" t="str">
        <f>PE!AP911</f>
        <v>Bodenproben</v>
      </c>
    </row>
    <row r="912" spans="1:10">
      <c r="A912" s="330" t="s">
        <v>973</v>
      </c>
      <c r="C912">
        <v>0.70699999999999996</v>
      </c>
      <c r="D912">
        <v>2.7E-2</v>
      </c>
      <c r="E912" s="332">
        <v>7.2167000000000003</v>
      </c>
      <c r="G912" s="294">
        <f t="shared" si="14"/>
        <v>0</v>
      </c>
      <c r="J912" s="298" t="str">
        <f>PE!AP912</f>
        <v>Bodenproben</v>
      </c>
    </row>
    <row r="913" spans="1:10">
      <c r="A913" s="330" t="s">
        <v>974</v>
      </c>
      <c r="C913">
        <v>0.70699999999999996</v>
      </c>
      <c r="D913">
        <v>2.7E-2</v>
      </c>
      <c r="E913" s="332">
        <v>6.6939800000000007</v>
      </c>
      <c r="G913" s="294">
        <f t="shared" si="14"/>
        <v>0</v>
      </c>
      <c r="J913" s="298" t="str">
        <f>PE!AP913</f>
        <v>Bodenproben</v>
      </c>
    </row>
    <row r="914" spans="1:10">
      <c r="A914" s="330" t="s">
        <v>975</v>
      </c>
      <c r="C914">
        <v>0.70699999999999996</v>
      </c>
      <c r="D914">
        <v>7.3999999999999996E-2</v>
      </c>
      <c r="E914" s="332">
        <v>9.5514899999999994</v>
      </c>
      <c r="G914" s="294">
        <f t="shared" si="14"/>
        <v>0</v>
      </c>
      <c r="J914" s="298" t="str">
        <f>PE!AP914</f>
        <v>Bodenproben</v>
      </c>
    </row>
    <row r="915" spans="1:10">
      <c r="A915" s="330" t="s">
        <v>976</v>
      </c>
      <c r="C915">
        <v>0.70699999999999996</v>
      </c>
      <c r="D915">
        <v>0.13500000000000001</v>
      </c>
      <c r="E915" s="332">
        <v>10.0252</v>
      </c>
      <c r="G915" s="294">
        <f t="shared" si="14"/>
        <v>0</v>
      </c>
      <c r="J915" s="298" t="str">
        <f>PE!AP915</f>
        <v>Bodenproben</v>
      </c>
    </row>
    <row r="916" spans="1:10">
      <c r="A916" s="330" t="s">
        <v>977</v>
      </c>
      <c r="C916">
        <v>0.70699999999999996</v>
      </c>
      <c r="D916">
        <v>0.104</v>
      </c>
      <c r="E916" s="332">
        <v>9.7563600000000008</v>
      </c>
      <c r="G916" s="294">
        <f t="shared" si="14"/>
        <v>0</v>
      </c>
      <c r="J916" s="298" t="str">
        <f>PE!AP916</f>
        <v>Bodenproben</v>
      </c>
    </row>
    <row r="917" spans="1:10">
      <c r="A917" s="330" t="s">
        <v>978</v>
      </c>
      <c r="C917">
        <v>0.70699999999999996</v>
      </c>
      <c r="D917">
        <v>0.104</v>
      </c>
      <c r="E917" s="332">
        <v>6.7526899999999994</v>
      </c>
      <c r="G917" s="294">
        <f t="shared" si="14"/>
        <v>0</v>
      </c>
      <c r="J917" s="298" t="str">
        <f>PE!AP917</f>
        <v>Bodenproben</v>
      </c>
    </row>
    <row r="918" spans="1:10">
      <c r="A918" s="330" t="s">
        <v>979</v>
      </c>
      <c r="C918">
        <v>0.70699999999999996</v>
      </c>
      <c r="D918">
        <v>7.3999999999999996E-2</v>
      </c>
      <c r="E918" s="332">
        <v>6.7782999999999998</v>
      </c>
      <c r="G918" s="294">
        <f t="shared" si="14"/>
        <v>0</v>
      </c>
      <c r="J918" s="298" t="str">
        <f>PE!AP918</f>
        <v>Bodenproben</v>
      </c>
    </row>
    <row r="919" spans="1:10">
      <c r="A919" s="330" t="s">
        <v>980</v>
      </c>
      <c r="C919">
        <v>0.70699999999999996</v>
      </c>
      <c r="D919">
        <v>0.13500000000000001</v>
      </c>
      <c r="E919" s="332">
        <v>4.1185499999999999</v>
      </c>
      <c r="G919" s="294">
        <f t="shared" si="14"/>
        <v>0</v>
      </c>
      <c r="J919" s="298" t="str">
        <f>PE!AP919</f>
        <v>Bodenproben</v>
      </c>
    </row>
    <row r="920" spans="1:10">
      <c r="A920" s="333" t="s">
        <v>981</v>
      </c>
      <c r="E920" s="193">
        <v>18.433900000000001</v>
      </c>
      <c r="G920" s="294">
        <f t="shared" si="14"/>
        <v>0</v>
      </c>
      <c r="H920" s="304"/>
      <c r="I920" s="302"/>
      <c r="J920" s="298" t="str">
        <f>PE!AP920</f>
        <v>Bodenproben</v>
      </c>
    </row>
    <row r="921" spans="1:10">
      <c r="A921" s="333" t="s">
        <v>982</v>
      </c>
      <c r="E921" s="332">
        <v>16.974799999999998</v>
      </c>
      <c r="G921" s="294">
        <f t="shared" si="14"/>
        <v>0</v>
      </c>
      <c r="I921" s="302"/>
      <c r="J921" s="298" t="str">
        <f>PE!AP921</f>
        <v>Bodenproben</v>
      </c>
    </row>
    <row r="922" spans="1:10">
      <c r="A922" s="333" t="s">
        <v>983</v>
      </c>
      <c r="B922" s="332">
        <v>8.58</v>
      </c>
      <c r="E922" s="332">
        <v>2.40835</v>
      </c>
      <c r="F922">
        <v>0.8</v>
      </c>
      <c r="G922" s="294">
        <f t="shared" si="14"/>
        <v>3.5626051030788717</v>
      </c>
      <c r="H922">
        <v>20</v>
      </c>
      <c r="I922" s="302">
        <f>B922/H922*100</f>
        <v>42.9</v>
      </c>
      <c r="J922" s="298" t="str">
        <f>PE!AP922</f>
        <v>KWS, Methode</v>
      </c>
    </row>
    <row r="923" spans="1:10">
      <c r="A923" s="333" t="s">
        <v>984</v>
      </c>
      <c r="B923" s="332">
        <v>5.41</v>
      </c>
      <c r="C923">
        <v>0.79800000000000004</v>
      </c>
      <c r="D923">
        <v>9.2999999999999999E-2</v>
      </c>
      <c r="E923" s="332">
        <v>7.2383749999999996</v>
      </c>
      <c r="F923">
        <v>0.5</v>
      </c>
      <c r="G923" s="294">
        <f t="shared" si="14"/>
        <v>0.74740532232717982</v>
      </c>
      <c r="I923" s="302"/>
      <c r="J923" s="298" t="str">
        <f>PE!AP923</f>
        <v>KWS, Methode</v>
      </c>
    </row>
    <row r="924" spans="1:10">
      <c r="A924" s="333" t="s">
        <v>985</v>
      </c>
      <c r="B924" s="332">
        <v>7.05</v>
      </c>
      <c r="C924">
        <v>0.71599999999999997</v>
      </c>
      <c r="D924">
        <v>9.2999999999999999E-2</v>
      </c>
      <c r="E924" s="332">
        <v>10.759</v>
      </c>
      <c r="F924">
        <v>0.4</v>
      </c>
      <c r="G924" s="294">
        <f t="shared" si="14"/>
        <v>0.65526535923412954</v>
      </c>
      <c r="I924" s="302"/>
      <c r="J924" s="298" t="str">
        <f>PE!AP924</f>
        <v>KWS, Methode</v>
      </c>
    </row>
    <row r="925" spans="1:10">
      <c r="A925" s="333" t="s">
        <v>986</v>
      </c>
      <c r="B925" s="332">
        <v>5.48</v>
      </c>
      <c r="E925" s="332">
        <v>6.9593999999999996</v>
      </c>
      <c r="F925">
        <v>0.5</v>
      </c>
      <c r="G925" s="294">
        <f t="shared" si="14"/>
        <v>0.78742420323591122</v>
      </c>
      <c r="I925" s="302"/>
      <c r="J925" s="298" t="str">
        <f>PE!AP925</f>
        <v>KWS, Methode</v>
      </c>
    </row>
    <row r="926" spans="1:10">
      <c r="A926" s="333" t="s">
        <v>987</v>
      </c>
      <c r="B926" s="332">
        <v>4.8899999999999997</v>
      </c>
      <c r="E926" s="332">
        <v>6.5583899999999993</v>
      </c>
      <c r="F926">
        <v>0.7</v>
      </c>
      <c r="G926" s="294">
        <f t="shared" si="14"/>
        <v>0.74560982192275849</v>
      </c>
      <c r="H926">
        <v>10</v>
      </c>
      <c r="I926" s="302">
        <f>B926/H926*100</f>
        <v>48.9</v>
      </c>
      <c r="J926" s="298" t="str">
        <f>PE!AP926</f>
        <v>Flussproben, Methode</v>
      </c>
    </row>
    <row r="927" spans="1:10">
      <c r="A927" s="333" t="s">
        <v>988</v>
      </c>
      <c r="B927" s="332">
        <v>31.76</v>
      </c>
      <c r="E927" s="379">
        <v>5.7743099999999999E-2</v>
      </c>
      <c r="F927">
        <v>0.8</v>
      </c>
      <c r="G927" s="294">
        <f t="shared" si="14"/>
        <v>550.02242692200457</v>
      </c>
      <c r="H927">
        <v>20</v>
      </c>
      <c r="I927" s="256">
        <f>B927/H927*100</f>
        <v>158.80000000000001</v>
      </c>
      <c r="J927" s="298" t="str">
        <f>PE!AP927</f>
        <v>Methode</v>
      </c>
    </row>
    <row r="928" spans="1:10">
      <c r="A928" s="333" t="s">
        <v>989</v>
      </c>
      <c r="B928" s="332">
        <v>37.47</v>
      </c>
      <c r="E928" s="332">
        <v>0.1338</v>
      </c>
      <c r="F928">
        <v>0.7</v>
      </c>
      <c r="G928" s="294">
        <f t="shared" si="14"/>
        <v>280.04484304932737</v>
      </c>
      <c r="H928">
        <v>20</v>
      </c>
      <c r="I928" s="256">
        <f>B928/H928*100</f>
        <v>187.35</v>
      </c>
      <c r="J928" s="298" t="str">
        <f>PE!AP928</f>
        <v>Methode</v>
      </c>
    </row>
    <row r="929" spans="1:10">
      <c r="A929" s="333" t="s">
        <v>990</v>
      </c>
      <c r="B929" s="332">
        <v>5.53</v>
      </c>
      <c r="E929" s="332">
        <v>4.8291000000000004</v>
      </c>
      <c r="F929">
        <v>0.8</v>
      </c>
      <c r="G929" s="294">
        <f t="shared" si="14"/>
        <v>1.1451409165268891</v>
      </c>
      <c r="H929">
        <v>10</v>
      </c>
      <c r="I929" s="302">
        <f>B929/H929*100</f>
        <v>55.300000000000004</v>
      </c>
      <c r="J929" s="298" t="str">
        <f>PE!AP929</f>
        <v>Straßenabfluss, Methode</v>
      </c>
    </row>
    <row r="930" spans="1:10">
      <c r="A930" s="333" t="s">
        <v>992</v>
      </c>
      <c r="C930">
        <v>0.70699999999999996</v>
      </c>
      <c r="D930">
        <v>4.3999999999999997E-2</v>
      </c>
      <c r="E930" s="332">
        <v>13.0227</v>
      </c>
      <c r="G930" s="294">
        <f t="shared" si="14"/>
        <v>0</v>
      </c>
      <c r="I930" s="302"/>
      <c r="J930" s="298" t="str">
        <f>PE!AP930</f>
        <v>Straßenabfluss</v>
      </c>
    </row>
    <row r="931" spans="1:10">
      <c r="A931" s="333" t="s">
        <v>993</v>
      </c>
      <c r="C931">
        <v>0.70699999999999996</v>
      </c>
      <c r="D931">
        <v>4.3999999999999997E-2</v>
      </c>
      <c r="E931" s="332">
        <v>10.6518</v>
      </c>
      <c r="G931" s="294">
        <f t="shared" si="14"/>
        <v>0</v>
      </c>
      <c r="I931" s="302"/>
      <c r="J931" s="298" t="str">
        <f>PE!AP931</f>
        <v>Straßenabfluss</v>
      </c>
    </row>
    <row r="932" spans="1:10">
      <c r="A932" s="333" t="s">
        <v>994</v>
      </c>
      <c r="C932">
        <v>0.70699999999999996</v>
      </c>
      <c r="D932">
        <v>0.01</v>
      </c>
      <c r="E932" s="332">
        <v>11.817399999999999</v>
      </c>
      <c r="G932" s="294">
        <f t="shared" si="14"/>
        <v>0</v>
      </c>
      <c r="I932" s="302"/>
      <c r="J932" s="298" t="str">
        <f>PE!AP932</f>
        <v>Straßenabfluss</v>
      </c>
    </row>
    <row r="933" spans="1:10">
      <c r="A933" s="333" t="s">
        <v>995</v>
      </c>
      <c r="C933">
        <v>0.70699999999999996</v>
      </c>
      <c r="D933">
        <v>0.01</v>
      </c>
      <c r="E933" s="332">
        <v>11.172000000000001</v>
      </c>
      <c r="G933" s="294">
        <f t="shared" si="14"/>
        <v>0</v>
      </c>
      <c r="I933" s="302"/>
      <c r="J933" s="298" t="str">
        <f>PE!AP933</f>
        <v>Straßenabfluss</v>
      </c>
    </row>
    <row r="934" spans="1:10">
      <c r="A934" s="333" t="s">
        <v>996</v>
      </c>
      <c r="B934" s="332">
        <v>4.7300000000000004</v>
      </c>
      <c r="E934" s="332">
        <v>5.7991000000000001</v>
      </c>
      <c r="F934">
        <v>0.6</v>
      </c>
      <c r="G934" s="294">
        <f t="shared" si="14"/>
        <v>0.81564380679760662</v>
      </c>
      <c r="H934">
        <v>10</v>
      </c>
      <c r="I934" s="302">
        <f>B934/H934*100</f>
        <v>47.300000000000004</v>
      </c>
      <c r="J934" s="298" t="str">
        <f>PE!AP934</f>
        <v>Straßenabfluss, Methode</v>
      </c>
    </row>
    <row r="935" spans="1:10">
      <c r="A935" s="333" t="s">
        <v>997</v>
      </c>
      <c r="B935" s="332">
        <v>0.69</v>
      </c>
      <c r="C935">
        <v>0.70699999999999996</v>
      </c>
      <c r="D935">
        <v>4.2000000000000003E-2</v>
      </c>
      <c r="E935" s="332">
        <v>9.7790800000000004</v>
      </c>
      <c r="F935">
        <v>0.25</v>
      </c>
      <c r="G935" s="294">
        <f t="shared" si="14"/>
        <v>7.0558784670950628E-2</v>
      </c>
      <c r="J935" s="298" t="str">
        <f>PE!AP935</f>
        <v>Straßenabfluss</v>
      </c>
    </row>
    <row r="936" spans="1:10">
      <c r="A936" s="333" t="s">
        <v>998</v>
      </c>
      <c r="B936" s="332">
        <v>0.63</v>
      </c>
      <c r="C936">
        <v>0.70699999999999996</v>
      </c>
      <c r="D936">
        <v>4.2000000000000003E-2</v>
      </c>
      <c r="E936" s="332">
        <v>11.240500000000001</v>
      </c>
      <c r="F936">
        <v>0.25</v>
      </c>
      <c r="G936" s="294">
        <f t="shared" si="14"/>
        <v>5.6047328855477953E-2</v>
      </c>
      <c r="J936" s="298" t="str">
        <f>PE!AP936</f>
        <v>Straßenabfluss</v>
      </c>
    </row>
    <row r="937" spans="1:10">
      <c r="A937" s="333" t="s">
        <v>999</v>
      </c>
      <c r="C937">
        <v>0.70699999999999996</v>
      </c>
      <c r="D937">
        <v>0.111</v>
      </c>
      <c r="E937" s="332">
        <v>8.0438550000000006</v>
      </c>
      <c r="G937" s="294">
        <f t="shared" si="14"/>
        <v>0</v>
      </c>
      <c r="J937" s="298" t="str">
        <f>PE!AP937</f>
        <v>Straßenabfluss</v>
      </c>
    </row>
    <row r="938" spans="1:10">
      <c r="A938" s="333" t="s">
        <v>1000</v>
      </c>
      <c r="C938">
        <v>0.70699999999999996</v>
      </c>
      <c r="D938">
        <v>0.111</v>
      </c>
      <c r="E938" s="332">
        <v>12.492749999999999</v>
      </c>
      <c r="G938" s="294">
        <f t="shared" si="14"/>
        <v>0</v>
      </c>
      <c r="J938" s="298" t="str">
        <f>PE!AP938</f>
        <v>Straßenabfluss</v>
      </c>
    </row>
    <row r="939" spans="1:10">
      <c r="A939" s="333" t="s">
        <v>1001</v>
      </c>
      <c r="B939" s="332">
        <v>1.19</v>
      </c>
      <c r="C939">
        <v>0.70699999999999996</v>
      </c>
      <c r="D939">
        <v>0.46400000000000002</v>
      </c>
      <c r="E939" s="332">
        <v>9.6039899999999996</v>
      </c>
      <c r="F939">
        <v>0.25</v>
      </c>
      <c r="G939" s="294">
        <f t="shared" si="14"/>
        <v>0.12390683455522132</v>
      </c>
      <c r="J939" s="298" t="str">
        <f>PE!AP939</f>
        <v>Straßenabfluss</v>
      </c>
    </row>
    <row r="940" spans="1:10">
      <c r="A940" s="333" t="s">
        <v>1002</v>
      </c>
      <c r="B940" s="332">
        <v>1.35</v>
      </c>
      <c r="C940">
        <v>0.70699999999999996</v>
      </c>
      <c r="D940">
        <v>0.46400000000000002</v>
      </c>
      <c r="E940" s="332">
        <v>12.9993</v>
      </c>
      <c r="F940">
        <v>0.25</v>
      </c>
      <c r="G940" s="294">
        <f t="shared" si="14"/>
        <v>0.1038517458632388</v>
      </c>
      <c r="J940" s="298" t="str">
        <f>PE!AP940</f>
        <v>Straßenabfluss</v>
      </c>
    </row>
    <row r="941" spans="1:10">
      <c r="A941" s="333" t="s">
        <v>1003</v>
      </c>
      <c r="C941">
        <v>0.70699999999999996</v>
      </c>
      <c r="D941">
        <v>0.17399999999999999</v>
      </c>
      <c r="E941" s="332">
        <v>8.3272600000000008</v>
      </c>
      <c r="G941" s="294">
        <f t="shared" si="14"/>
        <v>0</v>
      </c>
      <c r="J941" s="298" t="str">
        <f>PE!AP941</f>
        <v>Straßenabfluss</v>
      </c>
    </row>
    <row r="942" spans="1:10">
      <c r="A942" s="333" t="s">
        <v>1004</v>
      </c>
      <c r="C942">
        <v>0.70699999999999996</v>
      </c>
      <c r="D942">
        <v>0.17399999999999999</v>
      </c>
      <c r="E942" s="332">
        <v>5.5668749999999996</v>
      </c>
      <c r="G942" s="294">
        <f t="shared" si="14"/>
        <v>0</v>
      </c>
      <c r="J942" s="298" t="str">
        <f>PE!AP942</f>
        <v>Straßenabfluss</v>
      </c>
    </row>
    <row r="943" spans="1:10">
      <c r="A943" s="333" t="s">
        <v>1005</v>
      </c>
      <c r="C943">
        <v>0.70699999999999996</v>
      </c>
      <c r="D943">
        <v>0.12</v>
      </c>
      <c r="E943" s="332">
        <v>10.570399999999999</v>
      </c>
      <c r="G943" s="294">
        <f t="shared" si="14"/>
        <v>0</v>
      </c>
      <c r="J943" s="298" t="str">
        <f>PE!AP943</f>
        <v>Straßenabfluss</v>
      </c>
    </row>
    <row r="944" spans="1:10">
      <c r="A944" s="333" t="s">
        <v>1006</v>
      </c>
      <c r="C944">
        <v>0.70699999999999996</v>
      </c>
      <c r="D944">
        <v>0.12</v>
      </c>
      <c r="E944" s="332">
        <v>7.1077349999999999</v>
      </c>
      <c r="G944" s="294">
        <f t="shared" si="14"/>
        <v>0</v>
      </c>
      <c r="J944" s="298" t="str">
        <f>PE!AP944</f>
        <v>Straßenabfluss</v>
      </c>
    </row>
    <row r="945" spans="1:10">
      <c r="A945" s="371" t="s">
        <v>1007</v>
      </c>
      <c r="E945" s="332">
        <v>8.5403399999999987</v>
      </c>
      <c r="G945" s="294">
        <f t="shared" si="14"/>
        <v>0</v>
      </c>
      <c r="J945" s="298" t="str">
        <f>PE!AP945</f>
        <v>KWS, Methode</v>
      </c>
    </row>
    <row r="946" spans="1:10">
      <c r="A946" s="371" t="s">
        <v>1008</v>
      </c>
      <c r="E946" s="332">
        <v>5.9147600000000002E-2</v>
      </c>
      <c r="G946" s="294">
        <f t="shared" si="14"/>
        <v>0</v>
      </c>
      <c r="J946" s="298" t="str">
        <f>PE!AP946</f>
        <v>Methode</v>
      </c>
    </row>
    <row r="947" spans="1:10">
      <c r="A947" s="371" t="s">
        <v>1009</v>
      </c>
      <c r="C947">
        <v>0.70699999999999996</v>
      </c>
      <c r="D947">
        <v>0.15</v>
      </c>
      <c r="E947" s="332">
        <v>9.0053249999999991</v>
      </c>
      <c r="G947" s="294">
        <f t="shared" si="14"/>
        <v>0</v>
      </c>
      <c r="J947" s="298" t="str">
        <f>PE!AP947</f>
        <v>Straßenabfluss</v>
      </c>
    </row>
    <row r="948" spans="1:10">
      <c r="A948" s="371" t="s">
        <v>1010</v>
      </c>
      <c r="C948">
        <v>0.70699999999999996</v>
      </c>
      <c r="D948">
        <v>0.15</v>
      </c>
      <c r="E948" s="332">
        <v>7.380395</v>
      </c>
      <c r="G948" s="294">
        <f t="shared" si="14"/>
        <v>0</v>
      </c>
      <c r="J948" s="298" t="str">
        <f>PE!AP948</f>
        <v>Straßenabfluss</v>
      </c>
    </row>
    <row r="949" spans="1:10">
      <c r="A949" s="371" t="s">
        <v>1011</v>
      </c>
      <c r="E949" s="332">
        <v>4.4695199999999993</v>
      </c>
      <c r="G949" s="294">
        <f t="shared" si="14"/>
        <v>0</v>
      </c>
      <c r="J949" s="298" t="str">
        <f>PE!AP949</f>
        <v>Straßenabfluss</v>
      </c>
    </row>
    <row r="950" spans="1:10">
      <c r="A950" s="371" t="s">
        <v>1012</v>
      </c>
      <c r="C950">
        <v>0.70699999999999996</v>
      </c>
      <c r="D950">
        <v>0.16500000000000001</v>
      </c>
      <c r="E950" s="332">
        <v>7.4709699999999986</v>
      </c>
      <c r="G950" s="294">
        <f t="shared" si="14"/>
        <v>0</v>
      </c>
      <c r="J950" s="298" t="str">
        <f>PE!AP950</f>
        <v>Straßenabfluss</v>
      </c>
    </row>
    <row r="951" spans="1:10">
      <c r="A951" s="371" t="s">
        <v>1013</v>
      </c>
      <c r="C951">
        <v>0.70699999999999996</v>
      </c>
      <c r="D951">
        <v>0.16500000000000001</v>
      </c>
      <c r="E951" s="332">
        <v>5.5076400000000003</v>
      </c>
      <c r="G951" s="294">
        <f t="shared" si="14"/>
        <v>0</v>
      </c>
      <c r="J951" s="298" t="str">
        <f>PE!AP951</f>
        <v>Straßenabfluss</v>
      </c>
    </row>
    <row r="952" spans="1:10">
      <c r="A952" s="371" t="s">
        <v>1014</v>
      </c>
      <c r="C952">
        <v>0.70699999999999996</v>
      </c>
      <c r="D952">
        <v>0.19700000000000001</v>
      </c>
      <c r="E952" s="332">
        <v>5.2082850000000001</v>
      </c>
      <c r="G952" s="294">
        <f t="shared" si="14"/>
        <v>0</v>
      </c>
      <c r="J952" s="298" t="str">
        <f>PE!AP952</f>
        <v>Straßenabfluss</v>
      </c>
    </row>
    <row r="953" spans="1:10">
      <c r="A953" s="371" t="s">
        <v>1015</v>
      </c>
      <c r="C953">
        <v>0.70699999999999996</v>
      </c>
      <c r="D953">
        <v>0.19700000000000001</v>
      </c>
      <c r="E953" s="332">
        <v>7.9868699999999997</v>
      </c>
      <c r="G953" s="294">
        <f t="shared" si="14"/>
        <v>0</v>
      </c>
      <c r="J953" s="298" t="str">
        <f>PE!AP953</f>
        <v>Straßenabfluss</v>
      </c>
    </row>
    <row r="954" spans="1:10">
      <c r="A954" s="371" t="s">
        <v>1016</v>
      </c>
      <c r="C954">
        <v>0.70699999999999996</v>
      </c>
      <c r="D954">
        <v>0.40899999999999997</v>
      </c>
      <c r="E954" s="332">
        <v>5.3942600000000001</v>
      </c>
      <c r="G954" s="294">
        <f t="shared" si="14"/>
        <v>0</v>
      </c>
      <c r="J954" s="298" t="str">
        <f>PE!AP954</f>
        <v>Straßenabfluss</v>
      </c>
    </row>
    <row r="955" spans="1:10">
      <c r="A955" s="371" t="s">
        <v>1017</v>
      </c>
      <c r="C955">
        <v>0.70699999999999996</v>
      </c>
      <c r="D955">
        <v>0.40899999999999997</v>
      </c>
      <c r="E955" s="332">
        <v>8.81677</v>
      </c>
      <c r="G955" s="294">
        <f t="shared" si="14"/>
        <v>0</v>
      </c>
      <c r="J955" s="298" t="str">
        <f>PE!AP955</f>
        <v>Straßenabfluss</v>
      </c>
    </row>
    <row r="956" spans="1:10">
      <c r="A956" s="371" t="s">
        <v>1018</v>
      </c>
      <c r="B956" s="332">
        <v>0.6</v>
      </c>
      <c r="C956">
        <v>0.70699999999999996</v>
      </c>
      <c r="D956">
        <v>0.23300000000000001</v>
      </c>
      <c r="E956" s="332">
        <v>20.2043</v>
      </c>
      <c r="F956">
        <v>0.25</v>
      </c>
      <c r="G956" s="294">
        <f t="shared" si="14"/>
        <v>2.9696648733190459E-2</v>
      </c>
      <c r="J956" s="298" t="str">
        <f>PE!AP956</f>
        <v>Straßenabfluss</v>
      </c>
    </row>
    <row r="957" spans="1:10">
      <c r="A957" s="371" t="s">
        <v>1019</v>
      </c>
      <c r="C957">
        <v>0.70699999999999996</v>
      </c>
      <c r="D957">
        <v>0.23300000000000001</v>
      </c>
      <c r="E957" s="332">
        <v>29.874700000000001</v>
      </c>
      <c r="G957" s="294">
        <f t="shared" si="14"/>
        <v>0</v>
      </c>
      <c r="J957" s="298" t="str">
        <f>PE!AP957</f>
        <v>Straßenabfluss</v>
      </c>
    </row>
    <row r="958" spans="1:10">
      <c r="A958" s="371" t="s">
        <v>1020</v>
      </c>
      <c r="C958">
        <v>0.70699999999999996</v>
      </c>
      <c r="D958">
        <v>0.34</v>
      </c>
      <c r="E958" s="332">
        <v>2.8785050000000001</v>
      </c>
      <c r="G958" s="294">
        <f t="shared" si="14"/>
        <v>0</v>
      </c>
      <c r="J958" s="298" t="str">
        <f>PE!AP958</f>
        <v>Straßenabfluss</v>
      </c>
    </row>
    <row r="959" spans="1:10">
      <c r="A959" s="371" t="s">
        <v>1021</v>
      </c>
      <c r="C959">
        <v>0.70699999999999996</v>
      </c>
      <c r="D959">
        <v>0.34</v>
      </c>
      <c r="E959" s="332">
        <v>2.8524050000000001</v>
      </c>
      <c r="G959" s="294">
        <f t="shared" si="14"/>
        <v>0</v>
      </c>
      <c r="J959" s="298" t="str">
        <f>PE!AP959</f>
        <v>Straßenabfluss</v>
      </c>
    </row>
    <row r="960" spans="1:10">
      <c r="A960" s="371" t="s">
        <v>1022</v>
      </c>
      <c r="C960">
        <v>0.70699999999999996</v>
      </c>
      <c r="D960">
        <v>3.5000000000000003E-2</v>
      </c>
      <c r="E960" s="332">
        <v>3.5029300000000001</v>
      </c>
      <c r="G960" s="294">
        <f t="shared" si="14"/>
        <v>0</v>
      </c>
      <c r="J960" s="298" t="str">
        <f>PE!AP960</f>
        <v>Straßenabfluss</v>
      </c>
    </row>
    <row r="961" spans="1:10">
      <c r="A961" s="371" t="s">
        <v>1023</v>
      </c>
      <c r="C961">
        <v>0.70699999999999996</v>
      </c>
      <c r="D961">
        <v>3.5000000000000003E-2</v>
      </c>
      <c r="E961" s="332">
        <v>3.8363700000000001</v>
      </c>
      <c r="G961" s="294">
        <f t="shared" si="14"/>
        <v>0</v>
      </c>
      <c r="J961" s="298" t="str">
        <f>PE!AP961</f>
        <v>Straßenabfluss</v>
      </c>
    </row>
    <row r="962" spans="1:10">
      <c r="A962" s="380" t="s">
        <v>1024</v>
      </c>
      <c r="B962"/>
      <c r="C962">
        <v>1.08</v>
      </c>
      <c r="D962">
        <v>0.28899999999999998</v>
      </c>
      <c r="E962">
        <v>10.0718</v>
      </c>
    </row>
    <row r="963" spans="1:10">
      <c r="A963" s="380" t="s">
        <v>1025</v>
      </c>
      <c r="B963"/>
      <c r="C963">
        <v>0.20200000000000001</v>
      </c>
      <c r="D963">
        <v>0.28899999999999998</v>
      </c>
      <c r="E963">
        <v>16.639399999999998</v>
      </c>
    </row>
    <row r="964" spans="1:10">
      <c r="A964" s="380" t="s">
        <v>1026</v>
      </c>
      <c r="B964"/>
      <c r="C964">
        <v>0.88600000000000001</v>
      </c>
      <c r="D964">
        <v>0.28899999999999998</v>
      </c>
      <c r="E964">
        <v>22.468150000000001</v>
      </c>
    </row>
    <row r="965" spans="1:10">
      <c r="A965" s="380" t="s">
        <v>1027</v>
      </c>
      <c r="B965"/>
      <c r="C965">
        <v>0.379</v>
      </c>
      <c r="D965">
        <v>6.4000000000000001E-2</v>
      </c>
      <c r="E965">
        <v>15.792899999999999</v>
      </c>
    </row>
    <row r="966" spans="1:10">
      <c r="A966" s="380" t="s">
        <v>1028</v>
      </c>
      <c r="B966"/>
      <c r="C966">
        <v>1.0089999999999999</v>
      </c>
      <c r="D966">
        <v>6.4000000000000001E-2</v>
      </c>
      <c r="E966">
        <v>9.8225499999999997</v>
      </c>
    </row>
    <row r="967" spans="1:10">
      <c r="A967" s="380" t="s">
        <v>1029</v>
      </c>
      <c r="B967"/>
      <c r="C967">
        <v>0.82499999999999996</v>
      </c>
      <c r="D967">
        <v>6.4000000000000001E-2</v>
      </c>
      <c r="E967">
        <v>22.014600000000002</v>
      </c>
    </row>
    <row r="968" spans="1:10">
      <c r="A968" s="380" t="s">
        <v>1030</v>
      </c>
      <c r="B968"/>
      <c r="C968">
        <v>0.94699999999999995</v>
      </c>
      <c r="D968">
        <v>0.188</v>
      </c>
      <c r="E968">
        <v>7.5543800000000001</v>
      </c>
    </row>
    <row r="969" spans="1:10">
      <c r="A969" s="380" t="s">
        <v>1031</v>
      </c>
      <c r="B969"/>
      <c r="C969">
        <v>0.112</v>
      </c>
      <c r="D969">
        <v>0.188</v>
      </c>
      <c r="E969">
        <v>12.848599999999999</v>
      </c>
    </row>
    <row r="970" spans="1:10">
      <c r="A970" s="380" t="s">
        <v>1032</v>
      </c>
      <c r="B970"/>
      <c r="C970">
        <v>1.022</v>
      </c>
      <c r="D970">
        <v>0.188</v>
      </c>
      <c r="E970">
        <v>19.5212</v>
      </c>
    </row>
    <row r="971" spans="1:10">
      <c r="A971" s="380" t="s">
        <v>1033</v>
      </c>
      <c r="B971"/>
      <c r="C971">
        <v>0.82399999999999995</v>
      </c>
      <c r="D971">
        <v>5.3999999999999999E-2</v>
      </c>
      <c r="E971">
        <v>11.5001</v>
      </c>
    </row>
    <row r="972" spans="1:10">
      <c r="A972" s="380" t="s">
        <v>1034</v>
      </c>
      <c r="B972"/>
      <c r="C972">
        <v>0.29699999999999999</v>
      </c>
      <c r="D972">
        <v>5.3999999999999999E-2</v>
      </c>
      <c r="E972">
        <v>14.77725</v>
      </c>
    </row>
    <row r="973" spans="1:10">
      <c r="A973" s="380" t="s">
        <v>1035</v>
      </c>
      <c r="B973"/>
      <c r="C973">
        <v>1.0669999999999999</v>
      </c>
      <c r="D973">
        <v>5.3999999999999999E-2</v>
      </c>
      <c r="E973">
        <v>15.0672</v>
      </c>
    </row>
    <row r="974" spans="1:10">
      <c r="A974" s="380" t="s">
        <v>1036</v>
      </c>
      <c r="B974"/>
      <c r="C974">
        <v>0.60799999999999998</v>
      </c>
      <c r="D974">
        <v>0.05</v>
      </c>
      <c r="E974">
        <v>10.635899999999999</v>
      </c>
    </row>
    <row r="975" spans="1:10">
      <c r="A975" s="380" t="s">
        <v>1037</v>
      </c>
      <c r="B975"/>
      <c r="C975">
        <v>1.0169999999999999</v>
      </c>
      <c r="D975">
        <v>0.05</v>
      </c>
      <c r="E975">
        <v>10.545199999999999</v>
      </c>
    </row>
    <row r="976" spans="1:10">
      <c r="A976" s="380" t="s">
        <v>1038</v>
      </c>
      <c r="B976"/>
      <c r="C976">
        <v>0.60499999999999998</v>
      </c>
      <c r="D976">
        <v>0.05</v>
      </c>
      <c r="E976">
        <v>8.69252</v>
      </c>
    </row>
    <row r="977" spans="1:5">
      <c r="A977" s="380" t="s">
        <v>1039</v>
      </c>
      <c r="B977"/>
      <c r="C977"/>
      <c r="D977"/>
      <c r="E977">
        <v>9.8884500000000006</v>
      </c>
    </row>
  </sheetData>
  <autoFilter ref="A1:K839" xr:uid="{00000000-0009-0000-0000-000003000000}"/>
  <conditionalFormatting sqref="C233:D252 C262:D278">
    <cfRule type="cellIs" dxfId="7" priority="4" operator="lessThan">
      <formula>#REF!</formula>
    </cfRule>
  </conditionalFormatting>
  <conditionalFormatting sqref="C261:D261">
    <cfRule type="cellIs" dxfId="6" priority="3" operator="lessThan">
      <formula>#REF!</formula>
    </cfRule>
  </conditionalFormatting>
  <conditionalFormatting sqref="E233:E252 E262:E278">
    <cfRule type="cellIs" dxfId="5" priority="2" operator="lessThan">
      <formula>#REF!</formula>
    </cfRule>
  </conditionalFormatting>
  <conditionalFormatting sqref="E261">
    <cfRule type="cellIs" dxfId="4" priority="1" operator="lessThan">
      <formula>#REF!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77"/>
  <sheetViews>
    <sheetView topLeftCell="A929" zoomScale="80" zoomScaleNormal="80" workbookViewId="0">
      <selection activeCell="A929" sqref="A1:A1048576"/>
    </sheetView>
  </sheetViews>
  <sheetFormatPr baseColWidth="10" defaultRowHeight="15"/>
  <cols>
    <col min="1" max="1" width="57.5703125" style="353" bestFit="1" customWidth="1"/>
    <col min="2" max="2" width="11.42578125" style="22" customWidth="1"/>
    <col min="3" max="7" width="11.42578125" style="353" customWidth="1"/>
    <col min="8" max="8" width="11.42578125" style="22" customWidth="1"/>
    <col min="9" max="9" width="11.42578125" style="353" customWidth="1"/>
    <col min="10" max="10" width="11.42578125" style="72" customWidth="1"/>
    <col min="11" max="11" width="11.42578125" style="353" customWidth="1"/>
    <col min="16" max="16" width="11.42578125" style="353" customWidth="1"/>
    <col min="20" max="20" width="14.5703125" style="353" bestFit="1" customWidth="1"/>
    <col min="21" max="21" width="33" style="353" bestFit="1" customWidth="1"/>
  </cols>
  <sheetData>
    <row r="1" spans="1:22" ht="37.5" customHeight="1">
      <c r="A1" s="352" t="s">
        <v>0</v>
      </c>
      <c r="B1" s="228" t="s">
        <v>1097</v>
      </c>
      <c r="C1" s="225" t="s">
        <v>1098</v>
      </c>
      <c r="D1" s="228" t="s">
        <v>1099</v>
      </c>
      <c r="E1" s="125" t="s">
        <v>1100</v>
      </c>
      <c r="F1" s="222" t="s">
        <v>1101</v>
      </c>
      <c r="G1" s="276" t="s">
        <v>1102</v>
      </c>
      <c r="H1" s="62" t="s">
        <v>13</v>
      </c>
      <c r="I1" s="173" t="s">
        <v>14</v>
      </c>
      <c r="J1" s="173" t="s">
        <v>15</v>
      </c>
      <c r="K1" s="59" t="s">
        <v>16</v>
      </c>
      <c r="L1" s="55" t="s">
        <v>17</v>
      </c>
      <c r="M1" s="61" t="s">
        <v>1046</v>
      </c>
      <c r="N1" s="61" t="s">
        <v>1103</v>
      </c>
      <c r="O1" s="107" t="s">
        <v>1085</v>
      </c>
      <c r="P1" s="107" t="s">
        <v>1104</v>
      </c>
      <c r="Q1" s="55" t="s">
        <v>25</v>
      </c>
      <c r="R1" s="61" t="s">
        <v>26</v>
      </c>
      <c r="S1" s="63" t="s">
        <v>1090</v>
      </c>
      <c r="T1" s="63" t="s">
        <v>28</v>
      </c>
      <c r="U1" s="64" t="s">
        <v>29</v>
      </c>
      <c r="V1" s="104" t="s">
        <v>1091</v>
      </c>
    </row>
    <row r="2" spans="1:22">
      <c r="A2" t="s">
        <v>32</v>
      </c>
      <c r="B2" s="299"/>
      <c r="C2" s="302"/>
      <c r="D2" s="302"/>
      <c r="H2" s="332"/>
      <c r="I2" s="72"/>
      <c r="J2" s="72">
        <v>9.9819999999999993</v>
      </c>
      <c r="K2" s="72"/>
      <c r="L2" s="300" t="e">
        <f t="shared" ref="L2:L65" si="0">IF(COUNT(B2:C2)=1,0.33,(COUNT(B2:C2)*(1/(COUNT(B2:C2)+COUNTBLANK(B2:C2)))+(IF(O2&lt;35,1,IF(O2&lt;70,0.5,IF(O2&gt;70,0)))))/2)</f>
        <v>#DIV/0!</v>
      </c>
      <c r="M2" s="72"/>
      <c r="N2" s="297" t="e">
        <f t="shared" ref="N2:N65" si="1">AVERAGE(B2:E2)</f>
        <v>#DIV/0!</v>
      </c>
      <c r="O2" s="297" t="e">
        <f t="shared" ref="O2:O65" si="2">(MAX(B2:C2)-MIN(B2:C2))/N2*100</f>
        <v>#DIV/0!</v>
      </c>
      <c r="P2" s="201" t="e">
        <f t="shared" ref="P2:P65" si="3">AVERAGE(B2:E2)</f>
        <v>#DIV/0!</v>
      </c>
      <c r="Q2" s="208">
        <f t="shared" ref="Q2:Q65" si="4">IFERROR(P2/J2,0)</f>
        <v>0</v>
      </c>
      <c r="R2" s="208"/>
      <c r="S2" s="300"/>
      <c r="T2" s="300"/>
      <c r="U2" s="297" t="str">
        <f>PE!AP2</f>
        <v>VKA, Schlamm</v>
      </c>
      <c r="V2" s="332"/>
    </row>
    <row r="3" spans="1:22">
      <c r="A3" t="s">
        <v>36</v>
      </c>
      <c r="B3" s="299"/>
      <c r="C3" s="302"/>
      <c r="D3" s="302"/>
      <c r="E3" s="302"/>
      <c r="F3" s="302"/>
      <c r="G3" s="302"/>
      <c r="H3" s="332"/>
      <c r="I3" s="72"/>
      <c r="J3" s="72">
        <v>10.946300000000001</v>
      </c>
      <c r="K3" s="300"/>
      <c r="L3" s="300" t="e">
        <f t="shared" si="0"/>
        <v>#DIV/0!</v>
      </c>
      <c r="M3" s="300"/>
      <c r="N3" s="297" t="e">
        <f t="shared" si="1"/>
        <v>#DIV/0!</v>
      </c>
      <c r="O3" s="297" t="e">
        <f t="shared" si="2"/>
        <v>#DIV/0!</v>
      </c>
      <c r="P3" s="201" t="e">
        <f t="shared" si="3"/>
        <v>#DIV/0!</v>
      </c>
      <c r="Q3" s="208">
        <f t="shared" si="4"/>
        <v>0</v>
      </c>
      <c r="R3" s="208"/>
      <c r="S3" s="300"/>
      <c r="T3" s="300"/>
      <c r="U3" s="297" t="str">
        <f>PE!AP3</f>
        <v>VKA, Schlamm</v>
      </c>
      <c r="V3" s="332"/>
    </row>
    <row r="4" spans="1:22">
      <c r="A4" t="s">
        <v>37</v>
      </c>
      <c r="B4" s="299"/>
      <c r="C4" s="302"/>
      <c r="D4" s="302"/>
      <c r="E4" s="302"/>
      <c r="F4" s="302"/>
      <c r="G4" s="302"/>
      <c r="H4" s="175"/>
      <c r="I4" s="74"/>
      <c r="J4" s="74"/>
      <c r="K4" s="300"/>
      <c r="L4" s="300" t="e">
        <f t="shared" si="0"/>
        <v>#DIV/0!</v>
      </c>
      <c r="M4" s="300"/>
      <c r="N4" s="297" t="e">
        <f t="shared" si="1"/>
        <v>#DIV/0!</v>
      </c>
      <c r="O4" s="297" t="e">
        <f t="shared" si="2"/>
        <v>#DIV/0!</v>
      </c>
      <c r="P4" s="201" t="e">
        <f t="shared" si="3"/>
        <v>#DIV/0!</v>
      </c>
      <c r="Q4" s="208">
        <f t="shared" si="4"/>
        <v>0</v>
      </c>
      <c r="R4" s="208"/>
      <c r="S4" s="300"/>
      <c r="T4" s="300"/>
      <c r="U4" s="297" t="str">
        <f>PE!AP4</f>
        <v>VKA, Schlamm</v>
      </c>
      <c r="V4" s="332"/>
    </row>
    <row r="5" spans="1:22">
      <c r="A5" t="s">
        <v>37</v>
      </c>
      <c r="B5" s="299"/>
      <c r="C5" s="302"/>
      <c r="D5" s="302"/>
      <c r="E5" s="302"/>
      <c r="F5" s="302"/>
      <c r="G5" s="302"/>
      <c r="H5" s="76"/>
      <c r="I5" s="291"/>
      <c r="J5" s="291"/>
      <c r="K5" s="300"/>
      <c r="L5" s="300" t="e">
        <f t="shared" si="0"/>
        <v>#DIV/0!</v>
      </c>
      <c r="M5" s="300"/>
      <c r="N5" s="297" t="e">
        <f t="shared" si="1"/>
        <v>#DIV/0!</v>
      </c>
      <c r="O5" s="297" t="e">
        <f t="shared" si="2"/>
        <v>#DIV/0!</v>
      </c>
      <c r="P5" s="201" t="e">
        <f t="shared" si="3"/>
        <v>#DIV/0!</v>
      </c>
      <c r="Q5" s="208">
        <f t="shared" si="4"/>
        <v>0</v>
      </c>
      <c r="R5" s="208"/>
      <c r="S5" s="300"/>
      <c r="T5" s="300"/>
      <c r="U5" s="297" t="str">
        <f>PE!AP5</f>
        <v>VKA, Schlamm</v>
      </c>
      <c r="V5" s="332"/>
    </row>
    <row r="6" spans="1:22">
      <c r="A6" t="s">
        <v>38</v>
      </c>
      <c r="B6" s="299"/>
      <c r="C6" s="302"/>
      <c r="D6" s="302"/>
      <c r="E6" s="302"/>
      <c r="F6" s="302"/>
      <c r="G6" s="302"/>
      <c r="H6" s="76"/>
      <c r="I6" s="291"/>
      <c r="J6" s="291"/>
      <c r="K6" s="300"/>
      <c r="L6" s="300" t="e">
        <f t="shared" si="0"/>
        <v>#DIV/0!</v>
      </c>
      <c r="M6" s="300"/>
      <c r="N6" s="297" t="e">
        <f t="shared" si="1"/>
        <v>#DIV/0!</v>
      </c>
      <c r="O6" s="297" t="e">
        <f t="shared" si="2"/>
        <v>#DIV/0!</v>
      </c>
      <c r="P6" s="201" t="e">
        <f t="shared" si="3"/>
        <v>#DIV/0!</v>
      </c>
      <c r="Q6" s="208">
        <f t="shared" si="4"/>
        <v>0</v>
      </c>
      <c r="R6" s="208"/>
      <c r="S6" s="300"/>
      <c r="T6" s="300"/>
      <c r="U6" s="297" t="str">
        <f>PE!AP6</f>
        <v>VKA, Schlamm</v>
      </c>
      <c r="V6" s="332"/>
    </row>
    <row r="7" spans="1:22">
      <c r="A7" t="s">
        <v>39</v>
      </c>
      <c r="B7" s="299"/>
      <c r="C7" s="302"/>
      <c r="D7" s="302"/>
      <c r="E7" s="302"/>
      <c r="F7" s="302"/>
      <c r="G7" s="302"/>
      <c r="H7" s="76"/>
      <c r="I7" s="291"/>
      <c r="J7" s="291"/>
      <c r="K7" s="300"/>
      <c r="L7" s="300" t="e">
        <f t="shared" si="0"/>
        <v>#DIV/0!</v>
      </c>
      <c r="M7" s="300"/>
      <c r="N7" s="297" t="e">
        <f t="shared" si="1"/>
        <v>#DIV/0!</v>
      </c>
      <c r="O7" s="297" t="e">
        <f t="shared" si="2"/>
        <v>#DIV/0!</v>
      </c>
      <c r="P7" s="201" t="e">
        <f t="shared" si="3"/>
        <v>#DIV/0!</v>
      </c>
      <c r="Q7" s="208">
        <f t="shared" si="4"/>
        <v>0</v>
      </c>
      <c r="R7" s="208"/>
      <c r="S7" s="300"/>
      <c r="T7" s="300"/>
      <c r="U7" s="297" t="str">
        <f>PE!AP7</f>
        <v>VKA, Schlamm</v>
      </c>
      <c r="V7" s="332"/>
    </row>
    <row r="8" spans="1:22">
      <c r="A8" t="s">
        <v>40</v>
      </c>
      <c r="B8" s="299"/>
      <c r="C8" s="302"/>
      <c r="D8" s="302"/>
      <c r="E8" s="302"/>
      <c r="F8" s="302"/>
      <c r="G8" s="302"/>
      <c r="H8" s="76"/>
      <c r="I8" s="291"/>
      <c r="J8" s="291">
        <v>10.6355</v>
      </c>
      <c r="K8" s="300"/>
      <c r="L8" s="300" t="e">
        <f t="shared" si="0"/>
        <v>#DIV/0!</v>
      </c>
      <c r="M8" s="300"/>
      <c r="N8" s="297" t="e">
        <f t="shared" si="1"/>
        <v>#DIV/0!</v>
      </c>
      <c r="O8" s="297" t="e">
        <f t="shared" si="2"/>
        <v>#DIV/0!</v>
      </c>
      <c r="P8" s="201" t="e">
        <f t="shared" si="3"/>
        <v>#DIV/0!</v>
      </c>
      <c r="Q8" s="208">
        <f t="shared" si="4"/>
        <v>0</v>
      </c>
      <c r="R8" s="208"/>
      <c r="S8" s="300"/>
      <c r="T8" s="300"/>
      <c r="U8" s="297" t="str">
        <f>PE!AP8</f>
        <v>UESS, Wolfenbuettel</v>
      </c>
      <c r="V8" s="332"/>
    </row>
    <row r="9" spans="1:22">
      <c r="A9" t="s">
        <v>42</v>
      </c>
      <c r="B9" s="299"/>
      <c r="C9" s="302"/>
      <c r="D9" s="302"/>
      <c r="E9" s="302"/>
      <c r="F9" s="302"/>
      <c r="G9" s="302"/>
      <c r="H9" s="76"/>
      <c r="I9" s="291"/>
      <c r="J9" s="291">
        <v>11.0999</v>
      </c>
      <c r="K9" s="300"/>
      <c r="L9" s="300" t="e">
        <f t="shared" si="0"/>
        <v>#DIV/0!</v>
      </c>
      <c r="M9" s="300"/>
      <c r="N9" s="297" t="e">
        <f t="shared" si="1"/>
        <v>#DIV/0!</v>
      </c>
      <c r="O9" s="297" t="e">
        <f t="shared" si="2"/>
        <v>#DIV/0!</v>
      </c>
      <c r="P9" s="201" t="e">
        <f t="shared" si="3"/>
        <v>#DIV/0!</v>
      </c>
      <c r="Q9" s="208">
        <f t="shared" si="4"/>
        <v>0</v>
      </c>
      <c r="R9" s="208"/>
      <c r="S9" s="300"/>
      <c r="T9" s="300"/>
      <c r="U9" s="297" t="str">
        <f>PE!AP9</f>
        <v>UESS, Wolfenbuettel</v>
      </c>
      <c r="V9" s="332"/>
    </row>
    <row r="10" spans="1:22">
      <c r="A10" t="s">
        <v>43</v>
      </c>
      <c r="B10" s="299"/>
      <c r="C10" s="302"/>
      <c r="D10" s="302"/>
      <c r="E10" s="302"/>
      <c r="F10" s="302"/>
      <c r="G10" s="302"/>
      <c r="H10" s="76"/>
      <c r="I10" s="291"/>
      <c r="J10" s="291"/>
      <c r="K10" s="300"/>
      <c r="L10" s="300" t="e">
        <f t="shared" si="0"/>
        <v>#DIV/0!</v>
      </c>
      <c r="M10" s="300"/>
      <c r="N10" s="297" t="e">
        <f t="shared" si="1"/>
        <v>#DIV/0!</v>
      </c>
      <c r="O10" s="297" t="e">
        <f t="shared" si="2"/>
        <v>#DIV/0!</v>
      </c>
      <c r="P10" s="201" t="e">
        <f t="shared" si="3"/>
        <v>#DIV/0!</v>
      </c>
      <c r="Q10" s="208">
        <f t="shared" si="4"/>
        <v>0</v>
      </c>
      <c r="R10" s="208"/>
      <c r="S10" s="300"/>
      <c r="T10" s="300"/>
      <c r="U10" s="297" t="str">
        <f>PE!AP10</f>
        <v>UESS, Wolfenbuettel</v>
      </c>
      <c r="V10" s="332"/>
    </row>
    <row r="11" spans="1:22">
      <c r="A11" t="s">
        <v>44</v>
      </c>
      <c r="B11" s="299"/>
      <c r="C11" s="302"/>
      <c r="D11" s="302"/>
      <c r="E11" s="302"/>
      <c r="F11" s="302"/>
      <c r="G11" s="302"/>
      <c r="H11" s="76"/>
      <c r="I11" s="291"/>
      <c r="J11" s="291"/>
      <c r="K11" s="300"/>
      <c r="L11" s="300" t="e">
        <f t="shared" si="0"/>
        <v>#DIV/0!</v>
      </c>
      <c r="M11" s="300"/>
      <c r="N11" s="297" t="e">
        <f t="shared" si="1"/>
        <v>#DIV/0!</v>
      </c>
      <c r="O11" s="297" t="e">
        <f t="shared" si="2"/>
        <v>#DIV/0!</v>
      </c>
      <c r="P11" s="201" t="e">
        <f t="shared" si="3"/>
        <v>#DIV/0!</v>
      </c>
      <c r="Q11" s="208">
        <f t="shared" si="4"/>
        <v>0</v>
      </c>
      <c r="R11" s="208"/>
      <c r="S11" s="300"/>
      <c r="T11" s="300"/>
      <c r="U11" s="297" t="str">
        <f>PE!AP11</f>
        <v>UESS, Wolfenbuettel</v>
      </c>
      <c r="V11" s="332"/>
    </row>
    <row r="12" spans="1:22">
      <c r="A12" t="s">
        <v>45</v>
      </c>
      <c r="B12" s="299"/>
      <c r="C12" s="302"/>
      <c r="D12" s="302"/>
      <c r="E12" s="302"/>
      <c r="F12" s="302"/>
      <c r="G12" s="302"/>
      <c r="H12" s="76"/>
      <c r="I12" s="291"/>
      <c r="J12" s="291"/>
      <c r="K12" s="300"/>
      <c r="L12" s="300" t="e">
        <f t="shared" si="0"/>
        <v>#DIV/0!</v>
      </c>
      <c r="M12" s="300"/>
      <c r="N12" s="297" t="e">
        <f t="shared" si="1"/>
        <v>#DIV/0!</v>
      </c>
      <c r="O12" s="297" t="e">
        <f t="shared" si="2"/>
        <v>#DIV/0!</v>
      </c>
      <c r="P12" s="201" t="e">
        <f t="shared" si="3"/>
        <v>#DIV/0!</v>
      </c>
      <c r="Q12" s="208">
        <f t="shared" si="4"/>
        <v>0</v>
      </c>
      <c r="R12" s="208"/>
      <c r="S12" s="300"/>
      <c r="T12" s="300"/>
      <c r="U12" s="297" t="str">
        <f>PE!AP12</f>
        <v>UESS, Wolfenbuettel</v>
      </c>
      <c r="V12" s="332"/>
    </row>
    <row r="13" spans="1:22">
      <c r="A13" t="s">
        <v>46</v>
      </c>
      <c r="B13" s="299"/>
      <c r="C13" s="302"/>
      <c r="D13" s="302"/>
      <c r="E13" s="302"/>
      <c r="F13" s="302"/>
      <c r="G13" s="302"/>
      <c r="H13" s="76"/>
      <c r="I13" s="291"/>
      <c r="J13" s="291">
        <v>12.202199999999999</v>
      </c>
      <c r="K13" s="300"/>
      <c r="L13" s="300" t="e">
        <f t="shared" si="0"/>
        <v>#DIV/0!</v>
      </c>
      <c r="M13" s="300"/>
      <c r="N13" s="297" t="e">
        <f t="shared" si="1"/>
        <v>#DIV/0!</v>
      </c>
      <c r="O13" s="297" t="e">
        <f t="shared" si="2"/>
        <v>#DIV/0!</v>
      </c>
      <c r="P13" s="201" t="e">
        <f t="shared" si="3"/>
        <v>#DIV/0!</v>
      </c>
      <c r="Q13" s="208">
        <f t="shared" si="4"/>
        <v>0</v>
      </c>
      <c r="R13" s="208"/>
      <c r="S13" s="300"/>
      <c r="T13" s="300"/>
      <c r="U13" s="297" t="str">
        <f>PE!AP13</f>
        <v>UESS, Wolfenbuettel</v>
      </c>
      <c r="V13" s="332"/>
    </row>
    <row r="14" spans="1:22">
      <c r="A14" t="s">
        <v>47</v>
      </c>
      <c r="B14" s="299"/>
      <c r="C14" s="302"/>
      <c r="D14" s="302"/>
      <c r="E14" s="302"/>
      <c r="F14" s="302"/>
      <c r="G14" s="302"/>
      <c r="H14" s="76"/>
      <c r="I14" s="291"/>
      <c r="J14" s="291">
        <v>10.3355</v>
      </c>
      <c r="K14" s="300"/>
      <c r="L14" s="300" t="e">
        <f t="shared" si="0"/>
        <v>#DIV/0!</v>
      </c>
      <c r="M14" s="300"/>
      <c r="N14" s="297" t="e">
        <f t="shared" si="1"/>
        <v>#DIV/0!</v>
      </c>
      <c r="O14" s="297" t="e">
        <f t="shared" si="2"/>
        <v>#DIV/0!</v>
      </c>
      <c r="P14" s="201" t="e">
        <f t="shared" si="3"/>
        <v>#DIV/0!</v>
      </c>
      <c r="Q14" s="208">
        <f t="shared" si="4"/>
        <v>0</v>
      </c>
      <c r="R14" s="208"/>
      <c r="S14" s="300"/>
      <c r="T14" s="300"/>
      <c r="U14" s="297" t="str">
        <f>PE!AP14</f>
        <v>Flussprobe</v>
      </c>
      <c r="V14" s="332"/>
    </row>
    <row r="15" spans="1:22">
      <c r="A15" t="s">
        <v>50</v>
      </c>
      <c r="B15" s="299">
        <v>2.596852719918525</v>
      </c>
      <c r="C15" s="302"/>
      <c r="D15" s="302"/>
      <c r="E15" s="302"/>
      <c r="F15" s="302"/>
      <c r="G15" s="302"/>
      <c r="H15" s="76"/>
      <c r="I15" s="291"/>
      <c r="J15" s="291">
        <v>10.227</v>
      </c>
      <c r="K15" s="300"/>
      <c r="L15" s="300">
        <f t="shared" si="0"/>
        <v>0.33</v>
      </c>
      <c r="M15" s="300"/>
      <c r="N15" s="297">
        <f t="shared" si="1"/>
        <v>2.596852719918525</v>
      </c>
      <c r="O15" s="297">
        <f t="shared" si="2"/>
        <v>0</v>
      </c>
      <c r="P15" s="201">
        <f t="shared" si="3"/>
        <v>2.596852719918525</v>
      </c>
      <c r="Q15" s="208">
        <f t="shared" si="4"/>
        <v>0.25392125940339544</v>
      </c>
      <c r="R15" s="208"/>
      <c r="S15" s="300"/>
      <c r="T15" s="300"/>
      <c r="U15" s="297" t="str">
        <f>PE!AP15</f>
        <v>Flussprobe</v>
      </c>
      <c r="V15" s="332"/>
    </row>
    <row r="16" spans="1:22">
      <c r="A16" t="s">
        <v>51</v>
      </c>
      <c r="B16" s="299"/>
      <c r="C16" s="302"/>
      <c r="D16" s="302"/>
      <c r="E16" s="302"/>
      <c r="F16" s="302"/>
      <c r="G16" s="302"/>
      <c r="H16" s="76"/>
      <c r="I16" s="291"/>
      <c r="J16" s="291">
        <v>9.8079999999999998</v>
      </c>
      <c r="K16" s="300"/>
      <c r="L16" s="300" t="e">
        <f t="shared" si="0"/>
        <v>#DIV/0!</v>
      </c>
      <c r="M16" s="300"/>
      <c r="N16" s="297" t="e">
        <f t="shared" si="1"/>
        <v>#DIV/0!</v>
      </c>
      <c r="O16" s="297" t="e">
        <f t="shared" si="2"/>
        <v>#DIV/0!</v>
      </c>
      <c r="P16" s="201" t="e">
        <f t="shared" si="3"/>
        <v>#DIV/0!</v>
      </c>
      <c r="Q16" s="208">
        <f t="shared" si="4"/>
        <v>0</v>
      </c>
      <c r="R16" s="208"/>
      <c r="S16" s="300"/>
      <c r="T16" s="300"/>
      <c r="U16" s="297" t="str">
        <f>PE!AP16</f>
        <v>Flussprobe</v>
      </c>
      <c r="V16" s="332"/>
    </row>
    <row r="17" spans="1:22">
      <c r="A17" t="s">
        <v>52</v>
      </c>
      <c r="B17" s="299"/>
      <c r="C17" s="302"/>
      <c r="D17" s="302"/>
      <c r="E17" s="302"/>
      <c r="F17" s="302"/>
      <c r="G17" s="302"/>
      <c r="H17" s="76"/>
      <c r="I17" s="291"/>
      <c r="J17" s="291">
        <v>10.169700000000001</v>
      </c>
      <c r="K17" s="300"/>
      <c r="L17" s="300" t="e">
        <f t="shared" si="0"/>
        <v>#DIV/0!</v>
      </c>
      <c r="M17" s="300"/>
      <c r="N17" s="297" t="e">
        <f t="shared" si="1"/>
        <v>#DIV/0!</v>
      </c>
      <c r="O17" s="297" t="e">
        <f t="shared" si="2"/>
        <v>#DIV/0!</v>
      </c>
      <c r="P17" s="201" t="e">
        <f t="shared" si="3"/>
        <v>#DIV/0!</v>
      </c>
      <c r="Q17" s="208">
        <f t="shared" si="4"/>
        <v>0</v>
      </c>
      <c r="R17" s="208"/>
      <c r="S17" s="300"/>
      <c r="T17" s="300"/>
      <c r="U17" s="297" t="str">
        <f>PE!AP17</f>
        <v>Flussprobe</v>
      </c>
      <c r="V17" s="332"/>
    </row>
    <row r="18" spans="1:22">
      <c r="A18" t="s">
        <v>53</v>
      </c>
      <c r="B18" s="299"/>
      <c r="C18" s="302"/>
      <c r="D18" s="302"/>
      <c r="E18" s="302"/>
      <c r="F18" s="302"/>
      <c r="G18" s="302"/>
      <c r="H18" s="76"/>
      <c r="I18" s="291"/>
      <c r="J18" s="291">
        <v>9.8901000000000003</v>
      </c>
      <c r="K18" s="300"/>
      <c r="L18" s="300" t="e">
        <f t="shared" si="0"/>
        <v>#DIV/0!</v>
      </c>
      <c r="M18" s="300"/>
      <c r="N18" s="297" t="e">
        <f t="shared" si="1"/>
        <v>#DIV/0!</v>
      </c>
      <c r="O18" s="297" t="e">
        <f t="shared" si="2"/>
        <v>#DIV/0!</v>
      </c>
      <c r="P18" s="201" t="e">
        <f t="shared" si="3"/>
        <v>#DIV/0!</v>
      </c>
      <c r="Q18" s="208">
        <f t="shared" si="4"/>
        <v>0</v>
      </c>
      <c r="R18" s="208"/>
      <c r="S18" s="300"/>
      <c r="T18" s="300"/>
      <c r="U18" s="297" t="str">
        <f>PE!AP18</f>
        <v>Flussprobe</v>
      </c>
      <c r="V18" s="332"/>
    </row>
    <row r="19" spans="1:22">
      <c r="A19" t="s">
        <v>54</v>
      </c>
      <c r="B19" s="299"/>
      <c r="C19" s="302"/>
      <c r="D19" s="302"/>
      <c r="E19" s="302"/>
      <c r="F19" s="302"/>
      <c r="G19" s="302"/>
      <c r="H19" s="76"/>
      <c r="I19" s="291"/>
      <c r="J19" s="291">
        <v>10.0991</v>
      </c>
      <c r="K19" s="300"/>
      <c r="L19" s="300" t="e">
        <f t="shared" si="0"/>
        <v>#DIV/0!</v>
      </c>
      <c r="M19" s="300"/>
      <c r="N19" s="297" t="e">
        <f t="shared" si="1"/>
        <v>#DIV/0!</v>
      </c>
      <c r="O19" s="297" t="e">
        <f t="shared" si="2"/>
        <v>#DIV/0!</v>
      </c>
      <c r="P19" s="201" t="e">
        <f t="shared" si="3"/>
        <v>#DIV/0!</v>
      </c>
      <c r="Q19" s="208">
        <f t="shared" si="4"/>
        <v>0</v>
      </c>
      <c r="R19" s="208"/>
      <c r="S19" s="300"/>
      <c r="T19" s="300"/>
      <c r="U19" s="297" t="str">
        <f>PE!AP19</f>
        <v>Flussprobe</v>
      </c>
      <c r="V19" s="332"/>
    </row>
    <row r="20" spans="1:22">
      <c r="A20" t="s">
        <v>55</v>
      </c>
      <c r="B20" s="299"/>
      <c r="C20" s="302"/>
      <c r="D20" s="302"/>
      <c r="E20" s="302"/>
      <c r="F20" s="302"/>
      <c r="G20" s="302"/>
      <c r="H20" s="76"/>
      <c r="I20" s="291"/>
      <c r="J20" s="291">
        <v>10.051500000000001</v>
      </c>
      <c r="K20" s="300"/>
      <c r="L20" s="300" t="e">
        <f t="shared" si="0"/>
        <v>#DIV/0!</v>
      </c>
      <c r="M20" s="300"/>
      <c r="N20" s="297" t="e">
        <f t="shared" si="1"/>
        <v>#DIV/0!</v>
      </c>
      <c r="O20" s="297" t="e">
        <f t="shared" si="2"/>
        <v>#DIV/0!</v>
      </c>
      <c r="P20" s="201" t="e">
        <f t="shared" si="3"/>
        <v>#DIV/0!</v>
      </c>
      <c r="Q20" s="208">
        <f t="shared" si="4"/>
        <v>0</v>
      </c>
      <c r="R20" s="208"/>
      <c r="S20" s="300"/>
      <c r="T20" s="300"/>
      <c r="U20" s="297" t="str">
        <f>PE!AP20</f>
        <v>Flussprobe</v>
      </c>
      <c r="V20" s="332"/>
    </row>
    <row r="21" spans="1:22">
      <c r="A21" t="s">
        <v>56</v>
      </c>
      <c r="B21" s="299"/>
      <c r="C21" s="302"/>
      <c r="D21" s="302"/>
      <c r="E21" s="302"/>
      <c r="F21" s="302"/>
      <c r="G21" s="302"/>
      <c r="H21" s="76"/>
      <c r="I21" s="291"/>
      <c r="J21" s="291">
        <v>9.4450000000000003</v>
      </c>
      <c r="K21" s="300"/>
      <c r="L21" s="300" t="e">
        <f t="shared" si="0"/>
        <v>#DIV/0!</v>
      </c>
      <c r="M21" s="300"/>
      <c r="N21" s="297" t="e">
        <f t="shared" si="1"/>
        <v>#DIV/0!</v>
      </c>
      <c r="O21" s="297" t="e">
        <f t="shared" si="2"/>
        <v>#DIV/0!</v>
      </c>
      <c r="P21" s="201" t="e">
        <f t="shared" si="3"/>
        <v>#DIV/0!</v>
      </c>
      <c r="Q21" s="208">
        <f t="shared" si="4"/>
        <v>0</v>
      </c>
      <c r="R21" s="208"/>
      <c r="S21" s="300"/>
      <c r="T21" s="300"/>
      <c r="U21" s="297" t="str">
        <f>PE!AP21</f>
        <v>Flussprobe</v>
      </c>
      <c r="V21" s="332"/>
    </row>
    <row r="22" spans="1:22">
      <c r="A22" t="s">
        <v>57</v>
      </c>
      <c r="B22" s="299"/>
      <c r="C22" s="302"/>
      <c r="D22" s="302"/>
      <c r="E22" s="302"/>
      <c r="F22" s="302"/>
      <c r="G22" s="302"/>
      <c r="H22" s="76"/>
      <c r="I22" s="291"/>
      <c r="J22" s="291">
        <v>10.64</v>
      </c>
      <c r="K22" s="300"/>
      <c r="L22" s="300" t="e">
        <f t="shared" si="0"/>
        <v>#DIV/0!</v>
      </c>
      <c r="M22" s="300"/>
      <c r="N22" s="297" t="e">
        <f t="shared" si="1"/>
        <v>#DIV/0!</v>
      </c>
      <c r="O22" s="297" t="e">
        <f t="shared" si="2"/>
        <v>#DIV/0!</v>
      </c>
      <c r="P22" s="201" t="e">
        <f t="shared" si="3"/>
        <v>#DIV/0!</v>
      </c>
      <c r="Q22" s="208">
        <f t="shared" si="4"/>
        <v>0</v>
      </c>
      <c r="R22" s="208"/>
      <c r="S22" s="300"/>
      <c r="T22" s="300"/>
      <c r="U22" s="297" t="str">
        <f>PE!AP22</f>
        <v>Flussprobe</v>
      </c>
      <c r="V22" s="332"/>
    </row>
    <row r="23" spans="1:22">
      <c r="A23" t="s">
        <v>58</v>
      </c>
      <c r="B23" s="299"/>
      <c r="C23" s="302"/>
      <c r="D23" s="302"/>
      <c r="E23" s="302"/>
      <c r="F23" s="302"/>
      <c r="G23" s="302"/>
      <c r="H23" s="76"/>
      <c r="I23" s="291"/>
      <c r="J23" s="291">
        <v>11.4589</v>
      </c>
      <c r="K23" s="300"/>
      <c r="L23" s="300" t="e">
        <f t="shared" si="0"/>
        <v>#DIV/0!</v>
      </c>
      <c r="M23" s="300"/>
      <c r="N23" s="297" t="e">
        <f t="shared" si="1"/>
        <v>#DIV/0!</v>
      </c>
      <c r="O23" s="297" t="e">
        <f t="shared" si="2"/>
        <v>#DIV/0!</v>
      </c>
      <c r="P23" s="201" t="e">
        <f t="shared" si="3"/>
        <v>#DIV/0!</v>
      </c>
      <c r="Q23" s="208">
        <f t="shared" si="4"/>
        <v>0</v>
      </c>
      <c r="R23" s="208"/>
      <c r="S23" s="300"/>
      <c r="T23" s="300"/>
      <c r="U23" s="297" t="str">
        <f>PE!AP23</f>
        <v>Flussprobe</v>
      </c>
      <c r="V23" s="332"/>
    </row>
    <row r="24" spans="1:22">
      <c r="A24" t="s">
        <v>59</v>
      </c>
      <c r="B24" s="299"/>
      <c r="C24" s="302"/>
      <c r="D24" s="302"/>
      <c r="E24" s="302"/>
      <c r="F24" s="302"/>
      <c r="G24" s="302"/>
      <c r="H24" s="76"/>
      <c r="I24" s="291"/>
      <c r="J24" s="291">
        <v>9.8652999999999995</v>
      </c>
      <c r="K24" s="300"/>
      <c r="L24" s="300" t="e">
        <f t="shared" si="0"/>
        <v>#DIV/0!</v>
      </c>
      <c r="M24" s="300"/>
      <c r="N24" s="297" t="e">
        <f t="shared" si="1"/>
        <v>#DIV/0!</v>
      </c>
      <c r="O24" s="297" t="e">
        <f t="shared" si="2"/>
        <v>#DIV/0!</v>
      </c>
      <c r="P24" s="201" t="e">
        <f t="shared" si="3"/>
        <v>#DIV/0!</v>
      </c>
      <c r="Q24" s="208">
        <f t="shared" si="4"/>
        <v>0</v>
      </c>
      <c r="R24" s="208"/>
      <c r="S24" s="300"/>
      <c r="T24" s="300"/>
      <c r="U24" s="297" t="str">
        <f>PE!AP24</f>
        <v>Flussprobe</v>
      </c>
      <c r="V24" s="332"/>
    </row>
    <row r="25" spans="1:22">
      <c r="A25" t="s">
        <v>60</v>
      </c>
      <c r="B25" s="299"/>
      <c r="C25" s="302"/>
      <c r="D25" s="302"/>
      <c r="E25" s="302"/>
      <c r="F25" s="302"/>
      <c r="G25" s="302"/>
      <c r="H25" s="76"/>
      <c r="I25" s="291"/>
      <c r="J25" s="291">
        <v>10.4619</v>
      </c>
      <c r="K25" s="300"/>
      <c r="L25" s="300" t="e">
        <f t="shared" si="0"/>
        <v>#DIV/0!</v>
      </c>
      <c r="M25" s="300"/>
      <c r="N25" s="297" t="e">
        <f t="shared" si="1"/>
        <v>#DIV/0!</v>
      </c>
      <c r="O25" s="297" t="e">
        <f t="shared" si="2"/>
        <v>#DIV/0!</v>
      </c>
      <c r="P25" s="201" t="e">
        <f t="shared" si="3"/>
        <v>#DIV/0!</v>
      </c>
      <c r="Q25" s="208">
        <f t="shared" si="4"/>
        <v>0</v>
      </c>
      <c r="R25" s="208"/>
      <c r="S25" s="300"/>
      <c r="T25" s="300"/>
      <c r="U25" s="297" t="str">
        <f>PE!AP25</f>
        <v>Flussprobe</v>
      </c>
      <c r="V25" s="332"/>
    </row>
    <row r="26" spans="1:22">
      <c r="A26" t="s">
        <v>61</v>
      </c>
      <c r="B26" s="299"/>
      <c r="C26" s="302"/>
      <c r="D26" s="302"/>
      <c r="E26" s="302"/>
      <c r="F26" s="302"/>
      <c r="G26" s="302"/>
      <c r="H26" s="76"/>
      <c r="I26" s="291"/>
      <c r="J26" s="291">
        <v>9.3047000000000004</v>
      </c>
      <c r="K26" s="300"/>
      <c r="L26" s="300" t="e">
        <f t="shared" si="0"/>
        <v>#DIV/0!</v>
      </c>
      <c r="M26" s="300"/>
      <c r="N26" s="297" t="e">
        <f t="shared" si="1"/>
        <v>#DIV/0!</v>
      </c>
      <c r="O26" s="297" t="e">
        <f t="shared" si="2"/>
        <v>#DIV/0!</v>
      </c>
      <c r="P26" s="201" t="e">
        <f t="shared" si="3"/>
        <v>#DIV/0!</v>
      </c>
      <c r="Q26" s="208">
        <f t="shared" si="4"/>
        <v>0</v>
      </c>
      <c r="R26" s="208"/>
      <c r="S26" s="300"/>
      <c r="T26" s="300"/>
      <c r="U26" s="297" t="str">
        <f>PE!AP26</f>
        <v>Flussprobe</v>
      </c>
      <c r="V26" s="332"/>
    </row>
    <row r="27" spans="1:22">
      <c r="A27" t="s">
        <v>62</v>
      </c>
      <c r="B27" s="299"/>
      <c r="C27" s="302"/>
      <c r="D27" s="302"/>
      <c r="E27" s="302"/>
      <c r="F27" s="302"/>
      <c r="G27" s="302"/>
      <c r="H27" s="76"/>
      <c r="I27" s="291"/>
      <c r="J27" s="291">
        <v>10.1731</v>
      </c>
      <c r="K27" s="300"/>
      <c r="L27" s="300" t="e">
        <f t="shared" si="0"/>
        <v>#DIV/0!</v>
      </c>
      <c r="M27" s="300"/>
      <c r="N27" s="297" t="e">
        <f t="shared" si="1"/>
        <v>#DIV/0!</v>
      </c>
      <c r="O27" s="297" t="e">
        <f t="shared" si="2"/>
        <v>#DIV/0!</v>
      </c>
      <c r="P27" s="201" t="e">
        <f t="shared" si="3"/>
        <v>#DIV/0!</v>
      </c>
      <c r="Q27" s="208">
        <f t="shared" si="4"/>
        <v>0</v>
      </c>
      <c r="R27" s="208"/>
      <c r="S27" s="300"/>
      <c r="T27" s="300"/>
      <c r="U27" s="297" t="str">
        <f>PE!AP27</f>
        <v>Flussprobe</v>
      </c>
      <c r="V27" s="332"/>
    </row>
    <row r="28" spans="1:22">
      <c r="A28" t="s">
        <v>63</v>
      </c>
      <c r="B28" s="299"/>
      <c r="C28" s="302"/>
      <c r="D28" s="302"/>
      <c r="E28" s="302"/>
      <c r="F28" s="302"/>
      <c r="G28" s="302"/>
      <c r="H28" s="76"/>
      <c r="I28" s="291"/>
      <c r="J28" s="291">
        <v>10.0763</v>
      </c>
      <c r="K28" s="300"/>
      <c r="L28" s="300" t="e">
        <f t="shared" si="0"/>
        <v>#DIV/0!</v>
      </c>
      <c r="M28" s="300"/>
      <c r="N28" s="297" t="e">
        <f t="shared" si="1"/>
        <v>#DIV/0!</v>
      </c>
      <c r="O28" s="297" t="e">
        <f t="shared" si="2"/>
        <v>#DIV/0!</v>
      </c>
      <c r="P28" s="201" t="e">
        <f t="shared" si="3"/>
        <v>#DIV/0!</v>
      </c>
      <c r="Q28" s="208">
        <f t="shared" si="4"/>
        <v>0</v>
      </c>
      <c r="R28" s="208"/>
      <c r="S28" s="300"/>
      <c r="T28" s="300"/>
      <c r="U28" s="297" t="str">
        <f>PE!AP28</f>
        <v>Flussprobe</v>
      </c>
      <c r="V28" s="332"/>
    </row>
    <row r="29" spans="1:22">
      <c r="A29" t="s">
        <v>64</v>
      </c>
      <c r="B29" s="299"/>
      <c r="C29" s="302"/>
      <c r="D29" s="302"/>
      <c r="E29" s="302"/>
      <c r="F29" s="302"/>
      <c r="G29" s="302"/>
      <c r="H29" s="76"/>
      <c r="I29" s="291"/>
      <c r="J29" s="291">
        <v>9.8840000000000003</v>
      </c>
      <c r="K29" s="300"/>
      <c r="L29" s="300" t="e">
        <f t="shared" si="0"/>
        <v>#DIV/0!</v>
      </c>
      <c r="M29" s="300"/>
      <c r="N29" s="297" t="e">
        <f t="shared" si="1"/>
        <v>#DIV/0!</v>
      </c>
      <c r="O29" s="297" t="e">
        <f t="shared" si="2"/>
        <v>#DIV/0!</v>
      </c>
      <c r="P29" s="201" t="e">
        <f t="shared" si="3"/>
        <v>#DIV/0!</v>
      </c>
      <c r="Q29" s="208">
        <f t="shared" si="4"/>
        <v>0</v>
      </c>
      <c r="R29" s="208"/>
      <c r="S29" s="300"/>
      <c r="T29" s="300"/>
      <c r="U29" s="297" t="str">
        <f>PE!AP29</f>
        <v>Flussprobe</v>
      </c>
      <c r="V29" s="332"/>
    </row>
    <row r="30" spans="1:22">
      <c r="A30" t="s">
        <v>65</v>
      </c>
      <c r="B30" s="299">
        <v>3.6730862715256341</v>
      </c>
      <c r="C30" s="302"/>
      <c r="D30" s="302"/>
      <c r="E30" s="302"/>
      <c r="F30" s="302"/>
      <c r="G30" s="302"/>
      <c r="H30" s="76"/>
      <c r="I30" s="291"/>
      <c r="J30" s="291">
        <v>10</v>
      </c>
      <c r="K30" s="300"/>
      <c r="L30" s="300">
        <f t="shared" si="0"/>
        <v>0.33</v>
      </c>
      <c r="M30" s="300"/>
      <c r="N30" s="297">
        <f t="shared" si="1"/>
        <v>3.6730862715256341</v>
      </c>
      <c r="O30" s="297">
        <f t="shared" si="2"/>
        <v>0</v>
      </c>
      <c r="P30" s="201">
        <f t="shared" si="3"/>
        <v>3.6730862715256341</v>
      </c>
      <c r="Q30" s="208">
        <f t="shared" si="4"/>
        <v>0.36730862715256341</v>
      </c>
      <c r="R30" s="208"/>
      <c r="S30" s="300"/>
      <c r="T30" s="300"/>
      <c r="U30" s="297" t="str">
        <f>PE!AP30</f>
        <v>Flussprobe</v>
      </c>
      <c r="V30" s="332"/>
    </row>
    <row r="31" spans="1:22">
      <c r="A31" t="s">
        <v>66</v>
      </c>
      <c r="B31" s="299"/>
      <c r="C31" s="302"/>
      <c r="D31" s="302"/>
      <c r="E31" s="302"/>
      <c r="F31" s="302"/>
      <c r="G31" s="302"/>
      <c r="H31" s="76"/>
      <c r="I31" s="291"/>
      <c r="J31" s="291">
        <v>10.220700000000001</v>
      </c>
      <c r="K31" s="300"/>
      <c r="L31" s="300" t="e">
        <f t="shared" si="0"/>
        <v>#DIV/0!</v>
      </c>
      <c r="M31" s="300"/>
      <c r="N31" s="297" t="e">
        <f t="shared" si="1"/>
        <v>#DIV/0!</v>
      </c>
      <c r="O31" s="297" t="e">
        <f t="shared" si="2"/>
        <v>#DIV/0!</v>
      </c>
      <c r="P31" s="201" t="e">
        <f t="shared" si="3"/>
        <v>#DIV/0!</v>
      </c>
      <c r="Q31" s="208">
        <f t="shared" si="4"/>
        <v>0</v>
      </c>
      <c r="R31" s="208"/>
      <c r="S31" s="300"/>
      <c r="T31" s="300"/>
      <c r="U31" s="297" t="str">
        <f>PE!AP31</f>
        <v>Flussprobe</v>
      </c>
      <c r="V31" s="332"/>
    </row>
    <row r="32" spans="1:22">
      <c r="A32" t="s">
        <v>67</v>
      </c>
      <c r="B32" s="299"/>
      <c r="C32" s="302"/>
      <c r="D32" s="302"/>
      <c r="E32" s="302"/>
      <c r="F32" s="302"/>
      <c r="G32" s="302"/>
      <c r="H32" s="76"/>
      <c r="I32" s="291"/>
      <c r="J32" s="291">
        <v>10.6455</v>
      </c>
      <c r="K32" s="300"/>
      <c r="L32" s="300" t="e">
        <f t="shared" si="0"/>
        <v>#DIV/0!</v>
      </c>
      <c r="M32" s="300"/>
      <c r="N32" s="297" t="e">
        <f t="shared" si="1"/>
        <v>#DIV/0!</v>
      </c>
      <c r="O32" s="297" t="e">
        <f t="shared" si="2"/>
        <v>#DIV/0!</v>
      </c>
      <c r="P32" s="201" t="e">
        <f t="shared" si="3"/>
        <v>#DIV/0!</v>
      </c>
      <c r="Q32" s="208">
        <f t="shared" si="4"/>
        <v>0</v>
      </c>
      <c r="R32" s="208"/>
      <c r="S32" s="300"/>
      <c r="T32" s="300"/>
      <c r="U32" s="297" t="str">
        <f>PE!AP32</f>
        <v>Flussprobe</v>
      </c>
      <c r="V32" s="332"/>
    </row>
    <row r="33" spans="1:22">
      <c r="A33" t="s">
        <v>68</v>
      </c>
      <c r="B33" s="299"/>
      <c r="C33" s="302"/>
      <c r="D33" s="302"/>
      <c r="E33" s="302"/>
      <c r="F33" s="302"/>
      <c r="G33" s="302"/>
      <c r="H33" s="76"/>
      <c r="I33" s="291"/>
      <c r="J33" s="291">
        <v>10.5054</v>
      </c>
      <c r="K33" s="300"/>
      <c r="L33" s="300" t="e">
        <f t="shared" si="0"/>
        <v>#DIV/0!</v>
      </c>
      <c r="M33" s="300"/>
      <c r="N33" s="297" t="e">
        <f t="shared" si="1"/>
        <v>#DIV/0!</v>
      </c>
      <c r="O33" s="297" t="e">
        <f t="shared" si="2"/>
        <v>#DIV/0!</v>
      </c>
      <c r="P33" s="201" t="e">
        <f t="shared" si="3"/>
        <v>#DIV/0!</v>
      </c>
      <c r="Q33" s="208">
        <f t="shared" si="4"/>
        <v>0</v>
      </c>
      <c r="R33" s="208"/>
      <c r="S33" s="300"/>
      <c r="T33" s="300"/>
      <c r="U33" s="297" t="str">
        <f>PE!AP33</f>
        <v>Flussprobe</v>
      </c>
      <c r="V33" s="332"/>
    </row>
    <row r="34" spans="1:22">
      <c r="A34" t="s">
        <v>69</v>
      </c>
      <c r="B34" s="299"/>
      <c r="C34" s="302"/>
      <c r="D34" s="302"/>
      <c r="E34" s="302"/>
      <c r="F34" s="302"/>
      <c r="G34" s="302"/>
      <c r="H34" s="76"/>
      <c r="I34" s="291"/>
      <c r="J34" s="291">
        <v>10.3261</v>
      </c>
      <c r="K34" s="300"/>
      <c r="L34" s="300" t="e">
        <f t="shared" si="0"/>
        <v>#DIV/0!</v>
      </c>
      <c r="M34" s="300"/>
      <c r="N34" s="297" t="e">
        <f t="shared" si="1"/>
        <v>#DIV/0!</v>
      </c>
      <c r="O34" s="297" t="e">
        <f t="shared" si="2"/>
        <v>#DIV/0!</v>
      </c>
      <c r="P34" s="201" t="e">
        <f t="shared" si="3"/>
        <v>#DIV/0!</v>
      </c>
      <c r="Q34" s="208">
        <f t="shared" si="4"/>
        <v>0</v>
      </c>
      <c r="R34" s="208"/>
      <c r="S34" s="300"/>
      <c r="T34" s="300"/>
      <c r="U34" s="297" t="str">
        <f>PE!AP34</f>
        <v>Flussprobe</v>
      </c>
      <c r="V34" s="332"/>
    </row>
    <row r="35" spans="1:22">
      <c r="A35" t="s">
        <v>70</v>
      </c>
      <c r="B35" s="299"/>
      <c r="C35" s="302"/>
      <c r="D35" s="302"/>
      <c r="E35" s="302"/>
      <c r="F35" s="302"/>
      <c r="G35" s="302"/>
      <c r="H35" s="76"/>
      <c r="I35" s="291"/>
      <c r="J35" s="291">
        <v>11.098699999999999</v>
      </c>
      <c r="K35" s="300"/>
      <c r="L35" s="300" t="e">
        <f t="shared" si="0"/>
        <v>#DIV/0!</v>
      </c>
      <c r="M35" s="300"/>
      <c r="N35" s="297" t="e">
        <f t="shared" si="1"/>
        <v>#DIV/0!</v>
      </c>
      <c r="O35" s="297" t="e">
        <f t="shared" si="2"/>
        <v>#DIV/0!</v>
      </c>
      <c r="P35" s="201" t="e">
        <f t="shared" si="3"/>
        <v>#DIV/0!</v>
      </c>
      <c r="Q35" s="208">
        <f t="shared" si="4"/>
        <v>0</v>
      </c>
      <c r="R35" s="208"/>
      <c r="S35" s="300"/>
      <c r="T35" s="300"/>
      <c r="U35" s="297" t="str">
        <f>PE!AP35</f>
        <v>Flussprobe</v>
      </c>
      <c r="V35" s="332"/>
    </row>
    <row r="36" spans="1:22">
      <c r="A36" t="s">
        <v>71</v>
      </c>
      <c r="B36" s="299"/>
      <c r="C36" s="302"/>
      <c r="D36" s="302"/>
      <c r="E36" s="302"/>
      <c r="F36" s="302"/>
      <c r="G36" s="302"/>
      <c r="H36" s="76"/>
      <c r="I36" s="291"/>
      <c r="J36" s="291">
        <v>11.1198</v>
      </c>
      <c r="K36" s="300"/>
      <c r="L36" s="300" t="e">
        <f t="shared" si="0"/>
        <v>#DIV/0!</v>
      </c>
      <c r="M36" s="300"/>
      <c r="N36" s="297" t="e">
        <f t="shared" si="1"/>
        <v>#DIV/0!</v>
      </c>
      <c r="O36" s="297" t="e">
        <f t="shared" si="2"/>
        <v>#DIV/0!</v>
      </c>
      <c r="P36" s="201" t="e">
        <f t="shared" si="3"/>
        <v>#DIV/0!</v>
      </c>
      <c r="Q36" s="208">
        <f t="shared" si="4"/>
        <v>0</v>
      </c>
      <c r="R36" s="208"/>
      <c r="S36" s="300"/>
      <c r="T36" s="300"/>
      <c r="U36" s="297" t="str">
        <f>PE!AP36</f>
        <v>Muenchehofe</v>
      </c>
      <c r="V36" s="332"/>
    </row>
    <row r="37" spans="1:22">
      <c r="A37" t="s">
        <v>73</v>
      </c>
      <c r="B37" s="299"/>
      <c r="C37" s="302"/>
      <c r="D37" s="302"/>
      <c r="E37" s="302"/>
      <c r="F37" s="302"/>
      <c r="G37" s="302"/>
      <c r="H37" s="76"/>
      <c r="I37" s="291"/>
      <c r="J37" s="291">
        <v>11.873799999999999</v>
      </c>
      <c r="K37" s="300"/>
      <c r="L37" s="300" t="e">
        <f t="shared" si="0"/>
        <v>#DIV/0!</v>
      </c>
      <c r="M37" s="300"/>
      <c r="N37" s="297" t="e">
        <f t="shared" si="1"/>
        <v>#DIV/0!</v>
      </c>
      <c r="O37" s="297" t="e">
        <f t="shared" si="2"/>
        <v>#DIV/0!</v>
      </c>
      <c r="P37" s="201" t="e">
        <f t="shared" si="3"/>
        <v>#DIV/0!</v>
      </c>
      <c r="Q37" s="208">
        <f t="shared" si="4"/>
        <v>0</v>
      </c>
      <c r="R37" s="208"/>
      <c r="S37" s="300"/>
      <c r="T37" s="300"/>
      <c r="U37" s="297" t="str">
        <f>PE!AP37</f>
        <v>Muenchehofe</v>
      </c>
      <c r="V37" s="332"/>
    </row>
    <row r="38" spans="1:22">
      <c r="A38" t="s">
        <v>74</v>
      </c>
      <c r="B38" s="299"/>
      <c r="C38" s="302"/>
      <c r="D38" s="302"/>
      <c r="E38" s="302"/>
      <c r="F38" s="302"/>
      <c r="G38" s="302"/>
      <c r="H38" s="76"/>
      <c r="I38" s="291"/>
      <c r="J38" s="291">
        <v>9.9004999999999992</v>
      </c>
      <c r="K38" s="300"/>
      <c r="L38" s="300" t="e">
        <f t="shared" si="0"/>
        <v>#DIV/0!</v>
      </c>
      <c r="M38" s="300"/>
      <c r="N38" s="297" t="e">
        <f t="shared" si="1"/>
        <v>#DIV/0!</v>
      </c>
      <c r="O38" s="297" t="e">
        <f t="shared" si="2"/>
        <v>#DIV/0!</v>
      </c>
      <c r="P38" s="201" t="e">
        <f t="shared" si="3"/>
        <v>#DIV/0!</v>
      </c>
      <c r="Q38" s="208">
        <f t="shared" si="4"/>
        <v>0</v>
      </c>
      <c r="R38" s="208"/>
      <c r="S38" s="300"/>
      <c r="T38" s="300"/>
      <c r="U38" s="297" t="str">
        <f>PE!AP38</f>
        <v>Muenchehofe</v>
      </c>
      <c r="V38" s="332"/>
    </row>
    <row r="39" spans="1:22">
      <c r="A39" t="s">
        <v>75</v>
      </c>
      <c r="B39" s="299"/>
      <c r="C39" s="302"/>
      <c r="D39" s="302"/>
      <c r="E39" s="302"/>
      <c r="F39" s="302"/>
      <c r="G39" s="302"/>
      <c r="H39" s="76"/>
      <c r="I39" s="291"/>
      <c r="J39" s="291">
        <v>9.8294999999999995</v>
      </c>
      <c r="K39" s="300"/>
      <c r="L39" s="300" t="e">
        <f t="shared" si="0"/>
        <v>#DIV/0!</v>
      </c>
      <c r="M39" s="300"/>
      <c r="N39" s="297" t="e">
        <f t="shared" si="1"/>
        <v>#DIV/0!</v>
      </c>
      <c r="O39" s="297" t="e">
        <f t="shared" si="2"/>
        <v>#DIV/0!</v>
      </c>
      <c r="P39" s="201" t="e">
        <f t="shared" si="3"/>
        <v>#DIV/0!</v>
      </c>
      <c r="Q39" s="208">
        <f t="shared" si="4"/>
        <v>0</v>
      </c>
      <c r="R39" s="208"/>
      <c r="S39" s="300"/>
      <c r="T39" s="300"/>
      <c r="U39" s="297" t="str">
        <f>PE!AP39</f>
        <v>Muenchehofe</v>
      </c>
      <c r="V39" s="332"/>
    </row>
    <row r="40" spans="1:22">
      <c r="A40" t="s">
        <v>76</v>
      </c>
      <c r="B40" s="299"/>
      <c r="C40" s="302"/>
      <c r="D40" s="302"/>
      <c r="E40" s="302"/>
      <c r="F40" s="302"/>
      <c r="G40" s="302"/>
      <c r="H40" s="76"/>
      <c r="I40" s="291"/>
      <c r="J40" s="291">
        <v>10.4939</v>
      </c>
      <c r="K40" s="300"/>
      <c r="L40" s="300" t="e">
        <f t="shared" si="0"/>
        <v>#DIV/0!</v>
      </c>
      <c r="M40" s="300"/>
      <c r="N40" s="297" t="e">
        <f t="shared" si="1"/>
        <v>#DIV/0!</v>
      </c>
      <c r="O40" s="297" t="e">
        <f t="shared" si="2"/>
        <v>#DIV/0!</v>
      </c>
      <c r="P40" s="201" t="e">
        <f t="shared" si="3"/>
        <v>#DIV/0!</v>
      </c>
      <c r="Q40" s="208">
        <f t="shared" si="4"/>
        <v>0</v>
      </c>
      <c r="R40" s="208"/>
      <c r="S40" s="300"/>
      <c r="T40" s="300"/>
      <c r="U40" s="297" t="str">
        <f>PE!AP40</f>
        <v>Flussprobe</v>
      </c>
      <c r="V40" s="332"/>
    </row>
    <row r="41" spans="1:22">
      <c r="A41" t="s">
        <v>77</v>
      </c>
      <c r="B41" s="299"/>
      <c r="C41" s="302"/>
      <c r="D41" s="302"/>
      <c r="E41" s="302"/>
      <c r="F41" s="302"/>
      <c r="G41" s="302"/>
      <c r="H41" s="76"/>
      <c r="I41" s="291"/>
      <c r="J41" s="291">
        <v>10.4939</v>
      </c>
      <c r="K41" s="300"/>
      <c r="L41" s="300" t="e">
        <f t="shared" si="0"/>
        <v>#DIV/0!</v>
      </c>
      <c r="M41" s="300"/>
      <c r="N41" s="297" t="e">
        <f t="shared" si="1"/>
        <v>#DIV/0!</v>
      </c>
      <c r="O41" s="297" t="e">
        <f t="shared" si="2"/>
        <v>#DIV/0!</v>
      </c>
      <c r="P41" s="201" t="e">
        <f t="shared" si="3"/>
        <v>#DIV/0!</v>
      </c>
      <c r="Q41" s="208">
        <f t="shared" si="4"/>
        <v>0</v>
      </c>
      <c r="R41" s="208"/>
      <c r="S41" s="300"/>
      <c r="T41" s="300"/>
      <c r="U41" s="297" t="str">
        <f>PE!AP41</f>
        <v>Flussprobe</v>
      </c>
      <c r="V41" s="332"/>
    </row>
    <row r="42" spans="1:22">
      <c r="A42" t="s">
        <v>79</v>
      </c>
      <c r="B42" s="299"/>
      <c r="C42" s="302"/>
      <c r="D42" s="302"/>
      <c r="E42" s="302"/>
      <c r="F42" s="302"/>
      <c r="G42" s="302"/>
      <c r="H42" s="76"/>
      <c r="I42" s="291"/>
      <c r="J42" s="291">
        <v>10.5085</v>
      </c>
      <c r="K42" s="300"/>
      <c r="L42" s="300" t="e">
        <f t="shared" si="0"/>
        <v>#DIV/0!</v>
      </c>
      <c r="M42" s="300"/>
      <c r="N42" s="297" t="e">
        <f t="shared" si="1"/>
        <v>#DIV/0!</v>
      </c>
      <c r="O42" s="297" t="e">
        <f t="shared" si="2"/>
        <v>#DIV/0!</v>
      </c>
      <c r="P42" s="201" t="e">
        <f t="shared" si="3"/>
        <v>#DIV/0!</v>
      </c>
      <c r="Q42" s="208">
        <f t="shared" si="4"/>
        <v>0</v>
      </c>
      <c r="R42" s="208"/>
      <c r="S42" s="300"/>
      <c r="T42" s="300"/>
      <c r="U42" s="297" t="str">
        <f>PE!AP42</f>
        <v>Flussprobe</v>
      </c>
      <c r="V42" s="332"/>
    </row>
    <row r="43" spans="1:22">
      <c r="A43" t="s">
        <v>80</v>
      </c>
      <c r="B43" s="299"/>
      <c r="C43" s="302"/>
      <c r="D43" s="302"/>
      <c r="E43" s="302"/>
      <c r="F43" s="302"/>
      <c r="G43" s="302"/>
      <c r="H43" s="76"/>
      <c r="I43" s="291"/>
      <c r="J43" s="291">
        <v>11.4</v>
      </c>
      <c r="K43" s="300"/>
      <c r="L43" s="300" t="e">
        <f t="shared" si="0"/>
        <v>#DIV/0!</v>
      </c>
      <c r="M43" s="300"/>
      <c r="N43" s="297" t="e">
        <f t="shared" si="1"/>
        <v>#DIV/0!</v>
      </c>
      <c r="O43" s="297" t="e">
        <f t="shared" si="2"/>
        <v>#DIV/0!</v>
      </c>
      <c r="P43" s="201" t="e">
        <f t="shared" si="3"/>
        <v>#DIV/0!</v>
      </c>
      <c r="Q43" s="208">
        <f t="shared" si="4"/>
        <v>0</v>
      </c>
      <c r="R43" s="208"/>
      <c r="S43" s="300"/>
      <c r="T43" s="300"/>
      <c r="U43" s="297" t="str">
        <f>PE!AP43</f>
        <v>Methode</v>
      </c>
      <c r="V43" s="332"/>
    </row>
    <row r="44" spans="1:22">
      <c r="A44" t="s">
        <v>82</v>
      </c>
      <c r="B44" s="299"/>
      <c r="C44" s="302"/>
      <c r="D44" s="302"/>
      <c r="E44" s="302"/>
      <c r="F44" s="302"/>
      <c r="G44" s="302"/>
      <c r="H44" s="76"/>
      <c r="I44" s="291"/>
      <c r="J44" s="291">
        <v>11</v>
      </c>
      <c r="K44" s="300"/>
      <c r="L44" s="300" t="e">
        <f t="shared" si="0"/>
        <v>#DIV/0!</v>
      </c>
      <c r="M44" s="300"/>
      <c r="N44" s="297" t="e">
        <f t="shared" si="1"/>
        <v>#DIV/0!</v>
      </c>
      <c r="O44" s="297" t="e">
        <f t="shared" si="2"/>
        <v>#DIV/0!</v>
      </c>
      <c r="P44" s="201" t="e">
        <f t="shared" si="3"/>
        <v>#DIV/0!</v>
      </c>
      <c r="Q44" s="208">
        <f t="shared" si="4"/>
        <v>0</v>
      </c>
      <c r="R44" s="208"/>
      <c r="S44" s="300"/>
      <c r="T44" s="300"/>
      <c r="U44" s="297" t="str">
        <f>PE!AP44</f>
        <v>Methode</v>
      </c>
      <c r="V44" s="332"/>
    </row>
    <row r="45" spans="1:22">
      <c r="A45" t="s">
        <v>83</v>
      </c>
      <c r="B45" s="299"/>
      <c r="C45" s="302"/>
      <c r="D45" s="302"/>
      <c r="E45" s="302"/>
      <c r="F45" s="302"/>
      <c r="G45" s="302"/>
      <c r="H45" s="76"/>
      <c r="I45" s="291"/>
      <c r="J45" s="291">
        <v>9.2992000000000008</v>
      </c>
      <c r="K45" s="300"/>
      <c r="L45" s="300" t="e">
        <f t="shared" si="0"/>
        <v>#DIV/0!</v>
      </c>
      <c r="M45" s="300"/>
      <c r="N45" s="297" t="e">
        <f t="shared" si="1"/>
        <v>#DIV/0!</v>
      </c>
      <c r="O45" s="297" t="e">
        <f t="shared" si="2"/>
        <v>#DIV/0!</v>
      </c>
      <c r="P45" s="201" t="e">
        <f t="shared" si="3"/>
        <v>#DIV/0!</v>
      </c>
      <c r="Q45" s="208">
        <f t="shared" si="4"/>
        <v>0</v>
      </c>
      <c r="R45" s="208"/>
      <c r="S45" s="300"/>
      <c r="T45" s="300"/>
      <c r="U45" s="297" t="str">
        <f>PE!AP45</f>
        <v>Muenchehofe</v>
      </c>
      <c r="V45" s="332"/>
    </row>
    <row r="46" spans="1:22">
      <c r="A46" t="s">
        <v>84</v>
      </c>
      <c r="B46" s="299"/>
      <c r="C46" s="302"/>
      <c r="D46" s="302"/>
      <c r="E46" s="302"/>
      <c r="F46" s="302"/>
      <c r="G46" s="302"/>
      <c r="H46" s="76"/>
      <c r="I46" s="291"/>
      <c r="J46" s="291">
        <v>11.0101</v>
      </c>
      <c r="K46" s="300"/>
      <c r="L46" s="300" t="e">
        <f t="shared" si="0"/>
        <v>#DIV/0!</v>
      </c>
      <c r="M46" s="300"/>
      <c r="N46" s="297" t="e">
        <f t="shared" si="1"/>
        <v>#DIV/0!</v>
      </c>
      <c r="O46" s="297" t="e">
        <f t="shared" si="2"/>
        <v>#DIV/0!</v>
      </c>
      <c r="P46" s="201" t="e">
        <f t="shared" si="3"/>
        <v>#DIV/0!</v>
      </c>
      <c r="Q46" s="208">
        <f t="shared" si="4"/>
        <v>0</v>
      </c>
      <c r="R46" s="208"/>
      <c r="S46" s="300"/>
      <c r="T46" s="300"/>
      <c r="U46" s="297" t="str">
        <f>PE!AP46</f>
        <v>Muenchehofe</v>
      </c>
      <c r="V46" s="332"/>
    </row>
    <row r="47" spans="1:22">
      <c r="A47" t="s">
        <v>85</v>
      </c>
      <c r="B47" s="299"/>
      <c r="C47" s="302"/>
      <c r="D47" s="302"/>
      <c r="E47" s="302"/>
      <c r="F47" s="302"/>
      <c r="G47" s="302"/>
      <c r="H47" s="76"/>
      <c r="I47" s="291"/>
      <c r="J47" s="291">
        <v>8.7697000000000003</v>
      </c>
      <c r="K47" s="300"/>
      <c r="L47" s="300" t="e">
        <f t="shared" si="0"/>
        <v>#DIV/0!</v>
      </c>
      <c r="M47" s="300"/>
      <c r="N47" s="297" t="e">
        <f t="shared" si="1"/>
        <v>#DIV/0!</v>
      </c>
      <c r="O47" s="297" t="e">
        <f t="shared" si="2"/>
        <v>#DIV/0!</v>
      </c>
      <c r="P47" s="201" t="e">
        <f t="shared" si="3"/>
        <v>#DIV/0!</v>
      </c>
      <c r="Q47" s="208">
        <f t="shared" si="4"/>
        <v>0</v>
      </c>
      <c r="R47" s="208"/>
      <c r="S47" s="300"/>
      <c r="T47" s="300"/>
      <c r="U47" s="297" t="str">
        <f>PE!AP47</f>
        <v>Muenchehofe</v>
      </c>
      <c r="V47" s="332"/>
    </row>
    <row r="48" spans="1:22">
      <c r="A48" t="s">
        <v>86</v>
      </c>
      <c r="B48" s="299"/>
      <c r="C48" s="302"/>
      <c r="D48" s="302"/>
      <c r="E48" s="302"/>
      <c r="F48" s="302"/>
      <c r="G48" s="302"/>
      <c r="H48" s="76"/>
      <c r="I48" s="291"/>
      <c r="J48" s="291">
        <v>10.600899999999999</v>
      </c>
      <c r="K48" s="300"/>
      <c r="L48" s="300" t="e">
        <f t="shared" si="0"/>
        <v>#DIV/0!</v>
      </c>
      <c r="M48" s="300"/>
      <c r="N48" s="297" t="e">
        <f t="shared" si="1"/>
        <v>#DIV/0!</v>
      </c>
      <c r="O48" s="297" t="e">
        <f t="shared" si="2"/>
        <v>#DIV/0!</v>
      </c>
      <c r="P48" s="201" t="e">
        <f t="shared" si="3"/>
        <v>#DIV/0!</v>
      </c>
      <c r="Q48" s="208">
        <f t="shared" si="4"/>
        <v>0</v>
      </c>
      <c r="R48" s="208"/>
      <c r="S48" s="300"/>
      <c r="T48" s="300"/>
      <c r="U48" s="297" t="str">
        <f>PE!AP48</f>
        <v>Muenchehofe</v>
      </c>
      <c r="V48" s="332"/>
    </row>
    <row r="49" spans="1:22">
      <c r="A49" t="s">
        <v>87</v>
      </c>
      <c r="B49" s="299"/>
      <c r="C49" s="302"/>
      <c r="D49" s="302"/>
      <c r="E49" s="302"/>
      <c r="F49" s="302"/>
      <c r="G49" s="302"/>
      <c r="H49" s="76"/>
      <c r="I49" s="291"/>
      <c r="J49" s="291">
        <v>9.8119999999999994</v>
      </c>
      <c r="K49" s="300"/>
      <c r="L49" s="300" t="e">
        <f t="shared" si="0"/>
        <v>#DIV/0!</v>
      </c>
      <c r="M49" s="300"/>
      <c r="N49" s="297" t="e">
        <f t="shared" si="1"/>
        <v>#DIV/0!</v>
      </c>
      <c r="O49" s="297" t="e">
        <f t="shared" si="2"/>
        <v>#DIV/0!</v>
      </c>
      <c r="P49" s="201" t="e">
        <f t="shared" si="3"/>
        <v>#DIV/0!</v>
      </c>
      <c r="Q49" s="208">
        <f t="shared" si="4"/>
        <v>0</v>
      </c>
      <c r="R49" s="208"/>
      <c r="S49" s="300"/>
      <c r="T49" s="300"/>
      <c r="U49" s="297" t="str">
        <f>PE!AP49</f>
        <v>Muenchehofe</v>
      </c>
      <c r="V49" s="332"/>
    </row>
    <row r="50" spans="1:22">
      <c r="A50" t="s">
        <v>88</v>
      </c>
      <c r="B50" s="299"/>
      <c r="C50" s="302"/>
      <c r="D50" s="302"/>
      <c r="E50" s="302"/>
      <c r="F50" s="302"/>
      <c r="G50" s="302"/>
      <c r="H50" s="76"/>
      <c r="I50" s="291"/>
      <c r="J50" s="291">
        <v>9.5437999999999992</v>
      </c>
      <c r="K50" s="300"/>
      <c r="L50" s="300" t="e">
        <f t="shared" si="0"/>
        <v>#DIV/0!</v>
      </c>
      <c r="M50" s="300"/>
      <c r="N50" s="297" t="e">
        <f t="shared" si="1"/>
        <v>#DIV/0!</v>
      </c>
      <c r="O50" s="297" t="e">
        <f t="shared" si="2"/>
        <v>#DIV/0!</v>
      </c>
      <c r="P50" s="201" t="e">
        <f t="shared" si="3"/>
        <v>#DIV/0!</v>
      </c>
      <c r="Q50" s="208">
        <f t="shared" si="4"/>
        <v>0</v>
      </c>
      <c r="R50" s="208"/>
      <c r="S50" s="300"/>
      <c r="T50" s="300"/>
      <c r="U50" s="297" t="str">
        <f>PE!AP50</f>
        <v>Muenchehofe</v>
      </c>
      <c r="V50" s="332"/>
    </row>
    <row r="51" spans="1:22">
      <c r="A51" t="s">
        <v>89</v>
      </c>
      <c r="B51" s="299"/>
      <c r="C51" s="302"/>
      <c r="D51" s="302"/>
      <c r="E51" s="302"/>
      <c r="F51" s="302"/>
      <c r="G51" s="302"/>
      <c r="H51" s="76"/>
      <c r="I51" s="291"/>
      <c r="J51" s="291">
        <v>9.0572999999999997</v>
      </c>
      <c r="K51" s="300"/>
      <c r="L51" s="300" t="e">
        <f t="shared" si="0"/>
        <v>#DIV/0!</v>
      </c>
      <c r="M51" s="300"/>
      <c r="N51" s="297" t="e">
        <f t="shared" si="1"/>
        <v>#DIV/0!</v>
      </c>
      <c r="O51" s="297" t="e">
        <f t="shared" si="2"/>
        <v>#DIV/0!</v>
      </c>
      <c r="P51" s="201" t="e">
        <f t="shared" si="3"/>
        <v>#DIV/0!</v>
      </c>
      <c r="Q51" s="208">
        <f t="shared" si="4"/>
        <v>0</v>
      </c>
      <c r="R51" s="208"/>
      <c r="S51" s="300"/>
      <c r="T51" s="300"/>
      <c r="U51" s="297" t="str">
        <f>PE!AP51</f>
        <v>Muenchehofe</v>
      </c>
      <c r="V51" s="332"/>
    </row>
    <row r="52" spans="1:22">
      <c r="A52" t="s">
        <v>90</v>
      </c>
      <c r="B52" s="299"/>
      <c r="C52" s="302"/>
      <c r="D52" s="302"/>
      <c r="E52" s="302"/>
      <c r="F52" s="302"/>
      <c r="G52" s="302"/>
      <c r="H52" s="76"/>
      <c r="I52" s="291"/>
      <c r="J52" s="291">
        <v>8.6795000000000009</v>
      </c>
      <c r="K52" s="300"/>
      <c r="L52" s="300" t="e">
        <f t="shared" si="0"/>
        <v>#DIV/0!</v>
      </c>
      <c r="M52" s="300"/>
      <c r="N52" s="297" t="e">
        <f t="shared" si="1"/>
        <v>#DIV/0!</v>
      </c>
      <c r="O52" s="297" t="e">
        <f t="shared" si="2"/>
        <v>#DIV/0!</v>
      </c>
      <c r="P52" s="201" t="e">
        <f t="shared" si="3"/>
        <v>#DIV/0!</v>
      </c>
      <c r="Q52" s="208">
        <f t="shared" si="4"/>
        <v>0</v>
      </c>
      <c r="R52" s="208"/>
      <c r="S52" s="300"/>
      <c r="T52" s="300"/>
      <c r="U52" s="297" t="str">
        <f>PE!AP52</f>
        <v>Muenchehofe</v>
      </c>
      <c r="V52" s="332"/>
    </row>
    <row r="53" spans="1:22">
      <c r="A53" t="s">
        <v>91</v>
      </c>
      <c r="B53" s="299"/>
      <c r="C53" s="302"/>
      <c r="D53" s="302"/>
      <c r="E53" s="302"/>
      <c r="F53" s="302"/>
      <c r="G53" s="302"/>
      <c r="H53" s="76"/>
      <c r="I53" s="291"/>
      <c r="J53" s="291">
        <v>10.8721</v>
      </c>
      <c r="K53" s="300"/>
      <c r="L53" s="300" t="e">
        <f t="shared" si="0"/>
        <v>#DIV/0!</v>
      </c>
      <c r="M53" s="300"/>
      <c r="N53" s="297" t="e">
        <f t="shared" si="1"/>
        <v>#DIV/0!</v>
      </c>
      <c r="O53" s="297" t="e">
        <f t="shared" si="2"/>
        <v>#DIV/0!</v>
      </c>
      <c r="P53" s="201" t="e">
        <f t="shared" si="3"/>
        <v>#DIV/0!</v>
      </c>
      <c r="Q53" s="208">
        <f t="shared" si="4"/>
        <v>0</v>
      </c>
      <c r="R53" s="208"/>
      <c r="S53" s="300"/>
      <c r="T53" s="300"/>
      <c r="U53" s="297" t="str">
        <f>PE!AP53</f>
        <v>Flussprobe</v>
      </c>
      <c r="V53" s="332"/>
    </row>
    <row r="54" spans="1:22">
      <c r="A54" t="s">
        <v>92</v>
      </c>
      <c r="B54" s="299"/>
      <c r="C54" s="302"/>
      <c r="D54" s="302"/>
      <c r="E54" s="302"/>
      <c r="F54" s="302"/>
      <c r="G54" s="302"/>
      <c r="H54" s="76"/>
      <c r="I54" s="291"/>
      <c r="J54" s="291">
        <v>10.3378</v>
      </c>
      <c r="K54" s="300"/>
      <c r="L54" s="300" t="e">
        <f t="shared" si="0"/>
        <v>#DIV/0!</v>
      </c>
      <c r="M54" s="300"/>
      <c r="N54" s="297" t="e">
        <f t="shared" si="1"/>
        <v>#DIV/0!</v>
      </c>
      <c r="O54" s="297" t="e">
        <f t="shared" si="2"/>
        <v>#DIV/0!</v>
      </c>
      <c r="P54" s="201" t="e">
        <f t="shared" si="3"/>
        <v>#DIV/0!</v>
      </c>
      <c r="Q54" s="208">
        <f t="shared" si="4"/>
        <v>0</v>
      </c>
      <c r="R54" s="208"/>
      <c r="S54" s="300"/>
      <c r="T54" s="300"/>
      <c r="U54" s="297" t="str">
        <f>PE!AP54</f>
        <v>Flussprobe</v>
      </c>
      <c r="V54" s="332"/>
    </row>
    <row r="55" spans="1:22">
      <c r="A55" t="s">
        <v>93</v>
      </c>
      <c r="B55" s="299"/>
      <c r="C55" s="302"/>
      <c r="D55" s="302"/>
      <c r="E55" s="302"/>
      <c r="F55" s="302"/>
      <c r="G55" s="302"/>
      <c r="H55" s="76"/>
      <c r="I55" s="291"/>
      <c r="J55" s="291">
        <v>10.241199999999999</v>
      </c>
      <c r="K55" s="300"/>
      <c r="L55" s="300" t="e">
        <f t="shared" si="0"/>
        <v>#DIV/0!</v>
      </c>
      <c r="M55" s="300"/>
      <c r="N55" s="297" t="e">
        <f t="shared" si="1"/>
        <v>#DIV/0!</v>
      </c>
      <c r="O55" s="297" t="e">
        <f t="shared" si="2"/>
        <v>#DIV/0!</v>
      </c>
      <c r="P55" s="201" t="e">
        <f t="shared" si="3"/>
        <v>#DIV/0!</v>
      </c>
      <c r="Q55" s="208">
        <f t="shared" si="4"/>
        <v>0</v>
      </c>
      <c r="R55" s="208"/>
      <c r="S55" s="300"/>
      <c r="T55" s="300"/>
      <c r="U55" s="297" t="str">
        <f>PE!AP55</f>
        <v>Flussprobe</v>
      </c>
      <c r="V55" s="332"/>
    </row>
    <row r="56" spans="1:22">
      <c r="A56" t="s">
        <v>94</v>
      </c>
      <c r="B56" s="299"/>
      <c r="C56" s="302"/>
      <c r="D56" s="302"/>
      <c r="E56" s="302"/>
      <c r="F56" s="302"/>
      <c r="G56" s="302"/>
      <c r="H56" s="76"/>
      <c r="I56" s="291"/>
      <c r="J56" s="291">
        <v>9.7591000000000001</v>
      </c>
      <c r="K56" s="300"/>
      <c r="L56" s="300" t="e">
        <f t="shared" si="0"/>
        <v>#DIV/0!</v>
      </c>
      <c r="M56" s="300"/>
      <c r="N56" s="297" t="e">
        <f t="shared" si="1"/>
        <v>#DIV/0!</v>
      </c>
      <c r="O56" s="297" t="e">
        <f t="shared" si="2"/>
        <v>#DIV/0!</v>
      </c>
      <c r="P56" s="201" t="e">
        <f t="shared" si="3"/>
        <v>#DIV/0!</v>
      </c>
      <c r="Q56" s="208">
        <f t="shared" si="4"/>
        <v>0</v>
      </c>
      <c r="R56" s="208"/>
      <c r="S56" s="300"/>
      <c r="T56" s="300"/>
      <c r="U56" s="297" t="str">
        <f>PE!AP56</f>
        <v>Flussprobe</v>
      </c>
      <c r="V56" s="332"/>
    </row>
    <row r="57" spans="1:22">
      <c r="A57" t="s">
        <v>95</v>
      </c>
      <c r="B57" s="299"/>
      <c r="C57" s="302"/>
      <c r="D57" s="302"/>
      <c r="E57" s="302"/>
      <c r="F57" s="302"/>
      <c r="G57" s="302"/>
      <c r="H57" s="76"/>
      <c r="I57" s="291"/>
      <c r="J57" s="291">
        <v>9.8644999999999996</v>
      </c>
      <c r="K57" s="300"/>
      <c r="L57" s="300" t="e">
        <f t="shared" si="0"/>
        <v>#DIV/0!</v>
      </c>
      <c r="M57" s="300"/>
      <c r="N57" s="297" t="e">
        <f t="shared" si="1"/>
        <v>#DIV/0!</v>
      </c>
      <c r="O57" s="297" t="e">
        <f t="shared" si="2"/>
        <v>#DIV/0!</v>
      </c>
      <c r="P57" s="201" t="e">
        <f t="shared" si="3"/>
        <v>#DIV/0!</v>
      </c>
      <c r="Q57" s="208">
        <f t="shared" si="4"/>
        <v>0</v>
      </c>
      <c r="R57" s="208"/>
      <c r="S57" s="300"/>
      <c r="T57" s="300"/>
      <c r="U57" s="297" t="str">
        <f>PE!AP57</f>
        <v>Flussprobe</v>
      </c>
      <c r="V57" s="332"/>
    </row>
    <row r="58" spans="1:22">
      <c r="A58" t="s">
        <v>96</v>
      </c>
      <c r="B58" s="299"/>
      <c r="C58" s="302"/>
      <c r="D58" s="302"/>
      <c r="E58" s="302"/>
      <c r="F58" s="302"/>
      <c r="G58" s="302"/>
      <c r="H58" s="76"/>
      <c r="I58" s="291"/>
      <c r="J58" s="291">
        <v>10.786300000000001</v>
      </c>
      <c r="K58" s="300"/>
      <c r="L58" s="300" t="e">
        <f t="shared" si="0"/>
        <v>#DIV/0!</v>
      </c>
      <c r="M58" s="300"/>
      <c r="N58" s="297" t="e">
        <f t="shared" si="1"/>
        <v>#DIV/0!</v>
      </c>
      <c r="O58" s="297" t="e">
        <f t="shared" si="2"/>
        <v>#DIV/0!</v>
      </c>
      <c r="P58" s="201" t="e">
        <f t="shared" si="3"/>
        <v>#DIV/0!</v>
      </c>
      <c r="Q58" s="208">
        <f t="shared" si="4"/>
        <v>0</v>
      </c>
      <c r="R58" s="208"/>
      <c r="S58" s="300"/>
      <c r="T58" s="300"/>
      <c r="U58" s="297" t="str">
        <f>PE!AP58</f>
        <v>Flussprobe</v>
      </c>
      <c r="V58" s="332"/>
    </row>
    <row r="59" spans="1:22">
      <c r="A59" t="s">
        <v>97</v>
      </c>
      <c r="B59" s="299"/>
      <c r="C59" s="302"/>
      <c r="D59" s="302"/>
      <c r="E59" s="302"/>
      <c r="F59" s="302"/>
      <c r="G59" s="302"/>
      <c r="H59" s="76"/>
      <c r="I59" s="291"/>
      <c r="J59" s="291">
        <v>10.3813</v>
      </c>
      <c r="K59" s="300"/>
      <c r="L59" s="300" t="e">
        <f t="shared" si="0"/>
        <v>#DIV/0!</v>
      </c>
      <c r="M59" s="300"/>
      <c r="N59" s="297" t="e">
        <f t="shared" si="1"/>
        <v>#DIV/0!</v>
      </c>
      <c r="O59" s="297" t="e">
        <f t="shared" si="2"/>
        <v>#DIV/0!</v>
      </c>
      <c r="P59" s="201" t="e">
        <f t="shared" si="3"/>
        <v>#DIV/0!</v>
      </c>
      <c r="Q59" s="208">
        <f t="shared" si="4"/>
        <v>0</v>
      </c>
      <c r="R59" s="208"/>
      <c r="S59" s="300"/>
      <c r="T59" s="300"/>
      <c r="U59" s="297" t="str">
        <f>PE!AP59</f>
        <v>Muenchehofe</v>
      </c>
      <c r="V59" s="332"/>
    </row>
    <row r="60" spans="1:22">
      <c r="A60" t="s">
        <v>98</v>
      </c>
      <c r="B60" s="299"/>
      <c r="C60" s="302"/>
      <c r="D60" s="302"/>
      <c r="E60" s="302"/>
      <c r="F60" s="302"/>
      <c r="G60" s="302"/>
      <c r="H60" s="76"/>
      <c r="I60" s="291"/>
      <c r="J60" s="291">
        <v>9.5404999999999998</v>
      </c>
      <c r="K60" s="300"/>
      <c r="L60" s="300" t="e">
        <f t="shared" si="0"/>
        <v>#DIV/0!</v>
      </c>
      <c r="M60" s="300"/>
      <c r="N60" s="297" t="e">
        <f t="shared" si="1"/>
        <v>#DIV/0!</v>
      </c>
      <c r="O60" s="297" t="e">
        <f t="shared" si="2"/>
        <v>#DIV/0!</v>
      </c>
      <c r="P60" s="201" t="e">
        <f t="shared" si="3"/>
        <v>#DIV/0!</v>
      </c>
      <c r="Q60" s="208">
        <f t="shared" si="4"/>
        <v>0</v>
      </c>
      <c r="R60" s="208"/>
      <c r="S60" s="300"/>
      <c r="T60" s="300"/>
      <c r="U60" s="297" t="str">
        <f>PE!AP60</f>
        <v>Muenchehofe</v>
      </c>
      <c r="V60" s="332"/>
    </row>
    <row r="61" spans="1:22">
      <c r="A61" t="s">
        <v>99</v>
      </c>
      <c r="B61" s="299"/>
      <c r="C61" s="302"/>
      <c r="D61" s="302"/>
      <c r="E61" s="302"/>
      <c r="F61" s="302"/>
      <c r="G61" s="302"/>
      <c r="H61" s="76"/>
      <c r="I61" s="291"/>
      <c r="J61" s="291">
        <v>9.5395000000000003</v>
      </c>
      <c r="K61" s="300"/>
      <c r="L61" s="300" t="e">
        <f t="shared" si="0"/>
        <v>#DIV/0!</v>
      </c>
      <c r="M61" s="300"/>
      <c r="N61" s="297" t="e">
        <f t="shared" si="1"/>
        <v>#DIV/0!</v>
      </c>
      <c r="O61" s="297" t="e">
        <f t="shared" si="2"/>
        <v>#DIV/0!</v>
      </c>
      <c r="P61" s="201" t="e">
        <f t="shared" si="3"/>
        <v>#DIV/0!</v>
      </c>
      <c r="Q61" s="208">
        <f t="shared" si="4"/>
        <v>0</v>
      </c>
      <c r="R61" s="208"/>
      <c r="S61" s="300"/>
      <c r="T61" s="300"/>
      <c r="U61" s="297" t="str">
        <f>PE!AP61</f>
        <v>Muenchehofe</v>
      </c>
      <c r="V61" s="332"/>
    </row>
    <row r="62" spans="1:22">
      <c r="A62" t="s">
        <v>100</v>
      </c>
      <c r="B62" s="299"/>
      <c r="C62" s="302"/>
      <c r="D62" s="302"/>
      <c r="E62" s="302"/>
      <c r="F62" s="302"/>
      <c r="G62" s="302"/>
      <c r="H62" s="76"/>
      <c r="I62" s="291"/>
      <c r="J62" s="291">
        <v>9.1361000000000008</v>
      </c>
      <c r="K62" s="300"/>
      <c r="L62" s="300" t="e">
        <f t="shared" si="0"/>
        <v>#DIV/0!</v>
      </c>
      <c r="M62" s="300"/>
      <c r="N62" s="297" t="e">
        <f t="shared" si="1"/>
        <v>#DIV/0!</v>
      </c>
      <c r="O62" s="297" t="e">
        <f t="shared" si="2"/>
        <v>#DIV/0!</v>
      </c>
      <c r="P62" s="201" t="e">
        <f t="shared" si="3"/>
        <v>#DIV/0!</v>
      </c>
      <c r="Q62" s="208">
        <f t="shared" si="4"/>
        <v>0</v>
      </c>
      <c r="R62" s="208"/>
      <c r="S62" s="300"/>
      <c r="T62" s="300"/>
      <c r="U62" s="297" t="str">
        <f>PE!AP62</f>
        <v>Muenchehofe</v>
      </c>
      <c r="V62" s="332"/>
    </row>
    <row r="63" spans="1:22">
      <c r="A63" t="s">
        <v>101</v>
      </c>
      <c r="B63" s="299"/>
      <c r="C63" s="302"/>
      <c r="D63" s="302"/>
      <c r="E63" s="302"/>
      <c r="F63" s="302"/>
      <c r="G63" s="302"/>
      <c r="H63" s="76"/>
      <c r="I63" s="291"/>
      <c r="J63" s="291">
        <v>10.1065</v>
      </c>
      <c r="K63" s="300"/>
      <c r="L63" s="300" t="e">
        <f t="shared" si="0"/>
        <v>#DIV/0!</v>
      </c>
      <c r="M63" s="300"/>
      <c r="N63" s="297" t="e">
        <f t="shared" si="1"/>
        <v>#DIV/0!</v>
      </c>
      <c r="O63" s="297" t="e">
        <f t="shared" si="2"/>
        <v>#DIV/0!</v>
      </c>
      <c r="P63" s="201" t="e">
        <f t="shared" si="3"/>
        <v>#DIV/0!</v>
      </c>
      <c r="Q63" s="208">
        <f t="shared" si="4"/>
        <v>0</v>
      </c>
      <c r="R63" s="208"/>
      <c r="S63" s="300"/>
      <c r="T63" s="300"/>
      <c r="U63" s="297" t="str">
        <f>PE!AP63</f>
        <v>Muenchehofe</v>
      </c>
      <c r="V63" s="332"/>
    </row>
    <row r="64" spans="1:22">
      <c r="A64" t="s">
        <v>102</v>
      </c>
      <c r="B64" s="299"/>
      <c r="C64" s="302"/>
      <c r="D64" s="302"/>
      <c r="E64" s="302"/>
      <c r="F64" s="302"/>
      <c r="G64" s="302"/>
      <c r="H64" s="76"/>
      <c r="I64" s="291"/>
      <c r="J64" s="291">
        <v>10.827199999999999</v>
      </c>
      <c r="K64" s="300"/>
      <c r="L64" s="300" t="e">
        <f t="shared" si="0"/>
        <v>#DIV/0!</v>
      </c>
      <c r="M64" s="300"/>
      <c r="N64" s="297" t="e">
        <f t="shared" si="1"/>
        <v>#DIV/0!</v>
      </c>
      <c r="O64" s="297" t="e">
        <f t="shared" si="2"/>
        <v>#DIV/0!</v>
      </c>
      <c r="P64" s="201" t="e">
        <f t="shared" si="3"/>
        <v>#DIV/0!</v>
      </c>
      <c r="Q64" s="208">
        <f t="shared" si="4"/>
        <v>0</v>
      </c>
      <c r="R64" s="208"/>
      <c r="S64" s="300"/>
      <c r="T64" s="300"/>
      <c r="U64" s="297" t="str">
        <f>PE!AP64</f>
        <v>Muenchehofe</v>
      </c>
      <c r="V64" s="332"/>
    </row>
    <row r="65" spans="1:22">
      <c r="A65" t="s">
        <v>103</v>
      </c>
      <c r="B65" s="299"/>
      <c r="C65" s="302"/>
      <c r="D65" s="302"/>
      <c r="E65" s="302"/>
      <c r="F65" s="302"/>
      <c r="G65" s="302"/>
      <c r="H65" s="76"/>
      <c r="I65" s="291"/>
      <c r="J65" s="291">
        <v>9.4387000000000008</v>
      </c>
      <c r="K65" s="300"/>
      <c r="L65" s="300" t="e">
        <f t="shared" si="0"/>
        <v>#DIV/0!</v>
      </c>
      <c r="M65" s="300"/>
      <c r="N65" s="297" t="e">
        <f t="shared" si="1"/>
        <v>#DIV/0!</v>
      </c>
      <c r="O65" s="297" t="e">
        <f t="shared" si="2"/>
        <v>#DIV/0!</v>
      </c>
      <c r="P65" s="201" t="e">
        <f t="shared" si="3"/>
        <v>#DIV/0!</v>
      </c>
      <c r="Q65" s="208">
        <f t="shared" si="4"/>
        <v>0</v>
      </c>
      <c r="R65" s="208"/>
      <c r="S65" s="300"/>
      <c r="T65" s="300"/>
      <c r="U65" s="297" t="str">
        <f>PE!AP65</f>
        <v>Muenchehofe</v>
      </c>
      <c r="V65" s="332"/>
    </row>
    <row r="66" spans="1:22">
      <c r="A66" t="s">
        <v>104</v>
      </c>
      <c r="B66" s="299"/>
      <c r="C66" s="302"/>
      <c r="D66" s="302"/>
      <c r="E66" s="302"/>
      <c r="F66" s="302"/>
      <c r="G66" s="302"/>
      <c r="H66" s="76"/>
      <c r="I66" s="291"/>
      <c r="J66" s="291">
        <v>10.819699999999999</v>
      </c>
      <c r="K66" s="300"/>
      <c r="L66" s="300" t="e">
        <f t="shared" ref="L66:L129" si="5">IF(COUNT(B66:C66)=1,0.33,(COUNT(B66:C66)*(1/(COUNT(B66:C66)+COUNTBLANK(B66:C66)))+(IF(O66&lt;35,1,IF(O66&lt;70,0.5,IF(O66&gt;70,0)))))/2)</f>
        <v>#DIV/0!</v>
      </c>
      <c r="M66" s="300"/>
      <c r="N66" s="297" t="e">
        <f t="shared" ref="N66:N129" si="6">AVERAGE(B66:E66)</f>
        <v>#DIV/0!</v>
      </c>
      <c r="O66" s="297" t="e">
        <f t="shared" ref="O66:O129" si="7">(MAX(B66:C66)-MIN(B66:C66))/N66*100</f>
        <v>#DIV/0!</v>
      </c>
      <c r="P66" s="201" t="e">
        <f t="shared" ref="P66:P129" si="8">AVERAGE(B66:E66)</f>
        <v>#DIV/0!</v>
      </c>
      <c r="Q66" s="208">
        <f t="shared" ref="Q66:Q129" si="9">IFERROR(P66/J66,0)</f>
        <v>0</v>
      </c>
      <c r="R66" s="208"/>
      <c r="S66" s="300"/>
      <c r="T66" s="300"/>
      <c r="U66" s="297" t="str">
        <f>PE!AP66</f>
        <v>Muenchehofe</v>
      </c>
      <c r="V66" s="332"/>
    </row>
    <row r="67" spans="1:22">
      <c r="A67" t="s">
        <v>105</v>
      </c>
      <c r="B67" s="299"/>
      <c r="C67" s="302"/>
      <c r="D67" s="302"/>
      <c r="E67" s="302"/>
      <c r="F67" s="302"/>
      <c r="G67" s="302"/>
      <c r="H67" s="76"/>
      <c r="I67" s="291"/>
      <c r="J67" s="291">
        <v>9.0966000000000005</v>
      </c>
      <c r="K67" s="300"/>
      <c r="L67" s="300" t="e">
        <f t="shared" si="5"/>
        <v>#DIV/0!</v>
      </c>
      <c r="M67" s="300"/>
      <c r="N67" s="297" t="e">
        <f t="shared" si="6"/>
        <v>#DIV/0!</v>
      </c>
      <c r="O67" s="297" t="e">
        <f t="shared" si="7"/>
        <v>#DIV/0!</v>
      </c>
      <c r="P67" s="201" t="e">
        <f t="shared" si="8"/>
        <v>#DIV/0!</v>
      </c>
      <c r="Q67" s="208">
        <f t="shared" si="9"/>
        <v>0</v>
      </c>
      <c r="R67" s="208"/>
      <c r="S67" s="300"/>
      <c r="T67" s="300"/>
      <c r="U67" s="297" t="str">
        <f>PE!AP67</f>
        <v>Muenchehofe</v>
      </c>
      <c r="V67" s="332"/>
    </row>
    <row r="68" spans="1:22">
      <c r="A68" t="s">
        <v>106</v>
      </c>
      <c r="B68" s="299"/>
      <c r="C68" s="302"/>
      <c r="D68" s="302"/>
      <c r="E68" s="302"/>
      <c r="F68" s="302"/>
      <c r="G68" s="302"/>
      <c r="H68" s="76"/>
      <c r="I68" s="291"/>
      <c r="J68" s="291">
        <v>10.378</v>
      </c>
      <c r="K68" s="300"/>
      <c r="L68" s="300" t="e">
        <f t="shared" si="5"/>
        <v>#DIV/0!</v>
      </c>
      <c r="M68" s="300"/>
      <c r="N68" s="297" t="e">
        <f t="shared" si="6"/>
        <v>#DIV/0!</v>
      </c>
      <c r="O68" s="297" t="e">
        <f t="shared" si="7"/>
        <v>#DIV/0!</v>
      </c>
      <c r="P68" s="201" t="e">
        <f t="shared" si="8"/>
        <v>#DIV/0!</v>
      </c>
      <c r="Q68" s="208">
        <f t="shared" si="9"/>
        <v>0</v>
      </c>
      <c r="R68" s="208"/>
      <c r="S68" s="300"/>
      <c r="T68" s="300"/>
      <c r="U68" s="297" t="str">
        <f>PE!AP68</f>
        <v>Muenchehofe</v>
      </c>
      <c r="V68" s="332"/>
    </row>
    <row r="69" spans="1:22">
      <c r="A69" t="s">
        <v>107</v>
      </c>
      <c r="B69" s="299"/>
      <c r="C69" s="302"/>
      <c r="D69" s="302"/>
      <c r="E69" s="302"/>
      <c r="F69" s="302"/>
      <c r="G69" s="302"/>
      <c r="H69" s="76"/>
      <c r="I69" s="291"/>
      <c r="J69" s="291">
        <v>9.5425000000000004</v>
      </c>
      <c r="K69" s="300"/>
      <c r="L69" s="300" t="e">
        <f t="shared" si="5"/>
        <v>#DIV/0!</v>
      </c>
      <c r="M69" s="300"/>
      <c r="N69" s="297" t="e">
        <f t="shared" si="6"/>
        <v>#DIV/0!</v>
      </c>
      <c r="O69" s="297" t="e">
        <f t="shared" si="7"/>
        <v>#DIV/0!</v>
      </c>
      <c r="P69" s="201" t="e">
        <f t="shared" si="8"/>
        <v>#DIV/0!</v>
      </c>
      <c r="Q69" s="208">
        <f t="shared" si="9"/>
        <v>0</v>
      </c>
      <c r="R69" s="208"/>
      <c r="S69" s="300"/>
      <c r="T69" s="300"/>
      <c r="U69" s="297" t="str">
        <f>PE!AP69</f>
        <v>Muenchehofe</v>
      </c>
      <c r="V69" s="332"/>
    </row>
    <row r="70" spans="1:22">
      <c r="A70" t="s">
        <v>108</v>
      </c>
      <c r="B70" s="299"/>
      <c r="C70" s="302"/>
      <c r="D70" s="302"/>
      <c r="E70" s="302"/>
      <c r="F70" s="302"/>
      <c r="G70" s="302"/>
      <c r="H70" s="76"/>
      <c r="I70" s="291"/>
      <c r="J70" s="291">
        <v>13.8698</v>
      </c>
      <c r="K70" s="300"/>
      <c r="L70" s="300" t="e">
        <f t="shared" si="5"/>
        <v>#DIV/0!</v>
      </c>
      <c r="M70" s="300"/>
      <c r="N70" s="297" t="e">
        <f t="shared" si="6"/>
        <v>#DIV/0!</v>
      </c>
      <c r="O70" s="297" t="e">
        <f t="shared" si="7"/>
        <v>#DIV/0!</v>
      </c>
      <c r="P70" s="201" t="e">
        <f t="shared" si="8"/>
        <v>#DIV/0!</v>
      </c>
      <c r="Q70" s="208">
        <f t="shared" si="9"/>
        <v>0</v>
      </c>
      <c r="R70" s="208"/>
      <c r="S70" s="300"/>
      <c r="T70" s="300"/>
      <c r="U70" s="297" t="str">
        <f>PE!AP70</f>
        <v>Muenchehofe</v>
      </c>
      <c r="V70" s="332"/>
    </row>
    <row r="71" spans="1:22">
      <c r="A71" t="s">
        <v>109</v>
      </c>
      <c r="B71" s="299"/>
      <c r="C71" s="302"/>
      <c r="D71" s="302"/>
      <c r="E71" s="302"/>
      <c r="F71" s="302"/>
      <c r="G71" s="302"/>
      <c r="H71" s="76"/>
      <c r="I71" s="291"/>
      <c r="J71" s="291">
        <v>9.8795000000000002</v>
      </c>
      <c r="K71" s="300"/>
      <c r="L71" s="300" t="e">
        <f t="shared" si="5"/>
        <v>#DIV/0!</v>
      </c>
      <c r="M71" s="300"/>
      <c r="N71" s="297" t="e">
        <f t="shared" si="6"/>
        <v>#DIV/0!</v>
      </c>
      <c r="O71" s="297" t="e">
        <f t="shared" si="7"/>
        <v>#DIV/0!</v>
      </c>
      <c r="P71" s="201" t="e">
        <f t="shared" si="8"/>
        <v>#DIV/0!</v>
      </c>
      <c r="Q71" s="208">
        <f t="shared" si="9"/>
        <v>0</v>
      </c>
      <c r="R71" s="208"/>
      <c r="S71" s="300"/>
      <c r="T71" s="300"/>
      <c r="U71" s="297" t="str">
        <f>PE!AP71</f>
        <v>Flussprobe</v>
      </c>
      <c r="V71" s="332"/>
    </row>
    <row r="72" spans="1:22">
      <c r="A72" t="s">
        <v>110</v>
      </c>
      <c r="B72" s="299"/>
      <c r="C72" s="302"/>
      <c r="D72" s="302"/>
      <c r="E72" s="302"/>
      <c r="F72" s="302"/>
      <c r="G72" s="302"/>
      <c r="H72" s="76"/>
      <c r="I72" s="291"/>
      <c r="J72" s="291">
        <v>10.2845</v>
      </c>
      <c r="K72" s="300"/>
      <c r="L72" s="300" t="e">
        <f t="shared" si="5"/>
        <v>#DIV/0!</v>
      </c>
      <c r="M72" s="300"/>
      <c r="N72" s="297" t="e">
        <f t="shared" si="6"/>
        <v>#DIV/0!</v>
      </c>
      <c r="O72" s="297" t="e">
        <f t="shared" si="7"/>
        <v>#DIV/0!</v>
      </c>
      <c r="P72" s="201" t="e">
        <f t="shared" si="8"/>
        <v>#DIV/0!</v>
      </c>
      <c r="Q72" s="208">
        <f t="shared" si="9"/>
        <v>0</v>
      </c>
      <c r="R72" s="208"/>
      <c r="S72" s="300"/>
      <c r="T72" s="300"/>
      <c r="U72" s="297" t="str">
        <f>PE!AP72</f>
        <v>Flussprobe</v>
      </c>
      <c r="V72" s="332"/>
    </row>
    <row r="73" spans="1:22">
      <c r="A73" t="s">
        <v>111</v>
      </c>
      <c r="B73" s="299"/>
      <c r="C73" s="302"/>
      <c r="D73" s="302"/>
      <c r="E73" s="302"/>
      <c r="F73" s="302"/>
      <c r="G73" s="302"/>
      <c r="H73" s="76"/>
      <c r="I73" s="291"/>
      <c r="J73" s="291">
        <v>9.9425000000000008</v>
      </c>
      <c r="K73" s="300"/>
      <c r="L73" s="300" t="e">
        <f t="shared" si="5"/>
        <v>#DIV/0!</v>
      </c>
      <c r="M73" s="300"/>
      <c r="N73" s="297" t="e">
        <f t="shared" si="6"/>
        <v>#DIV/0!</v>
      </c>
      <c r="O73" s="297" t="e">
        <f t="shared" si="7"/>
        <v>#DIV/0!</v>
      </c>
      <c r="P73" s="201" t="e">
        <f t="shared" si="8"/>
        <v>#DIV/0!</v>
      </c>
      <c r="Q73" s="208">
        <f t="shared" si="9"/>
        <v>0</v>
      </c>
      <c r="R73" s="208"/>
      <c r="S73" s="300"/>
      <c r="T73" s="300"/>
      <c r="U73" s="297" t="str">
        <f>PE!AP73</f>
        <v>Flussprobe</v>
      </c>
      <c r="V73" s="332"/>
    </row>
    <row r="74" spans="1:22">
      <c r="A74" t="s">
        <v>112</v>
      </c>
      <c r="B74" s="299"/>
      <c r="C74" s="302"/>
      <c r="D74" s="302"/>
      <c r="E74" s="302"/>
      <c r="F74" s="302"/>
      <c r="G74" s="302"/>
      <c r="H74" s="76"/>
      <c r="I74" s="291"/>
      <c r="J74" s="291">
        <v>8.7827999999999999</v>
      </c>
      <c r="K74" s="300"/>
      <c r="L74" s="300" t="e">
        <f t="shared" si="5"/>
        <v>#DIV/0!</v>
      </c>
      <c r="M74" s="300"/>
      <c r="N74" s="297" t="e">
        <f t="shared" si="6"/>
        <v>#DIV/0!</v>
      </c>
      <c r="O74" s="297" t="e">
        <f t="shared" si="7"/>
        <v>#DIV/0!</v>
      </c>
      <c r="P74" s="201" t="e">
        <f t="shared" si="8"/>
        <v>#DIV/0!</v>
      </c>
      <c r="Q74" s="208">
        <f t="shared" si="9"/>
        <v>0</v>
      </c>
      <c r="R74" s="208"/>
      <c r="S74" s="300"/>
      <c r="T74" s="300"/>
      <c r="U74" s="297" t="str">
        <f>PE!AP74</f>
        <v>Flussprobe</v>
      </c>
      <c r="V74" s="332"/>
    </row>
    <row r="75" spans="1:22">
      <c r="A75" t="s">
        <v>113</v>
      </c>
      <c r="B75" s="299"/>
      <c r="C75" s="302"/>
      <c r="D75" s="302"/>
      <c r="E75" s="302"/>
      <c r="F75" s="302"/>
      <c r="G75" s="302"/>
      <c r="H75" s="76"/>
      <c r="I75" s="291"/>
      <c r="J75" s="291">
        <v>9.6599000000000004</v>
      </c>
      <c r="K75" s="300"/>
      <c r="L75" s="300" t="e">
        <f t="shared" si="5"/>
        <v>#DIV/0!</v>
      </c>
      <c r="M75" s="300"/>
      <c r="N75" s="297" t="e">
        <f t="shared" si="6"/>
        <v>#DIV/0!</v>
      </c>
      <c r="O75" s="297" t="e">
        <f t="shared" si="7"/>
        <v>#DIV/0!</v>
      </c>
      <c r="P75" s="201" t="e">
        <f t="shared" si="8"/>
        <v>#DIV/0!</v>
      </c>
      <c r="Q75" s="208">
        <f t="shared" si="9"/>
        <v>0</v>
      </c>
      <c r="R75" s="208"/>
      <c r="S75" s="300"/>
      <c r="T75" s="300"/>
      <c r="U75" s="297" t="str">
        <f>PE!AP75</f>
        <v>Flussprobe</v>
      </c>
      <c r="V75" s="332"/>
    </row>
    <row r="76" spans="1:22">
      <c r="A76" t="s">
        <v>114</v>
      </c>
      <c r="B76" s="299"/>
      <c r="C76" s="302"/>
      <c r="D76" s="302"/>
      <c r="E76" s="302"/>
      <c r="F76" s="302"/>
      <c r="G76" s="302"/>
      <c r="H76" s="76"/>
      <c r="I76" s="291"/>
      <c r="J76" s="291">
        <v>10.923999999999999</v>
      </c>
      <c r="K76" s="300"/>
      <c r="L76" s="300" t="e">
        <f t="shared" si="5"/>
        <v>#DIV/0!</v>
      </c>
      <c r="M76" s="300"/>
      <c r="N76" s="297" t="e">
        <f t="shared" si="6"/>
        <v>#DIV/0!</v>
      </c>
      <c r="O76" s="297" t="e">
        <f t="shared" si="7"/>
        <v>#DIV/0!</v>
      </c>
      <c r="P76" s="201" t="e">
        <f t="shared" si="8"/>
        <v>#DIV/0!</v>
      </c>
      <c r="Q76" s="208">
        <f t="shared" si="9"/>
        <v>0</v>
      </c>
      <c r="R76" s="208"/>
      <c r="S76" s="300"/>
      <c r="T76" s="300"/>
      <c r="U76" s="297" t="str">
        <f>PE!AP76</f>
        <v>Flussprobe</v>
      </c>
      <c r="V76" s="332"/>
    </row>
    <row r="77" spans="1:22">
      <c r="A77" t="s">
        <v>115</v>
      </c>
      <c r="B77" s="299"/>
      <c r="C77" s="302"/>
      <c r="D77" s="302"/>
      <c r="E77" s="302"/>
      <c r="F77" s="302"/>
      <c r="G77" s="302"/>
      <c r="H77" s="76"/>
      <c r="I77" s="291"/>
      <c r="J77" s="291">
        <v>9.0447000000000006</v>
      </c>
      <c r="K77" s="300"/>
      <c r="L77" s="300" t="e">
        <f t="shared" si="5"/>
        <v>#DIV/0!</v>
      </c>
      <c r="M77" s="300"/>
      <c r="N77" s="297" t="e">
        <f t="shared" si="6"/>
        <v>#DIV/0!</v>
      </c>
      <c r="O77" s="297" t="e">
        <f t="shared" si="7"/>
        <v>#DIV/0!</v>
      </c>
      <c r="P77" s="201" t="e">
        <f t="shared" si="8"/>
        <v>#DIV/0!</v>
      </c>
      <c r="Q77" s="208">
        <f t="shared" si="9"/>
        <v>0</v>
      </c>
      <c r="R77" s="208"/>
      <c r="S77" s="300"/>
      <c r="T77" s="300"/>
      <c r="U77" s="297" t="str">
        <f>PE!AP77</f>
        <v>Flussprobe</v>
      </c>
      <c r="V77" s="332"/>
    </row>
    <row r="78" spans="1:22">
      <c r="A78" t="s">
        <v>116</v>
      </c>
      <c r="B78" s="299"/>
      <c r="C78" s="302"/>
      <c r="D78" s="302"/>
      <c r="E78" s="302"/>
      <c r="F78" s="302"/>
      <c r="G78" s="302"/>
      <c r="H78" s="76"/>
      <c r="I78" s="291"/>
      <c r="J78" s="291">
        <v>9.4763000000000002</v>
      </c>
      <c r="K78" s="300"/>
      <c r="L78" s="300" t="e">
        <f t="shared" si="5"/>
        <v>#DIV/0!</v>
      </c>
      <c r="M78" s="300"/>
      <c r="N78" s="297" t="e">
        <f t="shared" si="6"/>
        <v>#DIV/0!</v>
      </c>
      <c r="O78" s="297" t="e">
        <f t="shared" si="7"/>
        <v>#DIV/0!</v>
      </c>
      <c r="P78" s="201" t="e">
        <f t="shared" si="8"/>
        <v>#DIV/0!</v>
      </c>
      <c r="Q78" s="208">
        <f t="shared" si="9"/>
        <v>0</v>
      </c>
      <c r="R78" s="208"/>
      <c r="S78" s="300"/>
      <c r="T78" s="300"/>
      <c r="U78" s="297" t="str">
        <f>PE!AP78</f>
        <v>Flussprobe</v>
      </c>
      <c r="V78" s="332"/>
    </row>
    <row r="79" spans="1:22">
      <c r="A79" t="s">
        <v>117</v>
      </c>
      <c r="B79" s="299"/>
      <c r="C79" s="302"/>
      <c r="D79" s="302"/>
      <c r="E79" s="302"/>
      <c r="F79" s="302"/>
      <c r="G79" s="302"/>
      <c r="H79" s="76"/>
      <c r="I79" s="291"/>
      <c r="J79" s="291">
        <v>9.375</v>
      </c>
      <c r="K79" s="300"/>
      <c r="L79" s="300" t="e">
        <f t="shared" si="5"/>
        <v>#DIV/0!</v>
      </c>
      <c r="M79" s="300"/>
      <c r="N79" s="297" t="e">
        <f t="shared" si="6"/>
        <v>#DIV/0!</v>
      </c>
      <c r="O79" s="297" t="e">
        <f t="shared" si="7"/>
        <v>#DIV/0!</v>
      </c>
      <c r="P79" s="201" t="e">
        <f t="shared" si="8"/>
        <v>#DIV/0!</v>
      </c>
      <c r="Q79" s="208">
        <f t="shared" si="9"/>
        <v>0</v>
      </c>
      <c r="R79" s="208"/>
      <c r="S79" s="300"/>
      <c r="T79" s="300"/>
      <c r="U79" s="297" t="str">
        <f>PE!AP79</f>
        <v>Muenchehofe</v>
      </c>
      <c r="V79" s="332"/>
    </row>
    <row r="80" spans="1:22">
      <c r="A80" t="s">
        <v>118</v>
      </c>
      <c r="B80" s="299"/>
      <c r="C80" s="302"/>
      <c r="D80" s="302"/>
      <c r="E80" s="302"/>
      <c r="F80" s="302"/>
      <c r="G80" s="302"/>
      <c r="H80" s="76"/>
      <c r="I80" s="291"/>
      <c r="J80" s="291">
        <v>10.771699999999999</v>
      </c>
      <c r="K80" s="300"/>
      <c r="L80" s="300" t="e">
        <f t="shared" si="5"/>
        <v>#DIV/0!</v>
      </c>
      <c r="M80" s="300"/>
      <c r="N80" s="297" t="e">
        <f t="shared" si="6"/>
        <v>#DIV/0!</v>
      </c>
      <c r="O80" s="297" t="e">
        <f t="shared" si="7"/>
        <v>#DIV/0!</v>
      </c>
      <c r="P80" s="201" t="e">
        <f t="shared" si="8"/>
        <v>#DIV/0!</v>
      </c>
      <c r="Q80" s="208">
        <f t="shared" si="9"/>
        <v>0</v>
      </c>
      <c r="R80" s="208"/>
      <c r="S80" s="300"/>
      <c r="T80" s="300"/>
      <c r="U80" s="297" t="str">
        <f>PE!AP80</f>
        <v>Muenchehofe</v>
      </c>
      <c r="V80" s="332"/>
    </row>
    <row r="81" spans="1:22">
      <c r="A81" t="s">
        <v>119</v>
      </c>
      <c r="B81" s="299"/>
      <c r="C81" s="302"/>
      <c r="D81" s="302"/>
      <c r="E81" s="302"/>
      <c r="F81" s="302"/>
      <c r="G81" s="302"/>
      <c r="H81" s="76"/>
      <c r="I81" s="291"/>
      <c r="J81" s="291">
        <v>13.0914</v>
      </c>
      <c r="K81" s="300"/>
      <c r="L81" s="300" t="e">
        <f t="shared" si="5"/>
        <v>#DIV/0!</v>
      </c>
      <c r="M81" s="300"/>
      <c r="N81" s="297" t="e">
        <f t="shared" si="6"/>
        <v>#DIV/0!</v>
      </c>
      <c r="O81" s="297" t="e">
        <f t="shared" si="7"/>
        <v>#DIV/0!</v>
      </c>
      <c r="P81" s="201" t="e">
        <f t="shared" si="8"/>
        <v>#DIV/0!</v>
      </c>
      <c r="Q81" s="208">
        <f t="shared" si="9"/>
        <v>0</v>
      </c>
      <c r="R81" s="208"/>
      <c r="S81" s="300"/>
      <c r="T81" s="300"/>
      <c r="U81" s="297" t="str">
        <f>PE!AP81</f>
        <v>Muenchehofe</v>
      </c>
      <c r="V81" s="332"/>
    </row>
    <row r="82" spans="1:22">
      <c r="A82" t="s">
        <v>120</v>
      </c>
      <c r="B82" s="299"/>
      <c r="C82" s="302"/>
      <c r="D82" s="302"/>
      <c r="E82" s="302"/>
      <c r="F82" s="302"/>
      <c r="G82" s="302"/>
      <c r="H82" s="76"/>
      <c r="I82" s="291"/>
      <c r="J82" s="291">
        <v>10.767799999999999</v>
      </c>
      <c r="K82" s="300"/>
      <c r="L82" s="300" t="e">
        <f t="shared" si="5"/>
        <v>#DIV/0!</v>
      </c>
      <c r="M82" s="300"/>
      <c r="N82" s="297" t="e">
        <f t="shared" si="6"/>
        <v>#DIV/0!</v>
      </c>
      <c r="O82" s="297" t="e">
        <f t="shared" si="7"/>
        <v>#DIV/0!</v>
      </c>
      <c r="P82" s="201" t="e">
        <f t="shared" si="8"/>
        <v>#DIV/0!</v>
      </c>
      <c r="Q82" s="208">
        <f t="shared" si="9"/>
        <v>0</v>
      </c>
      <c r="R82" s="208"/>
      <c r="S82" s="300"/>
      <c r="T82" s="300"/>
      <c r="U82" s="297" t="str">
        <f>PE!AP82</f>
        <v>Muenchehofe</v>
      </c>
      <c r="V82" s="332"/>
    </row>
    <row r="83" spans="1:22">
      <c r="A83" t="s">
        <v>121</v>
      </c>
      <c r="B83" s="299"/>
      <c r="C83" s="302"/>
      <c r="D83" s="302"/>
      <c r="E83" s="302"/>
      <c r="F83" s="302"/>
      <c r="G83" s="302"/>
      <c r="H83" s="76"/>
      <c r="I83" s="291"/>
      <c r="J83" s="291">
        <v>10.1122</v>
      </c>
      <c r="K83" s="300"/>
      <c r="L83" s="300" t="e">
        <f t="shared" si="5"/>
        <v>#DIV/0!</v>
      </c>
      <c r="M83" s="300"/>
      <c r="N83" s="297" t="e">
        <f t="shared" si="6"/>
        <v>#DIV/0!</v>
      </c>
      <c r="O83" s="297" t="e">
        <f t="shared" si="7"/>
        <v>#DIV/0!</v>
      </c>
      <c r="P83" s="201" t="e">
        <f t="shared" si="8"/>
        <v>#DIV/0!</v>
      </c>
      <c r="Q83" s="208">
        <f t="shared" si="9"/>
        <v>0</v>
      </c>
      <c r="R83" s="208"/>
      <c r="S83" s="300"/>
      <c r="T83" s="300"/>
      <c r="U83" s="297" t="str">
        <f>PE!AP83</f>
        <v>Muenchehofe</v>
      </c>
      <c r="V83" s="332"/>
    </row>
    <row r="84" spans="1:22">
      <c r="A84" t="s">
        <v>122</v>
      </c>
      <c r="B84" s="299"/>
      <c r="C84" s="302"/>
      <c r="D84" s="302"/>
      <c r="E84" s="302"/>
      <c r="F84" s="302"/>
      <c r="G84" s="302"/>
      <c r="H84" s="76"/>
      <c r="I84" s="291"/>
      <c r="J84" s="291">
        <v>8.9504000000000001</v>
      </c>
      <c r="K84" s="300"/>
      <c r="L84" s="300" t="e">
        <f t="shared" si="5"/>
        <v>#DIV/0!</v>
      </c>
      <c r="M84" s="300"/>
      <c r="N84" s="297" t="e">
        <f t="shared" si="6"/>
        <v>#DIV/0!</v>
      </c>
      <c r="O84" s="297" t="e">
        <f t="shared" si="7"/>
        <v>#DIV/0!</v>
      </c>
      <c r="P84" s="201" t="e">
        <f t="shared" si="8"/>
        <v>#DIV/0!</v>
      </c>
      <c r="Q84" s="208">
        <f t="shared" si="9"/>
        <v>0</v>
      </c>
      <c r="R84" s="208"/>
      <c r="S84" s="300"/>
      <c r="T84" s="300"/>
      <c r="U84" s="297" t="str">
        <f>PE!AP84</f>
        <v>Muenchehofe</v>
      </c>
      <c r="V84" s="332"/>
    </row>
    <row r="85" spans="1:22">
      <c r="A85" t="s">
        <v>123</v>
      </c>
      <c r="B85" s="299"/>
      <c r="C85" s="302"/>
      <c r="D85" s="302"/>
      <c r="E85" s="302"/>
      <c r="F85" s="302"/>
      <c r="G85" s="302"/>
      <c r="H85" s="76"/>
      <c r="I85" s="291"/>
      <c r="J85" s="291">
        <v>9.6163000000000007</v>
      </c>
      <c r="K85" s="300"/>
      <c r="L85" s="300" t="e">
        <f t="shared" si="5"/>
        <v>#DIV/0!</v>
      </c>
      <c r="M85" s="300"/>
      <c r="N85" s="297" t="e">
        <f t="shared" si="6"/>
        <v>#DIV/0!</v>
      </c>
      <c r="O85" s="297" t="e">
        <f t="shared" si="7"/>
        <v>#DIV/0!</v>
      </c>
      <c r="P85" s="201" t="e">
        <f t="shared" si="8"/>
        <v>#DIV/0!</v>
      </c>
      <c r="Q85" s="208">
        <f t="shared" si="9"/>
        <v>0</v>
      </c>
      <c r="R85" s="208"/>
      <c r="S85" s="300"/>
      <c r="T85" s="300"/>
      <c r="U85" s="297" t="str">
        <f>PE!AP85</f>
        <v>Muenchehofe</v>
      </c>
      <c r="V85" s="332"/>
    </row>
    <row r="86" spans="1:22">
      <c r="A86" t="s">
        <v>124</v>
      </c>
      <c r="B86" s="299"/>
      <c r="C86" s="302"/>
      <c r="D86" s="302"/>
      <c r="E86" s="302"/>
      <c r="F86" s="302"/>
      <c r="G86" s="302"/>
      <c r="H86" s="76"/>
      <c r="I86" s="291"/>
      <c r="J86" s="291">
        <v>9.4591999999999992</v>
      </c>
      <c r="K86" s="300"/>
      <c r="L86" s="300" t="e">
        <f t="shared" si="5"/>
        <v>#DIV/0!</v>
      </c>
      <c r="M86" s="300"/>
      <c r="N86" s="297" t="e">
        <f t="shared" si="6"/>
        <v>#DIV/0!</v>
      </c>
      <c r="O86" s="297" t="e">
        <f t="shared" si="7"/>
        <v>#DIV/0!</v>
      </c>
      <c r="P86" s="201" t="e">
        <f t="shared" si="8"/>
        <v>#DIV/0!</v>
      </c>
      <c r="Q86" s="208">
        <f t="shared" si="9"/>
        <v>0</v>
      </c>
      <c r="R86" s="208"/>
      <c r="S86" s="300"/>
      <c r="T86" s="300"/>
      <c r="U86" s="297" t="str">
        <f>PE!AP86</f>
        <v>Muenchehofe</v>
      </c>
      <c r="V86" s="332"/>
    </row>
    <row r="87" spans="1:22">
      <c r="A87" t="s">
        <v>125</v>
      </c>
      <c r="B87" s="299"/>
      <c r="C87" s="302"/>
      <c r="D87" s="302"/>
      <c r="E87" s="302"/>
      <c r="F87" s="302"/>
      <c r="G87" s="302"/>
      <c r="H87" s="76"/>
      <c r="I87" s="291"/>
      <c r="J87" s="291">
        <v>10.9016</v>
      </c>
      <c r="K87" s="300"/>
      <c r="L87" s="300" t="e">
        <f t="shared" si="5"/>
        <v>#DIV/0!</v>
      </c>
      <c r="M87" s="300"/>
      <c r="N87" s="297" t="e">
        <f t="shared" si="6"/>
        <v>#DIV/0!</v>
      </c>
      <c r="O87" s="297" t="e">
        <f t="shared" si="7"/>
        <v>#DIV/0!</v>
      </c>
      <c r="P87" s="201" t="e">
        <f t="shared" si="8"/>
        <v>#DIV/0!</v>
      </c>
      <c r="Q87" s="208">
        <f t="shared" si="9"/>
        <v>0</v>
      </c>
      <c r="R87" s="208"/>
      <c r="S87" s="300"/>
      <c r="T87" s="300"/>
      <c r="U87" s="297" t="str">
        <f>PE!AP87</f>
        <v>Muenchehofe</v>
      </c>
      <c r="V87" s="332"/>
    </row>
    <row r="88" spans="1:22">
      <c r="A88" t="s">
        <v>126</v>
      </c>
      <c r="B88" s="299"/>
      <c r="C88" s="302"/>
      <c r="D88" s="302"/>
      <c r="E88" s="302"/>
      <c r="F88" s="302"/>
      <c r="G88" s="302"/>
      <c r="H88" s="76"/>
      <c r="I88" s="291"/>
      <c r="J88" s="291">
        <v>10.6858</v>
      </c>
      <c r="K88" s="300"/>
      <c r="L88" s="300" t="e">
        <f t="shared" si="5"/>
        <v>#DIV/0!</v>
      </c>
      <c r="M88" s="300"/>
      <c r="N88" s="297" t="e">
        <f t="shared" si="6"/>
        <v>#DIV/0!</v>
      </c>
      <c r="O88" s="297" t="e">
        <f t="shared" si="7"/>
        <v>#DIV/0!</v>
      </c>
      <c r="P88" s="201" t="e">
        <f t="shared" si="8"/>
        <v>#DIV/0!</v>
      </c>
      <c r="Q88" s="208">
        <f t="shared" si="9"/>
        <v>0</v>
      </c>
      <c r="R88" s="208"/>
      <c r="S88" s="300"/>
      <c r="T88" s="300"/>
      <c r="U88" s="297" t="str">
        <f>PE!AP88</f>
        <v>Muenchehofe</v>
      </c>
      <c r="V88" s="332"/>
    </row>
    <row r="89" spans="1:22">
      <c r="A89" t="s">
        <v>127</v>
      </c>
      <c r="B89" s="299"/>
      <c r="C89" s="302"/>
      <c r="D89" s="302"/>
      <c r="E89" s="302"/>
      <c r="F89" s="302"/>
      <c r="G89" s="302"/>
      <c r="H89" s="76"/>
      <c r="I89" s="291"/>
      <c r="J89" s="291">
        <v>9.9901</v>
      </c>
      <c r="K89" s="300"/>
      <c r="L89" s="300" t="e">
        <f t="shared" si="5"/>
        <v>#DIV/0!</v>
      </c>
      <c r="M89" s="300"/>
      <c r="N89" s="297" t="e">
        <f t="shared" si="6"/>
        <v>#DIV/0!</v>
      </c>
      <c r="O89" s="297" t="e">
        <f t="shared" si="7"/>
        <v>#DIV/0!</v>
      </c>
      <c r="P89" s="201" t="e">
        <f t="shared" si="8"/>
        <v>#DIV/0!</v>
      </c>
      <c r="Q89" s="208">
        <f t="shared" si="9"/>
        <v>0</v>
      </c>
      <c r="R89" s="208"/>
      <c r="S89" s="300"/>
      <c r="T89" s="300"/>
      <c r="U89" s="297" t="str">
        <f>PE!AP89</f>
        <v>Probenaufbereitung</v>
      </c>
      <c r="V89" s="332"/>
    </row>
    <row r="90" spans="1:22">
      <c r="A90" t="s">
        <v>129</v>
      </c>
      <c r="B90" s="299"/>
      <c r="C90" s="302"/>
      <c r="D90" s="302"/>
      <c r="E90" s="302"/>
      <c r="F90" s="302"/>
      <c r="G90" s="302"/>
      <c r="H90" s="76"/>
      <c r="I90" s="291"/>
      <c r="J90" s="291">
        <v>10.840999999999999</v>
      </c>
      <c r="K90" s="300"/>
      <c r="L90" s="300" t="e">
        <f t="shared" si="5"/>
        <v>#DIV/0!</v>
      </c>
      <c r="M90" s="300"/>
      <c r="N90" s="297" t="e">
        <f t="shared" si="6"/>
        <v>#DIV/0!</v>
      </c>
      <c r="O90" s="297" t="e">
        <f t="shared" si="7"/>
        <v>#DIV/0!</v>
      </c>
      <c r="P90" s="201" t="e">
        <f t="shared" si="8"/>
        <v>#DIV/0!</v>
      </c>
      <c r="Q90" s="208">
        <f t="shared" si="9"/>
        <v>0</v>
      </c>
      <c r="R90" s="208"/>
      <c r="S90" s="300"/>
      <c r="T90" s="300"/>
      <c r="U90" s="297" t="str">
        <f>PE!AP90</f>
        <v>Probenaufbereitung</v>
      </c>
      <c r="V90" s="332"/>
    </row>
    <row r="91" spans="1:22">
      <c r="A91" t="s">
        <v>130</v>
      </c>
      <c r="B91" s="299"/>
      <c r="C91" s="302"/>
      <c r="D91" s="302"/>
      <c r="E91" s="302"/>
      <c r="F91" s="302"/>
      <c r="G91" s="302"/>
      <c r="H91" s="76"/>
      <c r="I91" s="291"/>
      <c r="J91" s="291">
        <v>1.3666</v>
      </c>
      <c r="K91" s="300"/>
      <c r="L91" s="300" t="e">
        <f t="shared" si="5"/>
        <v>#DIV/0!</v>
      </c>
      <c r="M91" s="300"/>
      <c r="N91" s="297" t="e">
        <f t="shared" si="6"/>
        <v>#DIV/0!</v>
      </c>
      <c r="O91" s="297" t="e">
        <f t="shared" si="7"/>
        <v>#DIV/0!</v>
      </c>
      <c r="P91" s="201" t="e">
        <f t="shared" si="8"/>
        <v>#DIV/0!</v>
      </c>
      <c r="Q91" s="208">
        <f t="shared" si="9"/>
        <v>0</v>
      </c>
      <c r="R91" s="208"/>
      <c r="S91" s="300"/>
      <c r="T91" s="300"/>
      <c r="U91" s="297" t="str">
        <f>PE!AP91</f>
        <v>Probenaufbereitung</v>
      </c>
      <c r="V91" s="332"/>
    </row>
    <row r="92" spans="1:22">
      <c r="A92" t="s">
        <v>131</v>
      </c>
      <c r="B92" s="299"/>
      <c r="C92" s="302"/>
      <c r="D92" s="302"/>
      <c r="E92" s="302"/>
      <c r="F92" s="302"/>
      <c r="G92" s="302"/>
      <c r="H92" s="76"/>
      <c r="I92" s="291"/>
      <c r="J92" s="291">
        <v>9.7088000000000001</v>
      </c>
      <c r="K92" s="300"/>
      <c r="L92" s="300" t="e">
        <f t="shared" si="5"/>
        <v>#DIV/0!</v>
      </c>
      <c r="M92" s="300"/>
      <c r="N92" s="297" t="e">
        <f t="shared" si="6"/>
        <v>#DIV/0!</v>
      </c>
      <c r="O92" s="297" t="e">
        <f t="shared" si="7"/>
        <v>#DIV/0!</v>
      </c>
      <c r="P92" s="201" t="e">
        <f t="shared" si="8"/>
        <v>#DIV/0!</v>
      </c>
      <c r="Q92" s="208">
        <f t="shared" si="9"/>
        <v>0</v>
      </c>
      <c r="R92" s="208"/>
      <c r="S92" s="201"/>
      <c r="T92" s="201"/>
      <c r="U92" s="297" t="str">
        <f>PE!AP92</f>
        <v>Methode</v>
      </c>
      <c r="V92" s="332"/>
    </row>
    <row r="93" spans="1:22">
      <c r="A93" t="s">
        <v>132</v>
      </c>
      <c r="B93" s="299"/>
      <c r="C93" s="302"/>
      <c r="D93" s="302"/>
      <c r="E93" s="302"/>
      <c r="F93" s="302"/>
      <c r="G93" s="302"/>
      <c r="H93" s="76"/>
      <c r="I93" s="291"/>
      <c r="J93" s="291">
        <v>10.2204</v>
      </c>
      <c r="K93" s="300"/>
      <c r="L93" s="300" t="e">
        <f t="shared" si="5"/>
        <v>#DIV/0!</v>
      </c>
      <c r="M93" s="300"/>
      <c r="N93" s="297" t="e">
        <f t="shared" si="6"/>
        <v>#DIV/0!</v>
      </c>
      <c r="O93" s="297" t="e">
        <f t="shared" si="7"/>
        <v>#DIV/0!</v>
      </c>
      <c r="P93" s="201" t="e">
        <f t="shared" si="8"/>
        <v>#DIV/0!</v>
      </c>
      <c r="Q93" s="208">
        <f t="shared" si="9"/>
        <v>0</v>
      </c>
      <c r="R93" s="208"/>
      <c r="S93" s="201"/>
      <c r="T93" s="201"/>
      <c r="U93" s="297" t="str">
        <f>PE!AP93</f>
        <v>Methode</v>
      </c>
      <c r="V93" s="332"/>
    </row>
    <row r="94" spans="1:22">
      <c r="A94" t="s">
        <v>133</v>
      </c>
      <c r="B94" s="299"/>
      <c r="C94" s="302"/>
      <c r="D94" s="302"/>
      <c r="E94" s="302"/>
      <c r="F94" s="302"/>
      <c r="G94" s="302"/>
      <c r="H94" s="76"/>
      <c r="I94" s="291"/>
      <c r="J94" s="291">
        <v>9.0239999999999991</v>
      </c>
      <c r="K94" s="300"/>
      <c r="L94" s="300" t="e">
        <f t="shared" si="5"/>
        <v>#DIV/0!</v>
      </c>
      <c r="M94" s="300"/>
      <c r="N94" s="297" t="e">
        <f t="shared" si="6"/>
        <v>#DIV/0!</v>
      </c>
      <c r="O94" s="297" t="e">
        <f t="shared" si="7"/>
        <v>#DIV/0!</v>
      </c>
      <c r="P94" s="201" t="e">
        <f t="shared" si="8"/>
        <v>#DIV/0!</v>
      </c>
      <c r="Q94" s="208">
        <f t="shared" si="9"/>
        <v>0</v>
      </c>
      <c r="R94" s="208"/>
      <c r="S94" s="201"/>
      <c r="T94" s="201"/>
      <c r="U94" s="297" t="str">
        <f>PE!AP94</f>
        <v>Methode</v>
      </c>
      <c r="V94" s="332"/>
    </row>
    <row r="95" spans="1:22">
      <c r="A95" t="s">
        <v>134</v>
      </c>
      <c r="B95" s="299"/>
      <c r="C95" s="302"/>
      <c r="D95" s="302"/>
      <c r="E95" s="302"/>
      <c r="F95" s="302"/>
      <c r="G95" s="302"/>
      <c r="H95" s="76"/>
      <c r="I95" s="291"/>
      <c r="J95" s="291">
        <v>9.3187999999999995</v>
      </c>
      <c r="K95" s="300"/>
      <c r="L95" s="300" t="e">
        <f t="shared" si="5"/>
        <v>#DIV/0!</v>
      </c>
      <c r="M95" s="300"/>
      <c r="N95" s="297" t="e">
        <f t="shared" si="6"/>
        <v>#DIV/0!</v>
      </c>
      <c r="O95" s="297" t="e">
        <f t="shared" si="7"/>
        <v>#DIV/0!</v>
      </c>
      <c r="P95" s="201" t="e">
        <f t="shared" si="8"/>
        <v>#DIV/0!</v>
      </c>
      <c r="Q95" s="208">
        <f t="shared" si="9"/>
        <v>0</v>
      </c>
      <c r="R95" s="208"/>
      <c r="S95" s="201"/>
      <c r="T95" s="201"/>
      <c r="U95" s="297" t="str">
        <f>PE!AP95</f>
        <v>Methode</v>
      </c>
      <c r="V95" s="332"/>
    </row>
    <row r="96" spans="1:22">
      <c r="A96" t="s">
        <v>135</v>
      </c>
      <c r="B96" s="299"/>
      <c r="C96" s="302"/>
      <c r="D96" s="302"/>
      <c r="E96" s="302"/>
      <c r="F96" s="302"/>
      <c r="G96" s="302"/>
      <c r="H96" s="76"/>
      <c r="I96" s="291"/>
      <c r="J96" s="291">
        <v>11.4223</v>
      </c>
      <c r="K96" s="300"/>
      <c r="L96" s="300" t="e">
        <f t="shared" si="5"/>
        <v>#DIV/0!</v>
      </c>
      <c r="M96" s="300"/>
      <c r="N96" s="297" t="e">
        <f t="shared" si="6"/>
        <v>#DIV/0!</v>
      </c>
      <c r="O96" s="297" t="e">
        <f t="shared" si="7"/>
        <v>#DIV/0!</v>
      </c>
      <c r="P96" s="201" t="e">
        <f t="shared" si="8"/>
        <v>#DIV/0!</v>
      </c>
      <c r="Q96" s="208">
        <f t="shared" si="9"/>
        <v>0</v>
      </c>
      <c r="R96" s="208"/>
      <c r="S96" s="300"/>
      <c r="T96" s="300"/>
      <c r="U96" s="297" t="str">
        <f>PE!AP96</f>
        <v>Muenchehofe</v>
      </c>
      <c r="V96" s="332"/>
    </row>
    <row r="97" spans="1:22">
      <c r="A97" t="s">
        <v>136</v>
      </c>
      <c r="B97" s="299"/>
      <c r="C97" s="302"/>
      <c r="D97" s="302"/>
      <c r="E97" s="302"/>
      <c r="F97" s="302"/>
      <c r="G97" s="302"/>
      <c r="H97" s="76"/>
      <c r="I97" s="291"/>
      <c r="J97" s="291">
        <v>9.4604999999999997</v>
      </c>
      <c r="K97" s="300"/>
      <c r="L97" s="300" t="e">
        <f t="shared" si="5"/>
        <v>#DIV/0!</v>
      </c>
      <c r="M97" s="300"/>
      <c r="N97" s="297" t="e">
        <f t="shared" si="6"/>
        <v>#DIV/0!</v>
      </c>
      <c r="O97" s="297" t="e">
        <f t="shared" si="7"/>
        <v>#DIV/0!</v>
      </c>
      <c r="P97" s="201" t="e">
        <f t="shared" si="8"/>
        <v>#DIV/0!</v>
      </c>
      <c r="Q97" s="208">
        <f t="shared" si="9"/>
        <v>0</v>
      </c>
      <c r="R97" s="208"/>
      <c r="S97" s="300"/>
      <c r="T97" s="300"/>
      <c r="U97" s="297" t="str">
        <f>PE!AP97</f>
        <v>Muenchehofe</v>
      </c>
      <c r="V97" s="332"/>
    </row>
    <row r="98" spans="1:22">
      <c r="A98" t="s">
        <v>137</v>
      </c>
      <c r="B98" s="299"/>
      <c r="C98" s="302"/>
      <c r="D98" s="302"/>
      <c r="E98" s="302"/>
      <c r="F98" s="302"/>
      <c r="G98" s="302"/>
      <c r="H98" s="76"/>
      <c r="I98" s="291"/>
      <c r="J98" s="291">
        <v>10.585800000000001</v>
      </c>
      <c r="K98" s="300"/>
      <c r="L98" s="300" t="e">
        <f t="shared" si="5"/>
        <v>#DIV/0!</v>
      </c>
      <c r="M98" s="300"/>
      <c r="N98" s="297" t="e">
        <f t="shared" si="6"/>
        <v>#DIV/0!</v>
      </c>
      <c r="O98" s="297" t="e">
        <f t="shared" si="7"/>
        <v>#DIV/0!</v>
      </c>
      <c r="P98" s="201" t="e">
        <f t="shared" si="8"/>
        <v>#DIV/0!</v>
      </c>
      <c r="Q98" s="208">
        <f t="shared" si="9"/>
        <v>0</v>
      </c>
      <c r="R98" s="208"/>
      <c r="S98" s="300"/>
      <c r="T98" s="300"/>
      <c r="U98" s="297" t="str">
        <f>PE!AP98</f>
        <v>Muenchehofe</v>
      </c>
      <c r="V98" s="332"/>
    </row>
    <row r="99" spans="1:22">
      <c r="A99" t="s">
        <v>138</v>
      </c>
      <c r="B99" s="299"/>
      <c r="C99" s="302"/>
      <c r="D99" s="302"/>
      <c r="E99" s="302"/>
      <c r="F99" s="302"/>
      <c r="G99" s="302"/>
      <c r="H99" s="76"/>
      <c r="I99" s="291"/>
      <c r="J99" s="291">
        <v>9.8713999999999995</v>
      </c>
      <c r="K99" s="300"/>
      <c r="L99" s="300" t="e">
        <f t="shared" si="5"/>
        <v>#DIV/0!</v>
      </c>
      <c r="M99" s="300"/>
      <c r="N99" s="297" t="e">
        <f t="shared" si="6"/>
        <v>#DIV/0!</v>
      </c>
      <c r="O99" s="297" t="e">
        <f t="shared" si="7"/>
        <v>#DIV/0!</v>
      </c>
      <c r="P99" s="201" t="e">
        <f t="shared" si="8"/>
        <v>#DIV/0!</v>
      </c>
      <c r="Q99" s="208">
        <f t="shared" si="9"/>
        <v>0</v>
      </c>
      <c r="R99" s="208"/>
      <c r="S99" s="300"/>
      <c r="T99" s="300"/>
      <c r="U99" s="297" t="str">
        <f>PE!AP99</f>
        <v>Muenchehofe</v>
      </c>
      <c r="V99" s="332"/>
    </row>
    <row r="100" spans="1:22">
      <c r="A100" t="s">
        <v>139</v>
      </c>
      <c r="B100" s="299"/>
      <c r="C100" s="302"/>
      <c r="D100" s="302"/>
      <c r="E100" s="302"/>
      <c r="F100" s="302"/>
      <c r="G100" s="302"/>
      <c r="H100" s="76"/>
      <c r="I100" s="291"/>
      <c r="J100" s="291">
        <v>9.9997000000000007</v>
      </c>
      <c r="K100" s="300"/>
      <c r="L100" s="300" t="e">
        <f t="shared" si="5"/>
        <v>#DIV/0!</v>
      </c>
      <c r="M100" s="300"/>
      <c r="N100" s="297" t="e">
        <f t="shared" si="6"/>
        <v>#DIV/0!</v>
      </c>
      <c r="O100" s="297" t="e">
        <f t="shared" si="7"/>
        <v>#DIV/0!</v>
      </c>
      <c r="P100" s="201" t="e">
        <f t="shared" si="8"/>
        <v>#DIV/0!</v>
      </c>
      <c r="Q100" s="208">
        <f t="shared" si="9"/>
        <v>0</v>
      </c>
      <c r="R100" s="208"/>
      <c r="S100" s="300"/>
      <c r="T100" s="300"/>
      <c r="U100" s="297" t="str">
        <f>PE!AP100</f>
        <v>Muenchehofe</v>
      </c>
      <c r="V100" s="332"/>
    </row>
    <row r="101" spans="1:22">
      <c r="A101" t="s">
        <v>140</v>
      </c>
      <c r="B101" s="299"/>
      <c r="C101" s="302"/>
      <c r="D101" s="302"/>
      <c r="E101" s="302"/>
      <c r="F101" s="302"/>
      <c r="G101" s="302"/>
      <c r="H101" s="76"/>
      <c r="I101" s="291"/>
      <c r="J101" s="291">
        <v>9.0388000000000002</v>
      </c>
      <c r="K101" s="300"/>
      <c r="L101" s="300" t="e">
        <f t="shared" si="5"/>
        <v>#DIV/0!</v>
      </c>
      <c r="M101" s="300"/>
      <c r="N101" s="297" t="e">
        <f t="shared" si="6"/>
        <v>#DIV/0!</v>
      </c>
      <c r="O101" s="297" t="e">
        <f t="shared" si="7"/>
        <v>#DIV/0!</v>
      </c>
      <c r="P101" s="201" t="e">
        <f t="shared" si="8"/>
        <v>#DIV/0!</v>
      </c>
      <c r="Q101" s="208">
        <f t="shared" si="9"/>
        <v>0</v>
      </c>
      <c r="R101" s="208"/>
      <c r="S101" s="300"/>
      <c r="T101" s="300"/>
      <c r="U101" s="297" t="str">
        <f>PE!AP101</f>
        <v>Muenchehofe</v>
      </c>
      <c r="V101" s="332"/>
    </row>
    <row r="102" spans="1:22">
      <c r="A102" t="s">
        <v>141</v>
      </c>
      <c r="B102" s="299"/>
      <c r="C102" s="302"/>
      <c r="D102" s="302"/>
      <c r="E102" s="302"/>
      <c r="F102" s="302"/>
      <c r="G102" s="302"/>
      <c r="H102" s="76"/>
      <c r="I102" s="291"/>
      <c r="J102" s="291">
        <v>9.6049000000000007</v>
      </c>
      <c r="K102" s="300"/>
      <c r="L102" s="300" t="e">
        <f t="shared" si="5"/>
        <v>#DIV/0!</v>
      </c>
      <c r="M102" s="300"/>
      <c r="N102" s="297" t="e">
        <f t="shared" si="6"/>
        <v>#DIV/0!</v>
      </c>
      <c r="O102" s="297" t="e">
        <f t="shared" si="7"/>
        <v>#DIV/0!</v>
      </c>
      <c r="P102" s="201" t="e">
        <f t="shared" si="8"/>
        <v>#DIV/0!</v>
      </c>
      <c r="Q102" s="208">
        <f t="shared" si="9"/>
        <v>0</v>
      </c>
      <c r="R102" s="208"/>
      <c r="S102" s="300"/>
      <c r="T102" s="300"/>
      <c r="U102" s="297" t="str">
        <f>PE!AP102</f>
        <v>Muenchehofe</v>
      </c>
      <c r="V102" s="332"/>
    </row>
    <row r="103" spans="1:22">
      <c r="A103" t="s">
        <v>142</v>
      </c>
      <c r="B103" s="299"/>
      <c r="C103" s="302"/>
      <c r="D103" s="302"/>
      <c r="E103" s="302"/>
      <c r="F103" s="302"/>
      <c r="G103" s="302"/>
      <c r="H103" s="76"/>
      <c r="I103" s="291"/>
      <c r="J103" s="291">
        <v>10.009399999999999</v>
      </c>
      <c r="K103" s="300"/>
      <c r="L103" s="300" t="e">
        <f t="shared" si="5"/>
        <v>#DIV/0!</v>
      </c>
      <c r="M103" s="300"/>
      <c r="N103" s="297" t="e">
        <f t="shared" si="6"/>
        <v>#DIV/0!</v>
      </c>
      <c r="O103" s="297" t="e">
        <f t="shared" si="7"/>
        <v>#DIV/0!</v>
      </c>
      <c r="P103" s="201" t="e">
        <f t="shared" si="8"/>
        <v>#DIV/0!</v>
      </c>
      <c r="Q103" s="208">
        <f t="shared" si="9"/>
        <v>0</v>
      </c>
      <c r="R103" s="208"/>
      <c r="S103" s="300"/>
      <c r="T103" s="300"/>
      <c r="U103" s="297" t="str">
        <f>PE!AP103</f>
        <v>Muenchehofe</v>
      </c>
      <c r="V103" s="332"/>
    </row>
    <row r="104" spans="1:22">
      <c r="A104" t="s">
        <v>143</v>
      </c>
      <c r="B104" s="299"/>
      <c r="C104" s="302"/>
      <c r="D104" s="302"/>
      <c r="E104" s="302"/>
      <c r="F104" s="302"/>
      <c r="G104" s="302"/>
      <c r="H104" s="76"/>
      <c r="I104" s="291"/>
      <c r="J104" s="291">
        <v>11.0337</v>
      </c>
      <c r="K104" s="300"/>
      <c r="L104" s="300" t="e">
        <f t="shared" si="5"/>
        <v>#DIV/0!</v>
      </c>
      <c r="M104" s="300"/>
      <c r="N104" s="297" t="e">
        <f t="shared" si="6"/>
        <v>#DIV/0!</v>
      </c>
      <c r="O104" s="297" t="e">
        <f t="shared" si="7"/>
        <v>#DIV/0!</v>
      </c>
      <c r="P104" s="201" t="e">
        <f t="shared" si="8"/>
        <v>#DIV/0!</v>
      </c>
      <c r="Q104" s="208">
        <f t="shared" si="9"/>
        <v>0</v>
      </c>
      <c r="R104" s="208"/>
      <c r="S104" s="300"/>
      <c r="T104" s="300"/>
      <c r="U104" s="297" t="str">
        <f>PE!AP104</f>
        <v>Muenchehofe</v>
      </c>
      <c r="V104" s="332"/>
    </row>
    <row r="105" spans="1:22">
      <c r="A105" t="s">
        <v>144</v>
      </c>
      <c r="B105" s="299"/>
      <c r="C105" s="302"/>
      <c r="D105" s="302"/>
      <c r="E105" s="302"/>
      <c r="F105" s="302"/>
      <c r="G105" s="302"/>
      <c r="H105" s="76"/>
      <c r="I105" s="291"/>
      <c r="J105" s="291">
        <v>9.4873999999999992</v>
      </c>
      <c r="K105" s="300"/>
      <c r="L105" s="300" t="e">
        <f t="shared" si="5"/>
        <v>#DIV/0!</v>
      </c>
      <c r="M105" s="300"/>
      <c r="N105" s="297" t="e">
        <f t="shared" si="6"/>
        <v>#DIV/0!</v>
      </c>
      <c r="O105" s="297" t="e">
        <f t="shared" si="7"/>
        <v>#DIV/0!</v>
      </c>
      <c r="P105" s="201" t="e">
        <f t="shared" si="8"/>
        <v>#DIV/0!</v>
      </c>
      <c r="Q105" s="208">
        <f t="shared" si="9"/>
        <v>0</v>
      </c>
      <c r="R105" s="208"/>
      <c r="S105" s="300"/>
      <c r="T105" s="300"/>
      <c r="U105" s="297" t="str">
        <f>PE!AP105</f>
        <v>Muenchehofe</v>
      </c>
      <c r="V105" s="332"/>
    </row>
    <row r="106" spans="1:22">
      <c r="A106" t="s">
        <v>145</v>
      </c>
      <c r="B106" s="299">
        <v>3.3543234707318001</v>
      </c>
      <c r="C106" s="302"/>
      <c r="D106" s="302"/>
      <c r="E106" s="302"/>
      <c r="F106" s="302"/>
      <c r="G106" s="302"/>
      <c r="H106" s="76"/>
      <c r="I106" s="291"/>
      <c r="J106" s="291">
        <v>9.8911999999999995</v>
      </c>
      <c r="K106" s="300"/>
      <c r="L106" s="300">
        <f t="shared" si="5"/>
        <v>0.33</v>
      </c>
      <c r="M106" s="300"/>
      <c r="N106" s="297">
        <f t="shared" si="6"/>
        <v>3.3543234707318001</v>
      </c>
      <c r="O106" s="297">
        <f t="shared" si="7"/>
        <v>0</v>
      </c>
      <c r="P106" s="201">
        <f t="shared" si="8"/>
        <v>3.3543234707318001</v>
      </c>
      <c r="Q106" s="208">
        <f t="shared" si="9"/>
        <v>0.33912199437194679</v>
      </c>
      <c r="R106" s="208"/>
      <c r="S106" s="201"/>
      <c r="T106" s="201"/>
      <c r="U106" s="297" t="str">
        <f>PE!AP106</f>
        <v>Methode</v>
      </c>
      <c r="V106" s="332"/>
    </row>
    <row r="107" spans="1:22">
      <c r="A107" t="s">
        <v>146</v>
      </c>
      <c r="B107" s="299"/>
      <c r="C107" s="302"/>
      <c r="D107" s="302"/>
      <c r="E107" s="302"/>
      <c r="F107" s="302"/>
      <c r="G107" s="302"/>
      <c r="H107" s="76"/>
      <c r="I107" s="291"/>
      <c r="J107" s="291">
        <v>9.2530000000000001</v>
      </c>
      <c r="K107" s="300"/>
      <c r="L107" s="300" t="e">
        <f t="shared" si="5"/>
        <v>#DIV/0!</v>
      </c>
      <c r="M107" s="300"/>
      <c r="N107" s="297" t="e">
        <f t="shared" si="6"/>
        <v>#DIV/0!</v>
      </c>
      <c r="O107" s="297" t="e">
        <f t="shared" si="7"/>
        <v>#DIV/0!</v>
      </c>
      <c r="P107" s="201" t="e">
        <f t="shared" si="8"/>
        <v>#DIV/0!</v>
      </c>
      <c r="Q107" s="208">
        <f t="shared" si="9"/>
        <v>0</v>
      </c>
      <c r="R107" s="208"/>
      <c r="S107" s="201"/>
      <c r="T107" s="201"/>
      <c r="U107" s="297" t="str">
        <f>PE!AP107</f>
        <v>Methode</v>
      </c>
      <c r="V107" s="332"/>
    </row>
    <row r="108" spans="1:22">
      <c r="A108" t="s">
        <v>147</v>
      </c>
      <c r="B108" s="299"/>
      <c r="C108" s="302"/>
      <c r="D108" s="302"/>
      <c r="E108" s="302"/>
      <c r="F108" s="302"/>
      <c r="G108" s="302"/>
      <c r="H108" s="76"/>
      <c r="I108" s="291"/>
      <c r="J108" s="291">
        <v>11.8766</v>
      </c>
      <c r="K108" s="300"/>
      <c r="L108" s="300" t="e">
        <f t="shared" si="5"/>
        <v>#DIV/0!</v>
      </c>
      <c r="M108" s="300"/>
      <c r="N108" s="297" t="e">
        <f t="shared" si="6"/>
        <v>#DIV/0!</v>
      </c>
      <c r="O108" s="297" t="e">
        <f t="shared" si="7"/>
        <v>#DIV/0!</v>
      </c>
      <c r="P108" s="201" t="e">
        <f t="shared" si="8"/>
        <v>#DIV/0!</v>
      </c>
      <c r="Q108" s="208">
        <f t="shared" si="9"/>
        <v>0</v>
      </c>
      <c r="R108" s="208"/>
      <c r="S108" s="300"/>
      <c r="T108" s="300"/>
      <c r="U108" s="297" t="str">
        <f>PE!AP108</f>
        <v>Methode</v>
      </c>
      <c r="V108" s="332"/>
    </row>
    <row r="109" spans="1:22">
      <c r="A109" t="s">
        <v>148</v>
      </c>
      <c r="B109" s="299"/>
      <c r="C109" s="302"/>
      <c r="D109" s="302"/>
      <c r="E109" s="302"/>
      <c r="F109" s="302"/>
      <c r="G109" s="302"/>
      <c r="H109" s="76"/>
      <c r="I109" s="291"/>
      <c r="J109" s="291">
        <v>49.300199999999997</v>
      </c>
      <c r="K109" s="300"/>
      <c r="L109" s="300" t="e">
        <f t="shared" si="5"/>
        <v>#DIV/0!</v>
      </c>
      <c r="M109" s="300"/>
      <c r="N109" s="297" t="e">
        <f t="shared" si="6"/>
        <v>#DIV/0!</v>
      </c>
      <c r="O109" s="297" t="e">
        <f t="shared" si="7"/>
        <v>#DIV/0!</v>
      </c>
      <c r="P109" s="201" t="e">
        <f t="shared" si="8"/>
        <v>#DIV/0!</v>
      </c>
      <c r="Q109" s="208">
        <f t="shared" si="9"/>
        <v>0</v>
      </c>
      <c r="R109" s="208"/>
      <c r="S109" s="300"/>
      <c r="T109" s="300"/>
      <c r="U109" s="297" t="str">
        <f>PE!AP109</f>
        <v>Methode</v>
      </c>
      <c r="V109" s="332"/>
    </row>
    <row r="110" spans="1:22">
      <c r="A110" t="s">
        <v>149</v>
      </c>
      <c r="B110" s="299"/>
      <c r="C110" s="302"/>
      <c r="D110" s="302"/>
      <c r="E110" s="302"/>
      <c r="F110" s="302"/>
      <c r="G110" s="302"/>
      <c r="H110" s="76"/>
      <c r="I110" s="291"/>
      <c r="J110" s="291">
        <v>49.300199999999997</v>
      </c>
      <c r="K110" s="300"/>
      <c r="L110" s="300" t="e">
        <f t="shared" si="5"/>
        <v>#DIV/0!</v>
      </c>
      <c r="M110" s="300"/>
      <c r="N110" s="297" t="e">
        <f t="shared" si="6"/>
        <v>#DIV/0!</v>
      </c>
      <c r="O110" s="297" t="e">
        <f t="shared" si="7"/>
        <v>#DIV/0!</v>
      </c>
      <c r="P110" s="201" t="e">
        <f t="shared" si="8"/>
        <v>#DIV/0!</v>
      </c>
      <c r="Q110" s="208">
        <f t="shared" si="9"/>
        <v>0</v>
      </c>
      <c r="R110" s="208"/>
      <c r="S110" s="300"/>
      <c r="T110" s="300"/>
      <c r="U110" s="297" t="str">
        <f>PE!AP110</f>
        <v>Methode</v>
      </c>
      <c r="V110" s="332"/>
    </row>
    <row r="111" spans="1:22">
      <c r="A111" t="s">
        <v>151</v>
      </c>
      <c r="B111" s="299"/>
      <c r="C111" s="302"/>
      <c r="D111" s="302"/>
      <c r="E111" s="302"/>
      <c r="F111" s="302"/>
      <c r="G111" s="302"/>
      <c r="H111" s="76"/>
      <c r="I111" s="291"/>
      <c r="J111" s="291">
        <v>19</v>
      </c>
      <c r="K111" s="300"/>
      <c r="L111" s="300" t="e">
        <f t="shared" si="5"/>
        <v>#DIV/0!</v>
      </c>
      <c r="M111" s="300"/>
      <c r="N111" s="297" t="e">
        <f t="shared" si="6"/>
        <v>#DIV/0!</v>
      </c>
      <c r="O111" s="297" t="e">
        <f t="shared" si="7"/>
        <v>#DIV/0!</v>
      </c>
      <c r="P111" s="201" t="e">
        <f t="shared" si="8"/>
        <v>#DIV/0!</v>
      </c>
      <c r="Q111" s="208">
        <f t="shared" si="9"/>
        <v>0</v>
      </c>
      <c r="R111" s="208"/>
      <c r="S111" s="300"/>
      <c r="T111" s="300"/>
      <c r="U111" s="297" t="str">
        <f>PE!AP111</f>
        <v>Methode</v>
      </c>
      <c r="V111" s="332"/>
    </row>
    <row r="112" spans="1:22">
      <c r="A112" t="s">
        <v>152</v>
      </c>
      <c r="B112" s="299"/>
      <c r="C112" s="302"/>
      <c r="D112" s="302"/>
      <c r="E112" s="302"/>
      <c r="F112" s="302"/>
      <c r="G112" s="302"/>
      <c r="H112" s="76"/>
      <c r="I112" s="291"/>
      <c r="J112" s="291">
        <v>9.9105000000000008</v>
      </c>
      <c r="K112" s="300"/>
      <c r="L112" s="300" t="e">
        <f t="shared" si="5"/>
        <v>#DIV/0!</v>
      </c>
      <c r="M112" s="300"/>
      <c r="N112" s="297" t="e">
        <f t="shared" si="6"/>
        <v>#DIV/0!</v>
      </c>
      <c r="O112" s="297" t="e">
        <f t="shared" si="7"/>
        <v>#DIV/0!</v>
      </c>
      <c r="P112" s="201" t="e">
        <f t="shared" si="8"/>
        <v>#DIV/0!</v>
      </c>
      <c r="Q112" s="208">
        <f t="shared" si="9"/>
        <v>0</v>
      </c>
      <c r="R112" s="208"/>
      <c r="S112" s="201"/>
      <c r="T112" s="201"/>
      <c r="U112" s="297" t="str">
        <f>PE!AP112</f>
        <v>KWS</v>
      </c>
      <c r="V112" s="332"/>
    </row>
    <row r="113" spans="1:22">
      <c r="A113" t="s">
        <v>154</v>
      </c>
      <c r="B113" s="299"/>
      <c r="C113" s="302"/>
      <c r="D113" s="302"/>
      <c r="E113" s="302"/>
      <c r="F113" s="302"/>
      <c r="G113" s="302"/>
      <c r="H113" s="174"/>
      <c r="I113" s="77"/>
      <c r="J113" s="77">
        <v>9.8462999999999994</v>
      </c>
      <c r="K113" s="300"/>
      <c r="L113" s="300" t="e">
        <f t="shared" si="5"/>
        <v>#DIV/0!</v>
      </c>
      <c r="M113" s="300"/>
      <c r="N113" s="297" t="e">
        <f t="shared" si="6"/>
        <v>#DIV/0!</v>
      </c>
      <c r="O113" s="297" t="e">
        <f t="shared" si="7"/>
        <v>#DIV/0!</v>
      </c>
      <c r="P113" s="201" t="e">
        <f t="shared" si="8"/>
        <v>#DIV/0!</v>
      </c>
      <c r="Q113" s="208">
        <f t="shared" si="9"/>
        <v>0</v>
      </c>
      <c r="R113" s="208"/>
      <c r="S113" s="201"/>
      <c r="T113" s="201"/>
      <c r="U113" s="297" t="str">
        <f>PE!AP113</f>
        <v>KWS</v>
      </c>
      <c r="V113" s="332"/>
    </row>
    <row r="114" spans="1:22">
      <c r="A114" t="s">
        <v>155</v>
      </c>
      <c r="B114" s="299"/>
      <c r="C114" s="302"/>
      <c r="D114" s="302"/>
      <c r="E114" s="302"/>
      <c r="F114" s="302"/>
      <c r="G114" s="302"/>
      <c r="H114" s="76"/>
      <c r="I114" s="291"/>
      <c r="J114" s="291"/>
      <c r="K114" s="300"/>
      <c r="L114" s="300" t="e">
        <f t="shared" si="5"/>
        <v>#DIV/0!</v>
      </c>
      <c r="M114" s="300"/>
      <c r="N114" s="297" t="e">
        <f t="shared" si="6"/>
        <v>#DIV/0!</v>
      </c>
      <c r="O114" s="297" t="e">
        <f t="shared" si="7"/>
        <v>#DIV/0!</v>
      </c>
      <c r="P114" s="201" t="e">
        <f t="shared" si="8"/>
        <v>#DIV/0!</v>
      </c>
      <c r="Q114" s="208">
        <f t="shared" si="9"/>
        <v>0</v>
      </c>
      <c r="R114" s="208"/>
      <c r="S114" s="201"/>
      <c r="T114" s="201"/>
      <c r="U114" s="297" t="str">
        <f>PE!AP114</f>
        <v>KWS, Schlamm</v>
      </c>
      <c r="V114" s="332"/>
    </row>
    <row r="115" spans="1:22">
      <c r="A115" t="s">
        <v>157</v>
      </c>
      <c r="B115" s="299"/>
      <c r="C115" s="302"/>
      <c r="D115" s="302"/>
      <c r="E115" s="302"/>
      <c r="F115" s="302"/>
      <c r="G115" s="302"/>
      <c r="H115" s="76"/>
      <c r="I115" s="291"/>
      <c r="J115" s="291"/>
      <c r="K115" s="300"/>
      <c r="L115" s="300" t="e">
        <f t="shared" si="5"/>
        <v>#DIV/0!</v>
      </c>
      <c r="M115" s="300"/>
      <c r="N115" s="297" t="e">
        <f t="shared" si="6"/>
        <v>#DIV/0!</v>
      </c>
      <c r="O115" s="297" t="e">
        <f t="shared" si="7"/>
        <v>#DIV/0!</v>
      </c>
      <c r="P115" s="201" t="e">
        <f t="shared" si="8"/>
        <v>#DIV/0!</v>
      </c>
      <c r="Q115" s="208">
        <f t="shared" si="9"/>
        <v>0</v>
      </c>
      <c r="R115" s="208"/>
      <c r="S115" s="201"/>
      <c r="T115" s="201"/>
      <c r="U115" s="297" t="str">
        <f>PE!AP115</f>
        <v>KWS, Schlamm</v>
      </c>
      <c r="V115" s="332"/>
    </row>
    <row r="116" spans="1:22">
      <c r="A116" t="s">
        <v>158</v>
      </c>
      <c r="B116" s="299">
        <v>2.7373840906020299</v>
      </c>
      <c r="C116" s="302"/>
      <c r="D116" s="302"/>
      <c r="E116" s="302"/>
      <c r="F116" s="302"/>
      <c r="G116" s="302"/>
      <c r="H116" s="76"/>
      <c r="I116" s="291"/>
      <c r="J116" s="291">
        <v>9.7872000000000003</v>
      </c>
      <c r="K116" s="300"/>
      <c r="L116" s="300">
        <f t="shared" si="5"/>
        <v>0.33</v>
      </c>
      <c r="M116" s="300"/>
      <c r="N116" s="297">
        <f t="shared" si="6"/>
        <v>2.7373840906020299</v>
      </c>
      <c r="O116" s="297">
        <f t="shared" si="7"/>
        <v>0</v>
      </c>
      <c r="P116" s="201">
        <f t="shared" si="8"/>
        <v>2.7373840906020299</v>
      </c>
      <c r="Q116" s="208">
        <f t="shared" si="9"/>
        <v>0.27969021687530959</v>
      </c>
      <c r="R116" s="208"/>
      <c r="S116" s="201"/>
      <c r="T116" s="201"/>
      <c r="U116" s="297" t="str">
        <f>PE!AP116</f>
        <v>Methode</v>
      </c>
      <c r="V116" s="332"/>
    </row>
    <row r="117" spans="1:22">
      <c r="A117" t="s">
        <v>159</v>
      </c>
      <c r="B117" s="299">
        <v>2.64742450908633</v>
      </c>
      <c r="C117" s="302"/>
      <c r="D117" s="302"/>
      <c r="E117" s="302"/>
      <c r="F117" s="302"/>
      <c r="G117" s="302"/>
      <c r="H117" s="76"/>
      <c r="I117" s="291"/>
      <c r="J117" s="291">
        <v>15.3596</v>
      </c>
      <c r="K117" s="300"/>
      <c r="L117" s="300">
        <f t="shared" si="5"/>
        <v>0.33</v>
      </c>
      <c r="M117" s="300"/>
      <c r="N117" s="297">
        <f t="shared" si="6"/>
        <v>2.64742450908633</v>
      </c>
      <c r="O117" s="297">
        <f t="shared" si="7"/>
        <v>0</v>
      </c>
      <c r="P117" s="201">
        <f t="shared" si="8"/>
        <v>2.64742450908633</v>
      </c>
      <c r="Q117" s="208">
        <f t="shared" si="9"/>
        <v>0.17236285509299265</v>
      </c>
      <c r="R117" s="208"/>
      <c r="S117" s="201"/>
      <c r="T117" s="201"/>
      <c r="U117" s="297" t="str">
        <f>PE!AP117</f>
        <v>Methode</v>
      </c>
      <c r="V117" s="332"/>
    </row>
    <row r="118" spans="1:22">
      <c r="A118" t="s">
        <v>160</v>
      </c>
      <c r="B118" s="299">
        <v>3.1264824380903899</v>
      </c>
      <c r="C118" s="302"/>
      <c r="D118" s="302"/>
      <c r="E118" s="302"/>
      <c r="F118" s="302"/>
      <c r="G118" s="302"/>
      <c r="H118" s="76"/>
      <c r="I118" s="291"/>
      <c r="J118" s="291">
        <v>34.5</v>
      </c>
      <c r="K118" s="300"/>
      <c r="L118" s="300">
        <f t="shared" si="5"/>
        <v>0.33</v>
      </c>
      <c r="M118" s="300"/>
      <c r="N118" s="297">
        <f t="shared" si="6"/>
        <v>3.1264824380903899</v>
      </c>
      <c r="O118" s="297">
        <f t="shared" si="7"/>
        <v>0</v>
      </c>
      <c r="P118" s="201">
        <f t="shared" si="8"/>
        <v>3.1264824380903899</v>
      </c>
      <c r="Q118" s="208">
        <f t="shared" si="9"/>
        <v>9.0622679364938841E-2</v>
      </c>
      <c r="R118" s="208"/>
      <c r="S118" s="201"/>
      <c r="T118" s="201"/>
      <c r="U118" s="297" t="str">
        <f>PE!AP118</f>
        <v>Methode</v>
      </c>
      <c r="V118" s="332"/>
    </row>
    <row r="119" spans="1:22">
      <c r="A119" t="s">
        <v>161</v>
      </c>
      <c r="B119" s="299"/>
      <c r="C119" s="302"/>
      <c r="D119" s="302"/>
      <c r="E119" s="302"/>
      <c r="F119" s="302"/>
      <c r="G119" s="302"/>
      <c r="H119" s="76"/>
      <c r="I119" s="291"/>
      <c r="J119" s="291">
        <v>19.825099999999999</v>
      </c>
      <c r="K119" s="300"/>
      <c r="L119" s="300" t="e">
        <f t="shared" si="5"/>
        <v>#DIV/0!</v>
      </c>
      <c r="M119" s="300"/>
      <c r="N119" s="297" t="e">
        <f t="shared" si="6"/>
        <v>#DIV/0!</v>
      </c>
      <c r="O119" s="297" t="e">
        <f t="shared" si="7"/>
        <v>#DIV/0!</v>
      </c>
      <c r="P119" s="201" t="e">
        <f t="shared" si="8"/>
        <v>#DIV/0!</v>
      </c>
      <c r="Q119" s="208">
        <f t="shared" si="9"/>
        <v>0</v>
      </c>
      <c r="R119" s="208"/>
      <c r="S119" s="201"/>
      <c r="T119" s="201"/>
      <c r="U119" s="297" t="str">
        <f>PE!AP119</f>
        <v>KWS, Schlamm</v>
      </c>
      <c r="V119" s="332"/>
    </row>
    <row r="120" spans="1:22">
      <c r="A120" t="s">
        <v>162</v>
      </c>
      <c r="B120" s="299"/>
      <c r="C120" s="302"/>
      <c r="D120" s="302"/>
      <c r="E120" s="302"/>
      <c r="F120" s="302"/>
      <c r="G120" s="302"/>
      <c r="H120" s="76"/>
      <c r="I120" s="291"/>
      <c r="J120" s="291">
        <v>8.7995000000000001</v>
      </c>
      <c r="K120" s="300"/>
      <c r="L120" s="300" t="e">
        <f t="shared" si="5"/>
        <v>#DIV/0!</v>
      </c>
      <c r="M120" s="300"/>
      <c r="N120" s="297" t="e">
        <f t="shared" si="6"/>
        <v>#DIV/0!</v>
      </c>
      <c r="O120" s="297" t="e">
        <f t="shared" si="7"/>
        <v>#DIV/0!</v>
      </c>
      <c r="P120" s="201" t="e">
        <f t="shared" si="8"/>
        <v>#DIV/0!</v>
      </c>
      <c r="Q120" s="208">
        <f t="shared" si="9"/>
        <v>0</v>
      </c>
      <c r="R120" s="208"/>
      <c r="S120" s="201"/>
      <c r="T120" s="201"/>
      <c r="U120" s="297" t="str">
        <f>PE!AP120</f>
        <v>KWS, Schlamm</v>
      </c>
      <c r="V120" s="332"/>
    </row>
    <row r="121" spans="1:22">
      <c r="A121" t="s">
        <v>163</v>
      </c>
      <c r="B121" s="299"/>
      <c r="C121" s="302"/>
      <c r="D121" s="302"/>
      <c r="E121" s="302"/>
      <c r="F121" s="302"/>
      <c r="G121" s="302"/>
      <c r="H121" s="76"/>
      <c r="I121" s="291"/>
      <c r="J121" s="291">
        <v>10.1617</v>
      </c>
      <c r="K121" s="300"/>
      <c r="L121" s="300" t="e">
        <f t="shared" si="5"/>
        <v>#DIV/0!</v>
      </c>
      <c r="M121" s="300"/>
      <c r="N121" s="297" t="e">
        <f t="shared" si="6"/>
        <v>#DIV/0!</v>
      </c>
      <c r="O121" s="297" t="e">
        <f t="shared" si="7"/>
        <v>#DIV/0!</v>
      </c>
      <c r="P121" s="201" t="e">
        <f t="shared" si="8"/>
        <v>#DIV/0!</v>
      </c>
      <c r="Q121" s="208">
        <f t="shared" si="9"/>
        <v>0</v>
      </c>
      <c r="R121" s="208"/>
      <c r="S121" s="300"/>
      <c r="T121" s="300"/>
      <c r="U121" s="297" t="str">
        <f>PE!AP121</f>
        <v>Methode</v>
      </c>
      <c r="V121" s="332"/>
    </row>
    <row r="122" spans="1:22">
      <c r="A122" t="s">
        <v>164</v>
      </c>
      <c r="B122" s="299"/>
      <c r="C122" s="302"/>
      <c r="D122" s="302"/>
      <c r="E122" s="302"/>
      <c r="F122" s="302"/>
      <c r="G122" s="302"/>
      <c r="H122" s="76"/>
      <c r="I122" s="291"/>
      <c r="J122" s="291">
        <v>10.157500000000001</v>
      </c>
      <c r="K122" s="300"/>
      <c r="L122" s="300" t="e">
        <f t="shared" si="5"/>
        <v>#DIV/0!</v>
      </c>
      <c r="M122" s="300"/>
      <c r="N122" s="297" t="e">
        <f t="shared" si="6"/>
        <v>#DIV/0!</v>
      </c>
      <c r="O122" s="297" t="e">
        <f t="shared" si="7"/>
        <v>#DIV/0!</v>
      </c>
      <c r="P122" s="201" t="e">
        <f t="shared" si="8"/>
        <v>#DIV/0!</v>
      </c>
      <c r="Q122" s="208">
        <f t="shared" si="9"/>
        <v>0</v>
      </c>
      <c r="R122" s="208"/>
      <c r="S122" s="300"/>
      <c r="T122" s="300"/>
      <c r="U122" s="297" t="str">
        <f>PE!AP122</f>
        <v>Methode</v>
      </c>
      <c r="V122" s="332"/>
    </row>
    <row r="123" spans="1:22">
      <c r="A123" t="s">
        <v>165</v>
      </c>
      <c r="E123" s="302"/>
      <c r="F123" s="302"/>
      <c r="H123" s="298"/>
      <c r="I123" s="298"/>
      <c r="J123" s="302">
        <v>11.4819</v>
      </c>
      <c r="K123" s="76"/>
      <c r="L123" s="300" t="e">
        <f t="shared" si="5"/>
        <v>#DIV/0!</v>
      </c>
      <c r="M123" s="300"/>
      <c r="N123" s="297" t="e">
        <f t="shared" si="6"/>
        <v>#DIV/0!</v>
      </c>
      <c r="O123" s="297" t="e">
        <f t="shared" si="7"/>
        <v>#DIV/0!</v>
      </c>
      <c r="P123" s="201" t="e">
        <f t="shared" si="8"/>
        <v>#DIV/0!</v>
      </c>
      <c r="Q123" s="208">
        <f t="shared" si="9"/>
        <v>0</v>
      </c>
      <c r="R123" s="208"/>
      <c r="S123" s="300"/>
      <c r="T123" s="300"/>
      <c r="U123" s="297"/>
      <c r="V123" s="332"/>
    </row>
    <row r="124" spans="1:22">
      <c r="A124" t="s">
        <v>166</v>
      </c>
      <c r="E124" s="302"/>
      <c r="F124" s="302"/>
      <c r="H124" s="298"/>
      <c r="I124" s="298"/>
      <c r="J124" s="302">
        <v>11.266</v>
      </c>
      <c r="K124" s="76"/>
      <c r="L124" s="300" t="e">
        <f t="shared" si="5"/>
        <v>#DIV/0!</v>
      </c>
      <c r="M124" s="300"/>
      <c r="N124" s="297" t="e">
        <f t="shared" si="6"/>
        <v>#DIV/0!</v>
      </c>
      <c r="O124" s="297" t="e">
        <f t="shared" si="7"/>
        <v>#DIV/0!</v>
      </c>
      <c r="P124" s="201" t="e">
        <f t="shared" si="8"/>
        <v>#DIV/0!</v>
      </c>
      <c r="Q124" s="208">
        <f t="shared" si="9"/>
        <v>0</v>
      </c>
      <c r="R124" s="208"/>
      <c r="S124" s="300"/>
      <c r="T124" s="300"/>
      <c r="U124" s="297"/>
      <c r="V124" s="332"/>
    </row>
    <row r="125" spans="1:22">
      <c r="A125" t="s">
        <v>167</v>
      </c>
      <c r="E125" s="302"/>
      <c r="F125" s="302"/>
      <c r="H125" s="298"/>
      <c r="I125" s="298"/>
      <c r="J125" s="302">
        <v>9.6637000000000004</v>
      </c>
      <c r="K125" s="76"/>
      <c r="L125" s="300" t="e">
        <f t="shared" si="5"/>
        <v>#DIV/0!</v>
      </c>
      <c r="M125" s="300"/>
      <c r="N125" s="297" t="e">
        <f t="shared" si="6"/>
        <v>#DIV/0!</v>
      </c>
      <c r="O125" s="297" t="e">
        <f t="shared" si="7"/>
        <v>#DIV/0!</v>
      </c>
      <c r="P125" s="201" t="e">
        <f t="shared" si="8"/>
        <v>#DIV/0!</v>
      </c>
      <c r="Q125" s="208">
        <f t="shared" si="9"/>
        <v>0</v>
      </c>
      <c r="R125" s="208"/>
      <c r="S125" s="300"/>
      <c r="T125" s="300"/>
      <c r="U125" s="297"/>
      <c r="V125" s="332"/>
    </row>
    <row r="126" spans="1:22">
      <c r="A126" t="s">
        <v>168</v>
      </c>
      <c r="E126" s="302"/>
      <c r="F126" s="302"/>
      <c r="H126" s="298"/>
      <c r="I126" s="298"/>
      <c r="J126" s="302">
        <v>9.7279999999999998</v>
      </c>
      <c r="K126" s="76"/>
      <c r="L126" s="300" t="e">
        <f t="shared" si="5"/>
        <v>#DIV/0!</v>
      </c>
      <c r="M126" s="300"/>
      <c r="N126" s="297" t="e">
        <f t="shared" si="6"/>
        <v>#DIV/0!</v>
      </c>
      <c r="O126" s="297" t="e">
        <f t="shared" si="7"/>
        <v>#DIV/0!</v>
      </c>
      <c r="P126" s="201" t="e">
        <f t="shared" si="8"/>
        <v>#DIV/0!</v>
      </c>
      <c r="Q126" s="208">
        <f t="shared" si="9"/>
        <v>0</v>
      </c>
      <c r="R126" s="208"/>
      <c r="S126" s="300"/>
      <c r="T126" s="300"/>
      <c r="U126" s="297"/>
      <c r="V126" s="332"/>
    </row>
    <row r="127" spans="1:22">
      <c r="A127" t="s">
        <v>169</v>
      </c>
      <c r="E127" s="302"/>
      <c r="F127" s="302"/>
      <c r="H127" s="298"/>
      <c r="I127" s="298"/>
      <c r="J127" s="302">
        <v>9.1953999999999994</v>
      </c>
      <c r="K127" s="76"/>
      <c r="L127" s="300" t="e">
        <f t="shared" si="5"/>
        <v>#DIV/0!</v>
      </c>
      <c r="M127" s="300"/>
      <c r="N127" s="297" t="e">
        <f t="shared" si="6"/>
        <v>#DIV/0!</v>
      </c>
      <c r="O127" s="297" t="e">
        <f t="shared" si="7"/>
        <v>#DIV/0!</v>
      </c>
      <c r="P127" s="201" t="e">
        <f t="shared" si="8"/>
        <v>#DIV/0!</v>
      </c>
      <c r="Q127" s="208">
        <f t="shared" si="9"/>
        <v>0</v>
      </c>
      <c r="R127" s="208"/>
      <c r="S127" s="300"/>
      <c r="T127" s="300"/>
      <c r="U127" s="297"/>
      <c r="V127" s="332"/>
    </row>
    <row r="128" spans="1:22">
      <c r="A128" t="s">
        <v>170</v>
      </c>
      <c r="E128" s="302"/>
      <c r="F128" s="302"/>
      <c r="H128" s="298"/>
      <c r="I128" s="298"/>
      <c r="J128" s="302">
        <v>9.5759000000000007</v>
      </c>
      <c r="K128" s="76"/>
      <c r="L128" s="300" t="e">
        <f t="shared" si="5"/>
        <v>#DIV/0!</v>
      </c>
      <c r="M128" s="300"/>
      <c r="N128" s="297" t="e">
        <f t="shared" si="6"/>
        <v>#DIV/0!</v>
      </c>
      <c r="O128" s="297" t="e">
        <f t="shared" si="7"/>
        <v>#DIV/0!</v>
      </c>
      <c r="P128" s="201" t="e">
        <f t="shared" si="8"/>
        <v>#DIV/0!</v>
      </c>
      <c r="Q128" s="208">
        <f t="shared" si="9"/>
        <v>0</v>
      </c>
      <c r="R128" s="208"/>
      <c r="S128" s="300"/>
      <c r="T128" s="300"/>
      <c r="U128" s="297"/>
      <c r="V128" s="332"/>
    </row>
    <row r="129" spans="1:22">
      <c r="A129" t="s">
        <v>171</v>
      </c>
      <c r="E129" s="302"/>
      <c r="F129" s="302"/>
      <c r="H129" s="298"/>
      <c r="I129" s="298"/>
      <c r="J129" s="302">
        <v>10.9373</v>
      </c>
      <c r="K129" s="76"/>
      <c r="L129" s="300" t="e">
        <f t="shared" si="5"/>
        <v>#DIV/0!</v>
      </c>
      <c r="M129" s="300"/>
      <c r="N129" s="297" t="e">
        <f t="shared" si="6"/>
        <v>#DIV/0!</v>
      </c>
      <c r="O129" s="297" t="e">
        <f t="shared" si="7"/>
        <v>#DIV/0!</v>
      </c>
      <c r="P129" s="201" t="e">
        <f t="shared" si="8"/>
        <v>#DIV/0!</v>
      </c>
      <c r="Q129" s="208">
        <f t="shared" si="9"/>
        <v>0</v>
      </c>
      <c r="R129" s="208"/>
      <c r="S129" s="300"/>
      <c r="T129" s="300"/>
      <c r="U129" s="297"/>
      <c r="V129" s="332"/>
    </row>
    <row r="130" spans="1:22">
      <c r="A130" t="s">
        <v>173</v>
      </c>
      <c r="E130" s="302"/>
      <c r="F130" s="302"/>
      <c r="H130" s="298"/>
      <c r="I130" s="298"/>
      <c r="J130" s="302">
        <v>13.5815</v>
      </c>
      <c r="K130" s="76"/>
      <c r="L130" s="300" t="e">
        <f t="shared" ref="L130:L193" si="10">IF(COUNT(B130:C130)=1,0.33,(COUNT(B130:C130)*(1/(COUNT(B130:C130)+COUNTBLANK(B130:C130)))+(IF(O130&lt;35,1,IF(O130&lt;70,0.5,IF(O130&gt;70,0)))))/2)</f>
        <v>#DIV/0!</v>
      </c>
      <c r="M130" s="300"/>
      <c r="N130" s="297" t="e">
        <f t="shared" ref="N130:N193" si="11">AVERAGE(B130:E130)</f>
        <v>#DIV/0!</v>
      </c>
      <c r="O130" s="297" t="e">
        <f t="shared" ref="O130:O193" si="12">(MAX(B130:C130)-MIN(B130:C130))/N130*100</f>
        <v>#DIV/0!</v>
      </c>
      <c r="P130" s="201" t="e">
        <f t="shared" ref="P130:P193" si="13">AVERAGE(B130:E130)</f>
        <v>#DIV/0!</v>
      </c>
      <c r="Q130" s="208">
        <f t="shared" ref="Q130:Q193" si="14">IFERROR(P130/J130,0)</f>
        <v>0</v>
      </c>
      <c r="R130" s="208"/>
      <c r="S130" s="300"/>
      <c r="T130" s="300"/>
      <c r="U130" s="297"/>
      <c r="V130" s="332"/>
    </row>
    <row r="131" spans="1:22">
      <c r="A131" t="s">
        <v>174</v>
      </c>
      <c r="E131" s="302">
        <v>3.2871143994874901</v>
      </c>
      <c r="F131" s="302"/>
      <c r="H131" s="298"/>
      <c r="I131" s="298"/>
      <c r="J131" s="302">
        <v>9.1336999999999993</v>
      </c>
      <c r="K131" s="76"/>
      <c r="L131" s="300">
        <f t="shared" si="10"/>
        <v>0.5</v>
      </c>
      <c r="M131" s="300"/>
      <c r="N131" s="297">
        <f t="shared" si="11"/>
        <v>3.2871143994874901</v>
      </c>
      <c r="O131" s="297">
        <f t="shared" si="12"/>
        <v>0</v>
      </c>
      <c r="P131" s="201">
        <f t="shared" si="13"/>
        <v>3.2871143994874901</v>
      </c>
      <c r="Q131" s="208">
        <f t="shared" si="14"/>
        <v>0.35988858835822179</v>
      </c>
      <c r="R131" s="208"/>
      <c r="S131" s="300"/>
      <c r="T131" s="300"/>
      <c r="U131" s="297"/>
      <c r="V131" s="332"/>
    </row>
    <row r="132" spans="1:22">
      <c r="A132" t="s">
        <v>175</v>
      </c>
      <c r="E132" s="302">
        <v>3.30028766749072</v>
      </c>
      <c r="F132" s="302"/>
      <c r="H132" s="298"/>
      <c r="I132" s="298"/>
      <c r="J132" s="302">
        <v>9.9872999999999994</v>
      </c>
      <c r="K132" s="76"/>
      <c r="L132" s="300">
        <f t="shared" si="10"/>
        <v>0.5</v>
      </c>
      <c r="M132" s="300"/>
      <c r="N132" s="297">
        <f t="shared" si="11"/>
        <v>3.30028766749072</v>
      </c>
      <c r="O132" s="297">
        <f t="shared" si="12"/>
        <v>0</v>
      </c>
      <c r="P132" s="201">
        <f t="shared" si="13"/>
        <v>3.30028766749072</v>
      </c>
      <c r="Q132" s="208">
        <f t="shared" si="14"/>
        <v>0.3304484362631262</v>
      </c>
      <c r="R132" s="208"/>
      <c r="S132" s="300"/>
      <c r="T132" s="300"/>
      <c r="U132" s="297"/>
      <c r="V132" s="332"/>
    </row>
    <row r="133" spans="1:22">
      <c r="A133" t="s">
        <v>176</v>
      </c>
      <c r="E133" s="302"/>
      <c r="F133" s="302"/>
      <c r="H133" s="298"/>
      <c r="I133" s="298"/>
      <c r="J133" s="302">
        <v>11.7118</v>
      </c>
      <c r="K133" s="76"/>
      <c r="L133" s="300" t="e">
        <f t="shared" si="10"/>
        <v>#DIV/0!</v>
      </c>
      <c r="M133" s="300"/>
      <c r="N133" s="297" t="e">
        <f t="shared" si="11"/>
        <v>#DIV/0!</v>
      </c>
      <c r="O133" s="297" t="e">
        <f t="shared" si="12"/>
        <v>#DIV/0!</v>
      </c>
      <c r="P133" s="201" t="e">
        <f t="shared" si="13"/>
        <v>#DIV/0!</v>
      </c>
      <c r="Q133" s="208">
        <f t="shared" si="14"/>
        <v>0</v>
      </c>
      <c r="R133" s="208"/>
      <c r="S133" s="300"/>
      <c r="T133" s="300"/>
      <c r="U133" s="297"/>
      <c r="V133" s="332"/>
    </row>
    <row r="134" spans="1:22">
      <c r="A134" t="s">
        <v>177</v>
      </c>
      <c r="E134" s="302"/>
      <c r="F134" s="302"/>
      <c r="H134" s="298"/>
      <c r="I134" s="298"/>
      <c r="J134" s="302">
        <v>9.4047000000000001</v>
      </c>
      <c r="K134" s="76"/>
      <c r="L134" s="300" t="e">
        <f t="shared" si="10"/>
        <v>#DIV/0!</v>
      </c>
      <c r="M134" s="300"/>
      <c r="N134" s="297" t="e">
        <f t="shared" si="11"/>
        <v>#DIV/0!</v>
      </c>
      <c r="O134" s="297" t="e">
        <f t="shared" si="12"/>
        <v>#DIV/0!</v>
      </c>
      <c r="P134" s="201" t="e">
        <f t="shared" si="13"/>
        <v>#DIV/0!</v>
      </c>
      <c r="Q134" s="208">
        <f t="shared" si="14"/>
        <v>0</v>
      </c>
      <c r="R134" s="208"/>
      <c r="S134" s="300"/>
      <c r="T134" s="300"/>
      <c r="U134" s="297"/>
      <c r="V134" s="332"/>
    </row>
    <row r="135" spans="1:22">
      <c r="A135" t="s">
        <v>178</v>
      </c>
      <c r="E135" s="302"/>
      <c r="F135" s="302"/>
      <c r="H135" s="298"/>
      <c r="I135" s="298"/>
      <c r="J135" s="302">
        <v>10.228400000000001</v>
      </c>
      <c r="K135" s="76"/>
      <c r="L135" s="300" t="e">
        <f t="shared" si="10"/>
        <v>#DIV/0!</v>
      </c>
      <c r="M135" s="300"/>
      <c r="N135" s="297" t="e">
        <f t="shared" si="11"/>
        <v>#DIV/0!</v>
      </c>
      <c r="O135" s="297" t="e">
        <f t="shared" si="12"/>
        <v>#DIV/0!</v>
      </c>
      <c r="P135" s="201" t="e">
        <f t="shared" si="13"/>
        <v>#DIV/0!</v>
      </c>
      <c r="Q135" s="208">
        <f t="shared" si="14"/>
        <v>0</v>
      </c>
      <c r="R135" s="208"/>
      <c r="S135" s="300"/>
      <c r="T135" s="300"/>
      <c r="U135" s="297"/>
      <c r="V135" s="332"/>
    </row>
    <row r="136" spans="1:22">
      <c r="A136" t="s">
        <v>179</v>
      </c>
      <c r="E136" s="302"/>
      <c r="F136" s="302"/>
      <c r="H136" s="298"/>
      <c r="I136" s="298"/>
      <c r="J136" s="302">
        <v>11.300700000000001</v>
      </c>
      <c r="K136" s="76"/>
      <c r="L136" s="300" t="e">
        <f t="shared" si="10"/>
        <v>#DIV/0!</v>
      </c>
      <c r="M136" s="300"/>
      <c r="N136" s="297" t="e">
        <f t="shared" si="11"/>
        <v>#DIV/0!</v>
      </c>
      <c r="O136" s="297" t="e">
        <f t="shared" si="12"/>
        <v>#DIV/0!</v>
      </c>
      <c r="P136" s="201" t="e">
        <f t="shared" si="13"/>
        <v>#DIV/0!</v>
      </c>
      <c r="Q136" s="208">
        <f t="shared" si="14"/>
        <v>0</v>
      </c>
      <c r="R136" s="208"/>
      <c r="S136" s="300"/>
      <c r="T136" s="300"/>
      <c r="U136" s="297"/>
      <c r="V136" s="332"/>
    </row>
    <row r="137" spans="1:22">
      <c r="A137" t="s">
        <v>180</v>
      </c>
      <c r="E137" s="302"/>
      <c r="F137" s="302"/>
      <c r="H137" s="298"/>
      <c r="I137" s="298"/>
      <c r="J137" s="302">
        <v>10.9412</v>
      </c>
      <c r="K137" s="76"/>
      <c r="L137" s="300" t="e">
        <f t="shared" si="10"/>
        <v>#DIV/0!</v>
      </c>
      <c r="M137" s="300"/>
      <c r="N137" s="297" t="e">
        <f t="shared" si="11"/>
        <v>#DIV/0!</v>
      </c>
      <c r="O137" s="297" t="e">
        <f t="shared" si="12"/>
        <v>#DIV/0!</v>
      </c>
      <c r="P137" s="201" t="e">
        <f t="shared" si="13"/>
        <v>#DIV/0!</v>
      </c>
      <c r="Q137" s="208">
        <f t="shared" si="14"/>
        <v>0</v>
      </c>
      <c r="R137" s="208"/>
      <c r="S137" s="300"/>
      <c r="T137" s="300"/>
      <c r="U137" s="297"/>
      <c r="V137" s="332"/>
    </row>
    <row r="138" spans="1:22">
      <c r="A138" t="s">
        <v>181</v>
      </c>
      <c r="E138" s="302"/>
      <c r="F138" s="302"/>
      <c r="H138" s="298"/>
      <c r="I138" s="298"/>
      <c r="J138" s="302">
        <v>10.9412</v>
      </c>
      <c r="K138" s="76"/>
      <c r="L138" s="300" t="e">
        <f t="shared" si="10"/>
        <v>#DIV/0!</v>
      </c>
      <c r="M138" s="300"/>
      <c r="N138" s="297" t="e">
        <f t="shared" si="11"/>
        <v>#DIV/0!</v>
      </c>
      <c r="O138" s="297" t="e">
        <f t="shared" si="12"/>
        <v>#DIV/0!</v>
      </c>
      <c r="P138" s="201" t="e">
        <f t="shared" si="13"/>
        <v>#DIV/0!</v>
      </c>
      <c r="Q138" s="208">
        <f t="shared" si="14"/>
        <v>0</v>
      </c>
      <c r="R138" s="208"/>
      <c r="S138" s="300"/>
      <c r="T138" s="300"/>
      <c r="U138" s="297"/>
      <c r="V138" s="332"/>
    </row>
    <row r="139" spans="1:22">
      <c r="A139" t="s">
        <v>182</v>
      </c>
      <c r="E139" s="302"/>
      <c r="F139" s="302"/>
      <c r="H139" s="298"/>
      <c r="I139" s="298"/>
      <c r="J139" s="302">
        <v>10.570399999999999</v>
      </c>
      <c r="K139" s="76"/>
      <c r="L139" s="300" t="e">
        <f t="shared" si="10"/>
        <v>#DIV/0!</v>
      </c>
      <c r="M139" s="300"/>
      <c r="N139" s="297" t="e">
        <f t="shared" si="11"/>
        <v>#DIV/0!</v>
      </c>
      <c r="O139" s="297" t="e">
        <f t="shared" si="12"/>
        <v>#DIV/0!</v>
      </c>
      <c r="P139" s="201" t="e">
        <f t="shared" si="13"/>
        <v>#DIV/0!</v>
      </c>
      <c r="Q139" s="208">
        <f t="shared" si="14"/>
        <v>0</v>
      </c>
      <c r="R139" s="208"/>
      <c r="S139" s="300"/>
      <c r="T139" s="300"/>
      <c r="U139" s="297"/>
      <c r="V139" s="332"/>
    </row>
    <row r="140" spans="1:22">
      <c r="A140" t="s">
        <v>183</v>
      </c>
      <c r="B140" s="299"/>
      <c r="H140" s="176"/>
      <c r="I140" s="176"/>
      <c r="J140" s="70">
        <v>6.3498000000000001</v>
      </c>
      <c r="K140" s="72"/>
      <c r="L140" s="300" t="e">
        <f t="shared" si="10"/>
        <v>#DIV/0!</v>
      </c>
      <c r="M140" s="72"/>
      <c r="N140" s="297" t="e">
        <f t="shared" si="11"/>
        <v>#DIV/0!</v>
      </c>
      <c r="O140" s="297" t="e">
        <f t="shared" si="12"/>
        <v>#DIV/0!</v>
      </c>
      <c r="P140" s="201" t="e">
        <f t="shared" si="13"/>
        <v>#DIV/0!</v>
      </c>
      <c r="Q140" s="208">
        <f t="shared" si="14"/>
        <v>0</v>
      </c>
      <c r="R140" s="208"/>
      <c r="S140" s="300"/>
      <c r="T140" s="300"/>
      <c r="U140" s="297" t="str">
        <f>PE!AP140</f>
        <v>Methode</v>
      </c>
      <c r="V140" s="332"/>
    </row>
    <row r="141" spans="1:22">
      <c r="A141" t="s">
        <v>183</v>
      </c>
      <c r="B141" s="299"/>
      <c r="H141" s="76"/>
      <c r="I141" s="291"/>
      <c r="J141" s="291">
        <v>6.3498000000000001</v>
      </c>
      <c r="K141" s="72"/>
      <c r="L141" s="300" t="e">
        <f t="shared" si="10"/>
        <v>#DIV/0!</v>
      </c>
      <c r="M141" s="72"/>
      <c r="N141" s="297" t="e">
        <f t="shared" si="11"/>
        <v>#DIV/0!</v>
      </c>
      <c r="O141" s="297" t="e">
        <f t="shared" si="12"/>
        <v>#DIV/0!</v>
      </c>
      <c r="P141" s="201" t="e">
        <f t="shared" si="13"/>
        <v>#DIV/0!</v>
      </c>
      <c r="Q141" s="208">
        <f t="shared" si="14"/>
        <v>0</v>
      </c>
      <c r="R141" s="208"/>
      <c r="S141" s="300"/>
      <c r="T141" s="300"/>
      <c r="U141" s="297" t="str">
        <f>PE!AP141</f>
        <v>Methode</v>
      </c>
      <c r="V141" s="332"/>
    </row>
    <row r="142" spans="1:22">
      <c r="A142" t="s">
        <v>184</v>
      </c>
      <c r="B142" s="299">
        <v>7.1225639484069001</v>
      </c>
      <c r="H142" s="176"/>
      <c r="I142" s="70"/>
      <c r="J142" s="70">
        <v>6.3498000000000001</v>
      </c>
      <c r="K142" s="72"/>
      <c r="L142" s="300">
        <f t="shared" si="10"/>
        <v>0.33</v>
      </c>
      <c r="M142" s="72"/>
      <c r="N142" s="297">
        <f t="shared" si="11"/>
        <v>7.1225639484069001</v>
      </c>
      <c r="O142" s="297">
        <f t="shared" si="12"/>
        <v>0</v>
      </c>
      <c r="P142" s="201">
        <f t="shared" si="13"/>
        <v>7.1225639484069001</v>
      </c>
      <c r="Q142" s="208">
        <f t="shared" si="14"/>
        <v>1.1216989430229141</v>
      </c>
      <c r="R142" s="208"/>
      <c r="S142" s="300"/>
      <c r="T142" s="300"/>
      <c r="U142" s="297" t="str">
        <f>PE!AP142</f>
        <v>Methode</v>
      </c>
      <c r="V142" s="332"/>
    </row>
    <row r="143" spans="1:22">
      <c r="A143" t="s">
        <v>184</v>
      </c>
      <c r="B143" s="299"/>
      <c r="H143" s="76"/>
      <c r="I143" s="291"/>
      <c r="J143" s="291">
        <v>6.3498000000000001</v>
      </c>
      <c r="K143" s="72"/>
      <c r="L143" s="300" t="e">
        <f t="shared" si="10"/>
        <v>#DIV/0!</v>
      </c>
      <c r="M143" s="72"/>
      <c r="N143" s="297" t="e">
        <f t="shared" si="11"/>
        <v>#DIV/0!</v>
      </c>
      <c r="O143" s="297" t="e">
        <f t="shared" si="12"/>
        <v>#DIV/0!</v>
      </c>
      <c r="P143" s="201" t="e">
        <f t="shared" si="13"/>
        <v>#DIV/0!</v>
      </c>
      <c r="Q143" s="208">
        <f t="shared" si="14"/>
        <v>0</v>
      </c>
      <c r="R143" s="208"/>
      <c r="S143" s="300"/>
      <c r="T143" s="300"/>
      <c r="U143" s="297" t="str">
        <f>PE!AP143</f>
        <v>Methode</v>
      </c>
      <c r="V143" s="332"/>
    </row>
    <row r="144" spans="1:22">
      <c r="A144" t="s">
        <v>185</v>
      </c>
      <c r="B144" s="299">
        <v>73.740720980095858</v>
      </c>
      <c r="H144" s="176"/>
      <c r="I144" s="70"/>
      <c r="J144" s="70">
        <v>6.3498000000000001</v>
      </c>
      <c r="K144" s="72"/>
      <c r="L144" s="300">
        <f t="shared" si="10"/>
        <v>0.33</v>
      </c>
      <c r="M144" s="72"/>
      <c r="N144" s="297">
        <f t="shared" si="11"/>
        <v>73.740720980095858</v>
      </c>
      <c r="O144" s="297">
        <f t="shared" si="12"/>
        <v>0</v>
      </c>
      <c r="P144" s="201">
        <f t="shared" si="13"/>
        <v>73.740720980095858</v>
      </c>
      <c r="Q144" s="208">
        <f t="shared" si="14"/>
        <v>11.613077731597192</v>
      </c>
      <c r="R144" s="208"/>
      <c r="S144" s="300"/>
      <c r="T144" s="300"/>
      <c r="U144" s="297" t="str">
        <f>PE!AP144</f>
        <v>Methode</v>
      </c>
      <c r="V144" s="332"/>
    </row>
    <row r="145" spans="1:22">
      <c r="A145" t="s">
        <v>185</v>
      </c>
      <c r="B145" s="299">
        <v>73.740720980095858</v>
      </c>
      <c r="H145" s="176"/>
      <c r="I145" s="70"/>
      <c r="J145" s="70">
        <v>6.3498000000000001</v>
      </c>
      <c r="K145" s="72"/>
      <c r="L145" s="300">
        <f t="shared" si="10"/>
        <v>0.33</v>
      </c>
      <c r="M145" s="72"/>
      <c r="N145" s="297">
        <f t="shared" si="11"/>
        <v>73.740720980095858</v>
      </c>
      <c r="O145" s="297">
        <f t="shared" si="12"/>
        <v>0</v>
      </c>
      <c r="P145" s="201">
        <f t="shared" si="13"/>
        <v>73.740720980095858</v>
      </c>
      <c r="Q145" s="208">
        <f t="shared" si="14"/>
        <v>11.613077731597192</v>
      </c>
      <c r="R145" s="208"/>
      <c r="S145" s="300"/>
      <c r="T145" s="300"/>
      <c r="U145" s="297" t="str">
        <f>PE!AP145</f>
        <v>Methode</v>
      </c>
      <c r="V145" s="332"/>
    </row>
    <row r="146" spans="1:22">
      <c r="A146" t="s">
        <v>186</v>
      </c>
      <c r="B146" s="299"/>
      <c r="H146" s="176"/>
      <c r="I146" s="70"/>
      <c r="J146" s="70">
        <v>5.2558999999999996</v>
      </c>
      <c r="K146" s="72"/>
      <c r="L146" s="300" t="e">
        <f t="shared" si="10"/>
        <v>#DIV/0!</v>
      </c>
      <c r="M146" s="72"/>
      <c r="N146" s="297" t="e">
        <f t="shared" si="11"/>
        <v>#DIV/0!</v>
      </c>
      <c r="O146" s="297" t="e">
        <f t="shared" si="12"/>
        <v>#DIV/0!</v>
      </c>
      <c r="P146" s="201" t="e">
        <f t="shared" si="13"/>
        <v>#DIV/0!</v>
      </c>
      <c r="Q146" s="208">
        <f t="shared" si="14"/>
        <v>0</v>
      </c>
      <c r="R146" s="208"/>
      <c r="S146" s="300"/>
      <c r="T146" s="300"/>
      <c r="U146" s="297" t="str">
        <f>PE!AP146</f>
        <v>Methode</v>
      </c>
      <c r="V146" s="332"/>
    </row>
    <row r="147" spans="1:22">
      <c r="A147" t="s">
        <v>186</v>
      </c>
      <c r="B147" s="299"/>
      <c r="H147" s="76"/>
      <c r="I147" s="291"/>
      <c r="J147" s="291">
        <v>5.2558999999999996</v>
      </c>
      <c r="K147" s="72"/>
      <c r="L147" s="300" t="e">
        <f t="shared" si="10"/>
        <v>#DIV/0!</v>
      </c>
      <c r="M147" s="72"/>
      <c r="N147" s="297" t="e">
        <f t="shared" si="11"/>
        <v>#DIV/0!</v>
      </c>
      <c r="O147" s="297" t="e">
        <f t="shared" si="12"/>
        <v>#DIV/0!</v>
      </c>
      <c r="P147" s="201" t="e">
        <f t="shared" si="13"/>
        <v>#DIV/0!</v>
      </c>
      <c r="Q147" s="208">
        <f t="shared" si="14"/>
        <v>0</v>
      </c>
      <c r="R147" s="208"/>
      <c r="S147" s="300"/>
      <c r="T147" s="300"/>
      <c r="U147" s="297" t="str">
        <f>PE!AP147</f>
        <v>Methode</v>
      </c>
      <c r="V147" s="332"/>
    </row>
    <row r="148" spans="1:22">
      <c r="A148" t="s">
        <v>187</v>
      </c>
      <c r="B148" s="299">
        <v>61.774706414332456</v>
      </c>
      <c r="H148" s="176"/>
      <c r="I148" s="70"/>
      <c r="J148" s="70">
        <v>5.2558999999999996</v>
      </c>
      <c r="K148" s="72"/>
      <c r="L148" s="300">
        <f t="shared" si="10"/>
        <v>0.33</v>
      </c>
      <c r="M148" s="72"/>
      <c r="N148" s="297">
        <f t="shared" si="11"/>
        <v>61.774706414332456</v>
      </c>
      <c r="O148" s="297">
        <f t="shared" si="12"/>
        <v>0</v>
      </c>
      <c r="P148" s="201">
        <f t="shared" si="13"/>
        <v>61.774706414332456</v>
      </c>
      <c r="Q148" s="208">
        <f t="shared" si="14"/>
        <v>11.753402160302224</v>
      </c>
      <c r="R148" s="208"/>
      <c r="S148" s="300"/>
      <c r="T148" s="300"/>
      <c r="U148" s="297" t="str">
        <f>PE!AP148</f>
        <v>Methode</v>
      </c>
      <c r="V148" s="332"/>
    </row>
    <row r="149" spans="1:22">
      <c r="A149" t="s">
        <v>187</v>
      </c>
      <c r="B149" s="299"/>
      <c r="H149" s="76"/>
      <c r="I149" s="291"/>
      <c r="J149" s="291">
        <v>5.2558999999999996</v>
      </c>
      <c r="K149" s="72"/>
      <c r="L149" s="300" t="e">
        <f t="shared" si="10"/>
        <v>#DIV/0!</v>
      </c>
      <c r="M149" s="72"/>
      <c r="N149" s="297" t="e">
        <f t="shared" si="11"/>
        <v>#DIV/0!</v>
      </c>
      <c r="O149" s="297" t="e">
        <f t="shared" si="12"/>
        <v>#DIV/0!</v>
      </c>
      <c r="P149" s="201" t="e">
        <f t="shared" si="13"/>
        <v>#DIV/0!</v>
      </c>
      <c r="Q149" s="208">
        <f t="shared" si="14"/>
        <v>0</v>
      </c>
      <c r="R149" s="208"/>
      <c r="S149" s="300"/>
      <c r="T149" s="300"/>
      <c r="U149" s="297" t="str">
        <f>PE!AP149</f>
        <v>Methode</v>
      </c>
      <c r="V149" s="332"/>
    </row>
    <row r="150" spans="1:22">
      <c r="A150" t="s">
        <v>188</v>
      </c>
      <c r="B150" s="299">
        <v>8.8369643154969637</v>
      </c>
      <c r="H150" s="176"/>
      <c r="I150" s="70"/>
      <c r="J150" s="70">
        <v>5.2558999999999996</v>
      </c>
      <c r="K150" s="72"/>
      <c r="L150" s="300">
        <f t="shared" si="10"/>
        <v>0.33</v>
      </c>
      <c r="M150" s="72"/>
      <c r="N150" s="297">
        <f t="shared" si="11"/>
        <v>8.8369643154969637</v>
      </c>
      <c r="O150" s="297">
        <f t="shared" si="12"/>
        <v>0</v>
      </c>
      <c r="P150" s="201">
        <f t="shared" si="13"/>
        <v>8.8369643154969637</v>
      </c>
      <c r="Q150" s="208">
        <f t="shared" si="14"/>
        <v>1.68134179027321</v>
      </c>
      <c r="R150" s="208"/>
      <c r="S150" s="300"/>
      <c r="T150" s="300"/>
      <c r="U150" s="297" t="str">
        <f>PE!AP150</f>
        <v>Methode</v>
      </c>
      <c r="V150" s="332"/>
    </row>
    <row r="151" spans="1:22">
      <c r="A151" t="s">
        <v>188</v>
      </c>
      <c r="B151" s="299">
        <v>8.8369643154969637</v>
      </c>
      <c r="H151" s="176"/>
      <c r="I151" s="70"/>
      <c r="J151" s="70">
        <v>5.2558999999999996</v>
      </c>
      <c r="K151" s="72"/>
      <c r="L151" s="300">
        <f t="shared" si="10"/>
        <v>0.33</v>
      </c>
      <c r="M151" s="72"/>
      <c r="N151" s="297">
        <f t="shared" si="11"/>
        <v>8.8369643154969637</v>
      </c>
      <c r="O151" s="297">
        <f t="shared" si="12"/>
        <v>0</v>
      </c>
      <c r="P151" s="201">
        <f t="shared" si="13"/>
        <v>8.8369643154969637</v>
      </c>
      <c r="Q151" s="208">
        <f t="shared" si="14"/>
        <v>1.68134179027321</v>
      </c>
      <c r="R151" s="208"/>
      <c r="S151" s="300"/>
      <c r="T151" s="300"/>
      <c r="U151" s="297" t="str">
        <f>PE!AP151</f>
        <v>Methode</v>
      </c>
      <c r="V151" s="332"/>
    </row>
    <row r="152" spans="1:22">
      <c r="A152" t="s">
        <v>189</v>
      </c>
      <c r="B152" s="299"/>
      <c r="H152" s="176"/>
      <c r="I152" s="70"/>
      <c r="J152" s="70">
        <v>9.6095000000000006</v>
      </c>
      <c r="K152" s="72"/>
      <c r="L152" s="300" t="e">
        <f t="shared" si="10"/>
        <v>#DIV/0!</v>
      </c>
      <c r="M152" s="72"/>
      <c r="N152" s="297" t="e">
        <f t="shared" si="11"/>
        <v>#DIV/0!</v>
      </c>
      <c r="O152" s="297" t="e">
        <f t="shared" si="12"/>
        <v>#DIV/0!</v>
      </c>
      <c r="P152" s="201" t="e">
        <f t="shared" si="13"/>
        <v>#DIV/0!</v>
      </c>
      <c r="Q152" s="208">
        <f t="shared" si="14"/>
        <v>0</v>
      </c>
      <c r="R152" s="208"/>
      <c r="S152" s="300"/>
      <c r="T152" s="300"/>
      <c r="U152" s="297" t="str">
        <f>PE!AP152</f>
        <v>Methode</v>
      </c>
      <c r="V152" s="332"/>
    </row>
    <row r="153" spans="1:22">
      <c r="A153" t="s">
        <v>189</v>
      </c>
      <c r="B153" s="299"/>
      <c r="H153" s="76"/>
      <c r="I153" s="291"/>
      <c r="J153" s="291">
        <v>9.6095000000000006</v>
      </c>
      <c r="K153" s="72"/>
      <c r="L153" s="300" t="e">
        <f t="shared" si="10"/>
        <v>#DIV/0!</v>
      </c>
      <c r="M153" s="72"/>
      <c r="N153" s="297" t="e">
        <f t="shared" si="11"/>
        <v>#DIV/0!</v>
      </c>
      <c r="O153" s="297" t="e">
        <f t="shared" si="12"/>
        <v>#DIV/0!</v>
      </c>
      <c r="P153" s="201" t="e">
        <f t="shared" si="13"/>
        <v>#DIV/0!</v>
      </c>
      <c r="Q153" s="208">
        <f t="shared" si="14"/>
        <v>0</v>
      </c>
      <c r="R153" s="208"/>
      <c r="S153" s="300"/>
      <c r="T153" s="300"/>
      <c r="U153" s="297" t="str">
        <f>PE!AP153</f>
        <v>Methode</v>
      </c>
      <c r="V153" s="332"/>
    </row>
    <row r="154" spans="1:22">
      <c r="A154" t="s">
        <v>190</v>
      </c>
      <c r="B154" s="299"/>
      <c r="H154" s="176"/>
      <c r="I154" s="70"/>
      <c r="J154" s="70">
        <v>9.6095000000000006</v>
      </c>
      <c r="K154" s="72"/>
      <c r="L154" s="300" t="e">
        <f t="shared" si="10"/>
        <v>#DIV/0!</v>
      </c>
      <c r="M154" s="72"/>
      <c r="N154" s="297" t="e">
        <f t="shared" si="11"/>
        <v>#DIV/0!</v>
      </c>
      <c r="O154" s="297" t="e">
        <f t="shared" si="12"/>
        <v>#DIV/0!</v>
      </c>
      <c r="P154" s="201" t="e">
        <f t="shared" si="13"/>
        <v>#DIV/0!</v>
      </c>
      <c r="Q154" s="208">
        <f t="shared" si="14"/>
        <v>0</v>
      </c>
      <c r="R154" s="208"/>
      <c r="S154" s="300"/>
      <c r="T154" s="300"/>
      <c r="U154" s="297" t="str">
        <f>PE!AP154</f>
        <v>Methode</v>
      </c>
      <c r="V154" s="332"/>
    </row>
    <row r="155" spans="1:22">
      <c r="A155" t="s">
        <v>190</v>
      </c>
      <c r="B155" s="299"/>
      <c r="H155" s="76"/>
      <c r="I155" s="291"/>
      <c r="J155" s="291">
        <v>9.6095000000000006</v>
      </c>
      <c r="K155" s="72"/>
      <c r="L155" s="300" t="e">
        <f t="shared" si="10"/>
        <v>#DIV/0!</v>
      </c>
      <c r="M155" s="72"/>
      <c r="N155" s="297" t="e">
        <f t="shared" si="11"/>
        <v>#DIV/0!</v>
      </c>
      <c r="O155" s="297" t="e">
        <f t="shared" si="12"/>
        <v>#DIV/0!</v>
      </c>
      <c r="P155" s="201" t="e">
        <f t="shared" si="13"/>
        <v>#DIV/0!</v>
      </c>
      <c r="Q155" s="208">
        <f t="shared" si="14"/>
        <v>0</v>
      </c>
      <c r="R155" s="208"/>
      <c r="S155" s="300"/>
      <c r="T155" s="300"/>
      <c r="U155" s="297" t="str">
        <f>PE!AP155</f>
        <v>Methode</v>
      </c>
      <c r="V155" s="332"/>
    </row>
    <row r="156" spans="1:22">
      <c r="A156" t="s">
        <v>191</v>
      </c>
      <c r="B156" s="299"/>
      <c r="H156" s="176"/>
      <c r="I156" s="70"/>
      <c r="J156" s="70">
        <v>9.1814999999999998</v>
      </c>
      <c r="K156" s="72"/>
      <c r="L156" s="300" t="e">
        <f t="shared" si="10"/>
        <v>#DIV/0!</v>
      </c>
      <c r="M156" s="72"/>
      <c r="N156" s="297" t="e">
        <f t="shared" si="11"/>
        <v>#DIV/0!</v>
      </c>
      <c r="O156" s="297" t="e">
        <f t="shared" si="12"/>
        <v>#DIV/0!</v>
      </c>
      <c r="P156" s="201" t="e">
        <f t="shared" si="13"/>
        <v>#DIV/0!</v>
      </c>
      <c r="Q156" s="208">
        <f t="shared" si="14"/>
        <v>0</v>
      </c>
      <c r="R156" s="208"/>
      <c r="S156" s="300"/>
      <c r="T156" s="300"/>
      <c r="U156" s="297" t="str">
        <f>PE!AP156</f>
        <v>Methode</v>
      </c>
      <c r="V156" s="332"/>
    </row>
    <row r="157" spans="1:22">
      <c r="A157" t="s">
        <v>191</v>
      </c>
      <c r="B157" s="299"/>
      <c r="H157" s="76"/>
      <c r="I157" s="291"/>
      <c r="J157" s="291">
        <v>9.1814999999999998</v>
      </c>
      <c r="K157" s="72"/>
      <c r="L157" s="300" t="e">
        <f t="shared" si="10"/>
        <v>#DIV/0!</v>
      </c>
      <c r="M157" s="72"/>
      <c r="N157" s="297" t="e">
        <f t="shared" si="11"/>
        <v>#DIV/0!</v>
      </c>
      <c r="O157" s="297" t="e">
        <f t="shared" si="12"/>
        <v>#DIV/0!</v>
      </c>
      <c r="P157" s="201" t="e">
        <f t="shared" si="13"/>
        <v>#DIV/0!</v>
      </c>
      <c r="Q157" s="208">
        <f t="shared" si="14"/>
        <v>0</v>
      </c>
      <c r="R157" s="208"/>
      <c r="S157" s="300"/>
      <c r="T157" s="300"/>
      <c r="U157" s="297" t="str">
        <f>PE!AP157</f>
        <v>Methode</v>
      </c>
      <c r="V157" s="332"/>
    </row>
    <row r="158" spans="1:22">
      <c r="A158" t="s">
        <v>192</v>
      </c>
      <c r="B158" s="299"/>
      <c r="H158" s="176"/>
      <c r="I158" s="70"/>
      <c r="J158" s="70">
        <v>9.6095000000000006</v>
      </c>
      <c r="K158" s="72"/>
      <c r="L158" s="300" t="e">
        <f t="shared" si="10"/>
        <v>#DIV/0!</v>
      </c>
      <c r="M158" s="72"/>
      <c r="N158" s="297" t="e">
        <f t="shared" si="11"/>
        <v>#DIV/0!</v>
      </c>
      <c r="O158" s="141" t="e">
        <f t="shared" si="12"/>
        <v>#DIV/0!</v>
      </c>
      <c r="P158" s="201" t="e">
        <f t="shared" si="13"/>
        <v>#DIV/0!</v>
      </c>
      <c r="Q158" s="208">
        <f t="shared" si="14"/>
        <v>0</v>
      </c>
      <c r="R158" s="208"/>
      <c r="S158" s="300"/>
      <c r="T158" s="300"/>
      <c r="U158" s="297" t="str">
        <f>PE!AP158</f>
        <v>Methode</v>
      </c>
      <c r="V158" s="332"/>
    </row>
    <row r="159" spans="1:22">
      <c r="A159" t="s">
        <v>192</v>
      </c>
      <c r="B159" s="299"/>
      <c r="H159" s="176"/>
      <c r="I159" s="70"/>
      <c r="J159" s="70">
        <v>9.6095000000000006</v>
      </c>
      <c r="K159" s="72"/>
      <c r="L159" s="300" t="e">
        <f t="shared" si="10"/>
        <v>#DIV/0!</v>
      </c>
      <c r="M159" s="72"/>
      <c r="N159" s="297" t="e">
        <f t="shared" si="11"/>
        <v>#DIV/0!</v>
      </c>
      <c r="O159" s="297" t="e">
        <f t="shared" si="12"/>
        <v>#DIV/0!</v>
      </c>
      <c r="P159" s="201" t="e">
        <f t="shared" si="13"/>
        <v>#DIV/0!</v>
      </c>
      <c r="Q159" s="208">
        <f t="shared" si="14"/>
        <v>0</v>
      </c>
      <c r="R159" s="208"/>
      <c r="S159" s="300"/>
      <c r="T159" s="300"/>
      <c r="U159" s="297" t="str">
        <f>PE!AP159</f>
        <v>Methode</v>
      </c>
      <c r="V159" s="332"/>
    </row>
    <row r="160" spans="1:22">
      <c r="A160" t="s">
        <v>193</v>
      </c>
      <c r="B160" s="299"/>
      <c r="H160" s="176"/>
      <c r="I160" s="70"/>
      <c r="J160" s="70">
        <v>9.1814999999999998</v>
      </c>
      <c r="K160" s="72"/>
      <c r="L160" s="300" t="e">
        <f t="shared" si="10"/>
        <v>#DIV/0!</v>
      </c>
      <c r="M160" s="72"/>
      <c r="N160" s="297" t="e">
        <f t="shared" si="11"/>
        <v>#DIV/0!</v>
      </c>
      <c r="O160" s="297" t="e">
        <f t="shared" si="12"/>
        <v>#DIV/0!</v>
      </c>
      <c r="P160" s="201" t="e">
        <f t="shared" si="13"/>
        <v>#DIV/0!</v>
      </c>
      <c r="Q160" s="208">
        <f t="shared" si="14"/>
        <v>0</v>
      </c>
      <c r="R160" s="208"/>
      <c r="S160" s="300"/>
      <c r="T160" s="300"/>
      <c r="U160" s="297" t="str">
        <f>PE!AP160</f>
        <v>Methode</v>
      </c>
      <c r="V160" s="332"/>
    </row>
    <row r="161" spans="1:22">
      <c r="A161" t="s">
        <v>193</v>
      </c>
      <c r="B161" s="299"/>
      <c r="H161" s="76"/>
      <c r="I161" s="291"/>
      <c r="J161" s="291">
        <v>9.1814999999999998</v>
      </c>
      <c r="K161" s="72"/>
      <c r="L161" s="300" t="e">
        <f t="shared" si="10"/>
        <v>#DIV/0!</v>
      </c>
      <c r="M161" s="72"/>
      <c r="N161" s="297" t="e">
        <f t="shared" si="11"/>
        <v>#DIV/0!</v>
      </c>
      <c r="O161" s="297" t="e">
        <f t="shared" si="12"/>
        <v>#DIV/0!</v>
      </c>
      <c r="P161" s="201" t="e">
        <f t="shared" si="13"/>
        <v>#DIV/0!</v>
      </c>
      <c r="Q161" s="208">
        <f t="shared" si="14"/>
        <v>0</v>
      </c>
      <c r="R161" s="208"/>
      <c r="S161" s="300"/>
      <c r="T161" s="300"/>
      <c r="U161" s="297" t="str">
        <f>PE!AP161</f>
        <v>Methode</v>
      </c>
      <c r="V161" s="332"/>
    </row>
    <row r="162" spans="1:22">
      <c r="A162" t="s">
        <v>194</v>
      </c>
      <c r="B162" s="299">
        <v>2.888665489303996</v>
      </c>
      <c r="H162" s="176"/>
      <c r="I162" s="70"/>
      <c r="J162" s="70">
        <v>9.1814999999999998</v>
      </c>
      <c r="K162" s="72"/>
      <c r="L162" s="300">
        <f t="shared" si="10"/>
        <v>0.33</v>
      </c>
      <c r="M162" s="72"/>
      <c r="N162" s="297">
        <f t="shared" si="11"/>
        <v>2.888665489303996</v>
      </c>
      <c r="O162" s="297">
        <f t="shared" si="12"/>
        <v>0</v>
      </c>
      <c r="P162" s="201">
        <f t="shared" si="13"/>
        <v>2.888665489303996</v>
      </c>
      <c r="Q162" s="208">
        <f t="shared" si="14"/>
        <v>0.3146180351036319</v>
      </c>
      <c r="R162" s="208"/>
      <c r="S162" s="300"/>
      <c r="T162" s="300"/>
      <c r="U162" s="297" t="str">
        <f>PE!AP162</f>
        <v>Methode</v>
      </c>
      <c r="V162" s="332"/>
    </row>
    <row r="163" spans="1:22">
      <c r="A163" t="s">
        <v>194</v>
      </c>
      <c r="B163" s="299">
        <v>2.888665489303996</v>
      </c>
      <c r="H163" s="176"/>
      <c r="I163" s="70"/>
      <c r="J163" s="70">
        <v>9.1814999999999998</v>
      </c>
      <c r="K163" s="72"/>
      <c r="L163" s="300">
        <f t="shared" si="10"/>
        <v>0.33</v>
      </c>
      <c r="M163" s="72"/>
      <c r="N163" s="297">
        <f t="shared" si="11"/>
        <v>2.888665489303996</v>
      </c>
      <c r="O163" s="297">
        <f t="shared" si="12"/>
        <v>0</v>
      </c>
      <c r="P163" s="201">
        <f t="shared" si="13"/>
        <v>2.888665489303996</v>
      </c>
      <c r="Q163" s="208">
        <f t="shared" si="14"/>
        <v>0.3146180351036319</v>
      </c>
      <c r="R163" s="208"/>
      <c r="S163" s="300"/>
      <c r="T163" s="300"/>
      <c r="U163" s="297" t="str">
        <f>PE!AP163</f>
        <v>Methode</v>
      </c>
      <c r="V163" s="332"/>
    </row>
    <row r="164" spans="1:22">
      <c r="A164" t="s">
        <v>195</v>
      </c>
      <c r="B164" s="299"/>
      <c r="H164" s="176"/>
      <c r="I164" s="70"/>
      <c r="J164" s="70">
        <v>3.4258000000000002</v>
      </c>
      <c r="K164" s="72"/>
      <c r="L164" s="300" t="e">
        <f t="shared" si="10"/>
        <v>#DIV/0!</v>
      </c>
      <c r="M164" s="72"/>
      <c r="N164" s="297" t="e">
        <f t="shared" si="11"/>
        <v>#DIV/0!</v>
      </c>
      <c r="O164" s="297" t="e">
        <f t="shared" si="12"/>
        <v>#DIV/0!</v>
      </c>
      <c r="P164" s="201" t="e">
        <f t="shared" si="13"/>
        <v>#DIV/0!</v>
      </c>
      <c r="Q164" s="208">
        <f t="shared" si="14"/>
        <v>0</v>
      </c>
      <c r="R164" s="208"/>
      <c r="S164" s="300"/>
      <c r="T164" s="300"/>
      <c r="U164" s="297" t="str">
        <f>PE!AP164</f>
        <v>Methode</v>
      </c>
      <c r="V164" s="332"/>
    </row>
    <row r="165" spans="1:22">
      <c r="A165" t="s">
        <v>196</v>
      </c>
      <c r="B165" s="299">
        <v>3.37713978276705</v>
      </c>
      <c r="H165" s="176"/>
      <c r="I165" s="70"/>
      <c r="J165" s="70">
        <v>9.8731000000000009</v>
      </c>
      <c r="K165" s="72"/>
      <c r="L165" s="300">
        <f t="shared" si="10"/>
        <v>0.33</v>
      </c>
      <c r="M165" s="72"/>
      <c r="N165" s="297">
        <f t="shared" si="11"/>
        <v>3.37713978276705</v>
      </c>
      <c r="O165" s="297">
        <f t="shared" si="12"/>
        <v>0</v>
      </c>
      <c r="P165" s="201">
        <f t="shared" si="13"/>
        <v>3.37713978276705</v>
      </c>
      <c r="Q165" s="208">
        <f t="shared" si="14"/>
        <v>0.34205465180815037</v>
      </c>
      <c r="R165" s="208"/>
      <c r="S165" s="300"/>
      <c r="T165" s="300"/>
      <c r="U165" s="297" t="str">
        <f>PE!AP165</f>
        <v>Referenzmessung BS</v>
      </c>
      <c r="V165" s="332"/>
    </row>
    <row r="166" spans="1:22">
      <c r="A166" t="s">
        <v>197</v>
      </c>
      <c r="B166" s="299">
        <v>3.3474633168269108</v>
      </c>
      <c r="H166" s="176"/>
      <c r="I166" s="70"/>
      <c r="J166" s="70">
        <v>9.9444999999999997</v>
      </c>
      <c r="K166" s="72"/>
      <c r="L166" s="300">
        <f t="shared" si="10"/>
        <v>0.33</v>
      </c>
      <c r="M166" s="72"/>
      <c r="N166" s="297">
        <f t="shared" si="11"/>
        <v>3.3474633168269108</v>
      </c>
      <c r="O166" s="297">
        <f t="shared" si="12"/>
        <v>0</v>
      </c>
      <c r="P166" s="201">
        <f t="shared" si="13"/>
        <v>3.3474633168269108</v>
      </c>
      <c r="Q166" s="208">
        <f t="shared" si="14"/>
        <v>0.33661454239297206</v>
      </c>
      <c r="R166" s="208"/>
      <c r="S166" s="300"/>
      <c r="T166" s="300"/>
      <c r="U166" s="297" t="str">
        <f>PE!AP166</f>
        <v>Referenzmessung BS</v>
      </c>
      <c r="V166" s="332"/>
    </row>
    <row r="167" spans="1:22">
      <c r="A167" t="s">
        <v>198</v>
      </c>
      <c r="B167" s="299">
        <v>6.3767891979295728</v>
      </c>
      <c r="H167" s="176"/>
      <c r="I167" s="70"/>
      <c r="J167" s="70">
        <v>9.8682999999999996</v>
      </c>
      <c r="K167" s="72"/>
      <c r="L167" s="300">
        <f t="shared" si="10"/>
        <v>0.33</v>
      </c>
      <c r="M167" s="72"/>
      <c r="N167" s="297">
        <f t="shared" si="11"/>
        <v>6.3767891979295728</v>
      </c>
      <c r="O167" s="297">
        <f t="shared" si="12"/>
        <v>0</v>
      </c>
      <c r="P167" s="201">
        <f t="shared" si="13"/>
        <v>6.3767891979295728</v>
      </c>
      <c r="Q167" s="208">
        <f t="shared" si="14"/>
        <v>0.64618923197810896</v>
      </c>
      <c r="R167" s="208"/>
      <c r="S167" s="300"/>
      <c r="T167" s="300"/>
      <c r="U167" s="297" t="str">
        <f>PE!AP167</f>
        <v>Referenzmessung BS</v>
      </c>
      <c r="V167" s="332"/>
    </row>
    <row r="168" spans="1:22">
      <c r="A168" t="s">
        <v>199</v>
      </c>
      <c r="B168" s="299">
        <v>7.1738056873402902</v>
      </c>
      <c r="H168" s="176"/>
      <c r="I168" s="70"/>
      <c r="J168" s="70">
        <v>12.044</v>
      </c>
      <c r="K168" s="72"/>
      <c r="L168" s="300">
        <f t="shared" si="10"/>
        <v>0.33</v>
      </c>
      <c r="M168" s="72"/>
      <c r="N168" s="297">
        <f t="shared" si="11"/>
        <v>7.1738056873402902</v>
      </c>
      <c r="O168" s="297">
        <f t="shared" si="12"/>
        <v>0</v>
      </c>
      <c r="P168" s="201">
        <f t="shared" si="13"/>
        <v>7.1738056873402902</v>
      </c>
      <c r="Q168" s="208">
        <f t="shared" si="14"/>
        <v>0.59563315238627446</v>
      </c>
      <c r="R168" s="208"/>
      <c r="S168" s="300"/>
      <c r="T168" s="300"/>
      <c r="U168" s="297" t="str">
        <f>PE!AP168</f>
        <v>Referenzmessung BS</v>
      </c>
      <c r="V168" s="332"/>
    </row>
    <row r="169" spans="1:22">
      <c r="A169" t="s">
        <v>200</v>
      </c>
      <c r="B169" s="299">
        <v>8.4839826238057139</v>
      </c>
      <c r="H169" s="176"/>
      <c r="I169" s="70"/>
      <c r="J169" s="70">
        <v>9.6135000000000002</v>
      </c>
      <c r="K169" s="72"/>
      <c r="L169" s="300">
        <f t="shared" si="10"/>
        <v>0.33</v>
      </c>
      <c r="M169" s="72"/>
      <c r="N169" s="297">
        <f t="shared" si="11"/>
        <v>8.4839826238057139</v>
      </c>
      <c r="O169" s="297">
        <f t="shared" si="12"/>
        <v>0</v>
      </c>
      <c r="P169" s="201">
        <f t="shared" si="13"/>
        <v>8.4839826238057139</v>
      </c>
      <c r="Q169" s="208">
        <f t="shared" si="14"/>
        <v>0.88250716427999309</v>
      </c>
      <c r="R169" s="208"/>
      <c r="S169" s="300"/>
      <c r="T169" s="300"/>
      <c r="U169" s="297" t="str">
        <f>PE!AP169</f>
        <v>Referenzmessung BS</v>
      </c>
      <c r="V169" s="332"/>
    </row>
    <row r="170" spans="1:22">
      <c r="A170" t="s">
        <v>201</v>
      </c>
      <c r="B170" s="299">
        <v>7.6788526530873789</v>
      </c>
      <c r="H170" s="176"/>
      <c r="I170" s="70"/>
      <c r="J170" s="70">
        <v>8.8141999999999996</v>
      </c>
      <c r="K170" s="72"/>
      <c r="L170" s="300">
        <f t="shared" si="10"/>
        <v>0.33</v>
      </c>
      <c r="M170" s="72"/>
      <c r="N170" s="297">
        <f t="shared" si="11"/>
        <v>7.6788526530873789</v>
      </c>
      <c r="O170" s="297">
        <f t="shared" si="12"/>
        <v>0</v>
      </c>
      <c r="P170" s="201">
        <f t="shared" si="13"/>
        <v>7.6788526530873789</v>
      </c>
      <c r="Q170" s="208">
        <f t="shared" si="14"/>
        <v>0.87119110674676992</v>
      </c>
      <c r="R170" s="208"/>
      <c r="S170" s="300"/>
      <c r="T170" s="300"/>
      <c r="U170" s="297" t="str">
        <f>PE!AP170</f>
        <v>Referenzmessung BS</v>
      </c>
      <c r="V170" s="332"/>
    </row>
    <row r="171" spans="1:22">
      <c r="A171" t="s">
        <v>202</v>
      </c>
      <c r="B171" s="299">
        <v>3.3523900978487662</v>
      </c>
      <c r="H171" s="176"/>
      <c r="I171" s="70"/>
      <c r="J171" s="70">
        <v>9.0692000000000004</v>
      </c>
      <c r="K171" s="72"/>
      <c r="L171" s="300">
        <f t="shared" si="10"/>
        <v>0.33</v>
      </c>
      <c r="M171" s="72"/>
      <c r="N171" s="297">
        <f t="shared" si="11"/>
        <v>3.3523900978487662</v>
      </c>
      <c r="O171" s="297">
        <f t="shared" si="12"/>
        <v>0</v>
      </c>
      <c r="P171" s="201">
        <f t="shared" si="13"/>
        <v>3.3523900978487662</v>
      </c>
      <c r="Q171" s="208">
        <f t="shared" si="14"/>
        <v>0.3696456245147054</v>
      </c>
      <c r="R171" s="208"/>
      <c r="S171" s="300"/>
      <c r="T171" s="300"/>
      <c r="U171" s="297" t="str">
        <f>PE!AP171</f>
        <v>Referenzmessung BS</v>
      </c>
      <c r="V171" s="332"/>
    </row>
    <row r="172" spans="1:22">
      <c r="A172" t="s">
        <v>203</v>
      </c>
      <c r="B172" s="299">
        <v>3.9046962834379291</v>
      </c>
      <c r="H172" s="176"/>
      <c r="I172" s="70"/>
      <c r="J172" s="70">
        <v>9.8972999999999995</v>
      </c>
      <c r="K172" s="72"/>
      <c r="L172" s="300">
        <f t="shared" si="10"/>
        <v>0.33</v>
      </c>
      <c r="M172" s="72"/>
      <c r="N172" s="297">
        <f t="shared" si="11"/>
        <v>3.9046962834379291</v>
      </c>
      <c r="O172" s="297">
        <f t="shared" si="12"/>
        <v>0</v>
      </c>
      <c r="P172" s="201">
        <f t="shared" si="13"/>
        <v>3.9046962834379291</v>
      </c>
      <c r="Q172" s="208">
        <f t="shared" si="14"/>
        <v>0.39452136273912375</v>
      </c>
      <c r="R172" s="208"/>
      <c r="S172" s="300"/>
      <c r="T172" s="300"/>
      <c r="U172" s="297" t="str">
        <f>PE!AP172</f>
        <v>Referenzmessung BS</v>
      </c>
      <c r="V172" s="332"/>
    </row>
    <row r="173" spans="1:22">
      <c r="A173" t="s">
        <v>204</v>
      </c>
      <c r="B173" s="299">
        <v>6.4666750400561357</v>
      </c>
      <c r="H173" s="176"/>
      <c r="I173" s="70"/>
      <c r="J173" s="70">
        <v>10.742800000000001</v>
      </c>
      <c r="K173" s="72"/>
      <c r="L173" s="300">
        <f t="shared" si="10"/>
        <v>0.33</v>
      </c>
      <c r="M173" s="72"/>
      <c r="N173" s="297">
        <f t="shared" si="11"/>
        <v>6.4666750400561357</v>
      </c>
      <c r="O173" s="297">
        <f t="shared" si="12"/>
        <v>0</v>
      </c>
      <c r="P173" s="201">
        <f t="shared" si="13"/>
        <v>6.4666750400561357</v>
      </c>
      <c r="Q173" s="208">
        <f t="shared" si="14"/>
        <v>0.6019543359325441</v>
      </c>
      <c r="R173" s="208"/>
      <c r="S173" s="300"/>
      <c r="T173" s="300"/>
      <c r="U173" s="297" t="str">
        <f>PE!AP173</f>
        <v>Referenzmessung BS</v>
      </c>
      <c r="V173" s="332"/>
    </row>
    <row r="174" spans="1:22">
      <c r="A174" t="s">
        <v>205</v>
      </c>
      <c r="B174" s="299">
        <v>6.2696253694089989</v>
      </c>
      <c r="H174" s="176"/>
      <c r="I174" s="70"/>
      <c r="J174" s="70">
        <v>9.9667999999999992</v>
      </c>
      <c r="K174" s="72"/>
      <c r="L174" s="300">
        <f t="shared" si="10"/>
        <v>0.33</v>
      </c>
      <c r="M174" s="72"/>
      <c r="N174" s="297">
        <f t="shared" si="11"/>
        <v>6.2696253694089989</v>
      </c>
      <c r="O174" s="297">
        <f t="shared" si="12"/>
        <v>0</v>
      </c>
      <c r="P174" s="201">
        <f t="shared" si="13"/>
        <v>6.2696253694089989</v>
      </c>
      <c r="Q174" s="208">
        <f t="shared" si="14"/>
        <v>0.62905098621513422</v>
      </c>
      <c r="R174" s="208"/>
      <c r="S174" s="300"/>
      <c r="T174" s="300"/>
      <c r="U174" s="297" t="str">
        <f>PE!AP174</f>
        <v>Referenzmessung BS</v>
      </c>
      <c r="V174" s="332"/>
    </row>
    <row r="175" spans="1:22">
      <c r="A175" t="s">
        <v>206</v>
      </c>
      <c r="B175" s="299"/>
      <c r="C175" s="302"/>
      <c r="D175" s="302"/>
      <c r="E175" s="302"/>
      <c r="F175" s="302"/>
      <c r="G175" s="302"/>
      <c r="H175" s="176"/>
      <c r="I175" s="70"/>
      <c r="J175" s="70">
        <v>1.0959000000000001</v>
      </c>
      <c r="K175" s="300"/>
      <c r="L175" s="300" t="e">
        <f t="shared" si="10"/>
        <v>#DIV/0!</v>
      </c>
      <c r="M175" s="300"/>
      <c r="N175" s="297" t="e">
        <f t="shared" si="11"/>
        <v>#DIV/0!</v>
      </c>
      <c r="O175" s="297" t="e">
        <f t="shared" si="12"/>
        <v>#DIV/0!</v>
      </c>
      <c r="P175" s="201" t="e">
        <f t="shared" si="13"/>
        <v>#DIV/0!</v>
      </c>
      <c r="Q175" s="208">
        <f t="shared" si="14"/>
        <v>0</v>
      </c>
      <c r="R175" s="208"/>
      <c r="S175" s="300"/>
      <c r="T175" s="300"/>
      <c r="U175" s="297" t="str">
        <f>PE!AP175</f>
        <v>Referenzmessung BS</v>
      </c>
      <c r="V175" s="332"/>
    </row>
    <row r="176" spans="1:22">
      <c r="A176" t="s">
        <v>207</v>
      </c>
      <c r="B176" s="299"/>
      <c r="C176" s="302"/>
      <c r="D176" s="302"/>
      <c r="E176" s="302"/>
      <c r="F176" s="302"/>
      <c r="G176" s="302"/>
      <c r="H176" s="176"/>
      <c r="I176" s="70"/>
      <c r="J176" s="70">
        <v>1.2735000000000001</v>
      </c>
      <c r="K176" s="300"/>
      <c r="L176" s="300" t="e">
        <f t="shared" si="10"/>
        <v>#DIV/0!</v>
      </c>
      <c r="M176" s="300"/>
      <c r="N176" s="297" t="e">
        <f t="shared" si="11"/>
        <v>#DIV/0!</v>
      </c>
      <c r="O176" s="297" t="e">
        <f t="shared" si="12"/>
        <v>#DIV/0!</v>
      </c>
      <c r="P176" s="201" t="e">
        <f t="shared" si="13"/>
        <v>#DIV/0!</v>
      </c>
      <c r="Q176" s="208">
        <f t="shared" si="14"/>
        <v>0</v>
      </c>
      <c r="R176" s="208"/>
      <c r="S176" s="300"/>
      <c r="T176" s="300"/>
      <c r="U176" s="297" t="str">
        <f>PE!AP176</f>
        <v>Referenzmessung BS</v>
      </c>
      <c r="V176" s="332"/>
    </row>
    <row r="177" spans="1:22">
      <c r="A177" t="s">
        <v>208</v>
      </c>
      <c r="B177" s="299"/>
      <c r="C177" s="302"/>
      <c r="D177" s="302"/>
      <c r="E177" s="302"/>
      <c r="F177" s="302"/>
      <c r="G177" s="302"/>
      <c r="H177" s="176"/>
      <c r="I177" s="70"/>
      <c r="J177" s="70">
        <v>9.5608000000000004</v>
      </c>
      <c r="K177" s="300"/>
      <c r="L177" s="300" t="e">
        <f t="shared" si="10"/>
        <v>#DIV/0!</v>
      </c>
      <c r="M177" s="300"/>
      <c r="N177" s="297" t="e">
        <f t="shared" si="11"/>
        <v>#DIV/0!</v>
      </c>
      <c r="O177" s="297" t="e">
        <f t="shared" si="12"/>
        <v>#DIV/0!</v>
      </c>
      <c r="P177" s="201" t="e">
        <f t="shared" si="13"/>
        <v>#DIV/0!</v>
      </c>
      <c r="Q177" s="208">
        <f t="shared" si="14"/>
        <v>0</v>
      </c>
      <c r="R177" s="208"/>
      <c r="S177" s="300"/>
      <c r="T177" s="300"/>
      <c r="U177" s="297" t="str">
        <f>PE!AP177</f>
        <v>Referenzmessung BS</v>
      </c>
      <c r="V177" s="332"/>
    </row>
    <row r="178" spans="1:22">
      <c r="A178" t="s">
        <v>209</v>
      </c>
      <c r="B178" s="299"/>
      <c r="C178" s="302"/>
      <c r="D178" s="302"/>
      <c r="E178" s="302"/>
      <c r="F178" s="302"/>
      <c r="G178" s="302"/>
      <c r="H178" s="176"/>
      <c r="I178" s="70"/>
      <c r="J178" s="70">
        <v>9.9436999999999998</v>
      </c>
      <c r="K178" s="300"/>
      <c r="L178" s="300" t="e">
        <f t="shared" si="10"/>
        <v>#DIV/0!</v>
      </c>
      <c r="M178" s="300"/>
      <c r="N178" s="297" t="e">
        <f t="shared" si="11"/>
        <v>#DIV/0!</v>
      </c>
      <c r="O178" s="297" t="e">
        <f t="shared" si="12"/>
        <v>#DIV/0!</v>
      </c>
      <c r="P178" s="201" t="e">
        <f t="shared" si="13"/>
        <v>#DIV/0!</v>
      </c>
      <c r="Q178" s="208">
        <f t="shared" si="14"/>
        <v>0</v>
      </c>
      <c r="R178" s="208"/>
      <c r="S178" s="300"/>
      <c r="T178" s="300"/>
      <c r="U178" s="297" t="str">
        <f>PE!AP178</f>
        <v>Referenzmessung BS</v>
      </c>
      <c r="V178" s="332"/>
    </row>
    <row r="179" spans="1:22">
      <c r="A179" t="s">
        <v>210</v>
      </c>
      <c r="B179" s="299"/>
      <c r="C179" s="302"/>
      <c r="D179" s="302"/>
      <c r="E179" s="302"/>
      <c r="F179" s="302"/>
      <c r="G179" s="302"/>
      <c r="H179" s="176"/>
      <c r="I179" s="70"/>
      <c r="J179" s="70">
        <v>0.92449999999999999</v>
      </c>
      <c r="K179" s="300"/>
      <c r="L179" s="300" t="e">
        <f t="shared" si="10"/>
        <v>#DIV/0!</v>
      </c>
      <c r="M179" s="300"/>
      <c r="N179" s="297" t="e">
        <f t="shared" si="11"/>
        <v>#DIV/0!</v>
      </c>
      <c r="O179" s="297" t="e">
        <f t="shared" si="12"/>
        <v>#DIV/0!</v>
      </c>
      <c r="P179" s="201" t="e">
        <f t="shared" si="13"/>
        <v>#DIV/0!</v>
      </c>
      <c r="Q179" s="208">
        <f t="shared" si="14"/>
        <v>0</v>
      </c>
      <c r="R179" s="208"/>
      <c r="S179" s="300"/>
      <c r="T179" s="300"/>
      <c r="U179" s="297" t="str">
        <f>PE!AP179</f>
        <v>Referenzmessung BS</v>
      </c>
      <c r="V179" s="332"/>
    </row>
    <row r="180" spans="1:22">
      <c r="A180" t="s">
        <v>211</v>
      </c>
      <c r="B180" s="299"/>
      <c r="C180" s="302"/>
      <c r="D180" s="302"/>
      <c r="E180" s="302"/>
      <c r="F180" s="302"/>
      <c r="G180" s="302"/>
      <c r="H180" s="176"/>
      <c r="I180" s="70"/>
      <c r="J180" s="70">
        <v>1.1713</v>
      </c>
      <c r="K180" s="300"/>
      <c r="L180" s="300" t="e">
        <f t="shared" si="10"/>
        <v>#DIV/0!</v>
      </c>
      <c r="M180" s="300"/>
      <c r="N180" s="297" t="e">
        <f t="shared" si="11"/>
        <v>#DIV/0!</v>
      </c>
      <c r="O180" s="297" t="e">
        <f t="shared" si="12"/>
        <v>#DIV/0!</v>
      </c>
      <c r="P180" s="201" t="e">
        <f t="shared" si="13"/>
        <v>#DIV/0!</v>
      </c>
      <c r="Q180" s="208">
        <f t="shared" si="14"/>
        <v>0</v>
      </c>
      <c r="R180" s="208"/>
      <c r="S180" s="300"/>
      <c r="T180" s="300"/>
      <c r="U180" s="297" t="str">
        <f>PE!AP180</f>
        <v>Referenzmessung BS</v>
      </c>
      <c r="V180" s="332"/>
    </row>
    <row r="181" spans="1:22">
      <c r="A181" t="s">
        <v>212</v>
      </c>
      <c r="B181" s="299"/>
      <c r="C181" s="302"/>
      <c r="D181" s="302"/>
      <c r="E181" s="302"/>
      <c r="F181" s="302"/>
      <c r="G181" s="302"/>
      <c r="H181" s="176"/>
      <c r="I181" s="70"/>
      <c r="J181" s="70">
        <v>1.6455</v>
      </c>
      <c r="K181" s="300"/>
      <c r="L181" s="300" t="e">
        <f t="shared" si="10"/>
        <v>#DIV/0!</v>
      </c>
      <c r="M181" s="300"/>
      <c r="N181" s="297" t="e">
        <f t="shared" si="11"/>
        <v>#DIV/0!</v>
      </c>
      <c r="O181" s="297" t="e">
        <f t="shared" si="12"/>
        <v>#DIV/0!</v>
      </c>
      <c r="P181" s="201" t="e">
        <f t="shared" si="13"/>
        <v>#DIV/0!</v>
      </c>
      <c r="Q181" s="208">
        <f t="shared" si="14"/>
        <v>0</v>
      </c>
      <c r="R181" s="208"/>
      <c r="S181" s="300"/>
      <c r="T181" s="300"/>
      <c r="U181" s="297" t="str">
        <f>PE!AP181</f>
        <v>Referenzmessung BS</v>
      </c>
      <c r="V181" s="332"/>
    </row>
    <row r="182" spans="1:22">
      <c r="A182" t="s">
        <v>213</v>
      </c>
      <c r="B182" s="299"/>
      <c r="C182" s="302"/>
      <c r="D182" s="302"/>
      <c r="E182" s="302"/>
      <c r="F182" s="302"/>
      <c r="G182" s="302"/>
      <c r="H182" s="176"/>
      <c r="I182" s="70"/>
      <c r="J182" s="70">
        <v>1.7070000000000001</v>
      </c>
      <c r="K182" s="300"/>
      <c r="L182" s="300" t="e">
        <f t="shared" si="10"/>
        <v>#DIV/0!</v>
      </c>
      <c r="M182" s="300"/>
      <c r="N182" s="297" t="e">
        <f t="shared" si="11"/>
        <v>#DIV/0!</v>
      </c>
      <c r="O182" s="297" t="e">
        <f t="shared" si="12"/>
        <v>#DIV/0!</v>
      </c>
      <c r="P182" s="201" t="e">
        <f t="shared" si="13"/>
        <v>#DIV/0!</v>
      </c>
      <c r="Q182" s="208">
        <f t="shared" si="14"/>
        <v>0</v>
      </c>
      <c r="R182" s="208"/>
      <c r="S182" s="300"/>
      <c r="T182" s="300"/>
      <c r="U182" s="297" t="str">
        <f>PE!AP182</f>
        <v>Referenzmessung BS</v>
      </c>
      <c r="V182" s="332"/>
    </row>
    <row r="183" spans="1:22">
      <c r="A183" t="s">
        <v>214</v>
      </c>
      <c r="B183" s="299">
        <v>2.6098847106820231</v>
      </c>
      <c r="H183" s="176"/>
      <c r="I183" s="70"/>
      <c r="J183" s="70">
        <v>10.821999999999999</v>
      </c>
      <c r="K183" s="72"/>
      <c r="L183" s="300">
        <f t="shared" si="10"/>
        <v>0.33</v>
      </c>
      <c r="M183" s="72"/>
      <c r="N183" s="297">
        <f t="shared" si="11"/>
        <v>2.6098847106820231</v>
      </c>
      <c r="O183" s="297">
        <f t="shared" si="12"/>
        <v>0</v>
      </c>
      <c r="P183" s="201">
        <f t="shared" si="13"/>
        <v>2.6098847106820231</v>
      </c>
      <c r="Q183" s="208">
        <f t="shared" si="14"/>
        <v>0.24116473024228638</v>
      </c>
      <c r="R183" s="208"/>
      <c r="S183" s="300"/>
      <c r="T183" s="300"/>
      <c r="U183" s="297" t="str">
        <f>PE!AP183</f>
        <v>Methode</v>
      </c>
      <c r="V183" s="332"/>
    </row>
    <row r="184" spans="1:22">
      <c r="A184" t="s">
        <v>215</v>
      </c>
      <c r="B184" s="299">
        <v>2.5824166538229121</v>
      </c>
      <c r="H184" s="176"/>
      <c r="I184" s="70"/>
      <c r="J184" s="70">
        <v>9.1649999999999991</v>
      </c>
      <c r="K184" s="72"/>
      <c r="L184" s="300">
        <f t="shared" si="10"/>
        <v>0.33</v>
      </c>
      <c r="M184" s="72"/>
      <c r="N184" s="297">
        <f t="shared" si="11"/>
        <v>2.5824166538229121</v>
      </c>
      <c r="O184" s="297">
        <f t="shared" si="12"/>
        <v>0</v>
      </c>
      <c r="P184" s="201">
        <f t="shared" si="13"/>
        <v>2.5824166538229121</v>
      </c>
      <c r="Q184" s="208">
        <f t="shared" si="14"/>
        <v>0.28176941121908483</v>
      </c>
      <c r="R184" s="208"/>
      <c r="S184" s="300"/>
      <c r="T184" s="300"/>
      <c r="U184" s="297" t="str">
        <f>PE!AP184</f>
        <v>Methode</v>
      </c>
      <c r="V184" s="332"/>
    </row>
    <row r="185" spans="1:22">
      <c r="A185" t="s">
        <v>216</v>
      </c>
      <c r="B185" s="299"/>
      <c r="C185" s="302"/>
      <c r="D185" s="302"/>
      <c r="E185" s="302"/>
      <c r="F185" s="302"/>
      <c r="G185" s="302"/>
      <c r="H185" s="176"/>
      <c r="I185" s="70"/>
      <c r="J185" s="70">
        <v>37</v>
      </c>
      <c r="K185" s="300"/>
      <c r="L185" s="300" t="e">
        <f t="shared" si="10"/>
        <v>#DIV/0!</v>
      </c>
      <c r="M185" s="300"/>
      <c r="N185" s="297" t="e">
        <f t="shared" si="11"/>
        <v>#DIV/0!</v>
      </c>
      <c r="O185" s="297" t="e">
        <f t="shared" si="12"/>
        <v>#DIV/0!</v>
      </c>
      <c r="P185" s="201" t="e">
        <f t="shared" si="13"/>
        <v>#DIV/0!</v>
      </c>
      <c r="Q185" s="208">
        <f t="shared" si="14"/>
        <v>0</v>
      </c>
      <c r="R185" s="208"/>
      <c r="S185" s="300"/>
      <c r="T185" s="300"/>
      <c r="U185" s="297" t="str">
        <f>PE!AP185</f>
        <v>Methode</v>
      </c>
      <c r="V185" s="332"/>
    </row>
    <row r="186" spans="1:22">
      <c r="A186" t="s">
        <v>217</v>
      </c>
      <c r="B186" s="299">
        <v>5.1233367433933212</v>
      </c>
      <c r="H186" s="176"/>
      <c r="I186" s="70"/>
      <c r="J186" s="70">
        <v>8.6875</v>
      </c>
      <c r="L186" s="300">
        <f t="shared" si="10"/>
        <v>0.33</v>
      </c>
      <c r="N186" s="297">
        <f t="shared" si="11"/>
        <v>5.1233367433933212</v>
      </c>
      <c r="O186" s="297">
        <f t="shared" si="12"/>
        <v>0</v>
      </c>
      <c r="P186" s="201">
        <f t="shared" si="13"/>
        <v>5.1233367433933212</v>
      </c>
      <c r="Q186" s="208">
        <f t="shared" si="14"/>
        <v>0.58973660355606572</v>
      </c>
      <c r="R186" s="208"/>
      <c r="S186" s="300"/>
      <c r="T186" s="300"/>
      <c r="U186" s="297" t="str">
        <f>PE!AP186</f>
        <v>Referenzmessung BS</v>
      </c>
      <c r="V186" s="332"/>
    </row>
    <row r="187" spans="1:22">
      <c r="A187" t="s">
        <v>218</v>
      </c>
      <c r="B187" s="299"/>
      <c r="C187" s="302"/>
      <c r="D187" s="302"/>
      <c r="E187" s="302"/>
      <c r="F187" s="302"/>
      <c r="G187" s="302"/>
      <c r="H187" s="176"/>
      <c r="I187" s="70"/>
      <c r="J187" s="70">
        <v>0.93320000000000003</v>
      </c>
      <c r="K187" s="300"/>
      <c r="L187" s="300" t="e">
        <f t="shared" si="10"/>
        <v>#DIV/0!</v>
      </c>
      <c r="M187" s="300"/>
      <c r="N187" s="297" t="e">
        <f t="shared" si="11"/>
        <v>#DIV/0!</v>
      </c>
      <c r="O187" s="297" t="e">
        <f t="shared" si="12"/>
        <v>#DIV/0!</v>
      </c>
      <c r="P187" s="201" t="e">
        <f t="shared" si="13"/>
        <v>#DIV/0!</v>
      </c>
      <c r="Q187" s="208">
        <f t="shared" si="14"/>
        <v>0</v>
      </c>
      <c r="R187" s="208"/>
      <c r="S187" s="300"/>
      <c r="T187" s="300"/>
      <c r="U187" s="297" t="str">
        <f>PE!AP187</f>
        <v>Referenzmessung BS</v>
      </c>
      <c r="V187" s="332"/>
    </row>
    <row r="188" spans="1:22">
      <c r="A188" t="s">
        <v>219</v>
      </c>
      <c r="B188" s="299"/>
      <c r="C188" s="302"/>
      <c r="D188" s="302"/>
      <c r="E188" s="302"/>
      <c r="F188" s="302"/>
      <c r="G188" s="302"/>
      <c r="H188" s="176"/>
      <c r="I188" s="70"/>
      <c r="J188" s="70">
        <v>12.920999999999999</v>
      </c>
      <c r="K188" s="300"/>
      <c r="L188" s="300" t="e">
        <f t="shared" si="10"/>
        <v>#DIV/0!</v>
      </c>
      <c r="M188" s="300"/>
      <c r="N188" s="297" t="e">
        <f t="shared" si="11"/>
        <v>#DIV/0!</v>
      </c>
      <c r="O188" s="297" t="e">
        <f t="shared" si="12"/>
        <v>#DIV/0!</v>
      </c>
      <c r="P188" s="201" t="e">
        <f t="shared" si="13"/>
        <v>#DIV/0!</v>
      </c>
      <c r="Q188" s="208">
        <f t="shared" si="14"/>
        <v>0</v>
      </c>
      <c r="R188" s="208"/>
      <c r="S188" s="300"/>
      <c r="T188" s="300"/>
      <c r="U188" s="297" t="str">
        <f>PE!AP188</f>
        <v>Kläranlagen</v>
      </c>
      <c r="V188" s="332"/>
    </row>
    <row r="189" spans="1:22">
      <c r="A189" t="s">
        <v>221</v>
      </c>
      <c r="B189" s="299"/>
      <c r="C189" s="302"/>
      <c r="D189" s="302"/>
      <c r="E189" s="302"/>
      <c r="F189" s="302"/>
      <c r="G189" s="302"/>
      <c r="H189" s="176"/>
      <c r="I189" s="70"/>
      <c r="J189" s="70">
        <v>7.4946000000000002</v>
      </c>
      <c r="K189" s="300"/>
      <c r="L189" s="300" t="e">
        <f t="shared" si="10"/>
        <v>#DIV/0!</v>
      </c>
      <c r="M189" s="300"/>
      <c r="N189" s="297" t="e">
        <f t="shared" si="11"/>
        <v>#DIV/0!</v>
      </c>
      <c r="O189" s="297" t="e">
        <f t="shared" si="12"/>
        <v>#DIV/0!</v>
      </c>
      <c r="P189" s="201" t="e">
        <f t="shared" si="13"/>
        <v>#DIV/0!</v>
      </c>
      <c r="Q189" s="208">
        <f t="shared" si="14"/>
        <v>0</v>
      </c>
      <c r="R189" s="208"/>
      <c r="S189" s="300"/>
      <c r="T189" s="300"/>
      <c r="U189" s="297" t="str">
        <f>PE!AP189</f>
        <v>Kläranlagen</v>
      </c>
      <c r="V189" s="332"/>
    </row>
    <row r="190" spans="1:22">
      <c r="A190" t="s">
        <v>222</v>
      </c>
      <c r="B190" s="299"/>
      <c r="C190" s="302"/>
      <c r="D190" s="302"/>
      <c r="E190" s="302"/>
      <c r="F190" s="302"/>
      <c r="G190" s="302"/>
      <c r="H190" s="176"/>
      <c r="I190" s="70"/>
      <c r="J190" s="70">
        <v>12.298</v>
      </c>
      <c r="K190" s="300"/>
      <c r="L190" s="300" t="e">
        <f t="shared" si="10"/>
        <v>#DIV/0!</v>
      </c>
      <c r="M190" s="300"/>
      <c r="N190" s="297" t="e">
        <f t="shared" si="11"/>
        <v>#DIV/0!</v>
      </c>
      <c r="O190" s="297" t="e">
        <f t="shared" si="12"/>
        <v>#DIV/0!</v>
      </c>
      <c r="P190" s="201" t="e">
        <f t="shared" si="13"/>
        <v>#DIV/0!</v>
      </c>
      <c r="Q190" s="208">
        <f t="shared" si="14"/>
        <v>0</v>
      </c>
      <c r="R190" s="208"/>
      <c r="S190" s="300"/>
      <c r="T190" s="300"/>
      <c r="U190" s="297" t="str">
        <f>PE!AP190</f>
        <v>Kläranlagen</v>
      </c>
      <c r="V190" s="332"/>
    </row>
    <row r="191" spans="1:22">
      <c r="A191" t="s">
        <v>223</v>
      </c>
      <c r="B191" s="299">
        <v>6.1060335457965129</v>
      </c>
      <c r="H191" s="176"/>
      <c r="I191" s="70"/>
      <c r="J191" s="70">
        <v>9.0753000000000004</v>
      </c>
      <c r="K191" s="72"/>
      <c r="L191" s="300">
        <f t="shared" si="10"/>
        <v>0.33</v>
      </c>
      <c r="M191" s="72"/>
      <c r="N191" s="297">
        <f t="shared" si="11"/>
        <v>6.1060335457965129</v>
      </c>
      <c r="O191" s="297">
        <f t="shared" si="12"/>
        <v>0</v>
      </c>
      <c r="P191" s="201">
        <f t="shared" si="13"/>
        <v>6.1060335457965129</v>
      </c>
      <c r="Q191" s="208">
        <f t="shared" si="14"/>
        <v>0.67281892012346833</v>
      </c>
      <c r="R191" s="208"/>
      <c r="S191" s="300"/>
      <c r="T191" s="300"/>
      <c r="U191" s="297" t="str">
        <f>PE!AP191</f>
        <v>Kläranlagen</v>
      </c>
      <c r="V191" s="332"/>
    </row>
    <row r="192" spans="1:22">
      <c r="A192" t="s">
        <v>224</v>
      </c>
      <c r="B192" s="299"/>
      <c r="C192" s="302"/>
      <c r="D192" s="302"/>
      <c r="E192" s="302"/>
      <c r="F192" s="302"/>
      <c r="G192" s="302"/>
      <c r="H192" s="176"/>
      <c r="I192" s="70"/>
      <c r="J192" s="70">
        <v>7.202</v>
      </c>
      <c r="K192" s="300"/>
      <c r="L192" s="300" t="e">
        <f t="shared" si="10"/>
        <v>#DIV/0!</v>
      </c>
      <c r="M192" s="300"/>
      <c r="N192" s="297" t="e">
        <f t="shared" si="11"/>
        <v>#DIV/0!</v>
      </c>
      <c r="O192" s="297" t="e">
        <f t="shared" si="12"/>
        <v>#DIV/0!</v>
      </c>
      <c r="P192" s="201" t="e">
        <f t="shared" si="13"/>
        <v>#DIV/0!</v>
      </c>
      <c r="Q192" s="208">
        <f t="shared" si="14"/>
        <v>0</v>
      </c>
      <c r="R192" s="208"/>
      <c r="S192" s="300"/>
      <c r="T192" s="300"/>
      <c r="U192" s="297" t="str">
        <f>PE!AP192</f>
        <v>Referenzmessung BS</v>
      </c>
      <c r="V192" s="332"/>
    </row>
    <row r="193" spans="1:22">
      <c r="A193" t="s">
        <v>225</v>
      </c>
      <c r="B193" s="299"/>
      <c r="C193" s="302"/>
      <c r="D193" s="302"/>
      <c r="E193" s="302"/>
      <c r="F193" s="302"/>
      <c r="G193" s="302"/>
      <c r="H193" s="176"/>
      <c r="I193" s="70"/>
      <c r="J193" s="70">
        <v>10.4803</v>
      </c>
      <c r="K193" s="300"/>
      <c r="L193" s="300" t="e">
        <f t="shared" si="10"/>
        <v>#DIV/0!</v>
      </c>
      <c r="M193" s="300"/>
      <c r="N193" s="297" t="e">
        <f t="shared" si="11"/>
        <v>#DIV/0!</v>
      </c>
      <c r="O193" s="297" t="e">
        <f t="shared" si="12"/>
        <v>#DIV/0!</v>
      </c>
      <c r="P193" s="201" t="e">
        <f t="shared" si="13"/>
        <v>#DIV/0!</v>
      </c>
      <c r="Q193" s="208">
        <f t="shared" si="14"/>
        <v>0</v>
      </c>
      <c r="R193" s="208"/>
      <c r="S193" s="300"/>
      <c r="T193" s="300"/>
      <c r="U193" s="297" t="str">
        <f>PE!AP193</f>
        <v>Probenaufbereitung</v>
      </c>
      <c r="V193" s="332"/>
    </row>
    <row r="194" spans="1:22">
      <c r="A194" t="s">
        <v>226</v>
      </c>
      <c r="B194" s="299"/>
      <c r="C194" s="302"/>
      <c r="D194" s="302"/>
      <c r="E194" s="302"/>
      <c r="F194" s="302"/>
      <c r="G194" s="302"/>
      <c r="H194" s="176"/>
      <c r="I194" s="70"/>
      <c r="J194" s="70">
        <v>9.548</v>
      </c>
      <c r="K194" s="300"/>
      <c r="L194" s="300" t="e">
        <f t="shared" ref="L194:L257" si="15">IF(COUNT(B194:C194)=1,0.33,(COUNT(B194:C194)*(1/(COUNT(B194:C194)+COUNTBLANK(B194:C194)))+(IF(O194&lt;35,1,IF(O194&lt;70,0.5,IF(O194&gt;70,0)))))/2)</f>
        <v>#DIV/0!</v>
      </c>
      <c r="M194" s="300"/>
      <c r="N194" s="297" t="e">
        <f t="shared" ref="N194:N257" si="16">AVERAGE(B194:E194)</f>
        <v>#DIV/0!</v>
      </c>
      <c r="O194" s="297" t="e">
        <f t="shared" ref="O194:O257" si="17">(MAX(B194:C194)-MIN(B194:C194))/N194*100</f>
        <v>#DIV/0!</v>
      </c>
      <c r="P194" s="201" t="e">
        <f t="shared" ref="P194:P257" si="18">AVERAGE(B194:E194)</f>
        <v>#DIV/0!</v>
      </c>
      <c r="Q194" s="208">
        <f t="shared" ref="Q194:Q257" si="19">IFERROR(P194/J194,0)</f>
        <v>0</v>
      </c>
      <c r="R194" s="208"/>
      <c r="S194" s="300"/>
      <c r="T194" s="300"/>
      <c r="U194" s="297" t="str">
        <f>PE!AP194</f>
        <v>Probenaufbereitung</v>
      </c>
      <c r="V194" s="332"/>
    </row>
    <row r="195" spans="1:22">
      <c r="A195" t="s">
        <v>227</v>
      </c>
      <c r="B195" s="299"/>
      <c r="C195" s="302"/>
      <c r="D195" s="302"/>
      <c r="E195" s="302"/>
      <c r="F195" s="302"/>
      <c r="G195" s="302"/>
      <c r="H195" s="176"/>
      <c r="I195" s="70"/>
      <c r="J195" s="70">
        <v>9.1905999999999999</v>
      </c>
      <c r="K195" s="300"/>
      <c r="L195" s="300" t="e">
        <f t="shared" si="15"/>
        <v>#DIV/0!</v>
      </c>
      <c r="M195" s="300"/>
      <c r="N195" s="297" t="e">
        <f t="shared" si="16"/>
        <v>#DIV/0!</v>
      </c>
      <c r="O195" s="297" t="e">
        <f t="shared" si="17"/>
        <v>#DIV/0!</v>
      </c>
      <c r="P195" s="201" t="e">
        <f t="shared" si="18"/>
        <v>#DIV/0!</v>
      </c>
      <c r="Q195" s="208">
        <f t="shared" si="19"/>
        <v>0</v>
      </c>
      <c r="R195" s="208"/>
      <c r="S195" s="300"/>
      <c r="T195" s="300"/>
      <c r="U195" s="297" t="str">
        <f>PE!AP195</f>
        <v>KWS, Schlamm</v>
      </c>
      <c r="V195" s="332"/>
    </row>
    <row r="196" spans="1:22">
      <c r="A196" t="s">
        <v>229</v>
      </c>
      <c r="B196" s="299"/>
      <c r="C196" s="302"/>
      <c r="D196" s="302"/>
      <c r="E196" s="302"/>
      <c r="F196" s="302"/>
      <c r="G196" s="302"/>
      <c r="H196" s="176"/>
      <c r="I196" s="70"/>
      <c r="J196" s="70">
        <v>11.665900000000001</v>
      </c>
      <c r="K196" s="300"/>
      <c r="L196" s="300" t="e">
        <f t="shared" si="15"/>
        <v>#DIV/0!</v>
      </c>
      <c r="M196" s="300"/>
      <c r="N196" s="297" t="e">
        <f t="shared" si="16"/>
        <v>#DIV/0!</v>
      </c>
      <c r="O196" s="297" t="e">
        <f t="shared" si="17"/>
        <v>#DIV/0!</v>
      </c>
      <c r="P196" s="201" t="e">
        <f t="shared" si="18"/>
        <v>#DIV/0!</v>
      </c>
      <c r="Q196" s="208">
        <f t="shared" si="19"/>
        <v>0</v>
      </c>
      <c r="R196" s="208"/>
      <c r="S196" s="300"/>
      <c r="T196" s="300"/>
      <c r="U196" s="297" t="str">
        <f>PE!AP196</f>
        <v>KWS, Schlamm</v>
      </c>
      <c r="V196" s="332"/>
    </row>
    <row r="197" spans="1:22">
      <c r="A197" t="s">
        <v>230</v>
      </c>
      <c r="B197" s="108">
        <v>4.8843877611892621</v>
      </c>
      <c r="C197" s="277"/>
      <c r="D197" s="277"/>
      <c r="E197" s="277"/>
      <c r="F197" s="277"/>
      <c r="G197" s="277"/>
      <c r="H197" s="176"/>
      <c r="I197" s="70"/>
      <c r="J197" s="70">
        <v>31.874600000000001</v>
      </c>
      <c r="K197" s="109"/>
      <c r="L197" s="300">
        <f t="shared" si="15"/>
        <v>0.33</v>
      </c>
      <c r="M197" s="109"/>
      <c r="N197" s="297">
        <f t="shared" si="16"/>
        <v>4.8843877611892621</v>
      </c>
      <c r="O197" s="297">
        <f t="shared" si="17"/>
        <v>0</v>
      </c>
      <c r="P197" s="201">
        <f t="shared" si="18"/>
        <v>4.8843877611892621</v>
      </c>
      <c r="Q197" s="208">
        <f t="shared" si="19"/>
        <v>0.15323761745054879</v>
      </c>
      <c r="R197" s="110"/>
      <c r="S197" s="300"/>
      <c r="T197" s="300"/>
      <c r="U197" s="297" t="str">
        <f>PE!AP197</f>
        <v>Methode</v>
      </c>
      <c r="V197" s="332"/>
    </row>
    <row r="198" spans="1:22">
      <c r="A198" t="s">
        <v>231</v>
      </c>
      <c r="B198" s="299"/>
      <c r="C198" s="302"/>
      <c r="D198" s="302"/>
      <c r="E198" s="302"/>
      <c r="F198" s="302"/>
      <c r="G198" s="302"/>
      <c r="H198" s="176"/>
      <c r="I198" s="70"/>
      <c r="J198" s="70">
        <v>11.227</v>
      </c>
      <c r="K198" s="300"/>
      <c r="L198" s="300" t="e">
        <f t="shared" si="15"/>
        <v>#DIV/0!</v>
      </c>
      <c r="M198" s="300"/>
      <c r="N198" s="297" t="e">
        <f t="shared" si="16"/>
        <v>#DIV/0!</v>
      </c>
      <c r="O198" s="297" t="e">
        <f t="shared" si="17"/>
        <v>#DIV/0!</v>
      </c>
      <c r="P198" s="201" t="e">
        <f t="shared" si="18"/>
        <v>#DIV/0!</v>
      </c>
      <c r="Q198" s="208">
        <f t="shared" si="19"/>
        <v>0</v>
      </c>
      <c r="R198" s="208"/>
      <c r="S198" s="300"/>
      <c r="T198" s="300"/>
      <c r="U198" s="297" t="str">
        <f>PE!AP198</f>
        <v>Probenaufbereitung</v>
      </c>
      <c r="V198" s="332"/>
    </row>
    <row r="199" spans="1:22">
      <c r="A199" t="s">
        <v>232</v>
      </c>
      <c r="B199" s="299"/>
      <c r="C199" s="302"/>
      <c r="D199" s="302"/>
      <c r="E199" s="302"/>
      <c r="F199" s="302"/>
      <c r="G199" s="302"/>
      <c r="H199" s="176"/>
      <c r="I199" s="70"/>
      <c r="J199" s="70">
        <v>11.0596</v>
      </c>
      <c r="K199" s="300"/>
      <c r="L199" s="300" t="e">
        <f t="shared" si="15"/>
        <v>#DIV/0!</v>
      </c>
      <c r="M199" s="300"/>
      <c r="N199" s="297" t="e">
        <f t="shared" si="16"/>
        <v>#DIV/0!</v>
      </c>
      <c r="O199" s="297" t="e">
        <f t="shared" si="17"/>
        <v>#DIV/0!</v>
      </c>
      <c r="P199" s="201" t="e">
        <f t="shared" si="18"/>
        <v>#DIV/0!</v>
      </c>
      <c r="Q199" s="208">
        <f t="shared" si="19"/>
        <v>0</v>
      </c>
      <c r="R199" s="208"/>
      <c r="S199" s="300"/>
      <c r="T199" s="300"/>
      <c r="U199" s="297" t="str">
        <f>PE!AP199</f>
        <v>Probenaufbereitung</v>
      </c>
      <c r="V199" s="332"/>
    </row>
    <row r="200" spans="1:22">
      <c r="A200" t="s">
        <v>233</v>
      </c>
      <c r="B200" s="299"/>
      <c r="C200" s="302"/>
      <c r="D200" s="302"/>
      <c r="E200" s="302"/>
      <c r="F200" s="302"/>
      <c r="G200" s="302"/>
      <c r="H200" s="176"/>
      <c r="I200" s="70"/>
      <c r="J200" s="70">
        <v>9.9948999999999995</v>
      </c>
      <c r="K200" s="300"/>
      <c r="L200" s="300" t="e">
        <f t="shared" si="15"/>
        <v>#DIV/0!</v>
      </c>
      <c r="M200" s="300"/>
      <c r="N200" s="297" t="e">
        <f t="shared" si="16"/>
        <v>#DIV/0!</v>
      </c>
      <c r="O200" s="297" t="e">
        <f t="shared" si="17"/>
        <v>#DIV/0!</v>
      </c>
      <c r="P200" s="201" t="e">
        <f t="shared" si="18"/>
        <v>#DIV/0!</v>
      </c>
      <c r="Q200" s="208">
        <f t="shared" si="19"/>
        <v>0</v>
      </c>
      <c r="R200" s="208"/>
      <c r="S200" s="300"/>
      <c r="T200" s="300"/>
      <c r="U200" s="297" t="str">
        <f>PE!AP200</f>
        <v>Probenaufbereitung</v>
      </c>
      <c r="V200" s="332"/>
    </row>
    <row r="201" spans="1:22">
      <c r="A201" t="s">
        <v>234</v>
      </c>
      <c r="B201" s="299"/>
      <c r="C201" s="302"/>
      <c r="D201" s="302"/>
      <c r="E201" s="302"/>
      <c r="F201" s="302"/>
      <c r="G201" s="302"/>
      <c r="H201" s="176"/>
      <c r="I201" s="70"/>
      <c r="J201" s="70">
        <v>12.9503</v>
      </c>
      <c r="K201" s="300"/>
      <c r="L201" s="300" t="e">
        <f t="shared" si="15"/>
        <v>#DIV/0!</v>
      </c>
      <c r="M201" s="300"/>
      <c r="N201" s="297" t="e">
        <f t="shared" si="16"/>
        <v>#DIV/0!</v>
      </c>
      <c r="O201" s="297" t="e">
        <f t="shared" si="17"/>
        <v>#DIV/0!</v>
      </c>
      <c r="P201" s="201" t="e">
        <f t="shared" si="18"/>
        <v>#DIV/0!</v>
      </c>
      <c r="Q201" s="208">
        <f t="shared" si="19"/>
        <v>0</v>
      </c>
      <c r="R201" s="208"/>
      <c r="S201" s="300"/>
      <c r="T201" s="300"/>
      <c r="U201" s="297" t="str">
        <f>PE!AP201</f>
        <v>Probenaufbereitung</v>
      </c>
      <c r="V201" s="332"/>
    </row>
    <row r="202" spans="1:22">
      <c r="A202" t="s">
        <v>235</v>
      </c>
      <c r="B202" s="299"/>
      <c r="C202" s="302"/>
      <c r="D202" s="302"/>
      <c r="E202" s="302"/>
      <c r="F202" s="302"/>
      <c r="G202" s="302"/>
      <c r="H202" s="176"/>
      <c r="I202" s="70"/>
      <c r="J202" s="70">
        <v>14.8386</v>
      </c>
      <c r="K202" s="300"/>
      <c r="L202" s="300" t="e">
        <f t="shared" si="15"/>
        <v>#DIV/0!</v>
      </c>
      <c r="M202" s="300"/>
      <c r="N202" s="297" t="e">
        <f t="shared" si="16"/>
        <v>#DIV/0!</v>
      </c>
      <c r="O202" s="297" t="e">
        <f t="shared" si="17"/>
        <v>#DIV/0!</v>
      </c>
      <c r="P202" s="201" t="e">
        <f t="shared" si="18"/>
        <v>#DIV/0!</v>
      </c>
      <c r="Q202" s="208">
        <f t="shared" si="19"/>
        <v>0</v>
      </c>
      <c r="R202" s="208"/>
      <c r="S202" s="300"/>
      <c r="T202" s="300"/>
      <c r="U202" s="297" t="str">
        <f>PE!AP202</f>
        <v>Probenaufbereitung</v>
      </c>
      <c r="V202" s="332"/>
    </row>
    <row r="203" spans="1:22">
      <c r="A203" t="s">
        <v>236</v>
      </c>
      <c r="B203" s="299"/>
      <c r="C203" s="302"/>
      <c r="D203" s="302"/>
      <c r="E203" s="302"/>
      <c r="F203" s="302"/>
      <c r="G203" s="302"/>
      <c r="H203" s="176"/>
      <c r="I203" s="70"/>
      <c r="J203" s="70">
        <v>15.0426</v>
      </c>
      <c r="K203" s="300"/>
      <c r="L203" s="300" t="e">
        <f t="shared" si="15"/>
        <v>#DIV/0!</v>
      </c>
      <c r="M203" s="300"/>
      <c r="N203" s="297" t="e">
        <f t="shared" si="16"/>
        <v>#DIV/0!</v>
      </c>
      <c r="O203" s="297" t="e">
        <f t="shared" si="17"/>
        <v>#DIV/0!</v>
      </c>
      <c r="P203" s="201" t="e">
        <f t="shared" si="18"/>
        <v>#DIV/0!</v>
      </c>
      <c r="Q203" s="208">
        <f t="shared" si="19"/>
        <v>0</v>
      </c>
      <c r="R203" s="208"/>
      <c r="S203" s="300"/>
      <c r="T203" s="300"/>
      <c r="U203" s="297" t="str">
        <f>PE!AP203</f>
        <v>Probenaufbereitung</v>
      </c>
      <c r="V203" s="332"/>
    </row>
    <row r="204" spans="1:22">
      <c r="A204" t="s">
        <v>237</v>
      </c>
      <c r="B204" s="299"/>
      <c r="C204" s="302"/>
      <c r="D204" s="302"/>
      <c r="E204" s="302"/>
      <c r="F204" s="302"/>
      <c r="G204" s="302"/>
      <c r="H204" s="176"/>
      <c r="I204" s="70"/>
      <c r="J204" s="70">
        <v>10.0137</v>
      </c>
      <c r="K204" s="300"/>
      <c r="L204" s="300" t="e">
        <f t="shared" si="15"/>
        <v>#DIV/0!</v>
      </c>
      <c r="M204" s="300"/>
      <c r="N204" s="297" t="e">
        <f t="shared" si="16"/>
        <v>#DIV/0!</v>
      </c>
      <c r="O204" s="297" t="e">
        <f t="shared" si="17"/>
        <v>#DIV/0!</v>
      </c>
      <c r="P204" s="201" t="e">
        <f t="shared" si="18"/>
        <v>#DIV/0!</v>
      </c>
      <c r="Q204" s="208">
        <f t="shared" si="19"/>
        <v>0</v>
      </c>
      <c r="R204" s="208"/>
      <c r="S204" s="300"/>
      <c r="T204" s="300"/>
      <c r="U204" s="297" t="str">
        <f>PE!AP204</f>
        <v>Methode</v>
      </c>
      <c r="V204" s="332"/>
    </row>
    <row r="205" spans="1:22">
      <c r="A205" t="s">
        <v>238</v>
      </c>
      <c r="B205" s="299"/>
      <c r="C205" s="302"/>
      <c r="D205" s="302"/>
      <c r="E205" s="302"/>
      <c r="F205" s="302"/>
      <c r="G205" s="302"/>
      <c r="H205" s="176"/>
      <c r="I205" s="70"/>
      <c r="J205" s="70">
        <v>9.4166000000000007</v>
      </c>
      <c r="K205" s="300"/>
      <c r="L205" s="300" t="e">
        <f t="shared" si="15"/>
        <v>#DIV/0!</v>
      </c>
      <c r="M205" s="300"/>
      <c r="N205" s="297" t="e">
        <f t="shared" si="16"/>
        <v>#DIV/0!</v>
      </c>
      <c r="O205" s="297" t="e">
        <f t="shared" si="17"/>
        <v>#DIV/0!</v>
      </c>
      <c r="P205" s="201" t="e">
        <f t="shared" si="18"/>
        <v>#DIV/0!</v>
      </c>
      <c r="Q205" s="208">
        <f t="shared" si="19"/>
        <v>0</v>
      </c>
      <c r="R205" s="208"/>
      <c r="S205" s="300"/>
      <c r="T205" s="300"/>
      <c r="U205" s="297" t="str">
        <f>PE!AP205</f>
        <v>Methode</v>
      </c>
      <c r="V205" s="332"/>
    </row>
    <row r="206" spans="1:22">
      <c r="A206" t="s">
        <v>239</v>
      </c>
      <c r="B206" s="299"/>
      <c r="C206" s="302"/>
      <c r="D206" s="302"/>
      <c r="E206" s="302"/>
      <c r="F206" s="302"/>
      <c r="G206" s="302"/>
      <c r="H206" s="176"/>
      <c r="I206" s="70"/>
      <c r="J206" s="70">
        <v>9.4656000000000002</v>
      </c>
      <c r="K206" s="300"/>
      <c r="L206" s="300" t="e">
        <f t="shared" si="15"/>
        <v>#DIV/0!</v>
      </c>
      <c r="M206" s="300"/>
      <c r="N206" s="297" t="e">
        <f t="shared" si="16"/>
        <v>#DIV/0!</v>
      </c>
      <c r="O206" s="297" t="e">
        <f t="shared" si="17"/>
        <v>#DIV/0!</v>
      </c>
      <c r="P206" s="201" t="e">
        <f t="shared" si="18"/>
        <v>#DIV/0!</v>
      </c>
      <c r="Q206" s="208">
        <f t="shared" si="19"/>
        <v>0</v>
      </c>
      <c r="R206" s="208"/>
      <c r="S206" s="300"/>
      <c r="T206" s="300"/>
      <c r="U206" s="297" t="str">
        <f>PE!AP206</f>
        <v>Methode</v>
      </c>
      <c r="V206" s="332"/>
    </row>
    <row r="207" spans="1:22">
      <c r="A207" t="s">
        <v>240</v>
      </c>
      <c r="B207" s="299"/>
      <c r="C207" s="302"/>
      <c r="D207" s="302"/>
      <c r="E207" s="302"/>
      <c r="F207" s="302"/>
      <c r="G207" s="302"/>
      <c r="H207" s="176"/>
      <c r="I207" s="70"/>
      <c r="J207" s="70">
        <v>11.2707</v>
      </c>
      <c r="K207" s="300"/>
      <c r="L207" s="300" t="e">
        <f t="shared" si="15"/>
        <v>#DIV/0!</v>
      </c>
      <c r="M207" s="300"/>
      <c r="N207" s="297" t="e">
        <f t="shared" si="16"/>
        <v>#DIV/0!</v>
      </c>
      <c r="O207" s="297" t="e">
        <f t="shared" si="17"/>
        <v>#DIV/0!</v>
      </c>
      <c r="P207" s="201" t="e">
        <f t="shared" si="18"/>
        <v>#DIV/0!</v>
      </c>
      <c r="Q207" s="208">
        <f t="shared" si="19"/>
        <v>0</v>
      </c>
      <c r="R207" s="208"/>
      <c r="S207" s="300"/>
      <c r="T207" s="300"/>
      <c r="U207" s="297" t="str">
        <f>PE!AP207</f>
        <v>Muenchehofe</v>
      </c>
      <c r="V207" s="332"/>
    </row>
    <row r="208" spans="1:22">
      <c r="A208" t="s">
        <v>241</v>
      </c>
      <c r="B208" s="299"/>
      <c r="C208" s="302"/>
      <c r="D208" s="302"/>
      <c r="E208" s="302"/>
      <c r="F208" s="302"/>
      <c r="G208" s="302"/>
      <c r="H208" s="176"/>
      <c r="I208" s="70"/>
      <c r="J208" s="70">
        <v>9.9390999999999998</v>
      </c>
      <c r="K208" s="300"/>
      <c r="L208" s="300" t="e">
        <f t="shared" si="15"/>
        <v>#DIV/0!</v>
      </c>
      <c r="M208" s="300"/>
      <c r="N208" s="297" t="e">
        <f t="shared" si="16"/>
        <v>#DIV/0!</v>
      </c>
      <c r="O208" s="297" t="e">
        <f t="shared" si="17"/>
        <v>#DIV/0!</v>
      </c>
      <c r="P208" s="201" t="e">
        <f t="shared" si="18"/>
        <v>#DIV/0!</v>
      </c>
      <c r="Q208" s="208">
        <f t="shared" si="19"/>
        <v>0</v>
      </c>
      <c r="R208" s="208"/>
      <c r="S208" s="300"/>
      <c r="T208" s="300"/>
      <c r="U208" s="297" t="str">
        <f>PE!AP208</f>
        <v>Muenchehofe</v>
      </c>
      <c r="V208" s="332"/>
    </row>
    <row r="209" spans="1:22">
      <c r="A209" t="s">
        <v>242</v>
      </c>
      <c r="B209" s="299"/>
      <c r="C209" s="302"/>
      <c r="D209" s="302"/>
      <c r="E209" s="302"/>
      <c r="F209" s="302"/>
      <c r="G209" s="302"/>
      <c r="H209" s="176"/>
      <c r="I209" s="70"/>
      <c r="J209" s="70">
        <v>10.7599</v>
      </c>
      <c r="K209" s="300"/>
      <c r="L209" s="300" t="e">
        <f t="shared" si="15"/>
        <v>#DIV/0!</v>
      </c>
      <c r="M209" s="300"/>
      <c r="N209" s="297" t="e">
        <f t="shared" si="16"/>
        <v>#DIV/0!</v>
      </c>
      <c r="O209" s="297" t="e">
        <f t="shared" si="17"/>
        <v>#DIV/0!</v>
      </c>
      <c r="P209" s="201" t="e">
        <f t="shared" si="18"/>
        <v>#DIV/0!</v>
      </c>
      <c r="Q209" s="208">
        <f t="shared" si="19"/>
        <v>0</v>
      </c>
      <c r="R209" s="208"/>
      <c r="S209" s="300"/>
      <c r="T209" s="300"/>
      <c r="U209" s="297" t="str">
        <f>PE!AP209</f>
        <v>Muenchehofe</v>
      </c>
      <c r="V209" s="332"/>
    </row>
    <row r="210" spans="1:22">
      <c r="A210" t="s">
        <v>243</v>
      </c>
      <c r="B210" s="299"/>
      <c r="C210" s="302"/>
      <c r="D210" s="302"/>
      <c r="E210" s="302"/>
      <c r="F210" s="302"/>
      <c r="G210" s="302"/>
      <c r="H210" s="176"/>
      <c r="I210" s="70"/>
      <c r="J210" s="70">
        <v>9.5889000000000006</v>
      </c>
      <c r="K210" s="300"/>
      <c r="L210" s="300" t="e">
        <f t="shared" si="15"/>
        <v>#DIV/0!</v>
      </c>
      <c r="M210" s="300"/>
      <c r="N210" s="297" t="e">
        <f t="shared" si="16"/>
        <v>#DIV/0!</v>
      </c>
      <c r="O210" s="297" t="e">
        <f t="shared" si="17"/>
        <v>#DIV/0!</v>
      </c>
      <c r="P210" s="201" t="e">
        <f t="shared" si="18"/>
        <v>#DIV/0!</v>
      </c>
      <c r="Q210" s="208">
        <f t="shared" si="19"/>
        <v>0</v>
      </c>
      <c r="R210" s="208"/>
      <c r="S210" s="300"/>
      <c r="T210" s="300"/>
      <c r="U210" s="297" t="str">
        <f>PE!AP210</f>
        <v>Muenchehofe</v>
      </c>
      <c r="V210" s="332"/>
    </row>
    <row r="211" spans="1:22">
      <c r="A211" t="s">
        <v>244</v>
      </c>
      <c r="B211" s="299"/>
      <c r="C211" s="302"/>
      <c r="D211" s="302"/>
      <c r="E211" s="302"/>
      <c r="F211" s="302"/>
      <c r="G211" s="302"/>
      <c r="H211" s="176"/>
      <c r="I211" s="70"/>
      <c r="J211" s="70">
        <v>4.8041999999999998</v>
      </c>
      <c r="K211" s="300"/>
      <c r="L211" s="300" t="e">
        <f t="shared" si="15"/>
        <v>#DIV/0!</v>
      </c>
      <c r="M211" s="300"/>
      <c r="N211" s="297" t="e">
        <f t="shared" si="16"/>
        <v>#DIV/0!</v>
      </c>
      <c r="O211" s="297" t="e">
        <f t="shared" si="17"/>
        <v>#DIV/0!</v>
      </c>
      <c r="P211" s="201" t="e">
        <f t="shared" si="18"/>
        <v>#DIV/0!</v>
      </c>
      <c r="Q211" s="208">
        <f t="shared" si="19"/>
        <v>0</v>
      </c>
      <c r="R211" s="208"/>
      <c r="S211" s="300"/>
      <c r="T211" s="300"/>
      <c r="U211" s="297" t="str">
        <f>PE!AP211</f>
        <v>Methode</v>
      </c>
      <c r="V211" s="332"/>
    </row>
    <row r="212" spans="1:22">
      <c r="A212" t="s">
        <v>245</v>
      </c>
      <c r="B212" s="299"/>
      <c r="C212" s="302"/>
      <c r="D212" s="302"/>
      <c r="E212" s="302"/>
      <c r="F212" s="302"/>
      <c r="G212" s="302"/>
      <c r="H212" s="176"/>
      <c r="I212" s="70"/>
      <c r="J212" s="70">
        <v>15</v>
      </c>
      <c r="K212" s="300"/>
      <c r="L212" s="300" t="e">
        <f t="shared" si="15"/>
        <v>#DIV/0!</v>
      </c>
      <c r="M212" s="300"/>
      <c r="N212" s="297" t="e">
        <f t="shared" si="16"/>
        <v>#DIV/0!</v>
      </c>
      <c r="O212" s="135" t="e">
        <f t="shared" si="17"/>
        <v>#DIV/0!</v>
      </c>
      <c r="P212" s="201" t="e">
        <f t="shared" si="18"/>
        <v>#DIV/0!</v>
      </c>
      <c r="Q212" s="208">
        <f t="shared" si="19"/>
        <v>0</v>
      </c>
      <c r="R212" s="208"/>
      <c r="S212" s="300"/>
      <c r="T212" s="300"/>
      <c r="U212" s="297" t="str">
        <f>PE!AP212</f>
        <v>Methode</v>
      </c>
      <c r="V212" s="332"/>
    </row>
    <row r="213" spans="1:22">
      <c r="A213" t="s">
        <v>246</v>
      </c>
      <c r="B213" s="299"/>
      <c r="C213" s="302"/>
      <c r="D213" s="302"/>
      <c r="E213" s="302"/>
      <c r="F213" s="302"/>
      <c r="G213" s="302"/>
      <c r="H213" s="176"/>
      <c r="I213" s="70"/>
      <c r="J213" s="70">
        <v>10.2943</v>
      </c>
      <c r="K213" s="300"/>
      <c r="L213" s="300" t="e">
        <f t="shared" si="15"/>
        <v>#DIV/0!</v>
      </c>
      <c r="M213" s="300"/>
      <c r="N213" s="297" t="e">
        <f t="shared" si="16"/>
        <v>#DIV/0!</v>
      </c>
      <c r="O213" s="297" t="e">
        <f t="shared" si="17"/>
        <v>#DIV/0!</v>
      </c>
      <c r="P213" s="201" t="e">
        <f t="shared" si="18"/>
        <v>#DIV/0!</v>
      </c>
      <c r="Q213" s="208">
        <f t="shared" si="19"/>
        <v>0</v>
      </c>
      <c r="R213" s="208"/>
      <c r="S213" s="300"/>
      <c r="T213" s="300"/>
      <c r="U213" s="297" t="str">
        <f>PE!AP213</f>
        <v>Referenzmessung BS</v>
      </c>
      <c r="V213" s="332"/>
    </row>
    <row r="214" spans="1:22">
      <c r="A214" t="s">
        <v>247</v>
      </c>
      <c r="B214" s="299"/>
      <c r="C214" s="302"/>
      <c r="D214" s="302"/>
      <c r="E214" s="302"/>
      <c r="F214" s="302"/>
      <c r="G214" s="302"/>
      <c r="H214" s="176"/>
      <c r="I214" s="70"/>
      <c r="J214" s="70">
        <v>9.4794</v>
      </c>
      <c r="K214" s="300"/>
      <c r="L214" s="300" t="e">
        <f t="shared" si="15"/>
        <v>#DIV/0!</v>
      </c>
      <c r="M214" s="300"/>
      <c r="N214" s="297" t="e">
        <f t="shared" si="16"/>
        <v>#DIV/0!</v>
      </c>
      <c r="O214" s="297" t="e">
        <f t="shared" si="17"/>
        <v>#DIV/0!</v>
      </c>
      <c r="P214" s="201" t="e">
        <f t="shared" si="18"/>
        <v>#DIV/0!</v>
      </c>
      <c r="Q214" s="208">
        <f t="shared" si="19"/>
        <v>0</v>
      </c>
      <c r="R214" s="208"/>
      <c r="S214" s="300"/>
      <c r="T214" s="300"/>
      <c r="U214" s="297" t="str">
        <f>PE!AP214</f>
        <v>Referenzmessung BS</v>
      </c>
      <c r="V214" s="332"/>
    </row>
    <row r="215" spans="1:22">
      <c r="A215" t="s">
        <v>248</v>
      </c>
      <c r="B215" s="299"/>
      <c r="C215" s="302"/>
      <c r="D215" s="302"/>
      <c r="E215" s="302"/>
      <c r="F215" s="302"/>
      <c r="G215" s="302"/>
      <c r="H215" s="176"/>
      <c r="I215" s="70"/>
      <c r="J215" s="70">
        <v>9.1150000000000002</v>
      </c>
      <c r="K215" s="300"/>
      <c r="L215" s="300" t="e">
        <f t="shared" si="15"/>
        <v>#DIV/0!</v>
      </c>
      <c r="M215" s="300"/>
      <c r="N215" s="297" t="e">
        <f t="shared" si="16"/>
        <v>#DIV/0!</v>
      </c>
      <c r="O215" s="297" t="e">
        <f t="shared" si="17"/>
        <v>#DIV/0!</v>
      </c>
      <c r="P215" s="201" t="e">
        <f t="shared" si="18"/>
        <v>#DIV/0!</v>
      </c>
      <c r="Q215" s="208">
        <f t="shared" si="19"/>
        <v>0</v>
      </c>
      <c r="R215" s="208"/>
      <c r="S215" s="300"/>
      <c r="T215" s="300"/>
      <c r="U215" s="297" t="str">
        <f>PE!AP215</f>
        <v>Referenzmessung BS</v>
      </c>
      <c r="V215" s="332"/>
    </row>
    <row r="216" spans="1:22">
      <c r="A216" t="s">
        <v>249</v>
      </c>
      <c r="B216" s="299"/>
      <c r="C216" s="302"/>
      <c r="D216" s="302"/>
      <c r="E216" s="302"/>
      <c r="F216" s="302"/>
      <c r="G216" s="302"/>
      <c r="H216" s="176"/>
      <c r="I216" s="70"/>
      <c r="J216" s="70">
        <v>10.502000000000001</v>
      </c>
      <c r="K216" s="300"/>
      <c r="L216" s="300" t="e">
        <f t="shared" si="15"/>
        <v>#DIV/0!</v>
      </c>
      <c r="M216" s="300"/>
      <c r="N216" s="297" t="e">
        <f t="shared" si="16"/>
        <v>#DIV/0!</v>
      </c>
      <c r="O216" s="297" t="e">
        <f t="shared" si="17"/>
        <v>#DIV/0!</v>
      </c>
      <c r="P216" s="201" t="e">
        <f t="shared" si="18"/>
        <v>#DIV/0!</v>
      </c>
      <c r="Q216" s="208">
        <f t="shared" si="19"/>
        <v>0</v>
      </c>
      <c r="R216" s="208"/>
      <c r="S216" s="300"/>
      <c r="T216" s="300"/>
      <c r="U216" s="297" t="str">
        <f>PE!AP216</f>
        <v>Referenzmessung BS</v>
      </c>
      <c r="V216" s="332"/>
    </row>
    <row r="217" spans="1:22">
      <c r="A217" t="s">
        <v>251</v>
      </c>
      <c r="B217" s="299"/>
      <c r="C217" s="302"/>
      <c r="D217" s="302"/>
      <c r="E217" s="302"/>
      <c r="F217" s="302"/>
      <c r="G217" s="302"/>
      <c r="H217" s="176"/>
      <c r="I217" s="70"/>
      <c r="J217" s="70">
        <v>9.6837999999999997</v>
      </c>
      <c r="K217" s="300"/>
      <c r="L217" s="300" t="e">
        <f t="shared" si="15"/>
        <v>#DIV/0!</v>
      </c>
      <c r="M217" s="300"/>
      <c r="N217" s="297" t="e">
        <f t="shared" si="16"/>
        <v>#DIV/0!</v>
      </c>
      <c r="O217" s="297" t="e">
        <f t="shared" si="17"/>
        <v>#DIV/0!</v>
      </c>
      <c r="P217" s="201" t="e">
        <f t="shared" si="18"/>
        <v>#DIV/0!</v>
      </c>
      <c r="Q217" s="208">
        <f t="shared" si="19"/>
        <v>0</v>
      </c>
      <c r="R217" s="208"/>
      <c r="S217" s="300"/>
      <c r="T217" s="300"/>
      <c r="U217" s="297" t="str">
        <f>PE!AP217</f>
        <v>Referenzmessung BS</v>
      </c>
      <c r="V217" s="332"/>
    </row>
    <row r="218" spans="1:22">
      <c r="A218" t="s">
        <v>252</v>
      </c>
      <c r="B218" s="299"/>
      <c r="C218" s="302"/>
      <c r="D218" s="302"/>
      <c r="E218" s="302"/>
      <c r="F218" s="302"/>
      <c r="G218" s="302"/>
      <c r="H218" s="76"/>
      <c r="I218" s="291"/>
      <c r="J218" s="291">
        <v>9.0770999999999997</v>
      </c>
      <c r="K218" s="300"/>
      <c r="L218" s="300" t="e">
        <f t="shared" si="15"/>
        <v>#DIV/0!</v>
      </c>
      <c r="M218" s="300"/>
      <c r="N218" s="297" t="e">
        <f t="shared" si="16"/>
        <v>#DIV/0!</v>
      </c>
      <c r="O218" s="297" t="e">
        <f t="shared" si="17"/>
        <v>#DIV/0!</v>
      </c>
      <c r="P218" s="201" t="e">
        <f t="shared" si="18"/>
        <v>#DIV/0!</v>
      </c>
      <c r="Q218" s="208">
        <f t="shared" si="19"/>
        <v>0</v>
      </c>
      <c r="R218" s="208"/>
      <c r="S218" s="300"/>
      <c r="T218" s="300"/>
      <c r="U218" s="297" t="str">
        <f>PE!AP218</f>
        <v>Referenzmessung BS</v>
      </c>
      <c r="V218" s="332"/>
    </row>
    <row r="219" spans="1:22">
      <c r="A219" t="s">
        <v>253</v>
      </c>
      <c r="B219" s="299"/>
      <c r="C219" s="302"/>
      <c r="D219" s="302"/>
      <c r="E219" s="302"/>
      <c r="F219" s="302"/>
      <c r="G219" s="302"/>
      <c r="H219" s="76"/>
      <c r="I219" s="291"/>
      <c r="J219" s="291">
        <v>9.5310000000000006</v>
      </c>
      <c r="K219" s="300"/>
      <c r="L219" s="300" t="e">
        <f t="shared" si="15"/>
        <v>#DIV/0!</v>
      </c>
      <c r="M219" s="300"/>
      <c r="N219" s="297" t="e">
        <f t="shared" si="16"/>
        <v>#DIV/0!</v>
      </c>
      <c r="O219" s="297" t="e">
        <f t="shared" si="17"/>
        <v>#DIV/0!</v>
      </c>
      <c r="P219" s="201" t="e">
        <f t="shared" si="18"/>
        <v>#DIV/0!</v>
      </c>
      <c r="Q219" s="208">
        <f t="shared" si="19"/>
        <v>0</v>
      </c>
      <c r="R219" s="208"/>
      <c r="S219" s="300"/>
      <c r="T219" s="300"/>
      <c r="U219" s="297" t="str">
        <f>PE!AP219</f>
        <v>Referenzmessung BS</v>
      </c>
      <c r="V219" s="332"/>
    </row>
    <row r="220" spans="1:22">
      <c r="A220" t="s">
        <v>254</v>
      </c>
      <c r="B220" s="299"/>
      <c r="C220" s="302"/>
      <c r="D220" s="302"/>
      <c r="E220" s="302"/>
      <c r="F220" s="302"/>
      <c r="G220" s="302"/>
      <c r="H220" s="76"/>
      <c r="I220" s="291"/>
      <c r="J220" s="291">
        <v>30.1</v>
      </c>
      <c r="K220" s="300"/>
      <c r="L220" s="300" t="e">
        <f t="shared" si="15"/>
        <v>#DIV/0!</v>
      </c>
      <c r="M220" s="300"/>
      <c r="N220" s="297" t="e">
        <f t="shared" si="16"/>
        <v>#DIV/0!</v>
      </c>
      <c r="O220" s="297" t="e">
        <f t="shared" si="17"/>
        <v>#DIV/0!</v>
      </c>
      <c r="P220" s="201" t="e">
        <f t="shared" si="18"/>
        <v>#DIV/0!</v>
      </c>
      <c r="Q220" s="208">
        <f t="shared" si="19"/>
        <v>0</v>
      </c>
      <c r="R220" s="208"/>
      <c r="S220" s="300"/>
      <c r="T220" s="300"/>
      <c r="U220" s="297" t="str">
        <f>PE!AP220</f>
        <v>Methode</v>
      </c>
      <c r="V220" s="332"/>
    </row>
    <row r="221" spans="1:22">
      <c r="A221" t="s">
        <v>255</v>
      </c>
      <c r="B221" s="299"/>
      <c r="C221" s="302"/>
      <c r="D221" s="302"/>
      <c r="E221" s="302"/>
      <c r="F221" s="302"/>
      <c r="G221" s="302"/>
      <c r="H221" s="76"/>
      <c r="I221" s="291"/>
      <c r="J221" s="291">
        <v>70.5</v>
      </c>
      <c r="K221" s="300"/>
      <c r="L221" s="300" t="e">
        <f t="shared" si="15"/>
        <v>#DIV/0!</v>
      </c>
      <c r="M221" s="300"/>
      <c r="N221" s="297" t="e">
        <f t="shared" si="16"/>
        <v>#DIV/0!</v>
      </c>
      <c r="O221" s="297" t="e">
        <f t="shared" si="17"/>
        <v>#DIV/0!</v>
      </c>
      <c r="P221" s="201" t="e">
        <f t="shared" si="18"/>
        <v>#DIV/0!</v>
      </c>
      <c r="Q221" s="208">
        <f t="shared" si="19"/>
        <v>0</v>
      </c>
      <c r="R221" s="208"/>
      <c r="S221" s="300"/>
      <c r="T221" s="300"/>
      <c r="U221" s="297" t="str">
        <f>PE!AP221</f>
        <v>Methode</v>
      </c>
      <c r="V221" s="332"/>
    </row>
    <row r="222" spans="1:22">
      <c r="A222" t="s">
        <v>256</v>
      </c>
      <c r="B222" s="299"/>
      <c r="C222" s="302"/>
      <c r="D222" s="302"/>
      <c r="E222" s="302"/>
      <c r="F222" s="302"/>
      <c r="G222" s="302"/>
      <c r="H222" s="76"/>
      <c r="I222" s="291"/>
      <c r="J222" s="291">
        <v>15.2</v>
      </c>
      <c r="K222" s="300"/>
      <c r="L222" s="300" t="e">
        <f t="shared" si="15"/>
        <v>#DIV/0!</v>
      </c>
      <c r="M222" s="300"/>
      <c r="N222" s="297" t="e">
        <f t="shared" si="16"/>
        <v>#DIV/0!</v>
      </c>
      <c r="O222" s="297" t="e">
        <f t="shared" si="17"/>
        <v>#DIV/0!</v>
      </c>
      <c r="P222" s="201" t="e">
        <f t="shared" si="18"/>
        <v>#DIV/0!</v>
      </c>
      <c r="Q222" s="208">
        <f t="shared" si="19"/>
        <v>0</v>
      </c>
      <c r="R222" s="208"/>
      <c r="S222" s="300"/>
      <c r="T222" s="300"/>
      <c r="U222" s="297" t="str">
        <f>PE!AP222</f>
        <v>Methode</v>
      </c>
      <c r="V222" s="332"/>
    </row>
    <row r="223" spans="1:22">
      <c r="A223" t="s">
        <v>257</v>
      </c>
      <c r="B223" s="299"/>
      <c r="C223" s="302"/>
      <c r="D223" s="302"/>
      <c r="E223" s="302"/>
      <c r="F223" s="302"/>
      <c r="G223" s="302"/>
      <c r="H223" s="76"/>
      <c r="I223" s="291"/>
      <c r="J223" s="291">
        <v>21.3</v>
      </c>
      <c r="K223" s="300"/>
      <c r="L223" s="300" t="e">
        <f t="shared" si="15"/>
        <v>#DIV/0!</v>
      </c>
      <c r="M223" s="300"/>
      <c r="N223" s="297" t="e">
        <f t="shared" si="16"/>
        <v>#DIV/0!</v>
      </c>
      <c r="O223" s="297" t="e">
        <f t="shared" si="17"/>
        <v>#DIV/0!</v>
      </c>
      <c r="P223" s="201" t="e">
        <f t="shared" si="18"/>
        <v>#DIV/0!</v>
      </c>
      <c r="Q223" s="208">
        <f t="shared" si="19"/>
        <v>0</v>
      </c>
      <c r="R223" s="208"/>
      <c r="S223" s="300"/>
      <c r="T223" s="300"/>
      <c r="U223" s="297" t="str">
        <f>PE!AP223</f>
        <v>Methode</v>
      </c>
      <c r="V223" s="332"/>
    </row>
    <row r="224" spans="1:22">
      <c r="A224" t="s">
        <v>258</v>
      </c>
      <c r="B224" s="299"/>
      <c r="C224" s="302"/>
      <c r="D224" s="302"/>
      <c r="E224" s="302"/>
      <c r="F224" s="302"/>
      <c r="G224" s="302"/>
      <c r="H224" s="76"/>
      <c r="I224" s="291"/>
      <c r="J224" s="291">
        <v>26.6</v>
      </c>
      <c r="K224" s="300"/>
      <c r="L224" s="300" t="e">
        <f t="shared" si="15"/>
        <v>#DIV/0!</v>
      </c>
      <c r="M224" s="300"/>
      <c r="N224" s="297" t="e">
        <f t="shared" si="16"/>
        <v>#DIV/0!</v>
      </c>
      <c r="O224" s="297" t="e">
        <f t="shared" si="17"/>
        <v>#DIV/0!</v>
      </c>
      <c r="P224" s="201" t="e">
        <f t="shared" si="18"/>
        <v>#DIV/0!</v>
      </c>
      <c r="Q224" s="208">
        <f t="shared" si="19"/>
        <v>0</v>
      </c>
      <c r="R224" s="208"/>
      <c r="S224" s="300"/>
      <c r="T224" s="300"/>
      <c r="U224" s="297" t="str">
        <f>PE!AP224</f>
        <v>Methode</v>
      </c>
      <c r="V224" s="332"/>
    </row>
    <row r="225" spans="1:22">
      <c r="A225" t="s">
        <v>259</v>
      </c>
      <c r="B225" s="299"/>
      <c r="C225" s="302"/>
      <c r="D225" s="302"/>
      <c r="E225" s="302"/>
      <c r="F225" s="302"/>
      <c r="G225" s="302"/>
      <c r="H225" s="76"/>
      <c r="I225" s="291"/>
      <c r="J225" s="291">
        <v>25.4</v>
      </c>
      <c r="K225" s="300"/>
      <c r="L225" s="300" t="e">
        <f t="shared" si="15"/>
        <v>#DIV/0!</v>
      </c>
      <c r="M225" s="300"/>
      <c r="N225" s="297" t="e">
        <f t="shared" si="16"/>
        <v>#DIV/0!</v>
      </c>
      <c r="O225" s="297" t="e">
        <f t="shared" si="17"/>
        <v>#DIV/0!</v>
      </c>
      <c r="P225" s="201" t="e">
        <f t="shared" si="18"/>
        <v>#DIV/0!</v>
      </c>
      <c r="Q225" s="208">
        <f t="shared" si="19"/>
        <v>0</v>
      </c>
      <c r="R225" s="208"/>
      <c r="S225" s="300"/>
      <c r="T225" s="300"/>
      <c r="U225" s="297" t="str">
        <f>PE!AP225</f>
        <v>Methode</v>
      </c>
      <c r="V225" s="332"/>
    </row>
    <row r="226" spans="1:22">
      <c r="A226" t="s">
        <v>260</v>
      </c>
      <c r="B226" s="299"/>
      <c r="C226" s="302"/>
      <c r="D226" s="302"/>
      <c r="E226" s="302"/>
      <c r="F226" s="302"/>
      <c r="G226" s="302"/>
      <c r="H226" s="76"/>
      <c r="I226" s="291"/>
      <c r="J226" s="291">
        <v>31.9</v>
      </c>
      <c r="K226" s="300"/>
      <c r="L226" s="300" t="e">
        <f t="shared" si="15"/>
        <v>#DIV/0!</v>
      </c>
      <c r="M226" s="300"/>
      <c r="N226" s="297" t="e">
        <f t="shared" si="16"/>
        <v>#DIV/0!</v>
      </c>
      <c r="O226" s="297" t="e">
        <f t="shared" si="17"/>
        <v>#DIV/0!</v>
      </c>
      <c r="P226" s="201" t="e">
        <f t="shared" si="18"/>
        <v>#DIV/0!</v>
      </c>
      <c r="Q226" s="208">
        <f t="shared" si="19"/>
        <v>0</v>
      </c>
      <c r="R226" s="208"/>
      <c r="S226" s="300"/>
      <c r="T226" s="300"/>
      <c r="U226" s="297" t="str">
        <f>PE!AP226</f>
        <v>Methode</v>
      </c>
      <c r="V226" s="332"/>
    </row>
    <row r="227" spans="1:22">
      <c r="A227" t="s">
        <v>261</v>
      </c>
      <c r="B227" s="299"/>
      <c r="C227" s="302"/>
      <c r="D227" s="302"/>
      <c r="E227" s="302"/>
      <c r="F227" s="302"/>
      <c r="G227" s="302"/>
      <c r="H227" s="76"/>
      <c r="I227" s="291"/>
      <c r="J227" s="291">
        <v>22.1</v>
      </c>
      <c r="K227" s="300"/>
      <c r="L227" s="300" t="e">
        <f t="shared" si="15"/>
        <v>#DIV/0!</v>
      </c>
      <c r="M227" s="300"/>
      <c r="N227" s="297" t="e">
        <f t="shared" si="16"/>
        <v>#DIV/0!</v>
      </c>
      <c r="O227" s="297" t="e">
        <f t="shared" si="17"/>
        <v>#DIV/0!</v>
      </c>
      <c r="P227" s="201" t="e">
        <f t="shared" si="18"/>
        <v>#DIV/0!</v>
      </c>
      <c r="Q227" s="208">
        <f t="shared" si="19"/>
        <v>0</v>
      </c>
      <c r="R227" s="208"/>
      <c r="S227" s="300"/>
      <c r="T227" s="300"/>
      <c r="U227" s="297" t="str">
        <f>PE!AP227</f>
        <v>Methode</v>
      </c>
      <c r="V227" s="332"/>
    </row>
    <row r="228" spans="1:22">
      <c r="A228" t="s">
        <v>262</v>
      </c>
      <c r="B228" s="299"/>
      <c r="C228" s="302"/>
      <c r="D228" s="302"/>
      <c r="E228" s="302"/>
      <c r="F228" s="302"/>
      <c r="G228" s="302"/>
      <c r="H228" s="76"/>
      <c r="I228" s="291"/>
      <c r="J228" s="291">
        <v>18.7</v>
      </c>
      <c r="K228" s="300"/>
      <c r="L228" s="300" t="e">
        <f t="shared" si="15"/>
        <v>#DIV/0!</v>
      </c>
      <c r="M228" s="300"/>
      <c r="N228" s="297" t="e">
        <f t="shared" si="16"/>
        <v>#DIV/0!</v>
      </c>
      <c r="O228" s="297" t="e">
        <f t="shared" si="17"/>
        <v>#DIV/0!</v>
      </c>
      <c r="P228" s="201" t="e">
        <f t="shared" si="18"/>
        <v>#DIV/0!</v>
      </c>
      <c r="Q228" s="208">
        <f t="shared" si="19"/>
        <v>0</v>
      </c>
      <c r="R228" s="208"/>
      <c r="S228" s="300"/>
      <c r="T228" s="300"/>
      <c r="U228" s="297" t="str">
        <f>PE!AP228</f>
        <v>Methode</v>
      </c>
      <c r="V228" s="332"/>
    </row>
    <row r="229" spans="1:22">
      <c r="A229" t="s">
        <v>263</v>
      </c>
      <c r="B229" s="299"/>
      <c r="C229" s="302"/>
      <c r="D229" s="302"/>
      <c r="E229" s="302"/>
      <c r="F229" s="302"/>
      <c r="G229" s="302"/>
      <c r="H229" s="76"/>
      <c r="I229" s="291"/>
      <c r="J229" s="291">
        <v>30.9</v>
      </c>
      <c r="K229" s="302"/>
      <c r="L229" s="300" t="e">
        <f t="shared" si="15"/>
        <v>#DIV/0!</v>
      </c>
      <c r="M229" s="302"/>
      <c r="N229" s="297" t="e">
        <f t="shared" si="16"/>
        <v>#DIV/0!</v>
      </c>
      <c r="O229" s="297" t="e">
        <f t="shared" si="17"/>
        <v>#DIV/0!</v>
      </c>
      <c r="P229" s="201" t="e">
        <f t="shared" si="18"/>
        <v>#DIV/0!</v>
      </c>
      <c r="Q229" s="208">
        <f t="shared" si="19"/>
        <v>0</v>
      </c>
      <c r="R229" s="208"/>
      <c r="S229" s="300"/>
      <c r="T229" s="300"/>
      <c r="U229" s="297" t="str">
        <f>PE!AP229</f>
        <v>Methode</v>
      </c>
      <c r="V229" s="332"/>
    </row>
    <row r="230" spans="1:22">
      <c r="A230" t="s">
        <v>264</v>
      </c>
      <c r="B230" s="299"/>
      <c r="C230" s="302"/>
      <c r="D230" s="302"/>
      <c r="E230" s="302"/>
      <c r="F230" s="302"/>
      <c r="G230" s="302"/>
      <c r="H230" s="76"/>
      <c r="I230" s="291"/>
      <c r="J230" s="291">
        <v>1.7999999999999999E-2</v>
      </c>
      <c r="K230" s="300"/>
      <c r="L230" s="300" t="e">
        <f t="shared" si="15"/>
        <v>#DIV/0!</v>
      </c>
      <c r="M230" s="300"/>
      <c r="N230" s="297" t="e">
        <f t="shared" si="16"/>
        <v>#DIV/0!</v>
      </c>
      <c r="O230" s="297" t="e">
        <f t="shared" si="17"/>
        <v>#DIV/0!</v>
      </c>
      <c r="P230" s="201" t="e">
        <f t="shared" si="18"/>
        <v>#DIV/0!</v>
      </c>
      <c r="Q230" s="208">
        <f t="shared" si="19"/>
        <v>0</v>
      </c>
      <c r="R230" s="208"/>
      <c r="S230" s="300"/>
      <c r="T230" s="300"/>
      <c r="U230" s="297" t="str">
        <f>PE!AP230</f>
        <v>Methode</v>
      </c>
      <c r="V230" s="332"/>
    </row>
    <row r="231" spans="1:22">
      <c r="A231" t="s">
        <v>265</v>
      </c>
      <c r="B231" s="299"/>
      <c r="C231" s="302"/>
      <c r="D231" s="302"/>
      <c r="E231" s="302"/>
      <c r="F231" s="302"/>
      <c r="G231" s="302"/>
      <c r="H231" s="76"/>
      <c r="I231" s="291"/>
      <c r="J231" s="291">
        <v>10.336399999999999</v>
      </c>
      <c r="K231" s="300"/>
      <c r="L231" s="300" t="e">
        <f t="shared" si="15"/>
        <v>#DIV/0!</v>
      </c>
      <c r="M231" s="300"/>
      <c r="N231" s="297" t="e">
        <f t="shared" si="16"/>
        <v>#DIV/0!</v>
      </c>
      <c r="O231" s="297" t="e">
        <f t="shared" si="17"/>
        <v>#DIV/0!</v>
      </c>
      <c r="P231" s="201" t="e">
        <f t="shared" si="18"/>
        <v>#DIV/0!</v>
      </c>
      <c r="Q231" s="208">
        <f t="shared" si="19"/>
        <v>0</v>
      </c>
      <c r="R231" s="208"/>
      <c r="S231" s="300"/>
      <c r="T231" s="300"/>
      <c r="U231" s="297" t="str">
        <f>PE!AP231</f>
        <v>Referenzmessung BS</v>
      </c>
      <c r="V231" s="332"/>
    </row>
    <row r="232" spans="1:22">
      <c r="A232" t="s">
        <v>266</v>
      </c>
      <c r="B232" s="299"/>
      <c r="C232" s="302"/>
      <c r="D232" s="302"/>
      <c r="E232" s="302"/>
      <c r="F232" s="302"/>
      <c r="G232" s="302"/>
      <c r="H232" s="176"/>
      <c r="I232" s="70"/>
      <c r="J232" s="70">
        <v>10.932600000000001</v>
      </c>
      <c r="K232" s="300"/>
      <c r="L232" s="300" t="e">
        <f t="shared" si="15"/>
        <v>#DIV/0!</v>
      </c>
      <c r="M232" s="300"/>
      <c r="N232" s="297" t="e">
        <f t="shared" si="16"/>
        <v>#DIV/0!</v>
      </c>
      <c r="O232" s="297" t="e">
        <f t="shared" si="17"/>
        <v>#DIV/0!</v>
      </c>
      <c r="P232" s="201" t="e">
        <f t="shared" si="18"/>
        <v>#DIV/0!</v>
      </c>
      <c r="Q232" s="208">
        <f t="shared" si="19"/>
        <v>0</v>
      </c>
      <c r="R232" s="208"/>
      <c r="S232" s="300"/>
      <c r="T232" s="300"/>
      <c r="U232" s="297" t="str">
        <f>PE!AP232</f>
        <v>Referenzmessung BS</v>
      </c>
      <c r="V232" s="332"/>
    </row>
    <row r="233" spans="1:22">
      <c r="A233" t="s">
        <v>267</v>
      </c>
      <c r="B233" s="299"/>
      <c r="C233" s="302"/>
      <c r="D233" s="302"/>
      <c r="E233" s="302"/>
      <c r="F233" s="302"/>
      <c r="G233" s="302"/>
      <c r="H233" s="76"/>
      <c r="I233" s="291"/>
      <c r="J233" s="291">
        <v>9.6919000000000004</v>
      </c>
      <c r="K233" s="302"/>
      <c r="L233" s="300" t="e">
        <f t="shared" si="15"/>
        <v>#DIV/0!</v>
      </c>
      <c r="M233" s="302"/>
      <c r="N233" s="297" t="e">
        <f t="shared" si="16"/>
        <v>#DIV/0!</v>
      </c>
      <c r="O233" s="297" t="e">
        <f t="shared" si="17"/>
        <v>#DIV/0!</v>
      </c>
      <c r="P233" s="201" t="e">
        <f t="shared" si="18"/>
        <v>#DIV/0!</v>
      </c>
      <c r="Q233" s="208">
        <f t="shared" si="19"/>
        <v>0</v>
      </c>
      <c r="R233" s="208"/>
      <c r="S233" s="300"/>
      <c r="T233" s="300"/>
      <c r="U233" s="297" t="str">
        <f>PE!AP233</f>
        <v>Referenzmessung BS</v>
      </c>
      <c r="V233" s="332"/>
    </row>
    <row r="234" spans="1:22">
      <c r="A234" t="s">
        <v>268</v>
      </c>
      <c r="B234" s="299"/>
      <c r="C234" s="302"/>
      <c r="D234" s="302"/>
      <c r="E234" s="302"/>
      <c r="F234" s="302"/>
      <c r="G234" s="302"/>
      <c r="H234" s="76"/>
      <c r="I234" s="291"/>
      <c r="J234" s="291">
        <v>10.032999999999999</v>
      </c>
      <c r="K234" s="300"/>
      <c r="L234" s="300" t="e">
        <f t="shared" si="15"/>
        <v>#DIV/0!</v>
      </c>
      <c r="M234" s="300"/>
      <c r="N234" s="297" t="e">
        <f t="shared" si="16"/>
        <v>#DIV/0!</v>
      </c>
      <c r="O234" s="297" t="e">
        <f t="shared" si="17"/>
        <v>#DIV/0!</v>
      </c>
      <c r="P234" s="201" t="e">
        <f t="shared" si="18"/>
        <v>#DIV/0!</v>
      </c>
      <c r="Q234" s="208">
        <f t="shared" si="19"/>
        <v>0</v>
      </c>
      <c r="R234" s="208"/>
      <c r="S234" s="300"/>
      <c r="T234" s="300"/>
      <c r="U234" s="297" t="str">
        <f>PE!AP234</f>
        <v>Referenzmessung BS</v>
      </c>
      <c r="V234" s="332"/>
    </row>
    <row r="235" spans="1:22">
      <c r="A235" t="s">
        <v>269</v>
      </c>
      <c r="B235" s="299"/>
      <c r="C235" s="302"/>
      <c r="D235" s="302"/>
      <c r="E235" s="302"/>
      <c r="F235" s="302"/>
      <c r="G235" s="302"/>
      <c r="H235" s="76"/>
      <c r="I235" s="291"/>
      <c r="J235" s="291">
        <v>10.264699999999999</v>
      </c>
      <c r="K235" s="300"/>
      <c r="L235" s="300" t="e">
        <f t="shared" si="15"/>
        <v>#DIV/0!</v>
      </c>
      <c r="M235" s="300"/>
      <c r="N235" s="297" t="e">
        <f t="shared" si="16"/>
        <v>#DIV/0!</v>
      </c>
      <c r="O235" s="297" t="e">
        <f t="shared" si="17"/>
        <v>#DIV/0!</v>
      </c>
      <c r="P235" s="201" t="e">
        <f t="shared" si="18"/>
        <v>#DIV/0!</v>
      </c>
      <c r="Q235" s="208">
        <f t="shared" si="19"/>
        <v>0</v>
      </c>
      <c r="R235" s="208"/>
      <c r="S235" s="300"/>
      <c r="T235" s="300"/>
      <c r="U235" s="297" t="str">
        <f>PE!AP235</f>
        <v>Referenzmessung BS</v>
      </c>
      <c r="V235" s="332"/>
    </row>
    <row r="236" spans="1:22">
      <c r="A236" t="s">
        <v>270</v>
      </c>
      <c r="B236" s="299"/>
      <c r="C236" s="302"/>
      <c r="D236" s="302"/>
      <c r="E236" s="302"/>
      <c r="F236" s="302"/>
      <c r="G236" s="302"/>
      <c r="H236" s="76"/>
      <c r="I236" s="291"/>
      <c r="J236" s="291">
        <v>10.3575</v>
      </c>
      <c r="K236" s="300"/>
      <c r="L236" s="300" t="e">
        <f t="shared" si="15"/>
        <v>#DIV/0!</v>
      </c>
      <c r="M236" s="300"/>
      <c r="N236" s="297" t="e">
        <f t="shared" si="16"/>
        <v>#DIV/0!</v>
      </c>
      <c r="O236" s="297" t="e">
        <f t="shared" si="17"/>
        <v>#DIV/0!</v>
      </c>
      <c r="P236" s="201" t="e">
        <f t="shared" si="18"/>
        <v>#DIV/0!</v>
      </c>
      <c r="Q236" s="208">
        <f t="shared" si="19"/>
        <v>0</v>
      </c>
      <c r="R236" s="208"/>
      <c r="S236" s="300"/>
      <c r="T236" s="300"/>
      <c r="U236" s="297" t="str">
        <f>PE!AP236</f>
        <v>Referenzmessung BS</v>
      </c>
      <c r="V236" s="332"/>
    </row>
    <row r="237" spans="1:22">
      <c r="A237" t="s">
        <v>271</v>
      </c>
      <c r="B237" s="299"/>
      <c r="C237" s="302"/>
      <c r="D237" s="302"/>
      <c r="E237" s="302"/>
      <c r="F237" s="302"/>
      <c r="G237" s="302"/>
      <c r="H237" s="76"/>
      <c r="I237" s="291"/>
      <c r="J237" s="291">
        <v>10.856400000000001</v>
      </c>
      <c r="K237" s="300"/>
      <c r="L237" s="300" t="e">
        <f t="shared" si="15"/>
        <v>#DIV/0!</v>
      </c>
      <c r="M237" s="300"/>
      <c r="N237" s="297" t="e">
        <f t="shared" si="16"/>
        <v>#DIV/0!</v>
      </c>
      <c r="O237" s="297" t="e">
        <f t="shared" si="17"/>
        <v>#DIV/0!</v>
      </c>
      <c r="P237" s="201" t="e">
        <f t="shared" si="18"/>
        <v>#DIV/0!</v>
      </c>
      <c r="Q237" s="208">
        <f t="shared" si="19"/>
        <v>0</v>
      </c>
      <c r="R237" s="208"/>
      <c r="S237" s="300"/>
      <c r="T237" s="300"/>
      <c r="U237" s="297" t="str">
        <f>PE!AP237</f>
        <v>Referenzmessung BS</v>
      </c>
      <c r="V237" s="332"/>
    </row>
    <row r="238" spans="1:22">
      <c r="A238" t="s">
        <v>272</v>
      </c>
      <c r="B238" s="299"/>
      <c r="C238" s="302"/>
      <c r="D238" s="302"/>
      <c r="E238" s="302"/>
      <c r="F238" s="302"/>
      <c r="G238" s="302"/>
      <c r="H238" s="76"/>
      <c r="I238" s="291"/>
      <c r="J238" s="291">
        <v>11.726900000000001</v>
      </c>
      <c r="K238" s="300"/>
      <c r="L238" s="300" t="e">
        <f t="shared" si="15"/>
        <v>#DIV/0!</v>
      </c>
      <c r="M238" s="300"/>
      <c r="N238" s="297" t="e">
        <f t="shared" si="16"/>
        <v>#DIV/0!</v>
      </c>
      <c r="O238" s="297" t="e">
        <f t="shared" si="17"/>
        <v>#DIV/0!</v>
      </c>
      <c r="P238" s="201" t="e">
        <f t="shared" si="18"/>
        <v>#DIV/0!</v>
      </c>
      <c r="Q238" s="208">
        <f t="shared" si="19"/>
        <v>0</v>
      </c>
      <c r="R238" s="208"/>
      <c r="S238" s="300"/>
      <c r="T238" s="300"/>
      <c r="U238" s="297" t="str">
        <f>PE!AP238</f>
        <v>Referenzmessung BS</v>
      </c>
      <c r="V238" s="332"/>
    </row>
    <row r="239" spans="1:22">
      <c r="A239" t="s">
        <v>273</v>
      </c>
      <c r="B239" s="299"/>
      <c r="C239" s="302"/>
      <c r="D239" s="302"/>
      <c r="E239" s="302"/>
      <c r="F239" s="302"/>
      <c r="G239" s="302"/>
      <c r="H239" s="76"/>
      <c r="I239" s="291"/>
      <c r="J239" s="291">
        <v>9.1752000000000002</v>
      </c>
      <c r="K239" s="300"/>
      <c r="L239" s="300" t="e">
        <f t="shared" si="15"/>
        <v>#DIV/0!</v>
      </c>
      <c r="M239" s="300"/>
      <c r="N239" s="297" t="e">
        <f t="shared" si="16"/>
        <v>#DIV/0!</v>
      </c>
      <c r="O239" s="297" t="e">
        <f t="shared" si="17"/>
        <v>#DIV/0!</v>
      </c>
      <c r="P239" s="201" t="e">
        <f t="shared" si="18"/>
        <v>#DIV/0!</v>
      </c>
      <c r="Q239" s="208">
        <f t="shared" si="19"/>
        <v>0</v>
      </c>
      <c r="R239" s="208"/>
      <c r="S239" s="300"/>
      <c r="T239" s="300"/>
      <c r="U239" s="297" t="str">
        <f>PE!AP239</f>
        <v>Referenzmessung BS</v>
      </c>
      <c r="V239" s="332"/>
    </row>
    <row r="240" spans="1:22">
      <c r="A240" t="s">
        <v>274</v>
      </c>
      <c r="B240" s="299"/>
      <c r="C240" s="302"/>
      <c r="D240" s="302"/>
      <c r="E240" s="302"/>
      <c r="F240" s="302"/>
      <c r="G240" s="302"/>
      <c r="H240" s="76"/>
      <c r="I240" s="291"/>
      <c r="J240" s="291">
        <v>9.8381000000000007</v>
      </c>
      <c r="K240" s="300"/>
      <c r="L240" s="300" t="e">
        <f t="shared" si="15"/>
        <v>#DIV/0!</v>
      </c>
      <c r="M240" s="300"/>
      <c r="N240" s="297" t="e">
        <f t="shared" si="16"/>
        <v>#DIV/0!</v>
      </c>
      <c r="O240" s="297" t="e">
        <f t="shared" si="17"/>
        <v>#DIV/0!</v>
      </c>
      <c r="P240" s="201" t="e">
        <f t="shared" si="18"/>
        <v>#DIV/0!</v>
      </c>
      <c r="Q240" s="208">
        <f t="shared" si="19"/>
        <v>0</v>
      </c>
      <c r="R240" s="208"/>
      <c r="S240" s="300"/>
      <c r="T240" s="300"/>
      <c r="U240" s="297" t="str">
        <f>PE!AP240</f>
        <v>Referenzmessung BS</v>
      </c>
      <c r="V240" s="332"/>
    </row>
    <row r="241" spans="1:22">
      <c r="A241" t="s">
        <v>275</v>
      </c>
      <c r="B241" s="299"/>
      <c r="C241" s="302"/>
      <c r="D241" s="302"/>
      <c r="E241" s="302"/>
      <c r="F241" s="302"/>
      <c r="G241" s="302"/>
      <c r="H241" s="76"/>
      <c r="I241" s="291"/>
      <c r="J241" s="291">
        <v>1.1213</v>
      </c>
      <c r="K241" s="300"/>
      <c r="L241" s="300" t="e">
        <f t="shared" si="15"/>
        <v>#DIV/0!</v>
      </c>
      <c r="M241" s="300"/>
      <c r="N241" s="297" t="e">
        <f t="shared" si="16"/>
        <v>#DIV/0!</v>
      </c>
      <c r="O241" s="297" t="e">
        <f t="shared" si="17"/>
        <v>#DIV/0!</v>
      </c>
      <c r="P241" s="201" t="e">
        <f t="shared" si="18"/>
        <v>#DIV/0!</v>
      </c>
      <c r="Q241" s="208">
        <f t="shared" si="19"/>
        <v>0</v>
      </c>
      <c r="R241" s="208"/>
      <c r="S241" s="300"/>
      <c r="T241" s="300"/>
      <c r="U241" s="297" t="str">
        <f>PE!AP241</f>
        <v>Referenzmessung BS</v>
      </c>
      <c r="V241" s="332"/>
    </row>
    <row r="242" spans="1:22">
      <c r="A242" t="s">
        <v>276</v>
      </c>
      <c r="B242" s="299"/>
      <c r="C242" s="302"/>
      <c r="D242" s="302"/>
      <c r="E242" s="302"/>
      <c r="F242" s="302"/>
      <c r="G242" s="302"/>
      <c r="H242" s="76"/>
      <c r="I242" s="291"/>
      <c r="J242" s="291">
        <v>1.5095000000000001</v>
      </c>
      <c r="K242" s="300"/>
      <c r="L242" s="300" t="e">
        <f t="shared" si="15"/>
        <v>#DIV/0!</v>
      </c>
      <c r="M242" s="300"/>
      <c r="N242" s="297" t="e">
        <f t="shared" si="16"/>
        <v>#DIV/0!</v>
      </c>
      <c r="O242" s="297" t="e">
        <f t="shared" si="17"/>
        <v>#DIV/0!</v>
      </c>
      <c r="P242" s="201" t="e">
        <f t="shared" si="18"/>
        <v>#DIV/0!</v>
      </c>
      <c r="Q242" s="208">
        <f t="shared" si="19"/>
        <v>0</v>
      </c>
      <c r="R242" s="208"/>
      <c r="S242" s="300"/>
      <c r="T242" s="300"/>
      <c r="U242" s="297" t="str">
        <f>PE!AP242</f>
        <v>Referenzmessung BS</v>
      </c>
      <c r="V242" s="332"/>
    </row>
    <row r="243" spans="1:22">
      <c r="A243" t="s">
        <v>277</v>
      </c>
      <c r="B243" s="299"/>
      <c r="C243" s="302"/>
      <c r="D243" s="302"/>
      <c r="E243" s="302"/>
      <c r="F243" s="302"/>
      <c r="G243" s="302"/>
      <c r="H243" s="76"/>
      <c r="I243" s="291"/>
      <c r="J243" s="291">
        <v>300.8</v>
      </c>
      <c r="K243" s="300"/>
      <c r="L243" s="300" t="e">
        <f t="shared" si="15"/>
        <v>#DIV/0!</v>
      </c>
      <c r="M243" s="300"/>
      <c r="N243" s="297" t="e">
        <f t="shared" si="16"/>
        <v>#DIV/0!</v>
      </c>
      <c r="O243" s="297" t="e">
        <f t="shared" si="17"/>
        <v>#DIV/0!</v>
      </c>
      <c r="P243" s="201" t="e">
        <f t="shared" si="18"/>
        <v>#DIV/0!</v>
      </c>
      <c r="Q243" s="208">
        <f t="shared" si="19"/>
        <v>0</v>
      </c>
      <c r="R243" s="208"/>
      <c r="S243" s="300"/>
      <c r="T243" s="300"/>
      <c r="U243" s="297" t="str">
        <f>PE!AP243</f>
        <v>Methode</v>
      </c>
      <c r="V243" s="332"/>
    </row>
    <row r="244" spans="1:22">
      <c r="A244" t="s">
        <v>278</v>
      </c>
      <c r="B244" s="299"/>
      <c r="C244" s="302"/>
      <c r="D244" s="302"/>
      <c r="E244" s="302"/>
      <c r="F244" s="302"/>
      <c r="G244" s="302"/>
      <c r="H244" s="76"/>
      <c r="I244" s="291"/>
      <c r="J244" s="291">
        <v>10.648300000000001</v>
      </c>
      <c r="K244" s="300"/>
      <c r="L244" s="300" t="e">
        <f t="shared" si="15"/>
        <v>#DIV/0!</v>
      </c>
      <c r="M244" s="300"/>
      <c r="N244" s="297" t="e">
        <f t="shared" si="16"/>
        <v>#DIV/0!</v>
      </c>
      <c r="O244" s="297" t="e">
        <f t="shared" si="17"/>
        <v>#DIV/0!</v>
      </c>
      <c r="P244" s="201" t="e">
        <f t="shared" si="18"/>
        <v>#DIV/0!</v>
      </c>
      <c r="Q244" s="208">
        <f t="shared" si="19"/>
        <v>0</v>
      </c>
      <c r="R244" s="208"/>
      <c r="S244" s="300"/>
      <c r="T244" s="300"/>
      <c r="U244" s="297" t="str">
        <f>PE!AP244</f>
        <v>Referenzmessung BS</v>
      </c>
      <c r="V244" s="332"/>
    </row>
    <row r="245" spans="1:22">
      <c r="A245" t="s">
        <v>279</v>
      </c>
      <c r="B245" s="299"/>
      <c r="C245" s="302"/>
      <c r="D245" s="302"/>
      <c r="E245" s="302"/>
      <c r="F245" s="302"/>
      <c r="G245" s="302"/>
      <c r="H245" s="76"/>
      <c r="I245" s="291"/>
      <c r="J245" s="291">
        <v>9.4909999999999997</v>
      </c>
      <c r="K245" s="300"/>
      <c r="L245" s="300" t="e">
        <f t="shared" si="15"/>
        <v>#DIV/0!</v>
      </c>
      <c r="M245" s="300"/>
      <c r="N245" s="297" t="e">
        <f t="shared" si="16"/>
        <v>#DIV/0!</v>
      </c>
      <c r="O245" s="297" t="e">
        <f t="shared" si="17"/>
        <v>#DIV/0!</v>
      </c>
      <c r="P245" s="201" t="e">
        <f t="shared" si="18"/>
        <v>#DIV/0!</v>
      </c>
      <c r="Q245" s="208">
        <f t="shared" si="19"/>
        <v>0</v>
      </c>
      <c r="R245" s="208"/>
      <c r="S245" s="300"/>
      <c r="T245" s="300"/>
      <c r="U245" s="297" t="str">
        <f>PE!AP245</f>
        <v>Referenzmessung BS</v>
      </c>
      <c r="V245" s="332"/>
    </row>
    <row r="246" spans="1:22">
      <c r="A246" t="s">
        <v>280</v>
      </c>
      <c r="B246" s="299"/>
      <c r="C246" s="302"/>
      <c r="D246" s="302"/>
      <c r="E246" s="302"/>
      <c r="F246" s="302"/>
      <c r="G246" s="302"/>
      <c r="H246" s="76"/>
      <c r="I246" s="291"/>
      <c r="J246" s="291">
        <v>17.139900000000001</v>
      </c>
      <c r="K246" s="300"/>
      <c r="L246" s="300" t="e">
        <f t="shared" si="15"/>
        <v>#DIV/0!</v>
      </c>
      <c r="M246" s="300"/>
      <c r="N246" s="297" t="e">
        <f t="shared" si="16"/>
        <v>#DIV/0!</v>
      </c>
      <c r="O246" s="297" t="e">
        <f t="shared" si="17"/>
        <v>#DIV/0!</v>
      </c>
      <c r="P246" s="201" t="e">
        <f t="shared" si="18"/>
        <v>#DIV/0!</v>
      </c>
      <c r="Q246" s="208">
        <f t="shared" si="19"/>
        <v>0</v>
      </c>
      <c r="R246" s="208"/>
      <c r="S246" s="300"/>
      <c r="T246" s="300"/>
      <c r="U246" s="297" t="str">
        <f>PE!AP246</f>
        <v>Referenzmessung BS</v>
      </c>
      <c r="V246" s="332"/>
    </row>
    <row r="247" spans="1:22">
      <c r="A247" t="s">
        <v>281</v>
      </c>
      <c r="B247" s="299"/>
      <c r="C247" s="302"/>
      <c r="D247" s="302"/>
      <c r="E247" s="302"/>
      <c r="F247" s="302"/>
      <c r="G247" s="302"/>
      <c r="H247" s="76"/>
      <c r="I247" s="291"/>
      <c r="J247" s="291">
        <v>9.3287999999999993</v>
      </c>
      <c r="K247" s="300"/>
      <c r="L247" s="300" t="e">
        <f t="shared" si="15"/>
        <v>#DIV/0!</v>
      </c>
      <c r="M247" s="300"/>
      <c r="N247" s="297" t="e">
        <f t="shared" si="16"/>
        <v>#DIV/0!</v>
      </c>
      <c r="O247" s="297" t="e">
        <f t="shared" si="17"/>
        <v>#DIV/0!</v>
      </c>
      <c r="P247" s="201" t="e">
        <f t="shared" si="18"/>
        <v>#DIV/0!</v>
      </c>
      <c r="Q247" s="208">
        <f t="shared" si="19"/>
        <v>0</v>
      </c>
      <c r="R247" s="208"/>
      <c r="S247" s="300"/>
      <c r="T247" s="300"/>
      <c r="U247" s="297" t="str">
        <f>PE!AP247</f>
        <v>Referenzmessung BS</v>
      </c>
      <c r="V247" s="332"/>
    </row>
    <row r="248" spans="1:22">
      <c r="A248" t="s">
        <v>282</v>
      </c>
      <c r="B248" s="299"/>
      <c r="C248" s="302"/>
      <c r="D248" s="302"/>
      <c r="E248" s="302"/>
      <c r="F248" s="302"/>
      <c r="G248" s="302"/>
      <c r="H248" s="76"/>
      <c r="I248" s="291"/>
      <c r="J248" s="291">
        <v>10.7943</v>
      </c>
      <c r="K248" s="300"/>
      <c r="L248" s="300" t="e">
        <f t="shared" si="15"/>
        <v>#DIV/0!</v>
      </c>
      <c r="M248" s="300"/>
      <c r="N248" s="297" t="e">
        <f t="shared" si="16"/>
        <v>#DIV/0!</v>
      </c>
      <c r="O248" s="297" t="e">
        <f t="shared" si="17"/>
        <v>#DIV/0!</v>
      </c>
      <c r="P248" s="201" t="e">
        <f t="shared" si="18"/>
        <v>#DIV/0!</v>
      </c>
      <c r="Q248" s="208">
        <f t="shared" si="19"/>
        <v>0</v>
      </c>
      <c r="R248" s="208"/>
      <c r="S248" s="300"/>
      <c r="T248" s="300"/>
      <c r="U248" s="297" t="str">
        <f>PE!AP248</f>
        <v>Probenaufbereitung</v>
      </c>
      <c r="V248" s="332"/>
    </row>
    <row r="249" spans="1:22">
      <c r="A249" t="s">
        <v>283</v>
      </c>
      <c r="B249" s="299"/>
      <c r="C249" s="302"/>
      <c r="D249" s="302"/>
      <c r="E249" s="302"/>
      <c r="F249" s="302"/>
      <c r="G249" s="302"/>
      <c r="H249" s="76"/>
      <c r="I249" s="291"/>
      <c r="J249" s="291">
        <v>9.766</v>
      </c>
      <c r="K249" s="300"/>
      <c r="L249" s="300" t="e">
        <f t="shared" si="15"/>
        <v>#DIV/0!</v>
      </c>
      <c r="M249" s="300"/>
      <c r="N249" s="297" t="e">
        <f t="shared" si="16"/>
        <v>#DIV/0!</v>
      </c>
      <c r="O249" s="297" t="e">
        <f t="shared" si="17"/>
        <v>#DIV/0!</v>
      </c>
      <c r="P249" s="201" t="e">
        <f t="shared" si="18"/>
        <v>#DIV/0!</v>
      </c>
      <c r="Q249" s="208">
        <f t="shared" si="19"/>
        <v>0</v>
      </c>
      <c r="R249" s="208"/>
      <c r="S249" s="300"/>
      <c r="T249" s="300"/>
      <c r="U249" s="297" t="str">
        <f>PE!AP249</f>
        <v>Probenaufbereitung</v>
      </c>
      <c r="V249" s="332"/>
    </row>
    <row r="250" spans="1:22">
      <c r="A250" t="s">
        <v>284</v>
      </c>
      <c r="B250" s="299"/>
      <c r="C250" s="302"/>
      <c r="D250" s="302"/>
      <c r="E250" s="302"/>
      <c r="F250" s="302"/>
      <c r="G250" s="302"/>
      <c r="H250" s="76"/>
      <c r="I250" s="291"/>
      <c r="J250" s="291">
        <v>9.8036999999999992</v>
      </c>
      <c r="K250" s="300"/>
      <c r="L250" s="300" t="e">
        <f t="shared" si="15"/>
        <v>#DIV/0!</v>
      </c>
      <c r="M250" s="300"/>
      <c r="N250" s="297" t="e">
        <f t="shared" si="16"/>
        <v>#DIV/0!</v>
      </c>
      <c r="O250" s="297" t="e">
        <f t="shared" si="17"/>
        <v>#DIV/0!</v>
      </c>
      <c r="P250" s="201" t="e">
        <f t="shared" si="18"/>
        <v>#DIV/0!</v>
      </c>
      <c r="Q250" s="208">
        <f t="shared" si="19"/>
        <v>0</v>
      </c>
      <c r="R250" s="208"/>
      <c r="S250" s="300"/>
      <c r="T250" s="300"/>
      <c r="U250" s="297" t="str">
        <f>PE!AP250</f>
        <v>Probenaufbereitung</v>
      </c>
      <c r="V250" s="332"/>
    </row>
    <row r="251" spans="1:22">
      <c r="A251" t="s">
        <v>285</v>
      </c>
      <c r="B251" s="299"/>
      <c r="C251" s="302"/>
      <c r="D251" s="302"/>
      <c r="E251" s="302"/>
      <c r="F251" s="302"/>
      <c r="G251" s="302"/>
      <c r="H251" s="76"/>
      <c r="I251" s="291"/>
      <c r="J251" s="291">
        <v>9.4532000000000007</v>
      </c>
      <c r="K251" s="300"/>
      <c r="L251" s="300" t="e">
        <f t="shared" si="15"/>
        <v>#DIV/0!</v>
      </c>
      <c r="M251" s="300"/>
      <c r="N251" s="297" t="e">
        <f t="shared" si="16"/>
        <v>#DIV/0!</v>
      </c>
      <c r="O251" s="297" t="e">
        <f t="shared" si="17"/>
        <v>#DIV/0!</v>
      </c>
      <c r="P251" s="201" t="e">
        <f t="shared" si="18"/>
        <v>#DIV/0!</v>
      </c>
      <c r="Q251" s="208">
        <f t="shared" si="19"/>
        <v>0</v>
      </c>
      <c r="R251" s="208"/>
      <c r="S251" s="300"/>
      <c r="T251" s="300"/>
      <c r="U251" s="297" t="str">
        <f>PE!AP251</f>
        <v>Probenaufbereitung</v>
      </c>
      <c r="V251" s="332"/>
    </row>
    <row r="252" spans="1:22">
      <c r="A252" t="s">
        <v>286</v>
      </c>
      <c r="B252" s="299"/>
      <c r="C252" s="302"/>
      <c r="D252" s="302"/>
      <c r="E252" s="302"/>
      <c r="F252" s="302"/>
      <c r="G252" s="302"/>
      <c r="H252" s="76"/>
      <c r="I252" s="291"/>
      <c r="J252" s="291">
        <v>1.4999999999999999E-2</v>
      </c>
      <c r="K252" s="300"/>
      <c r="L252" s="300" t="e">
        <f t="shared" si="15"/>
        <v>#DIV/0!</v>
      </c>
      <c r="M252" s="300"/>
      <c r="N252" s="297" t="e">
        <f t="shared" si="16"/>
        <v>#DIV/0!</v>
      </c>
      <c r="O252" s="297" t="e">
        <f t="shared" si="17"/>
        <v>#DIV/0!</v>
      </c>
      <c r="P252" s="201" t="e">
        <f t="shared" si="18"/>
        <v>#DIV/0!</v>
      </c>
      <c r="Q252" s="208">
        <f t="shared" si="19"/>
        <v>0</v>
      </c>
      <c r="R252" s="208"/>
      <c r="S252" s="300"/>
      <c r="T252" s="300"/>
      <c r="U252" s="297" t="str">
        <f>PE!AP252</f>
        <v>Methode</v>
      </c>
      <c r="V252" s="332"/>
    </row>
    <row r="253" spans="1:22">
      <c r="A253" t="s">
        <v>287</v>
      </c>
      <c r="B253" s="299"/>
      <c r="C253" s="302"/>
      <c r="D253" s="302"/>
      <c r="E253" s="302"/>
      <c r="F253" s="302"/>
      <c r="G253" s="302"/>
      <c r="H253" s="176"/>
      <c r="I253" s="70"/>
      <c r="J253" s="70">
        <v>9.5784000000000002</v>
      </c>
      <c r="K253" s="300"/>
      <c r="L253" s="300" t="e">
        <f t="shared" si="15"/>
        <v>#DIV/0!</v>
      </c>
      <c r="M253" s="300"/>
      <c r="N253" s="297" t="e">
        <f t="shared" si="16"/>
        <v>#DIV/0!</v>
      </c>
      <c r="O253" s="297" t="e">
        <f t="shared" si="17"/>
        <v>#DIV/0!</v>
      </c>
      <c r="P253" s="201" t="e">
        <f t="shared" si="18"/>
        <v>#DIV/0!</v>
      </c>
      <c r="Q253" s="208">
        <f t="shared" si="19"/>
        <v>0</v>
      </c>
      <c r="R253" s="208"/>
      <c r="S253" s="298"/>
      <c r="T253" s="298"/>
      <c r="U253" s="297" t="str">
        <f>PE!AP253</f>
        <v>Kläranlagen</v>
      </c>
      <c r="V253" s="332"/>
    </row>
    <row r="254" spans="1:22">
      <c r="A254" t="s">
        <v>288</v>
      </c>
      <c r="B254" s="299"/>
      <c r="C254" s="302"/>
      <c r="D254" s="302"/>
      <c r="E254" s="302"/>
      <c r="F254" s="302"/>
      <c r="G254" s="302"/>
      <c r="H254" s="176"/>
      <c r="I254" s="70"/>
      <c r="J254" s="70">
        <v>11.877700000000001</v>
      </c>
      <c r="K254" s="300"/>
      <c r="L254" s="300" t="e">
        <f t="shared" si="15"/>
        <v>#DIV/0!</v>
      </c>
      <c r="M254" s="300"/>
      <c r="N254" s="297" t="e">
        <f t="shared" si="16"/>
        <v>#DIV/0!</v>
      </c>
      <c r="O254" s="297" t="e">
        <f t="shared" si="17"/>
        <v>#DIV/0!</v>
      </c>
      <c r="P254" s="201" t="e">
        <f t="shared" si="18"/>
        <v>#DIV/0!</v>
      </c>
      <c r="Q254" s="208">
        <f t="shared" si="19"/>
        <v>0</v>
      </c>
      <c r="R254" s="208"/>
      <c r="S254" s="298"/>
      <c r="T254" s="298"/>
      <c r="U254" s="297" t="str">
        <f>PE!AP254</f>
        <v>Kläranlagen</v>
      </c>
      <c r="V254" s="332"/>
    </row>
    <row r="255" spans="1:22">
      <c r="A255" t="s">
        <v>289</v>
      </c>
      <c r="B255" s="299"/>
      <c r="C255" s="302"/>
      <c r="D255" s="302"/>
      <c r="E255" s="302"/>
      <c r="F255" s="302"/>
      <c r="G255" s="302"/>
      <c r="H255" s="176"/>
      <c r="I255" s="70"/>
      <c r="J255" s="70">
        <v>9.9779</v>
      </c>
      <c r="K255" s="300"/>
      <c r="L255" s="300" t="e">
        <f t="shared" si="15"/>
        <v>#DIV/0!</v>
      </c>
      <c r="M255" s="300"/>
      <c r="N255" s="297" t="e">
        <f t="shared" si="16"/>
        <v>#DIV/0!</v>
      </c>
      <c r="O255" s="297" t="e">
        <f t="shared" si="17"/>
        <v>#DIV/0!</v>
      </c>
      <c r="P255" s="201" t="e">
        <f t="shared" si="18"/>
        <v>#DIV/0!</v>
      </c>
      <c r="Q255" s="208">
        <f t="shared" si="19"/>
        <v>0</v>
      </c>
      <c r="R255" s="208"/>
      <c r="S255" s="298"/>
      <c r="T255" s="298"/>
      <c r="U255" s="297" t="str">
        <f>PE!AP255</f>
        <v>Kläranlagen</v>
      </c>
      <c r="V255" s="332"/>
    </row>
    <row r="256" spans="1:22">
      <c r="A256" t="s">
        <v>290</v>
      </c>
      <c r="B256" s="299"/>
      <c r="C256" s="302"/>
      <c r="D256" s="302"/>
      <c r="E256" s="302"/>
      <c r="F256" s="302"/>
      <c r="G256" s="302"/>
      <c r="H256" s="176"/>
      <c r="I256" s="70"/>
      <c r="J256" s="70">
        <v>11.2502</v>
      </c>
      <c r="K256" s="300"/>
      <c r="L256" s="300" t="e">
        <f t="shared" si="15"/>
        <v>#DIV/0!</v>
      </c>
      <c r="M256" s="300"/>
      <c r="N256" s="297" t="e">
        <f t="shared" si="16"/>
        <v>#DIV/0!</v>
      </c>
      <c r="O256" s="297" t="e">
        <f t="shared" si="17"/>
        <v>#DIV/0!</v>
      </c>
      <c r="P256" s="201" t="e">
        <f t="shared" si="18"/>
        <v>#DIV/0!</v>
      </c>
      <c r="Q256" s="208">
        <f t="shared" si="19"/>
        <v>0</v>
      </c>
      <c r="R256" s="208"/>
      <c r="S256" s="298"/>
      <c r="T256" s="298"/>
      <c r="U256" s="297" t="str">
        <f>PE!AP256</f>
        <v>Kläranlagen</v>
      </c>
      <c r="V256" s="332"/>
    </row>
    <row r="257" spans="1:22">
      <c r="A257" t="s">
        <v>291</v>
      </c>
      <c r="B257" s="299"/>
      <c r="C257" s="302"/>
      <c r="D257" s="302"/>
      <c r="E257" s="302"/>
      <c r="F257" s="302"/>
      <c r="G257" s="302"/>
      <c r="H257" s="176"/>
      <c r="I257" s="70"/>
      <c r="J257" s="70">
        <v>9.7081999999999997</v>
      </c>
      <c r="K257" s="300"/>
      <c r="L257" s="300" t="e">
        <f t="shared" si="15"/>
        <v>#DIV/0!</v>
      </c>
      <c r="M257" s="300"/>
      <c r="N257" s="297" t="e">
        <f t="shared" si="16"/>
        <v>#DIV/0!</v>
      </c>
      <c r="O257" s="297" t="e">
        <f t="shared" si="17"/>
        <v>#DIV/0!</v>
      </c>
      <c r="P257" s="201" t="e">
        <f t="shared" si="18"/>
        <v>#DIV/0!</v>
      </c>
      <c r="Q257" s="208">
        <f t="shared" si="19"/>
        <v>0</v>
      </c>
      <c r="R257" s="208"/>
      <c r="S257" s="298"/>
      <c r="T257" s="298"/>
      <c r="U257" s="297" t="str">
        <f>PE!AP257</f>
        <v>Kläranlagen</v>
      </c>
      <c r="V257" s="332"/>
    </row>
    <row r="258" spans="1:22">
      <c r="A258" t="s">
        <v>292</v>
      </c>
      <c r="B258" s="299"/>
      <c r="C258" s="302"/>
      <c r="D258" s="302"/>
      <c r="E258" s="302"/>
      <c r="F258" s="302"/>
      <c r="G258" s="302"/>
      <c r="H258" s="176"/>
      <c r="I258" s="70"/>
      <c r="J258" s="70">
        <v>9.6190999999999995</v>
      </c>
      <c r="K258" s="300"/>
      <c r="L258" s="300" t="e">
        <f t="shared" ref="L258:L321" si="20">IF(COUNT(B258:C258)=1,0.33,(COUNT(B258:C258)*(1/(COUNT(B258:C258)+COUNTBLANK(B258:C258)))+(IF(O258&lt;35,1,IF(O258&lt;70,0.5,IF(O258&gt;70,0)))))/2)</f>
        <v>#DIV/0!</v>
      </c>
      <c r="M258" s="300"/>
      <c r="N258" s="297" t="e">
        <f t="shared" ref="N258:N321" si="21">AVERAGE(B258:E258)</f>
        <v>#DIV/0!</v>
      </c>
      <c r="O258" s="297" t="e">
        <f t="shared" ref="O258:O321" si="22">(MAX(B258:C258)-MIN(B258:C258))/N258*100</f>
        <v>#DIV/0!</v>
      </c>
      <c r="P258" s="201" t="e">
        <f t="shared" ref="P258:P321" si="23">AVERAGE(B258:E258)</f>
        <v>#DIV/0!</v>
      </c>
      <c r="Q258" s="208">
        <f t="shared" ref="Q258:Q321" si="24">IFERROR(P258/J258,0)</f>
        <v>0</v>
      </c>
      <c r="R258" s="258"/>
      <c r="S258" s="302"/>
      <c r="T258" s="298"/>
      <c r="U258" s="297" t="str">
        <f>PE!AP258</f>
        <v>Kläranlagen</v>
      </c>
      <c r="V258" s="332"/>
    </row>
    <row r="259" spans="1:22">
      <c r="A259" t="s">
        <v>293</v>
      </c>
      <c r="B259" s="299">
        <v>2.972836313165967</v>
      </c>
      <c r="C259" s="302"/>
      <c r="D259" s="302"/>
      <c r="E259" s="302"/>
      <c r="F259" s="302"/>
      <c r="G259" s="302"/>
      <c r="H259" s="176"/>
      <c r="I259" s="70"/>
      <c r="J259" s="70">
        <v>1.4179999999999999</v>
      </c>
      <c r="K259" s="300"/>
      <c r="L259" s="300">
        <f t="shared" si="20"/>
        <v>0.33</v>
      </c>
      <c r="M259" s="300"/>
      <c r="N259" s="297">
        <f t="shared" si="21"/>
        <v>2.972836313165967</v>
      </c>
      <c r="O259" s="297">
        <f t="shared" si="22"/>
        <v>0</v>
      </c>
      <c r="P259" s="201">
        <f t="shared" si="23"/>
        <v>2.972836313165967</v>
      </c>
      <c r="Q259" s="208">
        <f t="shared" si="24"/>
        <v>2.0964995156318529</v>
      </c>
      <c r="R259" s="258"/>
      <c r="S259" s="302"/>
      <c r="T259" s="298"/>
      <c r="U259" s="297" t="str">
        <f>PE!AP259</f>
        <v>Methode</v>
      </c>
      <c r="V259" s="332"/>
    </row>
    <row r="260" spans="1:22">
      <c r="A260" t="s">
        <v>294</v>
      </c>
      <c r="B260" s="299">
        <v>2.817382471667214</v>
      </c>
      <c r="C260" s="302"/>
      <c r="D260" s="302"/>
      <c r="E260" s="302"/>
      <c r="F260" s="302"/>
      <c r="G260" s="302"/>
      <c r="H260" s="176"/>
      <c r="I260" s="70"/>
      <c r="J260" s="70">
        <v>10.7559</v>
      </c>
      <c r="K260" s="300"/>
      <c r="L260" s="300">
        <f t="shared" si="20"/>
        <v>0.33</v>
      </c>
      <c r="M260" s="300"/>
      <c r="N260" s="297">
        <f t="shared" si="21"/>
        <v>2.817382471667214</v>
      </c>
      <c r="O260" s="297">
        <f t="shared" si="22"/>
        <v>0</v>
      </c>
      <c r="P260" s="201">
        <f t="shared" si="23"/>
        <v>2.817382471667214</v>
      </c>
      <c r="Q260" s="208">
        <f t="shared" si="24"/>
        <v>0.2619383288862126</v>
      </c>
      <c r="R260" s="208"/>
      <c r="S260" s="300"/>
      <c r="T260" s="300"/>
      <c r="U260" s="297" t="str">
        <f>PE!AP260</f>
        <v>Referenzmessung BS</v>
      </c>
      <c r="V260" s="332"/>
    </row>
    <row r="261" spans="1:22">
      <c r="A261" t="s">
        <v>295</v>
      </c>
      <c r="B261" s="299">
        <v>2.9170907128902259</v>
      </c>
      <c r="C261" s="302"/>
      <c r="D261" s="302"/>
      <c r="E261" s="302"/>
      <c r="F261" s="302"/>
      <c r="G261" s="302"/>
      <c r="H261" s="76"/>
      <c r="I261" s="291"/>
      <c r="J261" s="291">
        <v>12.0261</v>
      </c>
      <c r="K261" s="300"/>
      <c r="L261" s="300">
        <f t="shared" si="20"/>
        <v>0.33</v>
      </c>
      <c r="M261" s="300"/>
      <c r="N261" s="297">
        <f t="shared" si="21"/>
        <v>2.9170907128902259</v>
      </c>
      <c r="O261" s="297">
        <f t="shared" si="22"/>
        <v>0</v>
      </c>
      <c r="P261" s="201">
        <f t="shared" si="23"/>
        <v>2.9170907128902259</v>
      </c>
      <c r="Q261" s="208">
        <f t="shared" si="24"/>
        <v>0.24256331752523477</v>
      </c>
      <c r="R261" s="208"/>
      <c r="S261" s="300"/>
      <c r="T261" s="300"/>
      <c r="U261" s="297" t="str">
        <f>PE!AP261</f>
        <v>Referenzmessung BS</v>
      </c>
      <c r="V261" s="332"/>
    </row>
    <row r="262" spans="1:22">
      <c r="A262" t="s">
        <v>296</v>
      </c>
      <c r="B262" s="299">
        <v>2.9040013553083468</v>
      </c>
      <c r="C262" s="302"/>
      <c r="D262" s="302"/>
      <c r="E262" s="302"/>
      <c r="F262" s="302"/>
      <c r="G262" s="302"/>
      <c r="H262" s="176"/>
      <c r="I262" s="70"/>
      <c r="J262" s="70">
        <v>1.5385</v>
      </c>
      <c r="K262" s="300"/>
      <c r="L262" s="300">
        <f t="shared" si="20"/>
        <v>0.33</v>
      </c>
      <c r="M262" s="300"/>
      <c r="N262" s="297">
        <f t="shared" si="21"/>
        <v>2.9040013553083468</v>
      </c>
      <c r="O262" s="297">
        <f t="shared" si="22"/>
        <v>0</v>
      </c>
      <c r="P262" s="201">
        <f t="shared" si="23"/>
        <v>2.9040013553083468</v>
      </c>
      <c r="Q262" s="208">
        <f t="shared" si="24"/>
        <v>1.8875536921081228</v>
      </c>
      <c r="R262" s="208"/>
      <c r="S262" s="300"/>
      <c r="T262" s="300"/>
      <c r="U262" s="297" t="str">
        <f>PE!AP262</f>
        <v>Methode</v>
      </c>
      <c r="V262" s="332"/>
    </row>
    <row r="263" spans="1:22">
      <c r="A263" t="s">
        <v>297</v>
      </c>
      <c r="B263" s="299">
        <v>2.889171196977026</v>
      </c>
      <c r="C263" s="302"/>
      <c r="D263" s="302"/>
      <c r="E263" s="302"/>
      <c r="F263" s="302"/>
      <c r="G263" s="302"/>
      <c r="H263" s="176"/>
      <c r="I263" s="70"/>
      <c r="J263" s="70">
        <v>26.32</v>
      </c>
      <c r="K263" s="300"/>
      <c r="L263" s="300">
        <f t="shared" si="20"/>
        <v>0.33</v>
      </c>
      <c r="M263" s="300"/>
      <c r="N263" s="297">
        <f t="shared" si="21"/>
        <v>2.889171196977026</v>
      </c>
      <c r="O263" s="297">
        <f t="shared" si="22"/>
        <v>0</v>
      </c>
      <c r="P263" s="201">
        <f t="shared" si="23"/>
        <v>2.889171196977026</v>
      </c>
      <c r="Q263" s="208">
        <f t="shared" si="24"/>
        <v>0.10977094213438549</v>
      </c>
      <c r="R263" s="208"/>
      <c r="S263" s="300"/>
      <c r="T263" s="300"/>
      <c r="U263" s="297" t="str">
        <f>PE!AP263</f>
        <v>Methode</v>
      </c>
      <c r="V263" s="332"/>
    </row>
    <row r="264" spans="1:22">
      <c r="A264" t="s">
        <v>298</v>
      </c>
      <c r="B264" s="299"/>
      <c r="H264" s="176"/>
      <c r="I264" s="70"/>
      <c r="J264" s="70">
        <v>9.6882000000000001</v>
      </c>
      <c r="K264" s="72"/>
      <c r="L264" s="300" t="e">
        <f t="shared" si="20"/>
        <v>#DIV/0!</v>
      </c>
      <c r="M264" s="72"/>
      <c r="N264" s="297" t="e">
        <f t="shared" si="21"/>
        <v>#DIV/0!</v>
      </c>
      <c r="O264" s="297" t="e">
        <f t="shared" si="22"/>
        <v>#DIV/0!</v>
      </c>
      <c r="P264" s="201" t="e">
        <f t="shared" si="23"/>
        <v>#DIV/0!</v>
      </c>
      <c r="Q264" s="208">
        <f t="shared" si="24"/>
        <v>0</v>
      </c>
      <c r="R264" s="208"/>
      <c r="S264" s="300"/>
      <c r="T264" s="300"/>
      <c r="U264" s="297" t="str">
        <f>PE!AP264</f>
        <v>Kläranlagen</v>
      </c>
      <c r="V264" s="332"/>
    </row>
    <row r="265" spans="1:22">
      <c r="A265" t="s">
        <v>299</v>
      </c>
      <c r="B265" s="299"/>
      <c r="H265" s="176"/>
      <c r="I265" s="70"/>
      <c r="J265" s="70">
        <v>9.3095999999999997</v>
      </c>
      <c r="K265" s="72"/>
      <c r="L265" s="300" t="e">
        <f t="shared" si="20"/>
        <v>#DIV/0!</v>
      </c>
      <c r="M265" s="72"/>
      <c r="N265" s="297" t="e">
        <f t="shared" si="21"/>
        <v>#DIV/0!</v>
      </c>
      <c r="O265" s="297" t="e">
        <f t="shared" si="22"/>
        <v>#DIV/0!</v>
      </c>
      <c r="P265" s="201" t="e">
        <f t="shared" si="23"/>
        <v>#DIV/0!</v>
      </c>
      <c r="Q265" s="208">
        <f t="shared" si="24"/>
        <v>0</v>
      </c>
      <c r="R265" s="208"/>
      <c r="S265" s="300"/>
      <c r="T265" s="300"/>
      <c r="U265" s="297" t="str">
        <f>PE!AP265</f>
        <v>Kläranlagen</v>
      </c>
      <c r="V265" s="332"/>
    </row>
    <row r="266" spans="1:22">
      <c r="A266" t="s">
        <v>300</v>
      </c>
      <c r="B266" s="299"/>
      <c r="H266" s="176"/>
      <c r="I266" s="70"/>
      <c r="J266" s="70">
        <v>10.713200000000001</v>
      </c>
      <c r="K266" s="72"/>
      <c r="L266" s="300" t="e">
        <f t="shared" si="20"/>
        <v>#DIV/0!</v>
      </c>
      <c r="M266" s="72"/>
      <c r="N266" s="297" t="e">
        <f t="shared" si="21"/>
        <v>#DIV/0!</v>
      </c>
      <c r="O266" s="297" t="e">
        <f t="shared" si="22"/>
        <v>#DIV/0!</v>
      </c>
      <c r="P266" s="201" t="e">
        <f t="shared" si="23"/>
        <v>#DIV/0!</v>
      </c>
      <c r="Q266" s="208">
        <f t="shared" si="24"/>
        <v>0</v>
      </c>
      <c r="R266" s="208"/>
      <c r="S266" s="300"/>
      <c r="T266" s="300"/>
      <c r="U266" s="297" t="str">
        <f>PE!AP266</f>
        <v>Kläranlagen</v>
      </c>
      <c r="V266" s="332"/>
    </row>
    <row r="267" spans="1:22">
      <c r="A267" t="s">
        <v>1049</v>
      </c>
      <c r="B267" s="299"/>
      <c r="H267" s="176"/>
      <c r="I267" s="70"/>
      <c r="J267" s="70">
        <v>10.713200000000001</v>
      </c>
      <c r="K267" s="72"/>
      <c r="L267" s="300" t="e">
        <f t="shared" si="20"/>
        <v>#DIV/0!</v>
      </c>
      <c r="M267" s="72"/>
      <c r="N267" s="297" t="e">
        <f t="shared" si="21"/>
        <v>#DIV/0!</v>
      </c>
      <c r="O267" s="297" t="e">
        <f t="shared" si="22"/>
        <v>#DIV/0!</v>
      </c>
      <c r="P267" s="201" t="e">
        <f t="shared" si="23"/>
        <v>#DIV/0!</v>
      </c>
      <c r="Q267" s="208">
        <f t="shared" si="24"/>
        <v>0</v>
      </c>
      <c r="R267" s="208"/>
      <c r="S267" s="300"/>
      <c r="T267" s="300"/>
      <c r="U267" s="297" t="str">
        <f>PE!AP267</f>
        <v>Kläranlagen</v>
      </c>
      <c r="V267" s="332"/>
    </row>
    <row r="268" spans="1:22">
      <c r="A268" t="s">
        <v>302</v>
      </c>
      <c r="B268" s="299"/>
      <c r="H268" s="176"/>
      <c r="I268" s="70"/>
      <c r="J268" s="70">
        <v>9.766</v>
      </c>
      <c r="K268" s="72"/>
      <c r="L268" s="300" t="e">
        <f t="shared" si="20"/>
        <v>#DIV/0!</v>
      </c>
      <c r="M268" s="72"/>
      <c r="N268" s="297" t="e">
        <f t="shared" si="21"/>
        <v>#DIV/0!</v>
      </c>
      <c r="O268" s="297" t="e">
        <f t="shared" si="22"/>
        <v>#DIV/0!</v>
      </c>
      <c r="P268" s="201" t="e">
        <f t="shared" si="23"/>
        <v>#DIV/0!</v>
      </c>
      <c r="Q268" s="208">
        <f t="shared" si="24"/>
        <v>0</v>
      </c>
      <c r="R268" s="208"/>
      <c r="S268" s="300"/>
      <c r="T268" s="300"/>
      <c r="U268" s="297" t="str">
        <f>PE!AP268</f>
        <v>Kläranlagen</v>
      </c>
      <c r="V268" s="332"/>
    </row>
    <row r="269" spans="1:22">
      <c r="A269" t="s">
        <v>1050</v>
      </c>
      <c r="B269" s="299"/>
      <c r="H269" s="176"/>
      <c r="I269" s="70"/>
      <c r="J269" s="70">
        <v>9.766</v>
      </c>
      <c r="K269" s="72"/>
      <c r="L269" s="300" t="e">
        <f t="shared" si="20"/>
        <v>#DIV/0!</v>
      </c>
      <c r="M269" s="72"/>
      <c r="N269" s="297" t="e">
        <f t="shared" si="21"/>
        <v>#DIV/0!</v>
      </c>
      <c r="O269" s="297" t="e">
        <f t="shared" si="22"/>
        <v>#DIV/0!</v>
      </c>
      <c r="P269" s="201" t="e">
        <f t="shared" si="23"/>
        <v>#DIV/0!</v>
      </c>
      <c r="Q269" s="208">
        <f t="shared" si="24"/>
        <v>0</v>
      </c>
      <c r="R269" s="208"/>
      <c r="S269" s="300"/>
      <c r="T269" s="300"/>
      <c r="U269" s="297" t="str">
        <f>PE!AP269</f>
        <v>Kläranlagen</v>
      </c>
      <c r="V269" s="332"/>
    </row>
    <row r="270" spans="1:22">
      <c r="A270" t="s">
        <v>304</v>
      </c>
      <c r="B270" s="299"/>
      <c r="H270" s="176"/>
      <c r="I270" s="70"/>
      <c r="J270" s="70">
        <v>9.6377000000000006</v>
      </c>
      <c r="K270" s="72"/>
      <c r="L270" s="300" t="e">
        <f t="shared" si="20"/>
        <v>#DIV/0!</v>
      </c>
      <c r="M270" s="72"/>
      <c r="N270" s="297" t="e">
        <f t="shared" si="21"/>
        <v>#DIV/0!</v>
      </c>
      <c r="O270" s="297" t="e">
        <f t="shared" si="22"/>
        <v>#DIV/0!</v>
      </c>
      <c r="P270" s="201" t="e">
        <f t="shared" si="23"/>
        <v>#DIV/0!</v>
      </c>
      <c r="Q270" s="208">
        <f t="shared" si="24"/>
        <v>0</v>
      </c>
      <c r="R270" s="208"/>
      <c r="S270" s="300"/>
      <c r="T270" s="300"/>
      <c r="U270" s="297" t="str">
        <f>PE!AP270</f>
        <v>Kläranlagen</v>
      </c>
      <c r="V270" s="332"/>
    </row>
    <row r="271" spans="1:22">
      <c r="A271" t="s">
        <v>305</v>
      </c>
      <c r="B271" s="299"/>
      <c r="H271" s="176"/>
      <c r="I271" s="70"/>
      <c r="J271" s="70">
        <v>10.962999999999999</v>
      </c>
      <c r="K271" s="72"/>
      <c r="L271" s="300" t="e">
        <f t="shared" si="20"/>
        <v>#DIV/0!</v>
      </c>
      <c r="M271" s="72"/>
      <c r="N271" s="297" t="e">
        <f t="shared" si="21"/>
        <v>#DIV/0!</v>
      </c>
      <c r="O271" s="297" t="e">
        <f t="shared" si="22"/>
        <v>#DIV/0!</v>
      </c>
      <c r="P271" s="201" t="e">
        <f t="shared" si="23"/>
        <v>#DIV/0!</v>
      </c>
      <c r="Q271" s="208">
        <f t="shared" si="24"/>
        <v>0</v>
      </c>
      <c r="R271" s="208"/>
      <c r="S271" s="300"/>
      <c r="T271" s="300"/>
      <c r="U271" s="297" t="str">
        <f>PE!AP271</f>
        <v>Kläranlagen</v>
      </c>
      <c r="V271" s="332"/>
    </row>
    <row r="272" spans="1:22">
      <c r="A272" t="s">
        <v>306</v>
      </c>
      <c r="B272" s="299"/>
      <c r="H272" s="176"/>
      <c r="I272" s="70"/>
      <c r="J272" s="70">
        <v>9.4558</v>
      </c>
      <c r="K272" s="72"/>
      <c r="L272" s="300" t="e">
        <f t="shared" si="20"/>
        <v>#DIV/0!</v>
      </c>
      <c r="M272" s="72"/>
      <c r="N272" s="297" t="e">
        <f t="shared" si="21"/>
        <v>#DIV/0!</v>
      </c>
      <c r="O272" s="297" t="e">
        <f t="shared" si="22"/>
        <v>#DIV/0!</v>
      </c>
      <c r="P272" s="201" t="e">
        <f t="shared" si="23"/>
        <v>#DIV/0!</v>
      </c>
      <c r="Q272" s="208">
        <f t="shared" si="24"/>
        <v>0</v>
      </c>
      <c r="R272" s="208"/>
      <c r="S272" s="300"/>
      <c r="T272" s="300"/>
      <c r="U272" s="297" t="str">
        <f>PE!AP272</f>
        <v>Kläranlagen</v>
      </c>
      <c r="V272" s="332"/>
    </row>
    <row r="273" spans="1:22">
      <c r="A273" t="s">
        <v>307</v>
      </c>
      <c r="B273" s="299"/>
      <c r="H273" s="176"/>
      <c r="I273" s="70"/>
      <c r="J273" s="70">
        <v>9.8603000000000005</v>
      </c>
      <c r="K273" s="72"/>
      <c r="L273" s="300" t="e">
        <f t="shared" si="20"/>
        <v>#DIV/0!</v>
      </c>
      <c r="M273" s="72"/>
      <c r="N273" s="297" t="e">
        <f t="shared" si="21"/>
        <v>#DIV/0!</v>
      </c>
      <c r="O273" s="297" t="e">
        <f t="shared" si="22"/>
        <v>#DIV/0!</v>
      </c>
      <c r="P273" s="201" t="e">
        <f t="shared" si="23"/>
        <v>#DIV/0!</v>
      </c>
      <c r="Q273" s="208">
        <f t="shared" si="24"/>
        <v>0</v>
      </c>
      <c r="R273" s="208"/>
      <c r="S273" s="300"/>
      <c r="T273" s="300"/>
      <c r="U273" s="297" t="str">
        <f>PE!AP273</f>
        <v>Kläranlagen</v>
      </c>
      <c r="V273" s="332"/>
    </row>
    <row r="274" spans="1:22">
      <c r="A274" t="s">
        <v>308</v>
      </c>
      <c r="B274" s="299">
        <v>2.971092705953966</v>
      </c>
      <c r="H274" s="176"/>
      <c r="I274" s="70"/>
      <c r="J274" s="70">
        <v>9.0574999999999992</v>
      </c>
      <c r="K274" s="72"/>
      <c r="L274" s="300">
        <f t="shared" si="20"/>
        <v>0.33</v>
      </c>
      <c r="M274" s="72"/>
      <c r="N274" s="297">
        <f t="shared" si="21"/>
        <v>2.971092705953966</v>
      </c>
      <c r="O274" s="297">
        <f t="shared" si="22"/>
        <v>0</v>
      </c>
      <c r="P274" s="201">
        <f t="shared" si="23"/>
        <v>2.971092705953966</v>
      </c>
      <c r="Q274" s="208">
        <f t="shared" si="24"/>
        <v>0.32802569207330567</v>
      </c>
      <c r="R274" s="208"/>
      <c r="S274" s="300"/>
      <c r="T274" s="300"/>
      <c r="U274" s="297" t="str">
        <f>PE!AP274</f>
        <v>Kläranlagen</v>
      </c>
      <c r="V274" s="332"/>
    </row>
    <row r="275" spans="1:22">
      <c r="A275" t="s">
        <v>309</v>
      </c>
      <c r="B275" s="299">
        <v>3.694598610589237</v>
      </c>
      <c r="H275" s="176"/>
      <c r="I275" s="70"/>
      <c r="J275" s="70">
        <v>10.6021</v>
      </c>
      <c r="K275" s="72"/>
      <c r="L275" s="300">
        <f t="shared" si="20"/>
        <v>0.33</v>
      </c>
      <c r="M275" s="72"/>
      <c r="N275" s="297">
        <f t="shared" si="21"/>
        <v>3.694598610589237</v>
      </c>
      <c r="O275" s="297">
        <f t="shared" si="22"/>
        <v>0</v>
      </c>
      <c r="P275" s="201">
        <f t="shared" si="23"/>
        <v>3.694598610589237</v>
      </c>
      <c r="Q275" s="208">
        <f t="shared" si="24"/>
        <v>0.34847800064036721</v>
      </c>
      <c r="R275" s="208"/>
      <c r="S275" s="300"/>
      <c r="T275" s="300"/>
      <c r="U275" s="297" t="str">
        <f>PE!AP275</f>
        <v>Kläranlagen</v>
      </c>
      <c r="V275" s="332"/>
    </row>
    <row r="276" spans="1:22">
      <c r="A276" t="s">
        <v>310</v>
      </c>
      <c r="B276" s="299"/>
      <c r="C276" s="302"/>
      <c r="D276" s="302"/>
      <c r="E276" s="302"/>
      <c r="F276" s="302"/>
      <c r="G276" s="302"/>
      <c r="H276" s="176"/>
      <c r="I276" s="70"/>
      <c r="J276" s="70">
        <v>13.4375</v>
      </c>
      <c r="K276" s="300"/>
      <c r="L276" s="300" t="e">
        <f t="shared" si="20"/>
        <v>#DIV/0!</v>
      </c>
      <c r="M276" s="300"/>
      <c r="N276" s="297" t="e">
        <f t="shared" si="21"/>
        <v>#DIV/0!</v>
      </c>
      <c r="O276" s="297" t="e">
        <f t="shared" si="22"/>
        <v>#DIV/0!</v>
      </c>
      <c r="P276" s="201" t="e">
        <f t="shared" si="23"/>
        <v>#DIV/0!</v>
      </c>
      <c r="Q276" s="208">
        <f t="shared" si="24"/>
        <v>0</v>
      </c>
      <c r="R276" s="208"/>
      <c r="S276" s="300"/>
      <c r="T276" s="300"/>
      <c r="U276" s="297" t="str">
        <f>PE!AP276</f>
        <v>KWS, Schlamm</v>
      </c>
      <c r="V276" s="332"/>
    </row>
    <row r="277" spans="1:22">
      <c r="A277" t="s">
        <v>311</v>
      </c>
      <c r="B277" s="299"/>
      <c r="C277" s="302"/>
      <c r="D277" s="302"/>
      <c r="E277" s="302"/>
      <c r="F277" s="302"/>
      <c r="G277" s="302"/>
      <c r="H277" s="176"/>
      <c r="I277" s="70"/>
      <c r="J277" s="70">
        <v>30.892499999999998</v>
      </c>
      <c r="K277" s="300"/>
      <c r="L277" s="300" t="e">
        <f t="shared" si="20"/>
        <v>#DIV/0!</v>
      </c>
      <c r="M277" s="300"/>
      <c r="N277" s="297" t="e">
        <f t="shared" si="21"/>
        <v>#DIV/0!</v>
      </c>
      <c r="O277" s="297" t="e">
        <f t="shared" si="22"/>
        <v>#DIV/0!</v>
      </c>
      <c r="P277" s="201" t="e">
        <f t="shared" si="23"/>
        <v>#DIV/0!</v>
      </c>
      <c r="Q277" s="208">
        <f t="shared" si="24"/>
        <v>0</v>
      </c>
      <c r="R277" s="208"/>
      <c r="S277" s="300"/>
      <c r="T277" s="300"/>
      <c r="U277" s="297" t="str">
        <f>PE!AP277</f>
        <v>KWS, Schlamm</v>
      </c>
      <c r="V277" s="332"/>
    </row>
    <row r="278" spans="1:22">
      <c r="A278" t="s">
        <v>312</v>
      </c>
      <c r="B278" s="299"/>
      <c r="C278" s="302"/>
      <c r="D278" s="302"/>
      <c r="E278" s="302"/>
      <c r="F278" s="302"/>
      <c r="G278" s="302"/>
      <c r="H278" s="176"/>
      <c r="I278" s="70"/>
      <c r="J278" s="70">
        <v>9.4992000000000001</v>
      </c>
      <c r="K278" s="300"/>
      <c r="L278" s="300" t="e">
        <f t="shared" si="20"/>
        <v>#DIV/0!</v>
      </c>
      <c r="M278" s="300"/>
      <c r="N278" s="297" t="e">
        <f t="shared" si="21"/>
        <v>#DIV/0!</v>
      </c>
      <c r="O278" s="297" t="e">
        <f t="shared" si="22"/>
        <v>#DIV/0!</v>
      </c>
      <c r="P278" s="201" t="e">
        <f t="shared" si="23"/>
        <v>#DIV/0!</v>
      </c>
      <c r="Q278" s="208">
        <f t="shared" si="24"/>
        <v>0</v>
      </c>
      <c r="R278" s="208"/>
      <c r="S278" s="300"/>
      <c r="T278" s="300"/>
      <c r="U278" s="297" t="str">
        <f>PE!AP278</f>
        <v>KWS, Schlamm</v>
      </c>
      <c r="V278" s="332"/>
    </row>
    <row r="279" spans="1:22">
      <c r="A279" t="s">
        <v>313</v>
      </c>
      <c r="B279" s="299"/>
      <c r="C279" s="302"/>
      <c r="D279" s="302"/>
      <c r="E279" s="302"/>
      <c r="F279" s="302"/>
      <c r="G279" s="302"/>
      <c r="H279" s="176"/>
      <c r="I279" s="70"/>
      <c r="J279" s="70">
        <v>14.5312</v>
      </c>
      <c r="K279" s="300"/>
      <c r="L279" s="300" t="e">
        <f t="shared" si="20"/>
        <v>#DIV/0!</v>
      </c>
      <c r="M279" s="300"/>
      <c r="N279" s="297" t="e">
        <f t="shared" si="21"/>
        <v>#DIV/0!</v>
      </c>
      <c r="O279" s="297" t="e">
        <f t="shared" si="22"/>
        <v>#DIV/0!</v>
      </c>
      <c r="P279" s="201" t="e">
        <f t="shared" si="23"/>
        <v>#DIV/0!</v>
      </c>
      <c r="Q279" s="208">
        <f t="shared" si="24"/>
        <v>0</v>
      </c>
      <c r="R279" s="208"/>
      <c r="S279" s="300"/>
      <c r="T279" s="300"/>
      <c r="U279" s="297" t="str">
        <f>PE!AP279</f>
        <v>Muenchehofe</v>
      </c>
      <c r="V279" s="332"/>
    </row>
    <row r="280" spans="1:22">
      <c r="A280" t="s">
        <v>314</v>
      </c>
      <c r="B280" s="299"/>
      <c r="C280" s="302"/>
      <c r="D280" s="302"/>
      <c r="E280" s="302"/>
      <c r="F280" s="302"/>
      <c r="G280" s="302"/>
      <c r="H280" s="176"/>
      <c r="I280" s="70"/>
      <c r="J280" s="70">
        <v>9.9720999999999993</v>
      </c>
      <c r="K280" s="300"/>
      <c r="L280" s="300" t="e">
        <f t="shared" si="20"/>
        <v>#DIV/0!</v>
      </c>
      <c r="M280" s="300"/>
      <c r="N280" s="297" t="e">
        <f t="shared" si="21"/>
        <v>#DIV/0!</v>
      </c>
      <c r="O280" s="297" t="e">
        <f t="shared" si="22"/>
        <v>#DIV/0!</v>
      </c>
      <c r="P280" s="201" t="e">
        <f t="shared" si="23"/>
        <v>#DIV/0!</v>
      </c>
      <c r="Q280" s="208">
        <f t="shared" si="24"/>
        <v>0</v>
      </c>
      <c r="R280" s="208"/>
      <c r="S280" s="300"/>
      <c r="T280" s="300"/>
      <c r="U280" s="297" t="str">
        <f>PE!AP280</f>
        <v>Muenchehofe</v>
      </c>
      <c r="V280" s="332"/>
    </row>
    <row r="281" spans="1:22">
      <c r="A281" t="s">
        <v>315</v>
      </c>
      <c r="B281" s="299"/>
      <c r="C281" s="302"/>
      <c r="D281" s="302"/>
      <c r="E281" s="302"/>
      <c r="F281" s="302"/>
      <c r="G281" s="302"/>
      <c r="H281" s="176"/>
      <c r="I281" s="70"/>
      <c r="J281" s="70">
        <v>10.310499999999999</v>
      </c>
      <c r="K281" s="300"/>
      <c r="L281" s="300" t="e">
        <f t="shared" si="20"/>
        <v>#DIV/0!</v>
      </c>
      <c r="M281" s="300"/>
      <c r="N281" s="297" t="e">
        <f t="shared" si="21"/>
        <v>#DIV/0!</v>
      </c>
      <c r="O281" s="297" t="e">
        <f t="shared" si="22"/>
        <v>#DIV/0!</v>
      </c>
      <c r="P281" s="201" t="e">
        <f t="shared" si="23"/>
        <v>#DIV/0!</v>
      </c>
      <c r="Q281" s="208">
        <f t="shared" si="24"/>
        <v>0</v>
      </c>
      <c r="R281" s="208"/>
      <c r="S281" s="300"/>
      <c r="T281" s="300"/>
      <c r="U281" s="297" t="str">
        <f>PE!AP281</f>
        <v>Muenchehofe</v>
      </c>
      <c r="V281" s="332"/>
    </row>
    <row r="282" spans="1:22">
      <c r="A282" t="s">
        <v>316</v>
      </c>
      <c r="B282" s="299"/>
      <c r="C282" s="302"/>
      <c r="D282" s="302"/>
      <c r="E282" s="302"/>
      <c r="F282" s="302"/>
      <c r="G282" s="302"/>
      <c r="H282" s="176"/>
      <c r="I282" s="70"/>
      <c r="J282" s="70">
        <v>3.5918000000000001</v>
      </c>
      <c r="K282" s="300"/>
      <c r="L282" s="300" t="e">
        <f t="shared" si="20"/>
        <v>#DIV/0!</v>
      </c>
      <c r="M282" s="300"/>
      <c r="N282" s="297" t="e">
        <f t="shared" si="21"/>
        <v>#DIV/0!</v>
      </c>
      <c r="O282" s="297" t="e">
        <f t="shared" si="22"/>
        <v>#DIV/0!</v>
      </c>
      <c r="P282" s="201" t="e">
        <f t="shared" si="23"/>
        <v>#DIV/0!</v>
      </c>
      <c r="Q282" s="208">
        <f t="shared" si="24"/>
        <v>0</v>
      </c>
      <c r="R282" s="208"/>
      <c r="S282" s="300"/>
      <c r="T282" s="300"/>
      <c r="U282" s="297" t="str">
        <f>PE!AP282</f>
        <v>Methode</v>
      </c>
      <c r="V282" s="332"/>
    </row>
    <row r="283" spans="1:22">
      <c r="A283" t="s">
        <v>317</v>
      </c>
      <c r="B283" s="299"/>
      <c r="C283" s="302"/>
      <c r="D283" s="302"/>
      <c r="E283" s="302"/>
      <c r="F283" s="302"/>
      <c r="G283" s="302"/>
      <c r="H283" s="176"/>
      <c r="I283" s="70"/>
      <c r="J283" s="70">
        <v>11.972099999999999</v>
      </c>
      <c r="K283" s="300"/>
      <c r="L283" s="300" t="e">
        <f t="shared" si="20"/>
        <v>#DIV/0!</v>
      </c>
      <c r="M283" s="300"/>
      <c r="N283" s="297" t="e">
        <f t="shared" si="21"/>
        <v>#DIV/0!</v>
      </c>
      <c r="O283" s="297" t="e">
        <f t="shared" si="22"/>
        <v>#DIV/0!</v>
      </c>
      <c r="P283" s="201" t="e">
        <f t="shared" si="23"/>
        <v>#DIV/0!</v>
      </c>
      <c r="Q283" s="208">
        <f t="shared" si="24"/>
        <v>0</v>
      </c>
      <c r="R283" s="208"/>
      <c r="S283" s="300"/>
      <c r="T283" s="300"/>
      <c r="U283" s="297" t="str">
        <f>PE!AP283</f>
        <v>Methode</v>
      </c>
      <c r="V283" s="332"/>
    </row>
    <row r="284" spans="1:22">
      <c r="A284" t="s">
        <v>318</v>
      </c>
      <c r="B284" s="299"/>
      <c r="C284" s="302"/>
      <c r="D284" s="302"/>
      <c r="E284" s="302"/>
      <c r="F284" s="302"/>
      <c r="G284" s="302"/>
      <c r="H284" s="176"/>
      <c r="I284" s="70"/>
      <c r="J284" s="70">
        <v>10.0366</v>
      </c>
      <c r="K284" s="300"/>
      <c r="L284" s="300" t="e">
        <f t="shared" si="20"/>
        <v>#DIV/0!</v>
      </c>
      <c r="M284" s="300"/>
      <c r="N284" s="297" t="e">
        <f t="shared" si="21"/>
        <v>#DIV/0!</v>
      </c>
      <c r="O284" s="297" t="e">
        <f t="shared" si="22"/>
        <v>#DIV/0!</v>
      </c>
      <c r="P284" s="201" t="e">
        <f t="shared" si="23"/>
        <v>#DIV/0!</v>
      </c>
      <c r="Q284" s="208">
        <f t="shared" si="24"/>
        <v>0</v>
      </c>
      <c r="R284" s="208"/>
      <c r="S284" s="300"/>
      <c r="T284" s="300"/>
      <c r="U284" s="297" t="str">
        <f>PE!AP284</f>
        <v>Methode</v>
      </c>
      <c r="V284" s="332"/>
    </row>
    <row r="285" spans="1:22">
      <c r="A285" t="s">
        <v>319</v>
      </c>
      <c r="B285" s="299"/>
      <c r="C285" s="302"/>
      <c r="D285" s="302"/>
      <c r="E285" s="302"/>
      <c r="F285" s="302"/>
      <c r="G285" s="302"/>
      <c r="H285" s="176"/>
      <c r="I285" s="70"/>
      <c r="J285" s="70">
        <v>10.0708</v>
      </c>
      <c r="K285" s="300"/>
      <c r="L285" s="300" t="e">
        <f t="shared" si="20"/>
        <v>#DIV/0!</v>
      </c>
      <c r="M285" s="300"/>
      <c r="N285" s="297" t="e">
        <f t="shared" si="21"/>
        <v>#DIV/0!</v>
      </c>
      <c r="O285" s="297" t="e">
        <f t="shared" si="22"/>
        <v>#DIV/0!</v>
      </c>
      <c r="P285" s="201" t="e">
        <f t="shared" si="23"/>
        <v>#DIV/0!</v>
      </c>
      <c r="Q285" s="208">
        <f t="shared" si="24"/>
        <v>0</v>
      </c>
      <c r="R285" s="208"/>
      <c r="S285" s="300"/>
      <c r="T285" s="300"/>
      <c r="U285" s="297" t="str">
        <f>PE!AP285</f>
        <v>Kläranlagen</v>
      </c>
      <c r="V285" s="332"/>
    </row>
    <row r="286" spans="1:22">
      <c r="A286" t="s">
        <v>320</v>
      </c>
      <c r="B286" s="299"/>
      <c r="C286" s="302"/>
      <c r="D286" s="302"/>
      <c r="E286" s="302"/>
      <c r="F286" s="302"/>
      <c r="G286" s="302"/>
      <c r="H286" s="176"/>
      <c r="I286" s="70"/>
      <c r="J286" s="70">
        <v>11.7417</v>
      </c>
      <c r="K286" s="300"/>
      <c r="L286" s="300" t="e">
        <f t="shared" si="20"/>
        <v>#DIV/0!</v>
      </c>
      <c r="M286" s="300"/>
      <c r="N286" s="297" t="e">
        <f t="shared" si="21"/>
        <v>#DIV/0!</v>
      </c>
      <c r="O286" s="297" t="e">
        <f t="shared" si="22"/>
        <v>#DIV/0!</v>
      </c>
      <c r="P286" s="201" t="e">
        <f t="shared" si="23"/>
        <v>#DIV/0!</v>
      </c>
      <c r="Q286" s="208">
        <f t="shared" si="24"/>
        <v>0</v>
      </c>
      <c r="R286" s="208"/>
      <c r="S286" s="300"/>
      <c r="T286" s="300"/>
      <c r="U286" s="297" t="str">
        <f>PE!AP286</f>
        <v>Kläranlagen</v>
      </c>
      <c r="V286" s="332"/>
    </row>
    <row r="287" spans="1:22">
      <c r="A287" t="s">
        <v>321</v>
      </c>
      <c r="B287" s="299"/>
      <c r="C287" s="302"/>
      <c r="D287" s="302"/>
      <c r="E287" s="302"/>
      <c r="F287" s="302"/>
      <c r="G287" s="302"/>
      <c r="H287" s="176"/>
      <c r="I287" s="70"/>
      <c r="J287" s="70">
        <v>12.3482</v>
      </c>
      <c r="K287" s="300"/>
      <c r="L287" s="300" t="e">
        <f t="shared" si="20"/>
        <v>#DIV/0!</v>
      </c>
      <c r="M287" s="300"/>
      <c r="N287" s="297" t="e">
        <f t="shared" si="21"/>
        <v>#DIV/0!</v>
      </c>
      <c r="O287" s="297" t="e">
        <f t="shared" si="22"/>
        <v>#DIV/0!</v>
      </c>
      <c r="P287" s="201" t="e">
        <f t="shared" si="23"/>
        <v>#DIV/0!</v>
      </c>
      <c r="Q287" s="208">
        <f t="shared" si="24"/>
        <v>0</v>
      </c>
      <c r="R287" s="208"/>
      <c r="S287" s="300"/>
      <c r="T287" s="300"/>
      <c r="U287" s="297" t="str">
        <f>PE!AP287</f>
        <v>Kläranlagen</v>
      </c>
      <c r="V287" s="332"/>
    </row>
    <row r="288" spans="1:22">
      <c r="A288" t="s">
        <v>322</v>
      </c>
      <c r="B288" s="299"/>
      <c r="C288" s="302"/>
      <c r="D288" s="302"/>
      <c r="E288" s="302"/>
      <c r="F288" s="302"/>
      <c r="G288" s="302"/>
      <c r="H288" s="176"/>
      <c r="I288" s="70"/>
      <c r="J288" s="70">
        <v>12.158899999999999</v>
      </c>
      <c r="K288" s="300"/>
      <c r="L288" s="300" t="e">
        <f t="shared" si="20"/>
        <v>#DIV/0!</v>
      </c>
      <c r="M288" s="300"/>
      <c r="N288" s="297" t="e">
        <f t="shared" si="21"/>
        <v>#DIV/0!</v>
      </c>
      <c r="O288" s="297" t="e">
        <f t="shared" si="22"/>
        <v>#DIV/0!</v>
      </c>
      <c r="P288" s="201" t="e">
        <f t="shared" si="23"/>
        <v>#DIV/0!</v>
      </c>
      <c r="Q288" s="208">
        <f t="shared" si="24"/>
        <v>0</v>
      </c>
      <c r="R288" s="208"/>
      <c r="S288" s="300"/>
      <c r="T288" s="300"/>
      <c r="U288" s="297" t="str">
        <f>PE!AP288</f>
        <v>Kläranlagen</v>
      </c>
      <c r="V288" s="332"/>
    </row>
    <row r="289" spans="1:22">
      <c r="A289" t="s">
        <v>323</v>
      </c>
      <c r="B289" s="299"/>
      <c r="C289" s="302"/>
      <c r="D289" s="302"/>
      <c r="E289" s="302"/>
      <c r="F289" s="302"/>
      <c r="G289" s="302"/>
      <c r="H289" s="176"/>
      <c r="I289" s="70"/>
      <c r="J289" s="70">
        <v>9.2369000000000003</v>
      </c>
      <c r="K289" s="300"/>
      <c r="L289" s="300" t="e">
        <f t="shared" si="20"/>
        <v>#DIV/0!</v>
      </c>
      <c r="M289" s="300"/>
      <c r="N289" s="297" t="e">
        <f t="shared" si="21"/>
        <v>#DIV/0!</v>
      </c>
      <c r="O289" s="297" t="e">
        <f t="shared" si="22"/>
        <v>#DIV/0!</v>
      </c>
      <c r="P289" s="201" t="e">
        <f t="shared" si="23"/>
        <v>#DIV/0!</v>
      </c>
      <c r="Q289" s="208">
        <f t="shared" si="24"/>
        <v>0</v>
      </c>
      <c r="R289" s="208"/>
      <c r="S289" s="300"/>
      <c r="T289" s="300"/>
      <c r="U289" s="297" t="str">
        <f>PE!AP289</f>
        <v>Kläranlagen</v>
      </c>
      <c r="V289" s="332"/>
    </row>
    <row r="290" spans="1:22">
      <c r="A290" t="s">
        <v>324</v>
      </c>
      <c r="B290" s="299"/>
      <c r="C290" s="302"/>
      <c r="D290" s="302"/>
      <c r="E290" s="302"/>
      <c r="F290" s="302"/>
      <c r="G290" s="302"/>
      <c r="H290" s="176"/>
      <c r="I290" s="70"/>
      <c r="J290" s="70">
        <v>12.124499999999999</v>
      </c>
      <c r="K290" s="300"/>
      <c r="L290" s="300" t="e">
        <f t="shared" si="20"/>
        <v>#DIV/0!</v>
      </c>
      <c r="M290" s="300"/>
      <c r="N290" s="297" t="e">
        <f t="shared" si="21"/>
        <v>#DIV/0!</v>
      </c>
      <c r="O290" s="297" t="e">
        <f t="shared" si="22"/>
        <v>#DIV/0!</v>
      </c>
      <c r="P290" s="201" t="e">
        <f t="shared" si="23"/>
        <v>#DIV/0!</v>
      </c>
      <c r="Q290" s="208">
        <f t="shared" si="24"/>
        <v>0</v>
      </c>
      <c r="R290" s="208"/>
      <c r="S290" s="300"/>
      <c r="T290" s="300"/>
      <c r="U290" s="297" t="str">
        <f>PE!AP290</f>
        <v>Kläranlagen</v>
      </c>
      <c r="V290" s="332"/>
    </row>
    <row r="291" spans="1:22">
      <c r="A291" t="s">
        <v>325</v>
      </c>
      <c r="B291" s="299"/>
      <c r="C291" s="302"/>
      <c r="D291" s="302"/>
      <c r="E291" s="302"/>
      <c r="F291" s="302"/>
      <c r="G291" s="302"/>
      <c r="H291" s="176"/>
      <c r="I291" s="70"/>
      <c r="J291" s="70">
        <v>18</v>
      </c>
      <c r="K291" s="300"/>
      <c r="L291" s="300" t="e">
        <f t="shared" si="20"/>
        <v>#DIV/0!</v>
      </c>
      <c r="M291" s="300"/>
      <c r="N291" s="297" t="e">
        <f t="shared" si="21"/>
        <v>#DIV/0!</v>
      </c>
      <c r="O291" s="297" t="e">
        <f t="shared" si="22"/>
        <v>#DIV/0!</v>
      </c>
      <c r="P291" s="201" t="e">
        <f t="shared" si="23"/>
        <v>#DIV/0!</v>
      </c>
      <c r="Q291" s="208">
        <f t="shared" si="24"/>
        <v>0</v>
      </c>
      <c r="R291" s="208"/>
      <c r="S291" s="300"/>
      <c r="T291" s="300"/>
      <c r="U291" s="297" t="str">
        <f>PE!AP291</f>
        <v>Methode</v>
      </c>
      <c r="V291" s="332"/>
    </row>
    <row r="292" spans="1:22">
      <c r="A292" t="s">
        <v>326</v>
      </c>
      <c r="B292" s="299">
        <v>675.27566649904622</v>
      </c>
      <c r="C292">
        <v>502.17046829158232</v>
      </c>
      <c r="H292" s="176"/>
      <c r="I292" s="70"/>
      <c r="J292" s="70">
        <v>10.5014</v>
      </c>
      <c r="K292" s="72"/>
      <c r="L292" s="300">
        <f t="shared" si="20"/>
        <v>1</v>
      </c>
      <c r="M292" s="72"/>
      <c r="N292" s="297">
        <f t="shared" si="21"/>
        <v>588.72306739531427</v>
      </c>
      <c r="O292" s="297">
        <f t="shared" si="22"/>
        <v>29.403501883038611</v>
      </c>
      <c r="P292" s="201">
        <f t="shared" si="23"/>
        <v>588.72306739531427</v>
      </c>
      <c r="Q292" s="208">
        <f t="shared" si="24"/>
        <v>56.061388709630549</v>
      </c>
      <c r="R292" s="208"/>
      <c r="S292" s="300"/>
      <c r="T292" s="300"/>
      <c r="U292" s="297" t="str">
        <f>PE!AP292</f>
        <v>Methode</v>
      </c>
      <c r="V292" s="332"/>
    </row>
    <row r="293" spans="1:22">
      <c r="A293" t="s">
        <v>327</v>
      </c>
      <c r="B293" s="299">
        <v>581.16632974797199</v>
      </c>
      <c r="C293">
        <v>426.87866454254021</v>
      </c>
      <c r="H293" s="176"/>
      <c r="I293" s="70"/>
      <c r="J293" s="70">
        <v>8.9940999999999995</v>
      </c>
      <c r="K293" s="72"/>
      <c r="L293" s="300">
        <f t="shared" si="20"/>
        <v>1</v>
      </c>
      <c r="M293" s="72"/>
      <c r="N293" s="297">
        <f t="shared" si="21"/>
        <v>504.02249714525612</v>
      </c>
      <c r="O293" s="297">
        <f t="shared" si="22"/>
        <v>30.611265584235824</v>
      </c>
      <c r="P293" s="201">
        <f t="shared" si="23"/>
        <v>504.02249714525612</v>
      </c>
      <c r="Q293" s="208">
        <f t="shared" si="24"/>
        <v>56.039236515633156</v>
      </c>
      <c r="R293" s="208"/>
      <c r="S293" s="300"/>
      <c r="T293" s="300"/>
      <c r="U293" s="297" t="str">
        <f>PE!AP293</f>
        <v>Methode</v>
      </c>
      <c r="V293" s="332"/>
    </row>
    <row r="294" spans="1:22">
      <c r="A294" t="s">
        <v>328</v>
      </c>
      <c r="B294" s="299">
        <v>186.2173871072014</v>
      </c>
      <c r="C294">
        <v>102.0642318664701</v>
      </c>
      <c r="H294" s="176"/>
      <c r="I294" s="70"/>
      <c r="J294" s="70">
        <v>9.4471000000000007</v>
      </c>
      <c r="K294" s="72"/>
      <c r="L294" s="300">
        <f t="shared" si="20"/>
        <v>0.75</v>
      </c>
      <c r="M294" s="72"/>
      <c r="N294" s="297">
        <f t="shared" si="21"/>
        <v>144.14080948683574</v>
      </c>
      <c r="O294" s="297">
        <f t="shared" si="22"/>
        <v>58.38260208217919</v>
      </c>
      <c r="P294" s="201">
        <f t="shared" si="23"/>
        <v>144.14080948683574</v>
      </c>
      <c r="Q294" s="208">
        <f t="shared" si="24"/>
        <v>15.257677963272933</v>
      </c>
      <c r="R294" s="208"/>
      <c r="S294" s="300"/>
      <c r="T294" s="300"/>
      <c r="U294" s="297" t="str">
        <f>PE!AP294</f>
        <v>Methode</v>
      </c>
      <c r="V294" s="332"/>
    </row>
    <row r="295" spans="1:22">
      <c r="A295" t="s">
        <v>329</v>
      </c>
      <c r="B295" s="299">
        <v>1047.737424401666</v>
      </c>
      <c r="C295">
        <v>322.72839540106531</v>
      </c>
      <c r="H295" s="176"/>
      <c r="I295" s="70"/>
      <c r="J295" s="70">
        <v>10.328200000000001</v>
      </c>
      <c r="K295" s="72"/>
      <c r="L295" s="300">
        <f t="shared" si="20"/>
        <v>0.5</v>
      </c>
      <c r="M295" s="72"/>
      <c r="N295" s="297">
        <f t="shared" si="21"/>
        <v>685.2329099013657</v>
      </c>
      <c r="O295" s="297">
        <f t="shared" si="22"/>
        <v>105.80475901324711</v>
      </c>
      <c r="P295" s="201">
        <f t="shared" si="23"/>
        <v>685.2329099013657</v>
      </c>
      <c r="Q295" s="208">
        <f t="shared" si="24"/>
        <v>66.345821140311543</v>
      </c>
      <c r="R295" s="208"/>
      <c r="S295" s="300"/>
      <c r="T295" s="300"/>
      <c r="U295" s="297" t="str">
        <f>PE!AP295</f>
        <v>Methode</v>
      </c>
      <c r="V295" s="332"/>
    </row>
    <row r="296" spans="1:22">
      <c r="A296" t="s">
        <v>1051</v>
      </c>
      <c r="B296" s="299"/>
      <c r="C296" s="302"/>
      <c r="D296" s="302"/>
      <c r="E296" s="302"/>
      <c r="F296" s="302"/>
      <c r="G296" s="302"/>
      <c r="H296" s="176"/>
      <c r="I296" s="70"/>
      <c r="J296" s="70">
        <v>10.790100000000001</v>
      </c>
      <c r="K296" s="300"/>
      <c r="L296" s="300" t="e">
        <f t="shared" si="20"/>
        <v>#DIV/0!</v>
      </c>
      <c r="M296" s="300"/>
      <c r="N296" s="297" t="e">
        <f t="shared" si="21"/>
        <v>#DIV/0!</v>
      </c>
      <c r="O296" s="297" t="e">
        <f t="shared" si="22"/>
        <v>#DIV/0!</v>
      </c>
      <c r="P296" s="201" t="e">
        <f t="shared" si="23"/>
        <v>#DIV/0!</v>
      </c>
      <c r="Q296" s="208">
        <f t="shared" si="24"/>
        <v>0</v>
      </c>
      <c r="R296" s="208"/>
      <c r="S296" s="300"/>
      <c r="T296" s="300"/>
      <c r="U296" s="297" t="str">
        <f>PE!AP296</f>
        <v>KWS, Schlamm</v>
      </c>
      <c r="V296" s="332"/>
    </row>
    <row r="297" spans="1:22">
      <c r="A297" t="s">
        <v>1052</v>
      </c>
      <c r="B297" s="299"/>
      <c r="C297" s="302"/>
      <c r="D297" s="302"/>
      <c r="E297" s="302"/>
      <c r="F297" s="302"/>
      <c r="G297" s="302"/>
      <c r="H297" s="176"/>
      <c r="I297" s="70"/>
      <c r="J297" s="70">
        <v>10.063800000000001</v>
      </c>
      <c r="K297" s="300"/>
      <c r="L297" s="300" t="e">
        <f t="shared" si="20"/>
        <v>#DIV/0!</v>
      </c>
      <c r="M297" s="300"/>
      <c r="N297" s="297" t="e">
        <f t="shared" si="21"/>
        <v>#DIV/0!</v>
      </c>
      <c r="O297" s="297" t="e">
        <f t="shared" si="22"/>
        <v>#DIV/0!</v>
      </c>
      <c r="P297" s="201" t="e">
        <f t="shared" si="23"/>
        <v>#DIV/0!</v>
      </c>
      <c r="Q297" s="208">
        <f t="shared" si="24"/>
        <v>0</v>
      </c>
      <c r="R297" s="208"/>
      <c r="S297" s="300"/>
      <c r="T297" s="300"/>
      <c r="U297" s="297" t="str">
        <f>PE!AP297</f>
        <v>KWS, Schlamm</v>
      </c>
      <c r="V297" s="332"/>
    </row>
    <row r="298" spans="1:22">
      <c r="A298" t="s">
        <v>1053</v>
      </c>
      <c r="B298" s="299"/>
      <c r="C298" s="302"/>
      <c r="D298" s="302"/>
      <c r="E298" s="302"/>
      <c r="F298" s="302"/>
      <c r="G298" s="302"/>
      <c r="H298" s="176"/>
      <c r="I298" s="70"/>
      <c r="J298" s="70">
        <v>9.6084999999999994</v>
      </c>
      <c r="K298" s="300"/>
      <c r="L298" s="300" t="e">
        <f t="shared" si="20"/>
        <v>#DIV/0!</v>
      </c>
      <c r="M298" s="300"/>
      <c r="N298" s="297" t="e">
        <f t="shared" si="21"/>
        <v>#DIV/0!</v>
      </c>
      <c r="O298" s="297" t="e">
        <f t="shared" si="22"/>
        <v>#DIV/0!</v>
      </c>
      <c r="P298" s="201" t="e">
        <f t="shared" si="23"/>
        <v>#DIV/0!</v>
      </c>
      <c r="Q298" s="208">
        <f t="shared" si="24"/>
        <v>0</v>
      </c>
      <c r="R298" s="208"/>
      <c r="S298" s="300"/>
      <c r="T298" s="300"/>
      <c r="U298" s="297" t="str">
        <f>PE!AP298</f>
        <v>KWS, Schlamm</v>
      </c>
      <c r="V298" s="332"/>
    </row>
    <row r="299" spans="1:22">
      <c r="A299" t="s">
        <v>1054</v>
      </c>
      <c r="B299" s="299"/>
      <c r="C299" s="302"/>
      <c r="D299" s="302"/>
      <c r="E299" s="302"/>
      <c r="F299" s="302"/>
      <c r="G299" s="302"/>
      <c r="H299" s="176"/>
      <c r="I299" s="70"/>
      <c r="J299" s="70">
        <v>12.527100000000001</v>
      </c>
      <c r="K299" s="300"/>
      <c r="L299" s="300" t="e">
        <f t="shared" si="20"/>
        <v>#DIV/0!</v>
      </c>
      <c r="M299" s="300"/>
      <c r="N299" s="297" t="e">
        <f t="shared" si="21"/>
        <v>#DIV/0!</v>
      </c>
      <c r="O299" s="297" t="e">
        <f t="shared" si="22"/>
        <v>#DIV/0!</v>
      </c>
      <c r="P299" s="201" t="e">
        <f t="shared" si="23"/>
        <v>#DIV/0!</v>
      </c>
      <c r="Q299" s="208">
        <f t="shared" si="24"/>
        <v>0</v>
      </c>
      <c r="R299" s="208"/>
      <c r="S299" s="300"/>
      <c r="T299" s="300"/>
      <c r="U299" s="297" t="str">
        <f>PE!AP299</f>
        <v>KWS, Schlamm</v>
      </c>
      <c r="V299" s="332"/>
    </row>
    <row r="300" spans="1:22">
      <c r="A300" t="s">
        <v>1055</v>
      </c>
      <c r="B300" s="299"/>
      <c r="C300" s="302"/>
      <c r="D300" s="302"/>
      <c r="E300" s="302"/>
      <c r="F300" s="302"/>
      <c r="G300" s="302"/>
      <c r="H300" s="176"/>
      <c r="I300" s="70"/>
      <c r="J300" s="70">
        <v>11.282500000000001</v>
      </c>
      <c r="K300" s="300"/>
      <c r="L300" s="300" t="e">
        <f t="shared" si="20"/>
        <v>#DIV/0!</v>
      </c>
      <c r="M300" s="300"/>
      <c r="N300" s="297" t="e">
        <f t="shared" si="21"/>
        <v>#DIV/0!</v>
      </c>
      <c r="O300" s="297" t="e">
        <f t="shared" si="22"/>
        <v>#DIV/0!</v>
      </c>
      <c r="P300" s="201" t="e">
        <f t="shared" si="23"/>
        <v>#DIV/0!</v>
      </c>
      <c r="Q300" s="208">
        <f t="shared" si="24"/>
        <v>0</v>
      </c>
      <c r="R300" s="208"/>
      <c r="S300" s="300"/>
      <c r="T300" s="300"/>
      <c r="U300" s="297" t="str">
        <f>PE!AP300</f>
        <v>KWS, Schlamm</v>
      </c>
      <c r="V300" s="332"/>
    </row>
    <row r="301" spans="1:22">
      <c r="A301" t="s">
        <v>1056</v>
      </c>
      <c r="B301" s="299"/>
      <c r="C301" s="302"/>
      <c r="D301" s="302"/>
      <c r="E301" s="302"/>
      <c r="F301" s="302"/>
      <c r="G301" s="302"/>
      <c r="H301" s="176"/>
      <c r="I301" s="70"/>
      <c r="J301" s="70">
        <v>8.7576999999999998</v>
      </c>
      <c r="K301" s="300"/>
      <c r="L301" s="300" t="e">
        <f t="shared" si="20"/>
        <v>#DIV/0!</v>
      </c>
      <c r="M301" s="300"/>
      <c r="N301" s="297" t="e">
        <f t="shared" si="21"/>
        <v>#DIV/0!</v>
      </c>
      <c r="O301" s="297" t="e">
        <f t="shared" si="22"/>
        <v>#DIV/0!</v>
      </c>
      <c r="P301" s="201" t="e">
        <f t="shared" si="23"/>
        <v>#DIV/0!</v>
      </c>
      <c r="Q301" s="208">
        <f t="shared" si="24"/>
        <v>0</v>
      </c>
      <c r="R301" s="208"/>
      <c r="S301" s="300"/>
      <c r="T301" s="300"/>
      <c r="U301" s="297" t="str">
        <f>PE!AP301</f>
        <v>KWS, Schlamm</v>
      </c>
      <c r="V301" s="332"/>
    </row>
    <row r="302" spans="1:22">
      <c r="A302" t="s">
        <v>336</v>
      </c>
      <c r="B302" s="299"/>
      <c r="C302" s="302"/>
      <c r="D302" s="302"/>
      <c r="E302" s="302"/>
      <c r="F302" s="302"/>
      <c r="G302" s="302"/>
      <c r="H302" s="176"/>
      <c r="I302" s="70"/>
      <c r="J302" s="70">
        <v>10.947100000000001</v>
      </c>
      <c r="K302" s="300"/>
      <c r="L302" s="300" t="e">
        <f t="shared" si="20"/>
        <v>#DIV/0!</v>
      </c>
      <c r="M302" s="300"/>
      <c r="N302" s="297" t="e">
        <f t="shared" si="21"/>
        <v>#DIV/0!</v>
      </c>
      <c r="O302" s="297" t="e">
        <f t="shared" si="22"/>
        <v>#DIV/0!</v>
      </c>
      <c r="P302" s="201" t="e">
        <f t="shared" si="23"/>
        <v>#DIV/0!</v>
      </c>
      <c r="Q302" s="208">
        <f t="shared" si="24"/>
        <v>0</v>
      </c>
      <c r="R302" s="208"/>
      <c r="S302" s="300"/>
      <c r="T302" s="300"/>
      <c r="U302" s="297" t="str">
        <f>PE!AP302</f>
        <v>Kläranlage</v>
      </c>
      <c r="V302" s="332"/>
    </row>
    <row r="303" spans="1:22">
      <c r="A303" t="s">
        <v>1096</v>
      </c>
      <c r="B303" s="299"/>
      <c r="C303" s="302"/>
      <c r="D303" s="302"/>
      <c r="E303" s="302"/>
      <c r="F303" s="302"/>
      <c r="G303" s="302"/>
      <c r="H303" s="176"/>
      <c r="I303" s="70"/>
      <c r="J303" s="70">
        <v>9.0101999999999993</v>
      </c>
      <c r="K303" s="300"/>
      <c r="L303" s="300" t="e">
        <f t="shared" si="20"/>
        <v>#DIV/0!</v>
      </c>
      <c r="M303" s="300"/>
      <c r="N303" s="297" t="e">
        <f t="shared" si="21"/>
        <v>#DIV/0!</v>
      </c>
      <c r="O303" s="297" t="e">
        <f t="shared" si="22"/>
        <v>#DIV/0!</v>
      </c>
      <c r="P303" s="201" t="e">
        <f t="shared" si="23"/>
        <v>#DIV/0!</v>
      </c>
      <c r="Q303" s="208">
        <f t="shared" si="24"/>
        <v>0</v>
      </c>
      <c r="R303" s="208"/>
      <c r="S303" s="300"/>
      <c r="T303" s="300"/>
      <c r="U303" s="297" t="str">
        <f>PE!AP303</f>
        <v>KWS, Schlamm</v>
      </c>
      <c r="V303" s="332"/>
    </row>
    <row r="304" spans="1:22">
      <c r="A304" t="s">
        <v>1058</v>
      </c>
      <c r="B304" s="299"/>
      <c r="C304" s="302"/>
      <c r="D304" s="302"/>
      <c r="E304" s="302"/>
      <c r="F304" s="302"/>
      <c r="G304" s="302"/>
      <c r="H304" s="176"/>
      <c r="I304" s="70"/>
      <c r="J304" s="70">
        <v>14.7845</v>
      </c>
      <c r="K304" s="300"/>
      <c r="L304" s="300" t="e">
        <f t="shared" si="20"/>
        <v>#DIV/0!</v>
      </c>
      <c r="M304" s="300"/>
      <c r="N304" s="297" t="e">
        <f t="shared" si="21"/>
        <v>#DIV/0!</v>
      </c>
      <c r="O304" s="297" t="e">
        <f t="shared" si="22"/>
        <v>#DIV/0!</v>
      </c>
      <c r="P304" s="201" t="e">
        <f t="shared" si="23"/>
        <v>#DIV/0!</v>
      </c>
      <c r="Q304" s="208">
        <f t="shared" si="24"/>
        <v>0</v>
      </c>
      <c r="R304" s="208"/>
      <c r="S304" s="300"/>
      <c r="T304" s="300"/>
      <c r="U304" s="297" t="str">
        <f>PE!AP304</f>
        <v>KWS, Schlamm</v>
      </c>
      <c r="V304" s="332"/>
    </row>
    <row r="305" spans="1:22">
      <c r="A305" t="s">
        <v>1058</v>
      </c>
      <c r="B305" s="299"/>
      <c r="C305" s="302"/>
      <c r="D305" s="302"/>
      <c r="E305" s="302"/>
      <c r="F305" s="302"/>
      <c r="G305" s="302"/>
      <c r="H305" s="174"/>
      <c r="I305" s="77"/>
      <c r="J305" s="77">
        <v>14.7845</v>
      </c>
      <c r="K305" s="300"/>
      <c r="L305" s="300" t="e">
        <f t="shared" si="20"/>
        <v>#DIV/0!</v>
      </c>
      <c r="M305" s="300"/>
      <c r="N305" s="297" t="e">
        <f t="shared" si="21"/>
        <v>#DIV/0!</v>
      </c>
      <c r="O305" s="297" t="e">
        <f t="shared" si="22"/>
        <v>#DIV/0!</v>
      </c>
      <c r="P305" s="201" t="e">
        <f t="shared" si="23"/>
        <v>#DIV/0!</v>
      </c>
      <c r="Q305" s="208">
        <f t="shared" si="24"/>
        <v>0</v>
      </c>
      <c r="R305" s="208"/>
      <c r="S305" s="300"/>
      <c r="T305" s="300"/>
      <c r="U305" s="297" t="str">
        <f>PE!AP305</f>
        <v>KWS, Schlamm</v>
      </c>
      <c r="V305" s="332"/>
    </row>
    <row r="306" spans="1:22">
      <c r="A306" t="s">
        <v>1059</v>
      </c>
      <c r="B306" s="299"/>
      <c r="C306" s="302"/>
      <c r="D306" s="302"/>
      <c r="E306" s="302"/>
      <c r="F306" s="302"/>
      <c r="G306" s="302"/>
      <c r="H306" s="176"/>
      <c r="I306" s="70"/>
      <c r="J306" s="70">
        <v>6.0827</v>
      </c>
      <c r="K306" s="300"/>
      <c r="L306" s="300" t="e">
        <f t="shared" si="20"/>
        <v>#DIV/0!</v>
      </c>
      <c r="M306" s="300"/>
      <c r="N306" s="297" t="e">
        <f t="shared" si="21"/>
        <v>#DIV/0!</v>
      </c>
      <c r="O306" s="297" t="e">
        <f t="shared" si="22"/>
        <v>#DIV/0!</v>
      </c>
      <c r="P306" s="201" t="e">
        <f t="shared" si="23"/>
        <v>#DIV/0!</v>
      </c>
      <c r="Q306" s="208">
        <f t="shared" si="24"/>
        <v>0</v>
      </c>
      <c r="R306" s="208"/>
      <c r="S306" s="300"/>
      <c r="T306" s="300"/>
      <c r="U306" s="297" t="str">
        <f>PE!AP306</f>
        <v>KWS, Schlamm</v>
      </c>
      <c r="V306" s="332"/>
    </row>
    <row r="307" spans="1:22">
      <c r="A307" t="s">
        <v>1060</v>
      </c>
      <c r="B307" s="299"/>
      <c r="C307" s="302"/>
      <c r="D307" s="302"/>
      <c r="E307" s="302"/>
      <c r="F307" s="302"/>
      <c r="G307" s="302"/>
      <c r="H307" s="176"/>
      <c r="I307" s="70"/>
      <c r="J307" s="70">
        <v>9.9091000000000005</v>
      </c>
      <c r="K307" s="300"/>
      <c r="L307" s="300" t="e">
        <f t="shared" si="20"/>
        <v>#DIV/0!</v>
      </c>
      <c r="M307" s="300"/>
      <c r="N307" s="297" t="e">
        <f t="shared" si="21"/>
        <v>#DIV/0!</v>
      </c>
      <c r="O307" s="297" t="e">
        <f t="shared" si="22"/>
        <v>#DIV/0!</v>
      </c>
      <c r="P307" s="201" t="e">
        <f t="shared" si="23"/>
        <v>#DIV/0!</v>
      </c>
      <c r="Q307" s="208">
        <f t="shared" si="24"/>
        <v>0</v>
      </c>
      <c r="R307" s="208"/>
      <c r="S307" s="300"/>
      <c r="T307" s="300"/>
      <c r="U307" s="297" t="str">
        <f>PE!AP307</f>
        <v>KWS, Schlamm</v>
      </c>
      <c r="V307" s="332"/>
    </row>
    <row r="308" spans="1:22">
      <c r="A308" t="s">
        <v>1061</v>
      </c>
      <c r="B308" s="299"/>
      <c r="C308" s="302"/>
      <c r="D308" s="302"/>
      <c r="E308" s="302"/>
      <c r="F308" s="302"/>
      <c r="G308" s="302"/>
      <c r="H308" s="176"/>
      <c r="I308" s="70"/>
      <c r="J308" s="70">
        <v>9.7735000000000003</v>
      </c>
      <c r="K308" s="300"/>
      <c r="L308" s="300" t="e">
        <f t="shared" si="20"/>
        <v>#DIV/0!</v>
      </c>
      <c r="M308" s="300"/>
      <c r="N308" s="297" t="e">
        <f t="shared" si="21"/>
        <v>#DIV/0!</v>
      </c>
      <c r="O308" s="297" t="e">
        <f t="shared" si="22"/>
        <v>#DIV/0!</v>
      </c>
      <c r="P308" s="201" t="e">
        <f t="shared" si="23"/>
        <v>#DIV/0!</v>
      </c>
      <c r="Q308" s="208">
        <f t="shared" si="24"/>
        <v>0</v>
      </c>
      <c r="R308" s="208"/>
      <c r="S308" s="300"/>
      <c r="T308" s="300"/>
      <c r="U308" s="297" t="str">
        <f>PE!AP308</f>
        <v>KWS, Schlamm</v>
      </c>
      <c r="V308" s="332"/>
    </row>
    <row r="309" spans="1:22">
      <c r="A309" t="s">
        <v>1062</v>
      </c>
      <c r="B309" s="299"/>
      <c r="C309" s="302"/>
      <c r="D309" s="302"/>
      <c r="E309" s="302"/>
      <c r="F309" s="302"/>
      <c r="G309" s="302"/>
      <c r="H309" s="176"/>
      <c r="I309" s="70"/>
      <c r="J309" s="70">
        <v>8.0574999999999992</v>
      </c>
      <c r="K309" s="300"/>
      <c r="L309" s="300" t="e">
        <f t="shared" si="20"/>
        <v>#DIV/0!</v>
      </c>
      <c r="M309" s="300"/>
      <c r="N309" s="297" t="e">
        <f t="shared" si="21"/>
        <v>#DIV/0!</v>
      </c>
      <c r="O309" s="297" t="e">
        <f t="shared" si="22"/>
        <v>#DIV/0!</v>
      </c>
      <c r="P309" s="201" t="e">
        <f t="shared" si="23"/>
        <v>#DIV/0!</v>
      </c>
      <c r="Q309" s="208">
        <f t="shared" si="24"/>
        <v>0</v>
      </c>
      <c r="R309" s="208"/>
      <c r="S309" s="300"/>
      <c r="T309" s="300"/>
      <c r="U309" s="297" t="str">
        <f>PE!AP309</f>
        <v>KWS, Schlamm</v>
      </c>
      <c r="V309" s="332"/>
    </row>
    <row r="310" spans="1:22">
      <c r="A310" t="s">
        <v>1062</v>
      </c>
      <c r="B310" s="299"/>
      <c r="C310" s="302"/>
      <c r="D310" s="302"/>
      <c r="E310" s="302"/>
      <c r="F310" s="302"/>
      <c r="G310" s="302"/>
      <c r="H310" s="174"/>
      <c r="I310" s="77"/>
      <c r="J310" s="77">
        <v>8.0574999999999992</v>
      </c>
      <c r="K310" s="300"/>
      <c r="L310" s="300" t="e">
        <f t="shared" si="20"/>
        <v>#DIV/0!</v>
      </c>
      <c r="M310" s="300"/>
      <c r="N310" s="297" t="e">
        <f t="shared" si="21"/>
        <v>#DIV/0!</v>
      </c>
      <c r="O310" s="297" t="e">
        <f t="shared" si="22"/>
        <v>#DIV/0!</v>
      </c>
      <c r="P310" s="201" t="e">
        <f t="shared" si="23"/>
        <v>#DIV/0!</v>
      </c>
      <c r="Q310" s="208">
        <f t="shared" si="24"/>
        <v>0</v>
      </c>
      <c r="R310" s="208"/>
      <c r="S310" s="300"/>
      <c r="T310" s="300"/>
      <c r="U310" s="297" t="str">
        <f>PE!AP310</f>
        <v>KWS, Schlamm</v>
      </c>
      <c r="V310" s="332"/>
    </row>
    <row r="311" spans="1:22">
      <c r="A311" t="s">
        <v>345</v>
      </c>
      <c r="B311" s="299"/>
      <c r="C311" s="302"/>
      <c r="D311" s="302"/>
      <c r="E311" s="302"/>
      <c r="F311" s="302"/>
      <c r="G311" s="302"/>
      <c r="H311" s="176"/>
      <c r="I311" s="70"/>
      <c r="J311" s="70">
        <v>11.7423</v>
      </c>
      <c r="K311" s="300"/>
      <c r="L311" s="300" t="e">
        <f t="shared" si="20"/>
        <v>#DIV/0!</v>
      </c>
      <c r="M311" s="300"/>
      <c r="N311" s="297" t="e">
        <f t="shared" si="21"/>
        <v>#DIV/0!</v>
      </c>
      <c r="O311" s="297" t="e">
        <f t="shared" si="22"/>
        <v>#DIV/0!</v>
      </c>
      <c r="P311" s="201" t="e">
        <f t="shared" si="23"/>
        <v>#DIV/0!</v>
      </c>
      <c r="Q311" s="208">
        <f t="shared" si="24"/>
        <v>0</v>
      </c>
      <c r="R311" s="208"/>
      <c r="S311" s="300"/>
      <c r="T311" s="300"/>
      <c r="U311" s="297" t="str">
        <f>PE!AP311</f>
        <v>Massenbilanz KWS</v>
      </c>
      <c r="V311" s="332"/>
    </row>
    <row r="312" spans="1:22">
      <c r="A312" t="s">
        <v>347</v>
      </c>
      <c r="B312" s="299"/>
      <c r="C312" s="302"/>
      <c r="D312" s="302"/>
      <c r="E312" s="302"/>
      <c r="F312" s="302"/>
      <c r="G312" s="302"/>
      <c r="H312" s="176"/>
      <c r="I312" s="70"/>
      <c r="J312" s="70">
        <v>11.3193</v>
      </c>
      <c r="K312" s="300"/>
      <c r="L312" s="300" t="e">
        <f t="shared" si="20"/>
        <v>#DIV/0!</v>
      </c>
      <c r="M312" s="300"/>
      <c r="N312" s="297" t="e">
        <f t="shared" si="21"/>
        <v>#DIV/0!</v>
      </c>
      <c r="O312" s="297" t="e">
        <f t="shared" si="22"/>
        <v>#DIV/0!</v>
      </c>
      <c r="P312" s="201" t="e">
        <f t="shared" si="23"/>
        <v>#DIV/0!</v>
      </c>
      <c r="Q312" s="208">
        <f t="shared" si="24"/>
        <v>0</v>
      </c>
      <c r="R312" s="208"/>
      <c r="S312" s="300"/>
      <c r="T312" s="300"/>
      <c r="U312" s="297" t="str">
        <f>PE!AP312</f>
        <v>Massenbilanz KWS</v>
      </c>
      <c r="V312" s="332"/>
    </row>
    <row r="313" spans="1:22">
      <c r="A313" t="s">
        <v>348</v>
      </c>
      <c r="B313" s="299"/>
      <c r="C313" s="302"/>
      <c r="D313" s="302"/>
      <c r="E313" s="302"/>
      <c r="F313" s="302"/>
      <c r="G313" s="302"/>
      <c r="H313" s="176"/>
      <c r="I313" s="70"/>
      <c r="J313" s="70">
        <v>12.690200000000001</v>
      </c>
      <c r="K313" s="300"/>
      <c r="L313" s="300" t="e">
        <f t="shared" si="20"/>
        <v>#DIV/0!</v>
      </c>
      <c r="M313" s="300"/>
      <c r="N313" s="297" t="e">
        <f t="shared" si="21"/>
        <v>#DIV/0!</v>
      </c>
      <c r="O313" s="297" t="e">
        <f t="shared" si="22"/>
        <v>#DIV/0!</v>
      </c>
      <c r="P313" s="201" t="e">
        <f t="shared" si="23"/>
        <v>#DIV/0!</v>
      </c>
      <c r="Q313" s="208">
        <f t="shared" si="24"/>
        <v>0</v>
      </c>
      <c r="R313" s="208"/>
      <c r="S313" s="300"/>
      <c r="T313" s="300"/>
      <c r="U313" s="297" t="str">
        <f>PE!AP313</f>
        <v>Massenbilanz KWS</v>
      </c>
      <c r="V313" s="332"/>
    </row>
    <row r="314" spans="1:22">
      <c r="A314" t="s">
        <v>349</v>
      </c>
      <c r="B314" s="299"/>
      <c r="C314" s="302"/>
      <c r="D314" s="302"/>
      <c r="E314" s="302"/>
      <c r="F314" s="302"/>
      <c r="G314" s="302"/>
      <c r="H314" s="176"/>
      <c r="I314" s="70"/>
      <c r="J314" s="70">
        <v>10.9148</v>
      </c>
      <c r="K314" s="300"/>
      <c r="L314" s="300" t="e">
        <f t="shared" si="20"/>
        <v>#DIV/0!</v>
      </c>
      <c r="M314" s="300"/>
      <c r="N314" s="297" t="e">
        <f t="shared" si="21"/>
        <v>#DIV/0!</v>
      </c>
      <c r="O314" s="297" t="e">
        <f t="shared" si="22"/>
        <v>#DIV/0!</v>
      </c>
      <c r="P314" s="201" t="e">
        <f t="shared" si="23"/>
        <v>#DIV/0!</v>
      </c>
      <c r="Q314" s="208">
        <f t="shared" si="24"/>
        <v>0</v>
      </c>
      <c r="R314" s="208"/>
      <c r="S314" s="300"/>
      <c r="T314" s="300"/>
      <c r="U314" s="297" t="str">
        <f>PE!AP314</f>
        <v>Massenbilanz KWS</v>
      </c>
      <c r="V314" s="332"/>
    </row>
    <row r="315" spans="1:22">
      <c r="A315" t="s">
        <v>350</v>
      </c>
      <c r="B315" s="299"/>
      <c r="C315" s="302"/>
      <c r="D315" s="302"/>
      <c r="E315" s="302"/>
      <c r="F315" s="302"/>
      <c r="G315" s="302"/>
      <c r="H315" s="176"/>
      <c r="I315" s="70"/>
      <c r="J315" s="70">
        <v>11.1243</v>
      </c>
      <c r="K315" s="300"/>
      <c r="L315" s="300" t="e">
        <f t="shared" si="20"/>
        <v>#DIV/0!</v>
      </c>
      <c r="M315" s="300"/>
      <c r="N315" s="297" t="e">
        <f t="shared" si="21"/>
        <v>#DIV/0!</v>
      </c>
      <c r="O315" s="297" t="e">
        <f t="shared" si="22"/>
        <v>#DIV/0!</v>
      </c>
      <c r="P315" s="201" t="e">
        <f t="shared" si="23"/>
        <v>#DIV/0!</v>
      </c>
      <c r="Q315" s="208">
        <f t="shared" si="24"/>
        <v>0</v>
      </c>
      <c r="R315" s="208"/>
      <c r="S315" s="300"/>
      <c r="T315" s="300"/>
      <c r="U315" s="297" t="str">
        <f>PE!AP315</f>
        <v>Massenbilanz KWS</v>
      </c>
      <c r="V315" s="332"/>
    </row>
    <row r="316" spans="1:22">
      <c r="A316" t="s">
        <v>351</v>
      </c>
      <c r="B316" s="299"/>
      <c r="C316" s="302"/>
      <c r="D316" s="302"/>
      <c r="E316" s="302"/>
      <c r="F316" s="302"/>
      <c r="G316" s="302"/>
      <c r="H316" s="176"/>
      <c r="I316" s="70"/>
      <c r="J316" s="70">
        <v>8.8460999999999999</v>
      </c>
      <c r="K316" s="300"/>
      <c r="L316" s="300" t="e">
        <f t="shared" si="20"/>
        <v>#DIV/0!</v>
      </c>
      <c r="M316" s="300"/>
      <c r="N316" s="297" t="e">
        <f t="shared" si="21"/>
        <v>#DIV/0!</v>
      </c>
      <c r="O316" s="297" t="e">
        <f t="shared" si="22"/>
        <v>#DIV/0!</v>
      </c>
      <c r="P316" s="201" t="e">
        <f t="shared" si="23"/>
        <v>#DIV/0!</v>
      </c>
      <c r="Q316" s="208">
        <f t="shared" si="24"/>
        <v>0</v>
      </c>
      <c r="R316" s="208"/>
      <c r="S316" s="300"/>
      <c r="T316" s="300"/>
      <c r="U316" s="297" t="str">
        <f>PE!AP316</f>
        <v>Massenbilanz KWS</v>
      </c>
      <c r="V316" s="332"/>
    </row>
    <row r="317" spans="1:22">
      <c r="A317" t="s">
        <v>352</v>
      </c>
      <c r="B317" s="299"/>
      <c r="C317" s="302"/>
      <c r="D317" s="302"/>
      <c r="E317" s="302"/>
      <c r="F317" s="302"/>
      <c r="G317" s="302"/>
      <c r="H317" s="176"/>
      <c r="I317" s="70"/>
      <c r="J317" s="70">
        <v>9.8218999999999994</v>
      </c>
      <c r="K317" s="300"/>
      <c r="L317" s="300" t="e">
        <f t="shared" si="20"/>
        <v>#DIV/0!</v>
      </c>
      <c r="M317" s="300"/>
      <c r="N317" s="297" t="e">
        <f t="shared" si="21"/>
        <v>#DIV/0!</v>
      </c>
      <c r="O317" s="297" t="e">
        <f t="shared" si="22"/>
        <v>#DIV/0!</v>
      </c>
      <c r="P317" s="201" t="e">
        <f t="shared" si="23"/>
        <v>#DIV/0!</v>
      </c>
      <c r="Q317" s="208">
        <f t="shared" si="24"/>
        <v>0</v>
      </c>
      <c r="R317" s="208"/>
      <c r="S317" s="300"/>
      <c r="T317" s="300"/>
      <c r="U317" s="297" t="str">
        <f>PE!AP317</f>
        <v>Massenbilanz KWS</v>
      </c>
      <c r="V317" s="332"/>
    </row>
    <row r="318" spans="1:22">
      <c r="A318" t="s">
        <v>353</v>
      </c>
      <c r="B318" s="299"/>
      <c r="C318" s="302"/>
      <c r="D318" s="302"/>
      <c r="E318" s="302"/>
      <c r="F318" s="302"/>
      <c r="G318" s="302"/>
      <c r="H318" s="176"/>
      <c r="I318" s="70"/>
      <c r="J318" s="70">
        <v>10.8226</v>
      </c>
      <c r="K318" s="300"/>
      <c r="L318" s="300" t="e">
        <f t="shared" si="20"/>
        <v>#DIV/0!</v>
      </c>
      <c r="M318" s="300"/>
      <c r="N318" s="297" t="e">
        <f t="shared" si="21"/>
        <v>#DIV/0!</v>
      </c>
      <c r="O318" s="297" t="e">
        <f t="shared" si="22"/>
        <v>#DIV/0!</v>
      </c>
      <c r="P318" s="201" t="e">
        <f t="shared" si="23"/>
        <v>#DIV/0!</v>
      </c>
      <c r="Q318" s="208">
        <f t="shared" si="24"/>
        <v>0</v>
      </c>
      <c r="R318" s="208"/>
      <c r="S318" s="300"/>
      <c r="T318" s="300"/>
      <c r="U318" s="297" t="str">
        <f>PE!AP318</f>
        <v>Massenbilanz KWS</v>
      </c>
      <c r="V318" s="332"/>
    </row>
    <row r="319" spans="1:22">
      <c r="A319" t="s">
        <v>354</v>
      </c>
      <c r="B319" s="299"/>
      <c r="C319" s="302"/>
      <c r="D319" s="302"/>
      <c r="E319" s="302"/>
      <c r="F319" s="302"/>
      <c r="G319" s="302"/>
      <c r="H319" s="176"/>
      <c r="I319" s="70"/>
      <c r="J319" s="70">
        <v>10.749700000000001</v>
      </c>
      <c r="K319" s="300"/>
      <c r="L319" s="300" t="e">
        <f t="shared" si="20"/>
        <v>#DIV/0!</v>
      </c>
      <c r="M319" s="300"/>
      <c r="N319" s="297" t="e">
        <f t="shared" si="21"/>
        <v>#DIV/0!</v>
      </c>
      <c r="O319" s="297" t="e">
        <f t="shared" si="22"/>
        <v>#DIV/0!</v>
      </c>
      <c r="P319" s="201" t="e">
        <f t="shared" si="23"/>
        <v>#DIV/0!</v>
      </c>
      <c r="Q319" s="208">
        <f t="shared" si="24"/>
        <v>0</v>
      </c>
      <c r="R319" s="208"/>
      <c r="S319" s="300"/>
      <c r="T319" s="300"/>
      <c r="U319" s="297" t="str">
        <f>PE!AP319</f>
        <v>Massenbilanz KWS</v>
      </c>
      <c r="V319" s="332"/>
    </row>
    <row r="320" spans="1:22">
      <c r="A320" t="s">
        <v>355</v>
      </c>
      <c r="B320" s="299"/>
      <c r="C320" s="302"/>
      <c r="D320" s="302"/>
      <c r="E320" s="302"/>
      <c r="F320" s="302"/>
      <c r="G320" s="302"/>
      <c r="H320" s="176"/>
      <c r="I320" s="70"/>
      <c r="J320" s="70">
        <v>10.419</v>
      </c>
      <c r="K320" s="300"/>
      <c r="L320" s="300" t="e">
        <f t="shared" si="20"/>
        <v>#DIV/0!</v>
      </c>
      <c r="M320" s="300"/>
      <c r="N320" s="297" t="e">
        <f t="shared" si="21"/>
        <v>#DIV/0!</v>
      </c>
      <c r="O320" s="297" t="e">
        <f t="shared" si="22"/>
        <v>#DIV/0!</v>
      </c>
      <c r="P320" s="201" t="e">
        <f t="shared" si="23"/>
        <v>#DIV/0!</v>
      </c>
      <c r="Q320" s="208">
        <f t="shared" si="24"/>
        <v>0</v>
      </c>
      <c r="R320" s="208"/>
      <c r="S320" s="300"/>
      <c r="T320" s="300"/>
      <c r="U320" s="297" t="str">
        <f>PE!AP320</f>
        <v>Massenbilanz KWS</v>
      </c>
      <c r="V320" s="332"/>
    </row>
    <row r="321" spans="1:22">
      <c r="A321" t="s">
        <v>356</v>
      </c>
      <c r="B321" s="299"/>
      <c r="C321" s="302"/>
      <c r="D321" s="302"/>
      <c r="E321" s="302"/>
      <c r="F321" s="302"/>
      <c r="G321" s="302"/>
      <c r="H321" s="176"/>
      <c r="I321" s="70"/>
      <c r="J321" s="70">
        <v>55.7517</v>
      </c>
      <c r="K321" s="300"/>
      <c r="L321" s="300" t="e">
        <f t="shared" si="20"/>
        <v>#DIV/0!</v>
      </c>
      <c r="M321" s="300"/>
      <c r="N321" s="297" t="e">
        <f t="shared" si="21"/>
        <v>#DIV/0!</v>
      </c>
      <c r="O321" s="297" t="e">
        <f t="shared" si="22"/>
        <v>#DIV/0!</v>
      </c>
      <c r="P321" s="201" t="e">
        <f t="shared" si="23"/>
        <v>#DIV/0!</v>
      </c>
      <c r="Q321" s="208">
        <f t="shared" si="24"/>
        <v>0</v>
      </c>
      <c r="R321" s="208"/>
      <c r="S321" s="300"/>
      <c r="T321" s="300"/>
      <c r="U321" s="297" t="str">
        <f>PE!AP321</f>
        <v>Methode</v>
      </c>
      <c r="V321" s="332"/>
    </row>
    <row r="322" spans="1:22">
      <c r="A322" t="s">
        <v>357</v>
      </c>
      <c r="B322" s="299"/>
      <c r="C322" s="302"/>
      <c r="D322" s="302"/>
      <c r="E322" s="302"/>
      <c r="F322" s="302"/>
      <c r="G322" s="302"/>
      <c r="H322" s="176"/>
      <c r="I322" s="70"/>
      <c r="J322" s="70">
        <v>1.0557517000000001</v>
      </c>
      <c r="K322" s="300"/>
      <c r="L322" s="300" t="e">
        <f t="shared" ref="L322:L385" si="25">IF(COUNT(B322:C322)=1,0.33,(COUNT(B322:C322)*(1/(COUNT(B322:C322)+COUNTBLANK(B322:C322)))+(IF(O322&lt;35,1,IF(O322&lt;70,0.5,IF(O322&gt;70,0)))))/2)</f>
        <v>#DIV/0!</v>
      </c>
      <c r="M322" s="300"/>
      <c r="N322" s="297" t="e">
        <f t="shared" ref="N322:N385" si="26">AVERAGE(B322:E322)</f>
        <v>#DIV/0!</v>
      </c>
      <c r="O322" s="297" t="e">
        <f t="shared" ref="O322:O385" si="27">(MAX(B322:C322)-MIN(B322:C322))/N322*100</f>
        <v>#DIV/0!</v>
      </c>
      <c r="P322" s="201" t="e">
        <f t="shared" ref="P322:P385" si="28">AVERAGE(B322:E322)</f>
        <v>#DIV/0!</v>
      </c>
      <c r="Q322" s="208">
        <f t="shared" ref="Q322:Q385" si="29">IFERROR(P322/J322,0)</f>
        <v>0</v>
      </c>
      <c r="R322" s="208"/>
      <c r="S322" s="300"/>
      <c r="T322" s="300"/>
      <c r="U322" s="297" t="str">
        <f>PE!AP322</f>
        <v>Methode</v>
      </c>
      <c r="V322" s="332"/>
    </row>
    <row r="323" spans="1:22">
      <c r="A323" t="s">
        <v>358</v>
      </c>
      <c r="B323" s="299"/>
      <c r="C323" s="302"/>
      <c r="D323" s="302"/>
      <c r="E323" s="302"/>
      <c r="F323" s="302"/>
      <c r="G323" s="302"/>
      <c r="H323" s="176"/>
      <c r="I323" s="70"/>
      <c r="J323" s="70">
        <v>10.4618</v>
      </c>
      <c r="K323" s="300"/>
      <c r="L323" s="300" t="e">
        <f t="shared" si="25"/>
        <v>#DIV/0!</v>
      </c>
      <c r="M323" s="300"/>
      <c r="N323" s="297" t="e">
        <f t="shared" si="26"/>
        <v>#DIV/0!</v>
      </c>
      <c r="O323" s="297" t="e">
        <f t="shared" si="27"/>
        <v>#DIV/0!</v>
      </c>
      <c r="P323" s="201" t="e">
        <f t="shared" si="28"/>
        <v>#DIV/0!</v>
      </c>
      <c r="Q323" s="208">
        <f t="shared" si="29"/>
        <v>0</v>
      </c>
      <c r="R323" s="208"/>
      <c r="S323" s="300"/>
      <c r="T323" s="300"/>
      <c r="U323" s="297" t="str">
        <f>PE!AP323</f>
        <v>Massenbilanz KWS</v>
      </c>
      <c r="V323" s="332"/>
    </row>
    <row r="324" spans="1:22">
      <c r="A324" t="s">
        <v>359</v>
      </c>
      <c r="B324" s="299"/>
      <c r="C324" s="302"/>
      <c r="D324" s="302"/>
      <c r="E324" s="302"/>
      <c r="F324" s="302"/>
      <c r="G324" s="302"/>
      <c r="H324" s="176"/>
      <c r="I324" s="70"/>
      <c r="J324" s="70">
        <v>10.052</v>
      </c>
      <c r="K324" s="300"/>
      <c r="L324" s="300" t="e">
        <f t="shared" si="25"/>
        <v>#DIV/0!</v>
      </c>
      <c r="M324" s="300"/>
      <c r="N324" s="297" t="e">
        <f t="shared" si="26"/>
        <v>#DIV/0!</v>
      </c>
      <c r="O324" s="297" t="e">
        <f t="shared" si="27"/>
        <v>#DIV/0!</v>
      </c>
      <c r="P324" s="201" t="e">
        <f t="shared" si="28"/>
        <v>#DIV/0!</v>
      </c>
      <c r="Q324" s="208">
        <f t="shared" si="29"/>
        <v>0</v>
      </c>
      <c r="R324" s="208"/>
      <c r="S324" s="300"/>
      <c r="T324" s="300"/>
      <c r="U324" s="297" t="str">
        <f>PE!AP324</f>
        <v>Massenbilanz KWS</v>
      </c>
      <c r="V324" s="332"/>
    </row>
    <row r="325" spans="1:22">
      <c r="A325" t="s">
        <v>360</v>
      </c>
      <c r="B325" s="299"/>
      <c r="C325" s="302"/>
      <c r="D325" s="302"/>
      <c r="E325" s="302"/>
      <c r="F325" s="302"/>
      <c r="G325" s="302"/>
      <c r="H325" s="176"/>
      <c r="I325" s="70"/>
      <c r="J325" s="70">
        <v>8.8124000000000002</v>
      </c>
      <c r="K325" s="300"/>
      <c r="L325" s="300" t="e">
        <f t="shared" si="25"/>
        <v>#DIV/0!</v>
      </c>
      <c r="M325" s="300"/>
      <c r="N325" s="297" t="e">
        <f t="shared" si="26"/>
        <v>#DIV/0!</v>
      </c>
      <c r="O325" s="297" t="e">
        <f t="shared" si="27"/>
        <v>#DIV/0!</v>
      </c>
      <c r="P325" s="201" t="e">
        <f t="shared" si="28"/>
        <v>#DIV/0!</v>
      </c>
      <c r="Q325" s="208">
        <f t="shared" si="29"/>
        <v>0</v>
      </c>
      <c r="R325" s="208"/>
      <c r="S325" s="300"/>
      <c r="T325" s="300"/>
      <c r="U325" s="297" t="str">
        <f>PE!AP325</f>
        <v>Massenbilanz KWS</v>
      </c>
      <c r="V325" s="332"/>
    </row>
    <row r="326" spans="1:22">
      <c r="A326" t="s">
        <v>361</v>
      </c>
      <c r="B326" s="299"/>
      <c r="C326" s="302"/>
      <c r="D326" s="302"/>
      <c r="E326" s="302"/>
      <c r="F326" s="302"/>
      <c r="G326" s="302"/>
      <c r="H326" s="176"/>
      <c r="I326" s="70"/>
      <c r="J326" s="70">
        <v>9.5626999999999995</v>
      </c>
      <c r="K326" s="300"/>
      <c r="L326" s="300" t="e">
        <f t="shared" si="25"/>
        <v>#DIV/0!</v>
      </c>
      <c r="M326" s="300"/>
      <c r="N326" s="297" t="e">
        <f t="shared" si="26"/>
        <v>#DIV/0!</v>
      </c>
      <c r="O326" s="297" t="e">
        <f t="shared" si="27"/>
        <v>#DIV/0!</v>
      </c>
      <c r="P326" s="201" t="e">
        <f t="shared" si="28"/>
        <v>#DIV/0!</v>
      </c>
      <c r="Q326" s="208">
        <f t="shared" si="29"/>
        <v>0</v>
      </c>
      <c r="R326" s="208"/>
      <c r="S326" s="300"/>
      <c r="T326" s="300"/>
      <c r="U326" s="297" t="str">
        <f>PE!AP326</f>
        <v>Massenbilanz KWS</v>
      </c>
      <c r="V326" s="332"/>
    </row>
    <row r="327" spans="1:22">
      <c r="A327" t="s">
        <v>362</v>
      </c>
      <c r="B327" s="299"/>
      <c r="C327" s="302"/>
      <c r="D327" s="302"/>
      <c r="E327" s="302"/>
      <c r="F327" s="302"/>
      <c r="G327" s="302"/>
      <c r="H327" s="176"/>
      <c r="I327" s="70"/>
      <c r="J327" s="70">
        <v>13.2026</v>
      </c>
      <c r="K327" s="300"/>
      <c r="L327" s="300" t="e">
        <f t="shared" si="25"/>
        <v>#DIV/0!</v>
      </c>
      <c r="M327" s="300"/>
      <c r="N327" s="297" t="e">
        <f t="shared" si="26"/>
        <v>#DIV/0!</v>
      </c>
      <c r="O327" s="297" t="e">
        <f t="shared" si="27"/>
        <v>#DIV/0!</v>
      </c>
      <c r="P327" s="201" t="e">
        <f t="shared" si="28"/>
        <v>#DIV/0!</v>
      </c>
      <c r="Q327" s="208">
        <f t="shared" si="29"/>
        <v>0</v>
      </c>
      <c r="R327" s="208"/>
      <c r="S327" s="300"/>
      <c r="T327" s="300"/>
      <c r="U327" s="297" t="str">
        <f>PE!AP327</f>
        <v>Massenbilanz KWS</v>
      </c>
      <c r="V327" s="332"/>
    </row>
    <row r="328" spans="1:22">
      <c r="A328" t="s">
        <v>363</v>
      </c>
      <c r="B328" s="299">
        <v>568.16790522524536</v>
      </c>
      <c r="C328">
        <v>2094.68695379372</v>
      </c>
      <c r="E328">
        <v>1806.49270188376</v>
      </c>
      <c r="H328" s="176"/>
      <c r="I328" s="70"/>
      <c r="J328" s="70">
        <v>11.9122</v>
      </c>
      <c r="K328" s="300"/>
      <c r="L328" s="300">
        <f t="shared" si="25"/>
        <v>0.5</v>
      </c>
      <c r="M328" s="300"/>
      <c r="N328" s="297">
        <f t="shared" si="26"/>
        <v>1489.7825203009086</v>
      </c>
      <c r="O328" s="297">
        <f t="shared" si="27"/>
        <v>102.46589873132261</v>
      </c>
      <c r="P328" s="201">
        <f t="shared" si="28"/>
        <v>1489.7825203009086</v>
      </c>
      <c r="Q328" s="208">
        <f t="shared" si="29"/>
        <v>125.06359197301158</v>
      </c>
      <c r="R328" s="208"/>
      <c r="S328" s="300"/>
      <c r="T328" s="300"/>
      <c r="U328" s="297" t="str">
        <f>PE!AP328</f>
        <v>Massenbilanz KWS</v>
      </c>
      <c r="V328" s="332"/>
    </row>
    <row r="329" spans="1:22">
      <c r="A329" t="s">
        <v>364</v>
      </c>
      <c r="B329" s="299"/>
      <c r="C329" s="302"/>
      <c r="D329" s="302"/>
      <c r="E329" s="302"/>
      <c r="F329" s="302"/>
      <c r="G329" s="302"/>
      <c r="H329" s="71"/>
      <c r="I329" s="376"/>
      <c r="J329" s="70">
        <v>14.129</v>
      </c>
      <c r="K329" s="72"/>
      <c r="L329" s="300" t="e">
        <f t="shared" si="25"/>
        <v>#DIV/0!</v>
      </c>
      <c r="M329" s="300"/>
      <c r="N329" s="297" t="e">
        <f t="shared" si="26"/>
        <v>#DIV/0!</v>
      </c>
      <c r="O329" s="297" t="e">
        <f t="shared" si="27"/>
        <v>#DIV/0!</v>
      </c>
      <c r="P329" s="201" t="e">
        <f t="shared" si="28"/>
        <v>#DIV/0!</v>
      </c>
      <c r="Q329" s="208">
        <f t="shared" si="29"/>
        <v>0</v>
      </c>
      <c r="R329" s="208"/>
      <c r="S329" s="300"/>
      <c r="T329" s="300"/>
      <c r="U329" s="297" t="str">
        <f>PE!AP329</f>
        <v>KWS, Schlamm</v>
      </c>
      <c r="V329" s="332"/>
    </row>
    <row r="330" spans="1:22">
      <c r="A330" t="s">
        <v>365</v>
      </c>
      <c r="B330" s="299"/>
      <c r="C330" s="302"/>
      <c r="D330" s="302"/>
      <c r="E330" s="302"/>
      <c r="F330" s="302"/>
      <c r="G330" s="302"/>
      <c r="H330" s="71"/>
      <c r="I330" s="376"/>
      <c r="J330" s="70">
        <v>11.416399999999999</v>
      </c>
      <c r="K330" s="300"/>
      <c r="L330" s="300" t="e">
        <f t="shared" si="25"/>
        <v>#DIV/0!</v>
      </c>
      <c r="M330" s="300"/>
      <c r="N330" s="297" t="e">
        <f t="shared" si="26"/>
        <v>#DIV/0!</v>
      </c>
      <c r="O330" s="297" t="e">
        <f t="shared" si="27"/>
        <v>#DIV/0!</v>
      </c>
      <c r="P330" s="201" t="e">
        <f t="shared" si="28"/>
        <v>#DIV/0!</v>
      </c>
      <c r="Q330" s="208">
        <f t="shared" si="29"/>
        <v>0</v>
      </c>
      <c r="R330" s="208"/>
      <c r="S330" s="300"/>
      <c r="T330" s="300"/>
      <c r="U330" s="297" t="str">
        <f>PE!AP330</f>
        <v>KWS, Schlamm</v>
      </c>
      <c r="V330" s="332"/>
    </row>
    <row r="331" spans="1:22">
      <c r="A331" t="s">
        <v>366</v>
      </c>
      <c r="B331" s="299"/>
      <c r="C331" s="302">
        <v>17.309999999999999</v>
      </c>
      <c r="D331" s="302"/>
      <c r="E331" s="302"/>
      <c r="F331" s="302"/>
      <c r="G331" s="302"/>
      <c r="H331" s="71"/>
      <c r="I331" s="376"/>
      <c r="J331" s="70">
        <v>9.6393000000000004</v>
      </c>
      <c r="K331" s="300"/>
      <c r="L331" s="300">
        <f t="shared" si="25"/>
        <v>0.33</v>
      </c>
      <c r="M331" s="300"/>
      <c r="N331" s="297">
        <f t="shared" si="26"/>
        <v>17.309999999999999</v>
      </c>
      <c r="O331" s="297">
        <f t="shared" si="27"/>
        <v>0</v>
      </c>
      <c r="P331" s="201">
        <f t="shared" si="28"/>
        <v>17.309999999999999</v>
      </c>
      <c r="Q331" s="208">
        <f t="shared" si="29"/>
        <v>1.7957735520214122</v>
      </c>
      <c r="R331" s="208"/>
      <c r="S331" s="300"/>
      <c r="T331" s="300"/>
      <c r="U331" s="297" t="str">
        <f>PE!AP331</f>
        <v>KWS, Schlamm</v>
      </c>
      <c r="V331" s="332"/>
    </row>
    <row r="332" spans="1:22">
      <c r="A332" t="s">
        <v>367</v>
      </c>
      <c r="B332" s="299"/>
      <c r="C332" s="302">
        <v>18.77</v>
      </c>
      <c r="D332" s="302"/>
      <c r="E332" s="302"/>
      <c r="F332" s="302"/>
      <c r="G332" s="302"/>
      <c r="H332" s="71"/>
      <c r="I332" s="376"/>
      <c r="J332" s="70">
        <v>9.9069000000000003</v>
      </c>
      <c r="K332" s="300"/>
      <c r="L332" s="300">
        <f t="shared" si="25"/>
        <v>0.33</v>
      </c>
      <c r="M332" s="300"/>
      <c r="N332" s="297">
        <f t="shared" si="26"/>
        <v>18.77</v>
      </c>
      <c r="O332" s="297">
        <f t="shared" si="27"/>
        <v>0</v>
      </c>
      <c r="P332" s="201">
        <f t="shared" si="28"/>
        <v>18.77</v>
      </c>
      <c r="Q332" s="208">
        <f t="shared" si="29"/>
        <v>1.8946390899272223</v>
      </c>
      <c r="R332" s="208"/>
      <c r="S332" s="300"/>
      <c r="T332" s="300"/>
      <c r="U332" s="297" t="str">
        <f>PE!AP332</f>
        <v>KWS, Schlamm</v>
      </c>
      <c r="V332" s="332"/>
    </row>
    <row r="333" spans="1:22">
      <c r="A333" t="s">
        <v>368</v>
      </c>
      <c r="B333" s="299"/>
      <c r="C333" s="302"/>
      <c r="D333" s="302"/>
      <c r="E333" s="302"/>
      <c r="F333" s="302"/>
      <c r="G333" s="302"/>
      <c r="H333" s="71"/>
      <c r="I333" s="376"/>
      <c r="J333" s="70">
        <v>12.3352</v>
      </c>
      <c r="K333" s="300"/>
      <c r="L333" s="300" t="e">
        <f t="shared" si="25"/>
        <v>#DIV/0!</v>
      </c>
      <c r="M333" s="300"/>
      <c r="N333" s="297" t="e">
        <f t="shared" si="26"/>
        <v>#DIV/0!</v>
      </c>
      <c r="O333" s="297" t="e">
        <f t="shared" si="27"/>
        <v>#DIV/0!</v>
      </c>
      <c r="P333" s="201" t="e">
        <f t="shared" si="28"/>
        <v>#DIV/0!</v>
      </c>
      <c r="Q333" s="208">
        <f t="shared" si="29"/>
        <v>0</v>
      </c>
      <c r="R333" s="208"/>
      <c r="S333" s="300"/>
      <c r="T333" s="300"/>
      <c r="U333" s="297" t="str">
        <f>PE!AP333</f>
        <v>KWS, Schlamm</v>
      </c>
      <c r="V333" s="332"/>
    </row>
    <row r="334" spans="1:22">
      <c r="A334" t="s">
        <v>369</v>
      </c>
      <c r="B334" s="299"/>
      <c r="C334" s="302"/>
      <c r="D334" s="302"/>
      <c r="E334" s="302"/>
      <c r="F334" s="302"/>
      <c r="G334" s="302"/>
      <c r="H334" s="71"/>
      <c r="I334" s="376"/>
      <c r="J334" s="70">
        <v>9.3447999999999993</v>
      </c>
      <c r="K334" s="300"/>
      <c r="L334" s="300" t="e">
        <f t="shared" si="25"/>
        <v>#DIV/0!</v>
      </c>
      <c r="M334" s="300"/>
      <c r="N334" s="297" t="e">
        <f t="shared" si="26"/>
        <v>#DIV/0!</v>
      </c>
      <c r="O334" s="297" t="e">
        <f t="shared" si="27"/>
        <v>#DIV/0!</v>
      </c>
      <c r="P334" s="201" t="e">
        <f t="shared" si="28"/>
        <v>#DIV/0!</v>
      </c>
      <c r="Q334" s="208">
        <f t="shared" si="29"/>
        <v>0</v>
      </c>
      <c r="R334" s="208"/>
      <c r="S334" s="300"/>
      <c r="T334" s="300"/>
      <c r="U334" s="297" t="str">
        <f>PE!AP334</f>
        <v>KWS, Schlamm</v>
      </c>
      <c r="V334" s="332"/>
    </row>
    <row r="335" spans="1:22">
      <c r="A335" t="s">
        <v>370</v>
      </c>
      <c r="B335" s="299"/>
      <c r="C335" s="302"/>
      <c r="D335" s="302"/>
      <c r="E335" s="302"/>
      <c r="F335" s="302"/>
      <c r="G335" s="302"/>
      <c r="H335" s="71"/>
      <c r="I335" s="376"/>
      <c r="J335" s="70">
        <v>5.2567000000000004</v>
      </c>
      <c r="K335" s="300"/>
      <c r="L335" s="300" t="e">
        <f t="shared" si="25"/>
        <v>#DIV/0!</v>
      </c>
      <c r="M335" s="300"/>
      <c r="N335" s="297" t="e">
        <f t="shared" si="26"/>
        <v>#DIV/0!</v>
      </c>
      <c r="O335" s="297" t="e">
        <f t="shared" si="27"/>
        <v>#DIV/0!</v>
      </c>
      <c r="P335" s="201" t="e">
        <f t="shared" si="28"/>
        <v>#DIV/0!</v>
      </c>
      <c r="Q335" s="208">
        <f t="shared" si="29"/>
        <v>0</v>
      </c>
      <c r="R335" s="208"/>
      <c r="S335" s="300"/>
      <c r="T335" s="300"/>
      <c r="U335" s="297" t="str">
        <f>PE!AP335</f>
        <v>KWS, Schlamm</v>
      </c>
      <c r="V335" s="332"/>
    </row>
    <row r="336" spans="1:22">
      <c r="A336" t="s">
        <v>371</v>
      </c>
      <c r="B336" s="299"/>
      <c r="C336" s="302"/>
      <c r="D336" s="302"/>
      <c r="E336" s="302"/>
      <c r="F336" s="302"/>
      <c r="G336" s="302"/>
      <c r="H336" s="71"/>
      <c r="I336" s="376"/>
      <c r="J336" s="70">
        <v>6.6002999999999998</v>
      </c>
      <c r="K336" s="300"/>
      <c r="L336" s="300" t="e">
        <f t="shared" si="25"/>
        <v>#DIV/0!</v>
      </c>
      <c r="M336" s="300"/>
      <c r="N336" s="297" t="e">
        <f t="shared" si="26"/>
        <v>#DIV/0!</v>
      </c>
      <c r="O336" s="297" t="e">
        <f t="shared" si="27"/>
        <v>#DIV/0!</v>
      </c>
      <c r="P336" s="201" t="e">
        <f t="shared" si="28"/>
        <v>#DIV/0!</v>
      </c>
      <c r="Q336" s="208">
        <f t="shared" si="29"/>
        <v>0</v>
      </c>
      <c r="R336" s="208"/>
      <c r="S336" s="300"/>
      <c r="T336" s="300"/>
      <c r="U336" s="297" t="str">
        <f>PE!AP336</f>
        <v>KWS, Schlamm</v>
      </c>
      <c r="V336" s="332"/>
    </row>
    <row r="337" spans="1:22">
      <c r="A337" t="s">
        <v>372</v>
      </c>
      <c r="B337" s="299"/>
      <c r="C337" s="302"/>
      <c r="D337" s="302"/>
      <c r="E337" s="302"/>
      <c r="F337" s="302"/>
      <c r="G337" s="302"/>
      <c r="H337" s="71"/>
      <c r="I337" s="376"/>
      <c r="J337" s="70">
        <v>8.2026000000000003</v>
      </c>
      <c r="K337" s="300"/>
      <c r="L337" s="300" t="e">
        <f t="shared" si="25"/>
        <v>#DIV/0!</v>
      </c>
      <c r="M337" s="300"/>
      <c r="N337" s="297" t="e">
        <f t="shared" si="26"/>
        <v>#DIV/0!</v>
      </c>
      <c r="O337" s="297" t="e">
        <f t="shared" si="27"/>
        <v>#DIV/0!</v>
      </c>
      <c r="P337" s="201" t="e">
        <f t="shared" si="28"/>
        <v>#DIV/0!</v>
      </c>
      <c r="Q337" s="208">
        <f t="shared" si="29"/>
        <v>0</v>
      </c>
      <c r="R337" s="208"/>
      <c r="S337" s="300"/>
      <c r="T337" s="300"/>
      <c r="U337" s="297" t="str">
        <f>PE!AP337</f>
        <v>KWS, Schlamm</v>
      </c>
      <c r="V337" s="332"/>
    </row>
    <row r="338" spans="1:22">
      <c r="A338" t="s">
        <v>373</v>
      </c>
      <c r="B338" s="299"/>
      <c r="C338" s="302"/>
      <c r="D338" s="302"/>
      <c r="E338" s="302"/>
      <c r="F338" s="302"/>
      <c r="G338" s="302"/>
      <c r="H338" s="71"/>
      <c r="I338" s="376"/>
      <c r="J338" s="70">
        <v>5.8083999999999998</v>
      </c>
      <c r="K338" s="300"/>
      <c r="L338" s="300" t="e">
        <f t="shared" si="25"/>
        <v>#DIV/0!</v>
      </c>
      <c r="M338" s="300"/>
      <c r="N338" s="297" t="e">
        <f t="shared" si="26"/>
        <v>#DIV/0!</v>
      </c>
      <c r="O338" s="297" t="e">
        <f t="shared" si="27"/>
        <v>#DIV/0!</v>
      </c>
      <c r="P338" s="201" t="e">
        <f t="shared" si="28"/>
        <v>#DIV/0!</v>
      </c>
      <c r="Q338" s="208">
        <f t="shared" si="29"/>
        <v>0</v>
      </c>
      <c r="R338" s="208"/>
      <c r="S338" s="300"/>
      <c r="T338" s="300"/>
      <c r="U338" s="297" t="str">
        <f>PE!AP338</f>
        <v>KWS, Schlamm</v>
      </c>
      <c r="V338" s="332"/>
    </row>
    <row r="339" spans="1:22">
      <c r="A339" t="s">
        <v>374</v>
      </c>
      <c r="B339" s="299"/>
      <c r="C339" s="302">
        <v>32.08</v>
      </c>
      <c r="D339" s="302"/>
      <c r="E339" s="302"/>
      <c r="F339" s="302"/>
      <c r="G339" s="302"/>
      <c r="H339" s="71"/>
      <c r="I339" s="376"/>
      <c r="J339" s="70">
        <v>3.9903</v>
      </c>
      <c r="K339" s="300"/>
      <c r="L339" s="300">
        <f t="shared" si="25"/>
        <v>0.33</v>
      </c>
      <c r="M339" s="300"/>
      <c r="N339" s="297">
        <f t="shared" si="26"/>
        <v>32.08</v>
      </c>
      <c r="O339" s="297">
        <f t="shared" si="27"/>
        <v>0</v>
      </c>
      <c r="P339" s="201">
        <f t="shared" si="28"/>
        <v>32.08</v>
      </c>
      <c r="Q339" s="208">
        <f t="shared" si="29"/>
        <v>8.0394957772598552</v>
      </c>
      <c r="R339" s="208"/>
      <c r="S339" s="300"/>
      <c r="T339" s="300"/>
      <c r="U339" s="297" t="str">
        <f>PE!AP339</f>
        <v>KWS, Schlamm</v>
      </c>
      <c r="V339" s="332"/>
    </row>
    <row r="340" spans="1:22">
      <c r="A340" t="s">
        <v>375</v>
      </c>
      <c r="B340" s="299"/>
      <c r="C340" s="302">
        <v>39.92</v>
      </c>
      <c r="D340" s="302"/>
      <c r="E340" s="302"/>
      <c r="F340" s="302"/>
      <c r="G340" s="302"/>
      <c r="H340" s="71"/>
      <c r="I340" s="376"/>
      <c r="J340" s="70">
        <v>3.9306000000000001</v>
      </c>
      <c r="K340" s="300"/>
      <c r="L340" s="300">
        <f t="shared" si="25"/>
        <v>0.33</v>
      </c>
      <c r="M340" s="300"/>
      <c r="N340" s="297">
        <f t="shared" si="26"/>
        <v>39.92</v>
      </c>
      <c r="O340" s="297">
        <f t="shared" si="27"/>
        <v>0</v>
      </c>
      <c r="P340" s="201">
        <f t="shared" si="28"/>
        <v>39.92</v>
      </c>
      <c r="Q340" s="208">
        <f t="shared" si="29"/>
        <v>10.156210247799319</v>
      </c>
      <c r="R340" s="208"/>
      <c r="S340" s="300"/>
      <c r="T340" s="300"/>
      <c r="U340" s="297" t="str">
        <f>PE!AP340</f>
        <v>KWS, Schlamm</v>
      </c>
      <c r="V340" s="332"/>
    </row>
    <row r="341" spans="1:22">
      <c r="A341" t="s">
        <v>376</v>
      </c>
      <c r="B341" s="299"/>
      <c r="C341" s="302">
        <v>20.16</v>
      </c>
      <c r="D341" s="302"/>
      <c r="E341" s="302"/>
      <c r="F341" s="302"/>
      <c r="G341" s="302"/>
      <c r="H341" s="71"/>
      <c r="I341" s="376"/>
      <c r="J341" s="70">
        <v>8.9222999999999999</v>
      </c>
      <c r="K341" s="300"/>
      <c r="L341" s="300">
        <f t="shared" si="25"/>
        <v>0.33</v>
      </c>
      <c r="M341" s="300"/>
      <c r="N341" s="297">
        <f t="shared" si="26"/>
        <v>20.16</v>
      </c>
      <c r="O341" s="297">
        <f t="shared" si="27"/>
        <v>0</v>
      </c>
      <c r="P341" s="201">
        <f t="shared" si="28"/>
        <v>20.16</v>
      </c>
      <c r="Q341" s="208">
        <f t="shared" si="29"/>
        <v>2.2595070777714268</v>
      </c>
      <c r="R341" s="208"/>
      <c r="S341" s="300"/>
      <c r="T341" s="300"/>
      <c r="U341" s="297" t="str">
        <f>PE!AP341</f>
        <v>KWS, Schlamm</v>
      </c>
      <c r="V341" s="332"/>
    </row>
    <row r="342" spans="1:22">
      <c r="A342" t="s">
        <v>377</v>
      </c>
      <c r="B342" s="299">
        <v>10.08</v>
      </c>
      <c r="C342" s="302">
        <v>24.86</v>
      </c>
      <c r="D342" s="302"/>
      <c r="E342" s="302"/>
      <c r="F342" s="302"/>
      <c r="G342" s="302"/>
      <c r="H342" s="71"/>
      <c r="I342" s="376"/>
      <c r="J342" s="70">
        <v>12.0959</v>
      </c>
      <c r="K342" s="300"/>
      <c r="L342" s="300">
        <f t="shared" si="25"/>
        <v>0.5</v>
      </c>
      <c r="M342" s="300"/>
      <c r="N342" s="297">
        <f t="shared" si="26"/>
        <v>17.47</v>
      </c>
      <c r="O342" s="297">
        <f t="shared" si="27"/>
        <v>84.602175157412702</v>
      </c>
      <c r="P342" s="201">
        <f t="shared" si="28"/>
        <v>17.47</v>
      </c>
      <c r="Q342" s="208">
        <f t="shared" si="29"/>
        <v>1.4442910407658791</v>
      </c>
      <c r="R342" s="208"/>
      <c r="S342" s="300"/>
      <c r="T342" s="300"/>
      <c r="U342" s="297" t="str">
        <f>PE!AP342</f>
        <v>KWS, Schlamm</v>
      </c>
      <c r="V342" s="332"/>
    </row>
    <row r="343" spans="1:22">
      <c r="A343" t="s">
        <v>378</v>
      </c>
      <c r="B343" s="299"/>
      <c r="C343" s="302"/>
      <c r="D343" s="302"/>
      <c r="E343" s="302"/>
      <c r="F343" s="302"/>
      <c r="G343" s="302"/>
      <c r="H343" s="71"/>
      <c r="I343" s="376"/>
      <c r="J343" s="70">
        <v>10.832800000000001</v>
      </c>
      <c r="K343" s="300"/>
      <c r="L343" s="300" t="e">
        <f t="shared" si="25"/>
        <v>#DIV/0!</v>
      </c>
      <c r="M343" s="300"/>
      <c r="N343" s="297" t="e">
        <f t="shared" si="26"/>
        <v>#DIV/0!</v>
      </c>
      <c r="O343" s="297" t="e">
        <f t="shared" si="27"/>
        <v>#DIV/0!</v>
      </c>
      <c r="P343" s="201" t="e">
        <f t="shared" si="28"/>
        <v>#DIV/0!</v>
      </c>
      <c r="Q343" s="208">
        <f t="shared" si="29"/>
        <v>0</v>
      </c>
      <c r="R343" s="208"/>
      <c r="S343" s="300"/>
      <c r="T343" s="300"/>
      <c r="U343" s="297" t="str">
        <f>PE!AP343</f>
        <v>KWS, Schlamm</v>
      </c>
      <c r="V343" s="332"/>
    </row>
    <row r="344" spans="1:22">
      <c r="A344" t="s">
        <v>379</v>
      </c>
      <c r="B344" s="299"/>
      <c r="C344" s="302"/>
      <c r="D344" s="302"/>
      <c r="E344" s="302"/>
      <c r="F344" s="302"/>
      <c r="G344" s="302"/>
      <c r="H344" s="71"/>
      <c r="I344" s="376"/>
      <c r="J344" s="70">
        <v>10.189</v>
      </c>
      <c r="K344" s="300"/>
      <c r="L344" s="300" t="e">
        <f t="shared" si="25"/>
        <v>#DIV/0!</v>
      </c>
      <c r="M344" s="300"/>
      <c r="N344" s="297" t="e">
        <f t="shared" si="26"/>
        <v>#DIV/0!</v>
      </c>
      <c r="O344" s="297" t="e">
        <f t="shared" si="27"/>
        <v>#DIV/0!</v>
      </c>
      <c r="P344" s="201" t="e">
        <f t="shared" si="28"/>
        <v>#DIV/0!</v>
      </c>
      <c r="Q344" s="208">
        <f t="shared" si="29"/>
        <v>0</v>
      </c>
      <c r="R344" s="208"/>
      <c r="S344" s="300"/>
      <c r="T344" s="300"/>
      <c r="U344" s="297" t="str">
        <f>PE!AP344</f>
        <v>KWS, Schlamm</v>
      </c>
      <c r="V344" s="332"/>
    </row>
    <row r="345" spans="1:22">
      <c r="A345" t="s">
        <v>380</v>
      </c>
      <c r="B345" s="299"/>
      <c r="C345" s="302">
        <v>16.829999999999998</v>
      </c>
      <c r="D345" s="302"/>
      <c r="E345" s="302"/>
      <c r="F345" s="302"/>
      <c r="G345" s="302"/>
      <c r="H345" s="71"/>
      <c r="I345" s="376"/>
      <c r="J345" s="70">
        <v>11.2362</v>
      </c>
      <c r="K345" s="300"/>
      <c r="L345" s="300">
        <f t="shared" si="25"/>
        <v>0.33</v>
      </c>
      <c r="M345" s="300"/>
      <c r="N345" s="297">
        <f t="shared" si="26"/>
        <v>16.829999999999998</v>
      </c>
      <c r="O345" s="297">
        <f t="shared" si="27"/>
        <v>0</v>
      </c>
      <c r="P345" s="201">
        <f t="shared" si="28"/>
        <v>16.829999999999998</v>
      </c>
      <c r="Q345" s="208">
        <f t="shared" si="29"/>
        <v>1.4978373471458319</v>
      </c>
      <c r="R345" s="208"/>
      <c r="S345" s="300"/>
      <c r="T345" s="300"/>
      <c r="U345" s="297" t="str">
        <f>PE!AP345</f>
        <v>KWS, Schlamm</v>
      </c>
      <c r="V345" s="332"/>
    </row>
    <row r="346" spans="1:22">
      <c r="A346" t="s">
        <v>381</v>
      </c>
      <c r="B346" s="299"/>
      <c r="C346" s="302">
        <v>8.93</v>
      </c>
      <c r="D346" s="302"/>
      <c r="E346" s="302"/>
      <c r="F346" s="302"/>
      <c r="G346" s="302"/>
      <c r="H346" s="71"/>
      <c r="I346" s="376"/>
      <c r="J346" s="70">
        <v>12.948700000000001</v>
      </c>
      <c r="K346" s="300"/>
      <c r="L346" s="300">
        <f t="shared" si="25"/>
        <v>0.33</v>
      </c>
      <c r="M346" s="300"/>
      <c r="N346" s="297">
        <f t="shared" si="26"/>
        <v>8.93</v>
      </c>
      <c r="O346" s="297">
        <f t="shared" si="27"/>
        <v>0</v>
      </c>
      <c r="P346" s="201">
        <f t="shared" si="28"/>
        <v>8.93</v>
      </c>
      <c r="Q346" s="208">
        <f t="shared" si="29"/>
        <v>0.68964452029933498</v>
      </c>
      <c r="R346" s="208"/>
      <c r="S346" s="300"/>
      <c r="T346" s="300"/>
      <c r="U346" s="297" t="str">
        <f>PE!AP346</f>
        <v>KWS, Schlamm</v>
      </c>
      <c r="V346" s="332"/>
    </row>
    <row r="347" spans="1:22">
      <c r="A347" t="s">
        <v>382</v>
      </c>
      <c r="B347" s="299"/>
      <c r="C347" s="302"/>
      <c r="D347" s="302"/>
      <c r="E347" s="302"/>
      <c r="F347" s="302"/>
      <c r="G347" s="302"/>
      <c r="H347" s="71"/>
      <c r="I347" s="376"/>
      <c r="J347" s="70">
        <v>11.2288</v>
      </c>
      <c r="K347" s="300"/>
      <c r="L347" s="300" t="e">
        <f t="shared" si="25"/>
        <v>#DIV/0!</v>
      </c>
      <c r="M347" s="300"/>
      <c r="N347" s="297" t="e">
        <f t="shared" si="26"/>
        <v>#DIV/0!</v>
      </c>
      <c r="O347" s="297" t="e">
        <f t="shared" si="27"/>
        <v>#DIV/0!</v>
      </c>
      <c r="P347" s="201" t="e">
        <f t="shared" si="28"/>
        <v>#DIV/0!</v>
      </c>
      <c r="Q347" s="208">
        <f t="shared" si="29"/>
        <v>0</v>
      </c>
      <c r="R347" s="208"/>
      <c r="S347" s="300"/>
      <c r="T347" s="300"/>
      <c r="U347" s="297" t="str">
        <f>PE!AP347</f>
        <v>KWS, Schlamm</v>
      </c>
      <c r="V347" s="332"/>
    </row>
    <row r="348" spans="1:22">
      <c r="A348" t="s">
        <v>383</v>
      </c>
      <c r="B348" s="299"/>
      <c r="C348" s="302"/>
      <c r="D348" s="302"/>
      <c r="E348" s="302"/>
      <c r="F348" s="302"/>
      <c r="G348" s="302"/>
      <c r="H348" s="71"/>
      <c r="I348" s="376"/>
      <c r="J348" s="70">
        <v>10.394299999999999</v>
      </c>
      <c r="K348" s="300"/>
      <c r="L348" s="300" t="e">
        <f t="shared" si="25"/>
        <v>#DIV/0!</v>
      </c>
      <c r="M348" s="300"/>
      <c r="N348" s="297" t="e">
        <f t="shared" si="26"/>
        <v>#DIV/0!</v>
      </c>
      <c r="O348" s="297" t="e">
        <f t="shared" si="27"/>
        <v>#DIV/0!</v>
      </c>
      <c r="P348" s="201" t="e">
        <f t="shared" si="28"/>
        <v>#DIV/0!</v>
      </c>
      <c r="Q348" s="208">
        <f t="shared" si="29"/>
        <v>0</v>
      </c>
      <c r="R348" s="208"/>
      <c r="S348" s="300"/>
      <c r="T348" s="300"/>
      <c r="U348" s="297" t="str">
        <f>PE!AP348</f>
        <v>KWS, Schlamm</v>
      </c>
      <c r="V348" s="332"/>
    </row>
    <row r="349" spans="1:22">
      <c r="A349" t="s">
        <v>384</v>
      </c>
      <c r="B349" s="299"/>
      <c r="C349" s="302"/>
      <c r="D349" s="302"/>
      <c r="E349" s="302"/>
      <c r="F349" s="302"/>
      <c r="G349" s="302"/>
      <c r="H349" s="71"/>
      <c r="I349" s="376"/>
      <c r="J349" s="70">
        <v>10.697100000000001</v>
      </c>
      <c r="K349" s="300"/>
      <c r="L349" s="300" t="e">
        <f t="shared" si="25"/>
        <v>#DIV/0!</v>
      </c>
      <c r="M349" s="300"/>
      <c r="N349" s="297" t="e">
        <f t="shared" si="26"/>
        <v>#DIV/0!</v>
      </c>
      <c r="O349" s="297" t="e">
        <f t="shared" si="27"/>
        <v>#DIV/0!</v>
      </c>
      <c r="P349" s="201" t="e">
        <f t="shared" si="28"/>
        <v>#DIV/0!</v>
      </c>
      <c r="Q349" s="208">
        <f t="shared" si="29"/>
        <v>0</v>
      </c>
      <c r="R349" s="208"/>
      <c r="S349" s="300"/>
      <c r="T349" s="300"/>
      <c r="U349" s="297" t="str">
        <f>PE!AP349</f>
        <v>KWS, Schlamm</v>
      </c>
      <c r="V349" s="332"/>
    </row>
    <row r="350" spans="1:22">
      <c r="A350" t="s">
        <v>385</v>
      </c>
      <c r="B350" s="299"/>
      <c r="C350" s="302"/>
      <c r="D350" s="302"/>
      <c r="E350" s="302"/>
      <c r="F350" s="302"/>
      <c r="G350" s="302"/>
      <c r="H350" s="71"/>
      <c r="I350" s="376"/>
      <c r="J350" s="70">
        <v>9.5343999999999998</v>
      </c>
      <c r="K350" s="300"/>
      <c r="L350" s="300" t="e">
        <f t="shared" si="25"/>
        <v>#DIV/0!</v>
      </c>
      <c r="M350" s="300"/>
      <c r="N350" s="297" t="e">
        <f t="shared" si="26"/>
        <v>#DIV/0!</v>
      </c>
      <c r="O350" s="297" t="e">
        <f t="shared" si="27"/>
        <v>#DIV/0!</v>
      </c>
      <c r="P350" s="201" t="e">
        <f t="shared" si="28"/>
        <v>#DIV/0!</v>
      </c>
      <c r="Q350" s="208">
        <f t="shared" si="29"/>
        <v>0</v>
      </c>
      <c r="R350" s="208"/>
      <c r="S350" s="300"/>
      <c r="T350" s="300"/>
      <c r="U350" s="297" t="str">
        <f>PE!AP350</f>
        <v>KWS, Schlamm</v>
      </c>
      <c r="V350" s="332"/>
    </row>
    <row r="351" spans="1:22">
      <c r="A351" t="s">
        <v>386</v>
      </c>
      <c r="B351" s="299"/>
      <c r="C351" s="302"/>
      <c r="D351" s="302"/>
      <c r="E351" s="302"/>
      <c r="F351" s="302"/>
      <c r="G351" s="302"/>
      <c r="H351" s="71"/>
      <c r="I351" s="376"/>
      <c r="J351" s="70">
        <v>10.952199999999999</v>
      </c>
      <c r="K351" s="300"/>
      <c r="L351" s="300" t="e">
        <f t="shared" si="25"/>
        <v>#DIV/0!</v>
      </c>
      <c r="M351" s="300"/>
      <c r="N351" s="297" t="e">
        <f t="shared" si="26"/>
        <v>#DIV/0!</v>
      </c>
      <c r="O351" s="297" t="e">
        <f t="shared" si="27"/>
        <v>#DIV/0!</v>
      </c>
      <c r="P351" s="201" t="e">
        <f t="shared" si="28"/>
        <v>#DIV/0!</v>
      </c>
      <c r="Q351" s="208">
        <f t="shared" si="29"/>
        <v>0</v>
      </c>
      <c r="R351" s="208"/>
      <c r="S351" s="300"/>
      <c r="T351" s="300"/>
      <c r="U351" s="297" t="str">
        <f>PE!AP351</f>
        <v>KWS, Schlamm</v>
      </c>
      <c r="V351" s="332"/>
    </row>
    <row r="352" spans="1:22">
      <c r="A352" t="s">
        <v>387</v>
      </c>
      <c r="B352" s="299"/>
      <c r="C352" s="302"/>
      <c r="D352" s="302"/>
      <c r="E352" s="302"/>
      <c r="F352" s="302"/>
      <c r="G352" s="302"/>
      <c r="H352" s="71"/>
      <c r="I352" s="376"/>
      <c r="J352" s="70">
        <v>9.3751999999999995</v>
      </c>
      <c r="K352" s="300"/>
      <c r="L352" s="300" t="e">
        <f t="shared" si="25"/>
        <v>#DIV/0!</v>
      </c>
      <c r="M352" s="300"/>
      <c r="N352" s="297" t="e">
        <f t="shared" si="26"/>
        <v>#DIV/0!</v>
      </c>
      <c r="O352" s="297" t="e">
        <f t="shared" si="27"/>
        <v>#DIV/0!</v>
      </c>
      <c r="P352" s="201" t="e">
        <f t="shared" si="28"/>
        <v>#DIV/0!</v>
      </c>
      <c r="Q352" s="208">
        <f t="shared" si="29"/>
        <v>0</v>
      </c>
      <c r="R352" s="208"/>
      <c r="S352" s="300"/>
      <c r="T352" s="300"/>
      <c r="U352" s="297" t="str">
        <f>PE!AP352</f>
        <v>KWS, Schlamm</v>
      </c>
      <c r="V352" s="332"/>
    </row>
    <row r="353" spans="1:22">
      <c r="A353" t="s">
        <v>388</v>
      </c>
      <c r="B353" s="299"/>
      <c r="C353" s="302"/>
      <c r="D353" s="302"/>
      <c r="E353" s="302"/>
      <c r="F353" s="302"/>
      <c r="G353" s="302"/>
      <c r="H353" s="71"/>
      <c r="I353" s="376"/>
      <c r="J353" s="70">
        <v>12.8238</v>
      </c>
      <c r="K353" s="300"/>
      <c r="L353" s="300" t="e">
        <f t="shared" si="25"/>
        <v>#DIV/0!</v>
      </c>
      <c r="M353" s="300"/>
      <c r="N353" s="297" t="e">
        <f t="shared" si="26"/>
        <v>#DIV/0!</v>
      </c>
      <c r="O353" s="297" t="e">
        <f t="shared" si="27"/>
        <v>#DIV/0!</v>
      </c>
      <c r="P353" s="201" t="e">
        <f t="shared" si="28"/>
        <v>#DIV/0!</v>
      </c>
      <c r="Q353" s="208">
        <f t="shared" si="29"/>
        <v>0</v>
      </c>
      <c r="R353" s="208"/>
      <c r="S353" s="300"/>
      <c r="T353" s="300"/>
      <c r="U353" s="297" t="str">
        <f>PE!AP353</f>
        <v>Kläranlage</v>
      </c>
      <c r="V353" s="332"/>
    </row>
    <row r="354" spans="1:22">
      <c r="A354" t="s">
        <v>389</v>
      </c>
      <c r="B354" s="299"/>
      <c r="C354" s="302"/>
      <c r="D354" s="302"/>
      <c r="E354" s="302"/>
      <c r="F354" s="302"/>
      <c r="G354" s="302"/>
      <c r="H354" s="71"/>
      <c r="I354" s="376"/>
      <c r="J354" s="70">
        <v>9.2330000000000005</v>
      </c>
      <c r="K354" s="300"/>
      <c r="L354" s="300" t="e">
        <f t="shared" si="25"/>
        <v>#DIV/0!</v>
      </c>
      <c r="M354" s="300"/>
      <c r="N354" s="297" t="e">
        <f t="shared" si="26"/>
        <v>#DIV/0!</v>
      </c>
      <c r="O354" s="297" t="e">
        <f t="shared" si="27"/>
        <v>#DIV/0!</v>
      </c>
      <c r="P354" s="201" t="e">
        <f t="shared" si="28"/>
        <v>#DIV/0!</v>
      </c>
      <c r="Q354" s="208">
        <f t="shared" si="29"/>
        <v>0</v>
      </c>
      <c r="R354" s="208"/>
      <c r="S354" s="300"/>
      <c r="T354" s="300"/>
      <c r="U354" s="297" t="str">
        <f>PE!AP354</f>
        <v>Kläranlage</v>
      </c>
      <c r="V354" s="332"/>
    </row>
    <row r="355" spans="1:22">
      <c r="A355" t="s">
        <v>390</v>
      </c>
      <c r="B355" s="299"/>
      <c r="C355" s="302"/>
      <c r="D355" s="302"/>
      <c r="E355" s="302"/>
      <c r="F355" s="302"/>
      <c r="G355" s="302"/>
      <c r="H355" s="71"/>
      <c r="I355" s="376"/>
      <c r="J355" s="70">
        <v>9.9817</v>
      </c>
      <c r="K355" s="300"/>
      <c r="L355" s="300" t="e">
        <f t="shared" si="25"/>
        <v>#DIV/0!</v>
      </c>
      <c r="M355" s="300"/>
      <c r="N355" s="297" t="e">
        <f t="shared" si="26"/>
        <v>#DIV/0!</v>
      </c>
      <c r="O355" s="297" t="e">
        <f t="shared" si="27"/>
        <v>#DIV/0!</v>
      </c>
      <c r="P355" s="201" t="e">
        <f t="shared" si="28"/>
        <v>#DIV/0!</v>
      </c>
      <c r="Q355" s="208">
        <f t="shared" si="29"/>
        <v>0</v>
      </c>
      <c r="R355" s="208"/>
      <c r="S355" s="300"/>
      <c r="T355" s="300"/>
      <c r="U355" s="297" t="str">
        <f>PE!AP355</f>
        <v>Kläranlage</v>
      </c>
      <c r="V355" s="332"/>
    </row>
    <row r="356" spans="1:22">
      <c r="A356" t="s">
        <v>391</v>
      </c>
      <c r="B356" s="299"/>
      <c r="C356" s="302"/>
      <c r="D356" s="302"/>
      <c r="E356" s="302"/>
      <c r="F356" s="302"/>
      <c r="G356" s="302"/>
      <c r="H356" s="71"/>
      <c r="I356" s="376"/>
      <c r="J356" s="70">
        <v>9.2881999999999998</v>
      </c>
      <c r="K356" s="300"/>
      <c r="L356" s="300" t="e">
        <f t="shared" si="25"/>
        <v>#DIV/0!</v>
      </c>
      <c r="M356" s="300"/>
      <c r="N356" s="297" t="e">
        <f t="shared" si="26"/>
        <v>#DIV/0!</v>
      </c>
      <c r="O356" s="297" t="e">
        <f t="shared" si="27"/>
        <v>#DIV/0!</v>
      </c>
      <c r="P356" s="201" t="e">
        <f t="shared" si="28"/>
        <v>#DIV/0!</v>
      </c>
      <c r="Q356" s="208">
        <f t="shared" si="29"/>
        <v>0</v>
      </c>
      <c r="R356" s="208"/>
      <c r="S356" s="300"/>
      <c r="T356" s="300"/>
      <c r="U356" s="297" t="str">
        <f>PE!AP356</f>
        <v>Kläranlage</v>
      </c>
      <c r="V356" s="332"/>
    </row>
    <row r="357" spans="1:22">
      <c r="A357" t="s">
        <v>392</v>
      </c>
      <c r="B357" s="299"/>
      <c r="C357" s="302"/>
      <c r="D357" s="302"/>
      <c r="E357" s="302"/>
      <c r="F357" s="302"/>
      <c r="G357" s="302"/>
      <c r="H357" s="71"/>
      <c r="I357" s="376"/>
      <c r="J357" s="70">
        <v>9.6580999999999992</v>
      </c>
      <c r="K357" s="300"/>
      <c r="L357" s="300" t="e">
        <f t="shared" si="25"/>
        <v>#DIV/0!</v>
      </c>
      <c r="M357" s="300"/>
      <c r="N357" s="297" t="e">
        <f t="shared" si="26"/>
        <v>#DIV/0!</v>
      </c>
      <c r="O357" s="297" t="e">
        <f t="shared" si="27"/>
        <v>#DIV/0!</v>
      </c>
      <c r="P357" s="201" t="e">
        <f t="shared" si="28"/>
        <v>#DIV/0!</v>
      </c>
      <c r="Q357" s="208">
        <f t="shared" si="29"/>
        <v>0</v>
      </c>
      <c r="R357" s="208"/>
      <c r="S357" s="300"/>
      <c r="T357" s="300"/>
      <c r="U357" s="297" t="str">
        <f>PE!AP357</f>
        <v>Kläranlage</v>
      </c>
      <c r="V357" s="332"/>
    </row>
    <row r="358" spans="1:22">
      <c r="A358" t="s">
        <v>393</v>
      </c>
      <c r="B358" s="299"/>
      <c r="C358" s="302"/>
      <c r="D358" s="302"/>
      <c r="E358" s="302"/>
      <c r="F358" s="302"/>
      <c r="G358" s="302"/>
      <c r="H358" s="71"/>
      <c r="I358" s="376"/>
      <c r="J358" s="70">
        <v>11.474</v>
      </c>
      <c r="K358" s="300"/>
      <c r="L358" s="300" t="e">
        <f t="shared" si="25"/>
        <v>#DIV/0!</v>
      </c>
      <c r="M358" s="300"/>
      <c r="N358" s="297" t="e">
        <f t="shared" si="26"/>
        <v>#DIV/0!</v>
      </c>
      <c r="O358" s="297" t="e">
        <f t="shared" si="27"/>
        <v>#DIV/0!</v>
      </c>
      <c r="P358" s="201" t="e">
        <f t="shared" si="28"/>
        <v>#DIV/0!</v>
      </c>
      <c r="Q358" s="208">
        <f t="shared" si="29"/>
        <v>0</v>
      </c>
      <c r="R358" s="208"/>
      <c r="S358" s="300"/>
      <c r="T358" s="300"/>
      <c r="U358" s="297" t="str">
        <f>PE!AP358</f>
        <v>Kläranlage</v>
      </c>
      <c r="V358" s="332"/>
    </row>
    <row r="359" spans="1:22">
      <c r="A359" t="s">
        <v>394</v>
      </c>
      <c r="B359" s="299"/>
      <c r="C359" s="302"/>
      <c r="D359" s="302"/>
      <c r="E359" s="302"/>
      <c r="F359" s="302"/>
      <c r="G359" s="302"/>
      <c r="H359" s="71"/>
      <c r="I359" s="376"/>
      <c r="J359" s="70">
        <v>5.3753000000000002</v>
      </c>
      <c r="K359" s="300"/>
      <c r="L359" s="300" t="e">
        <f t="shared" si="25"/>
        <v>#DIV/0!</v>
      </c>
      <c r="M359" s="300"/>
      <c r="N359" s="297" t="e">
        <f t="shared" si="26"/>
        <v>#DIV/0!</v>
      </c>
      <c r="O359" s="297" t="e">
        <f t="shared" si="27"/>
        <v>#DIV/0!</v>
      </c>
      <c r="P359" s="201" t="e">
        <f t="shared" si="28"/>
        <v>#DIV/0!</v>
      </c>
      <c r="Q359" s="208">
        <f t="shared" si="29"/>
        <v>0</v>
      </c>
      <c r="R359" s="208"/>
      <c r="S359" s="300"/>
      <c r="T359" s="300"/>
      <c r="U359" s="297" t="str">
        <f>PE!AP359</f>
        <v>Methode</v>
      </c>
      <c r="V359" s="332"/>
    </row>
    <row r="360" spans="1:22">
      <c r="A360" t="s">
        <v>395</v>
      </c>
      <c r="B360" s="299">
        <v>17.32</v>
      </c>
      <c r="C360" s="302"/>
      <c r="D360" s="302"/>
      <c r="E360" s="302"/>
      <c r="F360" s="302"/>
      <c r="G360" s="302"/>
      <c r="H360" s="71"/>
      <c r="I360" s="376"/>
      <c r="J360" s="70">
        <v>112</v>
      </c>
      <c r="K360" s="300"/>
      <c r="L360" s="300">
        <f t="shared" si="25"/>
        <v>0.33</v>
      </c>
      <c r="M360" s="300"/>
      <c r="N360" s="297">
        <f t="shared" si="26"/>
        <v>17.32</v>
      </c>
      <c r="O360" s="297">
        <f t="shared" si="27"/>
        <v>0</v>
      </c>
      <c r="P360" s="201">
        <f t="shared" si="28"/>
        <v>17.32</v>
      </c>
      <c r="Q360" s="208">
        <f t="shared" si="29"/>
        <v>0.15464285714285714</v>
      </c>
      <c r="R360" s="208"/>
      <c r="S360" s="300"/>
      <c r="T360" s="300"/>
      <c r="U360" s="297" t="str">
        <f>PE!AP360</f>
        <v>Methode</v>
      </c>
      <c r="V360" s="332"/>
    </row>
    <row r="361" spans="1:22">
      <c r="A361" t="s">
        <v>396</v>
      </c>
      <c r="B361" s="299"/>
      <c r="C361" s="302"/>
      <c r="D361" s="302"/>
      <c r="E361" s="302"/>
      <c r="F361" s="302"/>
      <c r="G361" s="302"/>
      <c r="H361" s="71"/>
      <c r="I361" s="376"/>
      <c r="J361" s="70">
        <v>10.3752</v>
      </c>
      <c r="K361" s="300"/>
      <c r="L361" s="300" t="e">
        <f t="shared" si="25"/>
        <v>#DIV/0!</v>
      </c>
      <c r="M361" s="300"/>
      <c r="N361" s="297" t="e">
        <f t="shared" si="26"/>
        <v>#DIV/0!</v>
      </c>
      <c r="O361" s="297" t="e">
        <f t="shared" si="27"/>
        <v>#DIV/0!</v>
      </c>
      <c r="P361" s="201" t="e">
        <f t="shared" si="28"/>
        <v>#DIV/0!</v>
      </c>
      <c r="Q361" s="208">
        <f t="shared" si="29"/>
        <v>0</v>
      </c>
      <c r="R361" s="208"/>
      <c r="S361" s="300"/>
      <c r="T361" s="300"/>
      <c r="U361" s="297" t="str">
        <f>PE!AP361</f>
        <v>Kläranlage</v>
      </c>
      <c r="V361" s="332"/>
    </row>
    <row r="362" spans="1:22">
      <c r="A362" t="s">
        <v>397</v>
      </c>
      <c r="B362" s="299"/>
      <c r="C362" s="302"/>
      <c r="D362" s="302"/>
      <c r="E362" s="302"/>
      <c r="F362" s="302"/>
      <c r="G362" s="302"/>
      <c r="H362" s="71"/>
      <c r="I362" s="376"/>
      <c r="J362" s="70">
        <v>9.6805000000000003</v>
      </c>
      <c r="K362" s="300"/>
      <c r="L362" s="300" t="e">
        <f t="shared" si="25"/>
        <v>#DIV/0!</v>
      </c>
      <c r="M362" s="300"/>
      <c r="N362" s="297" t="e">
        <f t="shared" si="26"/>
        <v>#DIV/0!</v>
      </c>
      <c r="O362" s="297" t="e">
        <f t="shared" si="27"/>
        <v>#DIV/0!</v>
      </c>
      <c r="P362" s="201" t="e">
        <f t="shared" si="28"/>
        <v>#DIV/0!</v>
      </c>
      <c r="Q362" s="208">
        <f t="shared" si="29"/>
        <v>0</v>
      </c>
      <c r="R362" s="208"/>
      <c r="S362" s="300"/>
      <c r="T362" s="300"/>
      <c r="U362" s="297" t="str">
        <f>PE!AP362</f>
        <v>Kläranlage</v>
      </c>
      <c r="V362" s="332"/>
    </row>
    <row r="363" spans="1:22">
      <c r="A363" t="s">
        <v>398</v>
      </c>
      <c r="B363" s="299"/>
      <c r="C363" s="302"/>
      <c r="D363" s="302"/>
      <c r="E363" s="302"/>
      <c r="F363" s="302"/>
      <c r="G363" s="302"/>
      <c r="H363" s="71"/>
      <c r="I363" s="376"/>
      <c r="J363" s="70">
        <v>14.1539</v>
      </c>
      <c r="K363" s="300"/>
      <c r="L363" s="300" t="e">
        <f t="shared" si="25"/>
        <v>#DIV/0!</v>
      </c>
      <c r="M363" s="300"/>
      <c r="N363" s="297" t="e">
        <f t="shared" si="26"/>
        <v>#DIV/0!</v>
      </c>
      <c r="O363" s="297" t="e">
        <f t="shared" si="27"/>
        <v>#DIV/0!</v>
      </c>
      <c r="P363" s="201" t="e">
        <f t="shared" si="28"/>
        <v>#DIV/0!</v>
      </c>
      <c r="Q363" s="208">
        <f t="shared" si="29"/>
        <v>0</v>
      </c>
      <c r="R363" s="208"/>
      <c r="S363" s="300"/>
      <c r="T363" s="300"/>
      <c r="U363" s="297" t="str">
        <f>PE!AP363</f>
        <v>Kläranlage</v>
      </c>
      <c r="V363" s="332"/>
    </row>
    <row r="364" spans="1:22">
      <c r="A364" t="s">
        <v>399</v>
      </c>
      <c r="B364" s="299"/>
      <c r="C364" s="302"/>
      <c r="D364" s="302"/>
      <c r="E364" s="302"/>
      <c r="F364" s="302"/>
      <c r="G364" s="302"/>
      <c r="H364" s="71"/>
      <c r="I364" s="376"/>
      <c r="J364" s="70">
        <v>11.6051</v>
      </c>
      <c r="K364" s="300"/>
      <c r="L364" s="300" t="e">
        <f t="shared" si="25"/>
        <v>#DIV/0!</v>
      </c>
      <c r="M364" s="300"/>
      <c r="N364" s="297" t="e">
        <f t="shared" si="26"/>
        <v>#DIV/0!</v>
      </c>
      <c r="O364" s="297" t="e">
        <f t="shared" si="27"/>
        <v>#DIV/0!</v>
      </c>
      <c r="P364" s="201" t="e">
        <f t="shared" si="28"/>
        <v>#DIV/0!</v>
      </c>
      <c r="Q364" s="208">
        <f t="shared" si="29"/>
        <v>0</v>
      </c>
      <c r="R364" s="208"/>
      <c r="S364" s="300"/>
      <c r="T364" s="300"/>
      <c r="U364" s="297" t="str">
        <f>PE!AP364</f>
        <v>KWS, Schlamm</v>
      </c>
      <c r="V364" s="332"/>
    </row>
    <row r="365" spans="1:22">
      <c r="A365" t="s">
        <v>400</v>
      </c>
      <c r="B365" s="299"/>
      <c r="C365" s="302"/>
      <c r="D365" s="302"/>
      <c r="E365" s="302"/>
      <c r="F365" s="302"/>
      <c r="G365" s="302"/>
      <c r="H365" s="71"/>
      <c r="I365" s="376"/>
      <c r="J365" s="70">
        <v>18.023900000000001</v>
      </c>
      <c r="K365" s="300"/>
      <c r="L365" s="300" t="e">
        <f t="shared" si="25"/>
        <v>#DIV/0!</v>
      </c>
      <c r="M365" s="300"/>
      <c r="N365" s="297" t="e">
        <f t="shared" si="26"/>
        <v>#DIV/0!</v>
      </c>
      <c r="O365" s="297" t="e">
        <f t="shared" si="27"/>
        <v>#DIV/0!</v>
      </c>
      <c r="P365" s="201" t="e">
        <f t="shared" si="28"/>
        <v>#DIV/0!</v>
      </c>
      <c r="Q365" s="208">
        <f t="shared" si="29"/>
        <v>0</v>
      </c>
      <c r="R365" s="208"/>
      <c r="S365" s="300"/>
      <c r="T365" s="300"/>
      <c r="U365" s="297" t="str">
        <f>PE!AP365</f>
        <v>KWS, Schlamm</v>
      </c>
      <c r="V365" s="332"/>
    </row>
    <row r="366" spans="1:22">
      <c r="A366" t="s">
        <v>401</v>
      </c>
      <c r="B366" s="299"/>
      <c r="C366" s="302"/>
      <c r="D366" s="302"/>
      <c r="E366" s="302"/>
      <c r="F366" s="302"/>
      <c r="G366" s="302"/>
      <c r="H366" s="71"/>
      <c r="I366" s="376"/>
      <c r="J366" s="70">
        <v>15.543699999999999</v>
      </c>
      <c r="K366" s="300"/>
      <c r="L366" s="300" t="e">
        <f t="shared" si="25"/>
        <v>#DIV/0!</v>
      </c>
      <c r="M366" s="300"/>
      <c r="N366" s="297" t="e">
        <f t="shared" si="26"/>
        <v>#DIV/0!</v>
      </c>
      <c r="O366" s="297" t="e">
        <f t="shared" si="27"/>
        <v>#DIV/0!</v>
      </c>
      <c r="P366" s="201" t="e">
        <f t="shared" si="28"/>
        <v>#DIV/0!</v>
      </c>
      <c r="Q366" s="208">
        <f t="shared" si="29"/>
        <v>0</v>
      </c>
      <c r="R366" s="208"/>
      <c r="S366" s="300"/>
      <c r="T366" s="300"/>
      <c r="U366" s="297" t="str">
        <f>PE!AP366</f>
        <v>KWS, Schlamm</v>
      </c>
      <c r="V366" s="332"/>
    </row>
    <row r="367" spans="1:22">
      <c r="A367" t="s">
        <v>402</v>
      </c>
      <c r="B367" s="299"/>
      <c r="C367" s="302"/>
      <c r="D367" s="302"/>
      <c r="E367" s="302"/>
      <c r="F367" s="302"/>
      <c r="G367" s="302"/>
      <c r="H367" s="176"/>
      <c r="I367" s="70"/>
      <c r="J367" s="70">
        <v>33</v>
      </c>
      <c r="K367" s="300"/>
      <c r="L367" s="300" t="e">
        <f t="shared" si="25"/>
        <v>#DIV/0!</v>
      </c>
      <c r="M367" s="300"/>
      <c r="N367" s="297" t="e">
        <f t="shared" si="26"/>
        <v>#DIV/0!</v>
      </c>
      <c r="O367" s="297" t="e">
        <f t="shared" si="27"/>
        <v>#DIV/0!</v>
      </c>
      <c r="P367" s="201" t="e">
        <f t="shared" si="28"/>
        <v>#DIV/0!</v>
      </c>
      <c r="Q367" s="208">
        <f t="shared" si="29"/>
        <v>0</v>
      </c>
      <c r="R367" s="208"/>
      <c r="S367" s="300"/>
      <c r="T367" s="300"/>
      <c r="U367" s="297" t="str">
        <f>PE!AP367</f>
        <v>Methode</v>
      </c>
      <c r="V367" s="332"/>
    </row>
    <row r="368" spans="1:22">
      <c r="A368" t="s">
        <v>403</v>
      </c>
      <c r="B368" s="299"/>
      <c r="C368" s="302"/>
      <c r="D368" s="302"/>
      <c r="E368" s="302"/>
      <c r="F368" s="302"/>
      <c r="G368" s="302"/>
      <c r="H368" s="71"/>
      <c r="I368" s="376"/>
      <c r="J368" s="70">
        <v>29.634599999999999</v>
      </c>
      <c r="K368" s="300"/>
      <c r="L368" s="300" t="e">
        <f t="shared" si="25"/>
        <v>#DIV/0!</v>
      </c>
      <c r="M368" s="300"/>
      <c r="N368" s="297" t="e">
        <f t="shared" si="26"/>
        <v>#DIV/0!</v>
      </c>
      <c r="O368" s="297" t="e">
        <f t="shared" si="27"/>
        <v>#DIV/0!</v>
      </c>
      <c r="P368" s="201" t="e">
        <f t="shared" si="28"/>
        <v>#DIV/0!</v>
      </c>
      <c r="Q368" s="208">
        <f t="shared" si="29"/>
        <v>0</v>
      </c>
      <c r="R368" s="208"/>
      <c r="S368" s="300"/>
      <c r="T368" s="300"/>
      <c r="U368" s="297" t="str">
        <f>PE!AP368</f>
        <v>Algen</v>
      </c>
      <c r="V368" s="332"/>
    </row>
    <row r="369" spans="1:22">
      <c r="A369" t="s">
        <v>405</v>
      </c>
      <c r="B369" s="299"/>
      <c r="C369" s="302"/>
      <c r="D369" s="302"/>
      <c r="E369" s="302"/>
      <c r="F369" s="302"/>
      <c r="G369" s="302"/>
      <c r="H369" s="71"/>
      <c r="I369" s="376"/>
      <c r="J369" s="70">
        <v>26.3947</v>
      </c>
      <c r="K369" s="300"/>
      <c r="L369" s="300" t="e">
        <f t="shared" si="25"/>
        <v>#DIV/0!</v>
      </c>
      <c r="M369" s="300"/>
      <c r="N369" s="297" t="e">
        <f t="shared" si="26"/>
        <v>#DIV/0!</v>
      </c>
      <c r="O369" s="297" t="e">
        <f t="shared" si="27"/>
        <v>#DIV/0!</v>
      </c>
      <c r="P369" s="201" t="e">
        <f t="shared" si="28"/>
        <v>#DIV/0!</v>
      </c>
      <c r="Q369" s="208">
        <f t="shared" si="29"/>
        <v>0</v>
      </c>
      <c r="R369" s="208"/>
      <c r="S369" s="300"/>
      <c r="T369" s="300"/>
      <c r="U369" s="297" t="str">
        <f>PE!AP369</f>
        <v>Algen</v>
      </c>
      <c r="V369" s="332"/>
    </row>
    <row r="370" spans="1:22">
      <c r="A370" t="s">
        <v>406</v>
      </c>
      <c r="B370" s="299"/>
      <c r="C370" s="302"/>
      <c r="D370" s="302"/>
      <c r="E370" s="302"/>
      <c r="F370" s="302"/>
      <c r="G370" s="302"/>
      <c r="H370" s="71"/>
      <c r="I370" s="376"/>
      <c r="J370" s="70">
        <v>66.433099999999996</v>
      </c>
      <c r="K370" s="300"/>
      <c r="L370" s="300" t="e">
        <f t="shared" si="25"/>
        <v>#DIV/0!</v>
      </c>
      <c r="M370" s="300"/>
      <c r="N370" s="297" t="e">
        <f t="shared" si="26"/>
        <v>#DIV/0!</v>
      </c>
      <c r="O370" s="297" t="e">
        <f t="shared" si="27"/>
        <v>#DIV/0!</v>
      </c>
      <c r="P370" s="201" t="e">
        <f t="shared" si="28"/>
        <v>#DIV/0!</v>
      </c>
      <c r="Q370" s="208">
        <f t="shared" si="29"/>
        <v>0</v>
      </c>
      <c r="R370" s="208"/>
      <c r="S370" s="300"/>
      <c r="T370" s="300"/>
      <c r="U370" s="297" t="str">
        <f>PE!AP370</f>
        <v>Algen</v>
      </c>
      <c r="V370" s="332"/>
    </row>
    <row r="371" spans="1:22">
      <c r="A371" t="s">
        <v>407</v>
      </c>
      <c r="B371" s="299"/>
      <c r="C371" s="302"/>
      <c r="D371" s="302"/>
      <c r="E371" s="302"/>
      <c r="F371" s="302"/>
      <c r="G371" s="302"/>
      <c r="H371" s="71"/>
      <c r="I371" s="376"/>
      <c r="J371" s="70">
        <v>57.495199999999997</v>
      </c>
      <c r="K371" s="300"/>
      <c r="L371" s="300" t="e">
        <f t="shared" si="25"/>
        <v>#DIV/0!</v>
      </c>
      <c r="M371" s="300"/>
      <c r="N371" s="297" t="e">
        <f t="shared" si="26"/>
        <v>#DIV/0!</v>
      </c>
      <c r="O371" s="297" t="e">
        <f t="shared" si="27"/>
        <v>#DIV/0!</v>
      </c>
      <c r="P371" s="201" t="e">
        <f t="shared" si="28"/>
        <v>#DIV/0!</v>
      </c>
      <c r="Q371" s="208">
        <f t="shared" si="29"/>
        <v>0</v>
      </c>
      <c r="R371" s="208"/>
      <c r="S371" s="300"/>
      <c r="T371" s="300"/>
      <c r="U371" s="297" t="str">
        <f>PE!AP371</f>
        <v>Algen</v>
      </c>
      <c r="V371" s="332"/>
    </row>
    <row r="372" spans="1:22">
      <c r="A372" t="s">
        <v>408</v>
      </c>
      <c r="B372" s="299"/>
      <c r="C372" s="302"/>
      <c r="D372" s="302"/>
      <c r="E372" s="302"/>
      <c r="F372" s="302"/>
      <c r="G372" s="302"/>
      <c r="H372" s="71"/>
      <c r="I372" s="376"/>
      <c r="J372" s="70">
        <v>61.650500000000001</v>
      </c>
      <c r="K372" s="300"/>
      <c r="L372" s="300" t="e">
        <f t="shared" si="25"/>
        <v>#DIV/0!</v>
      </c>
      <c r="M372" s="300"/>
      <c r="N372" s="297" t="e">
        <f t="shared" si="26"/>
        <v>#DIV/0!</v>
      </c>
      <c r="O372" s="297" t="e">
        <f t="shared" si="27"/>
        <v>#DIV/0!</v>
      </c>
      <c r="P372" s="201" t="e">
        <f t="shared" si="28"/>
        <v>#DIV/0!</v>
      </c>
      <c r="Q372" s="208">
        <f t="shared" si="29"/>
        <v>0</v>
      </c>
      <c r="R372" s="208"/>
      <c r="S372" s="300"/>
      <c r="T372" s="300"/>
      <c r="U372" s="297" t="str">
        <f>PE!AP372</f>
        <v>Algen, Methode</v>
      </c>
      <c r="V372" s="332"/>
    </row>
    <row r="373" spans="1:22">
      <c r="A373" t="s">
        <v>410</v>
      </c>
      <c r="B373" s="299"/>
      <c r="C373" s="302"/>
      <c r="D373" s="302"/>
      <c r="E373" s="302"/>
      <c r="F373" s="302"/>
      <c r="G373" s="302"/>
      <c r="H373" s="71"/>
      <c r="I373" s="376"/>
      <c r="J373" s="70">
        <v>29.857800000000001</v>
      </c>
      <c r="K373" s="300"/>
      <c r="L373" s="300" t="e">
        <f t="shared" si="25"/>
        <v>#DIV/0!</v>
      </c>
      <c r="M373" s="300"/>
      <c r="N373" s="297" t="e">
        <f t="shared" si="26"/>
        <v>#DIV/0!</v>
      </c>
      <c r="O373" s="297" t="e">
        <f t="shared" si="27"/>
        <v>#DIV/0!</v>
      </c>
      <c r="P373" s="201" t="e">
        <f t="shared" si="28"/>
        <v>#DIV/0!</v>
      </c>
      <c r="Q373" s="208">
        <f t="shared" si="29"/>
        <v>0</v>
      </c>
      <c r="R373" s="208"/>
      <c r="S373" s="300"/>
      <c r="T373" s="300"/>
      <c r="U373" s="297" t="str">
        <f>PE!AP373</f>
        <v>Methodenvergleich</v>
      </c>
      <c r="V373" s="332"/>
    </row>
    <row r="374" spans="1:22">
      <c r="A374" t="s">
        <v>412</v>
      </c>
      <c r="B374" s="299"/>
      <c r="C374" s="302"/>
      <c r="D374" s="302"/>
      <c r="E374" s="302"/>
      <c r="F374" s="302"/>
      <c r="G374" s="302"/>
      <c r="H374" s="71"/>
      <c r="I374" s="376"/>
      <c r="J374" s="70">
        <v>22.1187</v>
      </c>
      <c r="K374" s="300"/>
      <c r="L374" s="300" t="e">
        <f t="shared" si="25"/>
        <v>#DIV/0!</v>
      </c>
      <c r="M374" s="300"/>
      <c r="N374" s="297" t="e">
        <f t="shared" si="26"/>
        <v>#DIV/0!</v>
      </c>
      <c r="O374" s="297" t="e">
        <f t="shared" si="27"/>
        <v>#DIV/0!</v>
      </c>
      <c r="P374" s="201" t="e">
        <f t="shared" si="28"/>
        <v>#DIV/0!</v>
      </c>
      <c r="Q374" s="208">
        <f t="shared" si="29"/>
        <v>0</v>
      </c>
      <c r="R374" s="208"/>
      <c r="S374" s="300"/>
      <c r="T374" s="300"/>
      <c r="U374" s="297" t="str">
        <f>PE!AP374</f>
        <v>Methodenvergleich</v>
      </c>
      <c r="V374" s="332"/>
    </row>
    <row r="375" spans="1:22">
      <c r="A375" t="s">
        <v>413</v>
      </c>
      <c r="B375" s="299"/>
      <c r="C375" s="302"/>
      <c r="D375" s="302"/>
      <c r="E375" s="302"/>
      <c r="F375" s="302"/>
      <c r="G375" s="302"/>
      <c r="H375" s="71"/>
      <c r="I375" s="376"/>
      <c r="J375" s="70">
        <v>12.5916</v>
      </c>
      <c r="K375" s="300"/>
      <c r="L375" s="300" t="e">
        <f t="shared" si="25"/>
        <v>#DIV/0!</v>
      </c>
      <c r="M375" s="300"/>
      <c r="N375" s="297" t="e">
        <f t="shared" si="26"/>
        <v>#DIV/0!</v>
      </c>
      <c r="O375" s="297" t="e">
        <f t="shared" si="27"/>
        <v>#DIV/0!</v>
      </c>
      <c r="P375" s="201" t="e">
        <f t="shared" si="28"/>
        <v>#DIV/0!</v>
      </c>
      <c r="Q375" s="208">
        <f t="shared" si="29"/>
        <v>0</v>
      </c>
      <c r="R375" s="208"/>
      <c r="S375" s="300"/>
      <c r="T375" s="300"/>
      <c r="U375" s="297" t="str">
        <f>PE!AP375</f>
        <v>Methodenvergleich</v>
      </c>
      <c r="V375" s="332"/>
    </row>
    <row r="376" spans="1:22">
      <c r="A376" t="s">
        <v>414</v>
      </c>
      <c r="B376" s="299"/>
      <c r="C376" s="302"/>
      <c r="D376" s="302"/>
      <c r="E376" s="302"/>
      <c r="F376" s="302"/>
      <c r="G376" s="302"/>
      <c r="H376" s="71"/>
      <c r="I376" s="376"/>
      <c r="J376" s="70">
        <v>16.6784</v>
      </c>
      <c r="K376" s="300"/>
      <c r="L376" s="300" t="e">
        <f t="shared" si="25"/>
        <v>#DIV/0!</v>
      </c>
      <c r="M376" s="300"/>
      <c r="N376" s="297" t="e">
        <f t="shared" si="26"/>
        <v>#DIV/0!</v>
      </c>
      <c r="O376" s="297" t="e">
        <f t="shared" si="27"/>
        <v>#DIV/0!</v>
      </c>
      <c r="P376" s="201" t="e">
        <f t="shared" si="28"/>
        <v>#DIV/0!</v>
      </c>
      <c r="Q376" s="208">
        <f t="shared" si="29"/>
        <v>0</v>
      </c>
      <c r="R376" s="208"/>
      <c r="S376" s="300"/>
      <c r="T376" s="300"/>
      <c r="U376" s="297" t="str">
        <f>PE!AP376</f>
        <v>Methodenvergleich</v>
      </c>
      <c r="V376" s="332"/>
    </row>
    <row r="377" spans="1:22">
      <c r="A377" t="s">
        <v>415</v>
      </c>
      <c r="B377" s="299"/>
      <c r="C377" s="302"/>
      <c r="D377" s="302"/>
      <c r="E377" s="302"/>
      <c r="F377" s="302"/>
      <c r="G377" s="302"/>
      <c r="H377" s="71"/>
      <c r="I377" s="376"/>
      <c r="J377" s="70">
        <v>17.471900000000002</v>
      </c>
      <c r="K377" s="300"/>
      <c r="L377" s="300" t="e">
        <f t="shared" si="25"/>
        <v>#DIV/0!</v>
      </c>
      <c r="M377" s="300"/>
      <c r="N377" s="297" t="e">
        <f t="shared" si="26"/>
        <v>#DIV/0!</v>
      </c>
      <c r="O377" s="297" t="e">
        <f t="shared" si="27"/>
        <v>#DIV/0!</v>
      </c>
      <c r="P377" s="201" t="e">
        <f t="shared" si="28"/>
        <v>#DIV/0!</v>
      </c>
      <c r="Q377" s="208">
        <f t="shared" si="29"/>
        <v>0</v>
      </c>
      <c r="R377" s="208"/>
      <c r="S377" s="300"/>
      <c r="T377" s="300"/>
      <c r="U377" s="297" t="str">
        <f>PE!AP377</f>
        <v>Methodenvergleich</v>
      </c>
      <c r="V377" s="332"/>
    </row>
    <row r="378" spans="1:22">
      <c r="A378" t="s">
        <v>416</v>
      </c>
      <c r="B378" s="299"/>
      <c r="C378" s="302"/>
      <c r="D378" s="302"/>
      <c r="E378" s="302"/>
      <c r="F378" s="302"/>
      <c r="G378" s="302"/>
      <c r="H378" s="71"/>
      <c r="I378" s="376"/>
      <c r="J378" s="70">
        <v>3.4357000000000002</v>
      </c>
      <c r="K378" s="300"/>
      <c r="L378" s="300" t="e">
        <f t="shared" si="25"/>
        <v>#DIV/0!</v>
      </c>
      <c r="M378" s="300"/>
      <c r="N378" s="297" t="e">
        <f t="shared" si="26"/>
        <v>#DIV/0!</v>
      </c>
      <c r="O378" s="297" t="e">
        <f t="shared" si="27"/>
        <v>#DIV/0!</v>
      </c>
      <c r="P378" s="201" t="e">
        <f t="shared" si="28"/>
        <v>#DIV/0!</v>
      </c>
      <c r="Q378" s="208">
        <f t="shared" si="29"/>
        <v>0</v>
      </c>
      <c r="R378" s="208"/>
      <c r="S378" s="300"/>
      <c r="T378" s="300"/>
      <c r="U378" s="297" t="str">
        <f>PE!AP378</f>
        <v>Methodenvergleich</v>
      </c>
      <c r="V378" s="332"/>
    </row>
    <row r="379" spans="1:22">
      <c r="A379" t="s">
        <v>417</v>
      </c>
      <c r="B379" s="299"/>
      <c r="C379" s="302"/>
      <c r="D379" s="302"/>
      <c r="E379" s="302"/>
      <c r="F379" s="302"/>
      <c r="G379" s="302"/>
      <c r="H379" s="71"/>
      <c r="I379" s="376"/>
      <c r="J379" s="70">
        <v>15.739800000000001</v>
      </c>
      <c r="K379" s="300"/>
      <c r="L379" s="300" t="e">
        <f t="shared" si="25"/>
        <v>#DIV/0!</v>
      </c>
      <c r="M379" s="300"/>
      <c r="N379" s="297" t="e">
        <f t="shared" si="26"/>
        <v>#DIV/0!</v>
      </c>
      <c r="O379" s="297" t="e">
        <f t="shared" si="27"/>
        <v>#DIV/0!</v>
      </c>
      <c r="P379" s="201" t="e">
        <f t="shared" si="28"/>
        <v>#DIV/0!</v>
      </c>
      <c r="Q379" s="208">
        <f t="shared" si="29"/>
        <v>0</v>
      </c>
      <c r="R379" s="208"/>
      <c r="S379" s="300"/>
      <c r="T379" s="300"/>
      <c r="U379" s="297" t="str">
        <f>PE!AP379</f>
        <v>Methodenvergleich</v>
      </c>
      <c r="V379" s="332"/>
    </row>
    <row r="380" spans="1:22">
      <c r="A380" t="s">
        <v>418</v>
      </c>
      <c r="B380" s="299"/>
      <c r="C380" s="302"/>
      <c r="D380" s="302"/>
      <c r="E380" s="302"/>
      <c r="F380" s="302"/>
      <c r="G380" s="302"/>
      <c r="H380" s="71"/>
      <c r="I380" s="376"/>
      <c r="J380" s="70">
        <v>29.403199999999998</v>
      </c>
      <c r="K380" s="300"/>
      <c r="L380" s="300" t="e">
        <f t="shared" si="25"/>
        <v>#DIV/0!</v>
      </c>
      <c r="M380" s="300"/>
      <c r="N380" s="297" t="e">
        <f t="shared" si="26"/>
        <v>#DIV/0!</v>
      </c>
      <c r="O380" s="297" t="e">
        <f t="shared" si="27"/>
        <v>#DIV/0!</v>
      </c>
      <c r="P380" s="201" t="e">
        <f t="shared" si="28"/>
        <v>#DIV/0!</v>
      </c>
      <c r="Q380" s="208">
        <f t="shared" si="29"/>
        <v>0</v>
      </c>
      <c r="R380" s="208"/>
      <c r="S380" s="300"/>
      <c r="T380" s="300"/>
      <c r="U380" s="297" t="str">
        <f>PE!AP380</f>
        <v>Methodenvergleich</v>
      </c>
      <c r="V380" s="332"/>
    </row>
    <row r="381" spans="1:22">
      <c r="A381" t="s">
        <v>419</v>
      </c>
      <c r="B381" s="299"/>
      <c r="C381" s="302"/>
      <c r="D381" s="302"/>
      <c r="E381" s="302"/>
      <c r="F381" s="302"/>
      <c r="G381" s="302"/>
      <c r="H381" s="176"/>
      <c r="I381" s="70"/>
      <c r="J381" s="70">
        <v>33.6</v>
      </c>
      <c r="K381" s="300"/>
      <c r="L381" s="300" t="e">
        <f t="shared" si="25"/>
        <v>#DIV/0!</v>
      </c>
      <c r="M381" s="300"/>
      <c r="N381" s="297" t="e">
        <f t="shared" si="26"/>
        <v>#DIV/0!</v>
      </c>
      <c r="O381" s="297" t="e">
        <f t="shared" si="27"/>
        <v>#DIV/0!</v>
      </c>
      <c r="P381" s="201" t="e">
        <f t="shared" si="28"/>
        <v>#DIV/0!</v>
      </c>
      <c r="Q381" s="208">
        <f t="shared" si="29"/>
        <v>0</v>
      </c>
      <c r="R381" s="208"/>
      <c r="S381" s="300"/>
      <c r="T381" s="300"/>
      <c r="U381" s="297" t="str">
        <f>PE!AP381</f>
        <v>Methode</v>
      </c>
      <c r="V381" s="332"/>
    </row>
    <row r="382" spans="1:22">
      <c r="A382" t="s">
        <v>1063</v>
      </c>
      <c r="B382" s="299"/>
      <c r="C382" s="302"/>
      <c r="D382" s="302"/>
      <c r="H382" s="71"/>
      <c r="I382" s="376"/>
      <c r="J382" s="70">
        <v>16.863499999999998</v>
      </c>
      <c r="K382" s="300"/>
      <c r="L382" s="300" t="e">
        <f t="shared" si="25"/>
        <v>#DIV/0!</v>
      </c>
      <c r="M382" s="300"/>
      <c r="N382" s="297" t="e">
        <f t="shared" si="26"/>
        <v>#DIV/0!</v>
      </c>
      <c r="O382" s="297" t="e">
        <f t="shared" si="27"/>
        <v>#DIV/0!</v>
      </c>
      <c r="P382" s="201" t="e">
        <f t="shared" si="28"/>
        <v>#DIV/0!</v>
      </c>
      <c r="Q382" s="208">
        <f t="shared" si="29"/>
        <v>0</v>
      </c>
      <c r="R382" s="208"/>
      <c r="S382" s="300"/>
      <c r="T382" s="300"/>
      <c r="U382" s="297" t="str">
        <f>PE!AP382</f>
        <v>KWS, neue Schlammbehand</v>
      </c>
      <c r="V382" s="332"/>
    </row>
    <row r="383" spans="1:22">
      <c r="A383" t="s">
        <v>1064</v>
      </c>
      <c r="B383" s="299"/>
      <c r="C383" s="302"/>
      <c r="D383" s="302"/>
      <c r="H383" s="71"/>
      <c r="I383" s="376"/>
      <c r="J383" s="70">
        <v>12.5183</v>
      </c>
      <c r="K383" s="72"/>
      <c r="L383" s="300" t="e">
        <f t="shared" si="25"/>
        <v>#DIV/0!</v>
      </c>
      <c r="M383" s="300"/>
      <c r="N383" s="297" t="e">
        <f t="shared" si="26"/>
        <v>#DIV/0!</v>
      </c>
      <c r="O383" s="297" t="e">
        <f t="shared" si="27"/>
        <v>#DIV/0!</v>
      </c>
      <c r="P383" s="201" t="e">
        <f t="shared" si="28"/>
        <v>#DIV/0!</v>
      </c>
      <c r="Q383" s="208">
        <f t="shared" si="29"/>
        <v>0</v>
      </c>
      <c r="R383" s="208"/>
      <c r="S383" s="300"/>
      <c r="T383" s="300"/>
      <c r="U383" s="297" t="str">
        <f>PE!AP383</f>
        <v>KWS, neue Schlammbehand</v>
      </c>
      <c r="V383" s="332"/>
    </row>
    <row r="384" spans="1:22">
      <c r="A384" t="s">
        <v>1065</v>
      </c>
      <c r="B384" s="299"/>
      <c r="C384" s="302"/>
      <c r="D384" s="302"/>
      <c r="H384" s="71"/>
      <c r="I384" s="376"/>
      <c r="J384" s="70">
        <v>18.9955</v>
      </c>
      <c r="K384" s="72"/>
      <c r="L384" s="300" t="e">
        <f t="shared" si="25"/>
        <v>#DIV/0!</v>
      </c>
      <c r="M384" s="300"/>
      <c r="N384" s="297" t="e">
        <f t="shared" si="26"/>
        <v>#DIV/0!</v>
      </c>
      <c r="O384" s="297" t="e">
        <f t="shared" si="27"/>
        <v>#DIV/0!</v>
      </c>
      <c r="P384" s="201" t="e">
        <f t="shared" si="28"/>
        <v>#DIV/0!</v>
      </c>
      <c r="Q384" s="208">
        <f t="shared" si="29"/>
        <v>0</v>
      </c>
      <c r="R384" s="208"/>
      <c r="S384" s="300"/>
      <c r="T384" s="300"/>
      <c r="U384" s="297" t="str">
        <f>PE!AP384</f>
        <v>KWS, neue Schlammbehand</v>
      </c>
      <c r="V384" s="332"/>
    </row>
    <row r="385" spans="1:22">
      <c r="A385" t="s">
        <v>424</v>
      </c>
      <c r="B385" s="299"/>
      <c r="C385" s="302"/>
      <c r="D385" s="302"/>
      <c r="H385" s="71"/>
      <c r="I385" s="376"/>
      <c r="J385" s="70">
        <v>18.294799999999999</v>
      </c>
      <c r="K385" s="72"/>
      <c r="L385" s="300" t="e">
        <f t="shared" si="25"/>
        <v>#DIV/0!</v>
      </c>
      <c r="M385" s="300"/>
      <c r="N385" s="297" t="e">
        <f t="shared" si="26"/>
        <v>#DIV/0!</v>
      </c>
      <c r="O385" s="297" t="e">
        <f t="shared" si="27"/>
        <v>#DIV/0!</v>
      </c>
      <c r="P385" s="201" t="e">
        <f t="shared" si="28"/>
        <v>#DIV/0!</v>
      </c>
      <c r="Q385" s="208">
        <f t="shared" si="29"/>
        <v>0</v>
      </c>
      <c r="R385" s="208"/>
      <c r="S385" s="300"/>
      <c r="T385" s="300"/>
      <c r="U385" s="297" t="str">
        <f>PE!AP385</f>
        <v>KWS, Schlamm</v>
      </c>
      <c r="V385" s="332"/>
    </row>
    <row r="386" spans="1:22">
      <c r="A386" t="s">
        <v>425</v>
      </c>
      <c r="B386" s="299"/>
      <c r="C386" s="302"/>
      <c r="D386" s="302"/>
      <c r="H386" s="71"/>
      <c r="I386" s="376"/>
      <c r="J386" s="70">
        <v>15.916</v>
      </c>
      <c r="K386" s="72"/>
      <c r="L386" s="300" t="e">
        <f t="shared" ref="L386:L449" si="30">IF(COUNT(B386:C386)=1,0.33,(COUNT(B386:C386)*(1/(COUNT(B386:C386)+COUNTBLANK(B386:C386)))+(IF(O386&lt;35,1,IF(O386&lt;70,0.5,IF(O386&gt;70,0)))))/2)</f>
        <v>#DIV/0!</v>
      </c>
      <c r="M386" s="300"/>
      <c r="N386" s="297" t="e">
        <f t="shared" ref="N386:N449" si="31">AVERAGE(B386:E386)</f>
        <v>#DIV/0!</v>
      </c>
      <c r="O386" s="297" t="e">
        <f t="shared" ref="O386:O449" si="32">(MAX(B386:C386)-MIN(B386:C386))/N386*100</f>
        <v>#DIV/0!</v>
      </c>
      <c r="P386" s="201" t="e">
        <f t="shared" ref="P386:P449" si="33">AVERAGE(B386:E386)</f>
        <v>#DIV/0!</v>
      </c>
      <c r="Q386" s="208">
        <f t="shared" ref="Q386:Q449" si="34">IFERROR(P386/J386,0)</f>
        <v>0</v>
      </c>
      <c r="R386" s="208"/>
      <c r="S386" s="300"/>
      <c r="T386" s="300"/>
      <c r="U386" s="297" t="str">
        <f>PE!AP386</f>
        <v>KWS, Schlamm</v>
      </c>
      <c r="V386" s="332"/>
    </row>
    <row r="387" spans="1:22">
      <c r="A387" t="s">
        <v>426</v>
      </c>
      <c r="B387" s="299"/>
      <c r="C387" s="302"/>
      <c r="D387" s="302"/>
      <c r="E387" s="302"/>
      <c r="F387" s="302"/>
      <c r="G387" s="302"/>
      <c r="H387" s="71"/>
      <c r="I387" s="376"/>
      <c r="J387" s="70">
        <v>23.059000000000001</v>
      </c>
      <c r="K387" s="72"/>
      <c r="L387" s="300" t="e">
        <f t="shared" si="30"/>
        <v>#DIV/0!</v>
      </c>
      <c r="M387" s="300"/>
      <c r="N387" s="297" t="e">
        <f t="shared" si="31"/>
        <v>#DIV/0!</v>
      </c>
      <c r="O387" s="297" t="e">
        <f t="shared" si="32"/>
        <v>#DIV/0!</v>
      </c>
      <c r="P387" s="201" t="e">
        <f t="shared" si="33"/>
        <v>#DIV/0!</v>
      </c>
      <c r="Q387" s="208">
        <f t="shared" si="34"/>
        <v>0</v>
      </c>
      <c r="R387" s="208"/>
      <c r="S387" s="300"/>
      <c r="T387" s="300"/>
      <c r="U387" s="297" t="str">
        <f>PE!AP387</f>
        <v>KWS, Schlamm</v>
      </c>
      <c r="V387" s="332"/>
    </row>
    <row r="388" spans="1:22">
      <c r="A388" t="s">
        <v>427</v>
      </c>
      <c r="B388" s="299"/>
      <c r="C388" s="302"/>
      <c r="D388" s="302"/>
      <c r="E388" s="302"/>
      <c r="F388" s="302"/>
      <c r="G388" s="302"/>
      <c r="H388" s="176"/>
      <c r="I388" s="70"/>
      <c r="J388" s="70"/>
      <c r="K388" s="300"/>
      <c r="L388" s="300" t="e">
        <f t="shared" si="30"/>
        <v>#DIV/0!</v>
      </c>
      <c r="M388" s="300"/>
      <c r="N388" s="297" t="e">
        <f t="shared" si="31"/>
        <v>#DIV/0!</v>
      </c>
      <c r="O388" s="297" t="e">
        <f t="shared" si="32"/>
        <v>#DIV/0!</v>
      </c>
      <c r="P388" s="201" t="e">
        <f t="shared" si="33"/>
        <v>#DIV/0!</v>
      </c>
      <c r="Q388" s="208">
        <f t="shared" si="34"/>
        <v>0</v>
      </c>
      <c r="R388" s="208"/>
      <c r="S388" s="300"/>
      <c r="T388" s="300"/>
      <c r="U388" s="297" t="str">
        <f>PE!AP388</f>
        <v>Ringversuch</v>
      </c>
      <c r="V388" s="332"/>
    </row>
    <row r="389" spans="1:22">
      <c r="A389" t="s">
        <v>429</v>
      </c>
      <c r="B389" s="299"/>
      <c r="C389" s="302"/>
      <c r="D389" s="302"/>
      <c r="E389" s="302"/>
      <c r="F389" s="302"/>
      <c r="G389" s="302"/>
      <c r="H389" s="176"/>
      <c r="I389" s="70"/>
      <c r="J389" s="70"/>
      <c r="K389" s="300"/>
      <c r="L389" s="300" t="e">
        <f t="shared" si="30"/>
        <v>#DIV/0!</v>
      </c>
      <c r="M389" s="300"/>
      <c r="N389" s="297" t="e">
        <f t="shared" si="31"/>
        <v>#DIV/0!</v>
      </c>
      <c r="O389" s="297" t="e">
        <f t="shared" si="32"/>
        <v>#DIV/0!</v>
      </c>
      <c r="P389" s="201" t="e">
        <f t="shared" si="33"/>
        <v>#DIV/0!</v>
      </c>
      <c r="Q389" s="208">
        <f t="shared" si="34"/>
        <v>0</v>
      </c>
      <c r="R389" s="208"/>
      <c r="S389" s="300"/>
      <c r="T389" s="300"/>
      <c r="U389" s="297" t="str">
        <f>PE!AP389</f>
        <v>Ringversuch</v>
      </c>
      <c r="V389" s="332"/>
    </row>
    <row r="390" spans="1:22">
      <c r="A390" t="s">
        <v>430</v>
      </c>
      <c r="B390" s="299">
        <v>42.68397661437843</v>
      </c>
      <c r="C390" s="302"/>
      <c r="D390" s="302"/>
      <c r="E390" s="302"/>
      <c r="F390" s="302"/>
      <c r="G390" s="302"/>
      <c r="H390" s="176"/>
      <c r="I390" s="70"/>
      <c r="J390" s="70"/>
      <c r="K390" s="300"/>
      <c r="L390" s="300">
        <f t="shared" si="30"/>
        <v>0.33</v>
      </c>
      <c r="M390" s="300"/>
      <c r="N390" s="297">
        <f t="shared" si="31"/>
        <v>42.68397661437843</v>
      </c>
      <c r="O390" s="297">
        <f t="shared" si="32"/>
        <v>0</v>
      </c>
      <c r="P390" s="201">
        <f t="shared" si="33"/>
        <v>42.68397661437843</v>
      </c>
      <c r="Q390" s="208">
        <f t="shared" si="34"/>
        <v>0</v>
      </c>
      <c r="R390" s="208"/>
      <c r="S390" s="300"/>
      <c r="T390" s="300"/>
      <c r="U390" s="297" t="str">
        <f>PE!AP390</f>
        <v>Ringversuch</v>
      </c>
      <c r="V390" s="332"/>
    </row>
    <row r="391" spans="1:22">
      <c r="A391" t="s">
        <v>431</v>
      </c>
      <c r="B391" s="299">
        <v>811.56772051999974</v>
      </c>
      <c r="C391">
        <v>2822.2956511136181</v>
      </c>
      <c r="E391">
        <v>2137.854450816385</v>
      </c>
      <c r="H391" s="177"/>
      <c r="I391" s="86"/>
      <c r="J391" s="86"/>
      <c r="K391" s="300"/>
      <c r="L391" s="300">
        <f t="shared" si="30"/>
        <v>0.5</v>
      </c>
      <c r="M391" s="300"/>
      <c r="N391" s="297">
        <f t="shared" si="31"/>
        <v>1923.9059408166677</v>
      </c>
      <c r="O391" s="297">
        <f t="shared" si="32"/>
        <v>104.51279804978908</v>
      </c>
      <c r="P391" s="201">
        <f t="shared" si="33"/>
        <v>1923.9059408166677</v>
      </c>
      <c r="Q391" s="208">
        <f t="shared" si="34"/>
        <v>0</v>
      </c>
      <c r="R391" s="208"/>
      <c r="S391" s="300"/>
      <c r="T391" s="300"/>
      <c r="U391" s="297" t="str">
        <f>PE!AP391</f>
        <v>Ringversuch</v>
      </c>
      <c r="V391" s="332"/>
    </row>
    <row r="392" spans="1:22">
      <c r="A392" t="s">
        <v>432</v>
      </c>
      <c r="B392" s="299"/>
      <c r="C392" s="302"/>
      <c r="D392" s="302"/>
      <c r="E392" s="302"/>
      <c r="F392" s="302"/>
      <c r="G392" s="302"/>
      <c r="H392" s="176"/>
      <c r="I392" s="70"/>
      <c r="J392" s="70"/>
      <c r="K392" s="72"/>
      <c r="L392" s="300" t="e">
        <f t="shared" si="30"/>
        <v>#DIV/0!</v>
      </c>
      <c r="M392" s="300"/>
      <c r="N392" s="297" t="e">
        <f t="shared" si="31"/>
        <v>#DIV/0!</v>
      </c>
      <c r="O392" s="297" t="e">
        <f t="shared" si="32"/>
        <v>#DIV/0!</v>
      </c>
      <c r="P392" s="201" t="e">
        <f t="shared" si="33"/>
        <v>#DIV/0!</v>
      </c>
      <c r="Q392" s="208">
        <f t="shared" si="34"/>
        <v>0</v>
      </c>
      <c r="R392" s="208"/>
      <c r="S392" s="300"/>
      <c r="T392" s="300"/>
      <c r="U392" s="297" t="str">
        <f>PE!AP392</f>
        <v>Ringversuch</v>
      </c>
      <c r="V392" s="332"/>
    </row>
    <row r="393" spans="1:22">
      <c r="A393" t="s">
        <v>433</v>
      </c>
      <c r="B393" s="299"/>
      <c r="C393" s="302"/>
      <c r="D393" s="302"/>
      <c r="E393" s="302"/>
      <c r="F393" s="302"/>
      <c r="G393" s="302"/>
      <c r="H393" s="176"/>
      <c r="I393" s="70"/>
      <c r="J393" s="70"/>
      <c r="K393" s="300"/>
      <c r="L393" s="300" t="e">
        <f t="shared" si="30"/>
        <v>#DIV/0!</v>
      </c>
      <c r="M393" s="300"/>
      <c r="N393" s="297" t="e">
        <f t="shared" si="31"/>
        <v>#DIV/0!</v>
      </c>
      <c r="O393" s="297" t="e">
        <f t="shared" si="32"/>
        <v>#DIV/0!</v>
      </c>
      <c r="P393" s="201" t="e">
        <f t="shared" si="33"/>
        <v>#DIV/0!</v>
      </c>
      <c r="Q393" s="208">
        <f t="shared" si="34"/>
        <v>0</v>
      </c>
      <c r="R393" s="208"/>
      <c r="S393" s="300"/>
      <c r="T393" s="300"/>
      <c r="U393" s="297" t="str">
        <f>PE!AP393</f>
        <v>Ringversuch</v>
      </c>
      <c r="V393" s="332"/>
    </row>
    <row r="394" spans="1:22">
      <c r="A394" t="s">
        <v>434</v>
      </c>
      <c r="B394" s="299"/>
      <c r="C394" s="302"/>
      <c r="D394" s="302"/>
      <c r="E394" s="302"/>
      <c r="F394" s="302"/>
      <c r="G394" s="302"/>
      <c r="H394" s="176"/>
      <c r="I394" s="70"/>
      <c r="J394" s="70"/>
      <c r="K394" s="300"/>
      <c r="L394" s="300" t="e">
        <f t="shared" si="30"/>
        <v>#DIV/0!</v>
      </c>
      <c r="M394" s="300"/>
      <c r="N394" s="297" t="e">
        <f t="shared" si="31"/>
        <v>#DIV/0!</v>
      </c>
      <c r="O394" s="297" t="e">
        <f t="shared" si="32"/>
        <v>#DIV/0!</v>
      </c>
      <c r="P394" s="201" t="e">
        <f t="shared" si="33"/>
        <v>#DIV/0!</v>
      </c>
      <c r="Q394" s="208">
        <f t="shared" si="34"/>
        <v>0</v>
      </c>
      <c r="R394" s="208"/>
      <c r="S394" s="300"/>
      <c r="T394" s="300"/>
      <c r="U394" s="297" t="str">
        <f>PE!AP394</f>
        <v>Ringversuch</v>
      </c>
      <c r="V394" s="332"/>
    </row>
    <row r="395" spans="1:22">
      <c r="A395" t="s">
        <v>435</v>
      </c>
      <c r="H395" s="176"/>
      <c r="I395" s="70"/>
      <c r="J395" s="70"/>
      <c r="K395" s="300"/>
      <c r="L395" s="300" t="e">
        <f t="shared" si="30"/>
        <v>#DIV/0!</v>
      </c>
      <c r="M395" s="300"/>
      <c r="N395" s="297" t="e">
        <f t="shared" si="31"/>
        <v>#DIV/0!</v>
      </c>
      <c r="O395" s="297" t="e">
        <f t="shared" si="32"/>
        <v>#DIV/0!</v>
      </c>
      <c r="P395" s="201" t="e">
        <f t="shared" si="33"/>
        <v>#DIV/0!</v>
      </c>
      <c r="Q395" s="208">
        <f t="shared" si="34"/>
        <v>0</v>
      </c>
      <c r="R395" s="208"/>
      <c r="S395" s="300"/>
      <c r="T395" s="300"/>
      <c r="U395" s="297" t="str">
        <f>PE!AP395</f>
        <v>Ringversuch</v>
      </c>
      <c r="V395" s="332"/>
    </row>
    <row r="396" spans="1:22">
      <c r="A396" s="355" t="s">
        <v>1066</v>
      </c>
      <c r="J396" s="72">
        <v>31.8218</v>
      </c>
      <c r="K396" s="72"/>
      <c r="L396" s="300" t="e">
        <f t="shared" si="30"/>
        <v>#DIV/0!</v>
      </c>
      <c r="M396" s="300"/>
      <c r="N396" s="297" t="e">
        <f t="shared" si="31"/>
        <v>#DIV/0!</v>
      </c>
      <c r="O396" s="297" t="e">
        <f t="shared" si="32"/>
        <v>#DIV/0!</v>
      </c>
      <c r="P396" s="201" t="e">
        <f t="shared" si="33"/>
        <v>#DIV/0!</v>
      </c>
      <c r="Q396" s="208">
        <f t="shared" si="34"/>
        <v>0</v>
      </c>
      <c r="U396" s="297" t="str">
        <f>PE!AP396</f>
        <v>KWS, Schlamm</v>
      </c>
    </row>
    <row r="397" spans="1:22">
      <c r="A397" s="355" t="s">
        <v>1067</v>
      </c>
      <c r="J397" s="72">
        <v>22.676600000000001</v>
      </c>
      <c r="K397" s="72"/>
      <c r="L397" s="300" t="e">
        <f t="shared" si="30"/>
        <v>#DIV/0!</v>
      </c>
      <c r="M397" s="300"/>
      <c r="N397" s="297" t="e">
        <f t="shared" si="31"/>
        <v>#DIV/0!</v>
      </c>
      <c r="O397" s="297" t="e">
        <f t="shared" si="32"/>
        <v>#DIV/0!</v>
      </c>
      <c r="P397" s="201" t="e">
        <f t="shared" si="33"/>
        <v>#DIV/0!</v>
      </c>
      <c r="Q397" s="208">
        <f t="shared" si="34"/>
        <v>0</v>
      </c>
      <c r="U397" s="297" t="str">
        <f>PE!AP397</f>
        <v>KWS, Schlamm</v>
      </c>
    </row>
    <row r="398" spans="1:22">
      <c r="A398" s="355" t="s">
        <v>438</v>
      </c>
      <c r="J398" s="72">
        <v>10.7384</v>
      </c>
      <c r="K398" s="72"/>
      <c r="L398" s="300" t="e">
        <f t="shared" si="30"/>
        <v>#DIV/0!</v>
      </c>
      <c r="M398" s="300"/>
      <c r="N398" s="297" t="e">
        <f t="shared" si="31"/>
        <v>#DIV/0!</v>
      </c>
      <c r="O398" s="297" t="e">
        <f t="shared" si="32"/>
        <v>#DIV/0!</v>
      </c>
      <c r="P398" s="201" t="e">
        <f t="shared" si="33"/>
        <v>#DIV/0!</v>
      </c>
      <c r="Q398" s="208">
        <f t="shared" si="34"/>
        <v>0</v>
      </c>
      <c r="U398" s="297" t="str">
        <f>PE!AP398</f>
        <v>KWS, Schlamm</v>
      </c>
    </row>
    <row r="399" spans="1:22">
      <c r="A399" s="355" t="s">
        <v>439</v>
      </c>
      <c r="J399" s="72">
        <v>12.02</v>
      </c>
      <c r="K399" s="72"/>
      <c r="L399" s="300" t="e">
        <f t="shared" si="30"/>
        <v>#DIV/0!</v>
      </c>
      <c r="M399" s="300"/>
      <c r="N399" s="297" t="e">
        <f t="shared" si="31"/>
        <v>#DIV/0!</v>
      </c>
      <c r="O399" s="297" t="e">
        <f t="shared" si="32"/>
        <v>#DIV/0!</v>
      </c>
      <c r="P399" s="201" t="e">
        <f t="shared" si="33"/>
        <v>#DIV/0!</v>
      </c>
      <c r="Q399" s="208">
        <f t="shared" si="34"/>
        <v>0</v>
      </c>
      <c r="U399" s="297" t="str">
        <f>PE!AP399</f>
        <v>KWS, Schlamm</v>
      </c>
    </row>
    <row r="400" spans="1:22">
      <c r="A400" s="355" t="s">
        <v>440</v>
      </c>
      <c r="J400" s="72">
        <v>12.2911</v>
      </c>
      <c r="K400" s="72"/>
      <c r="L400" s="300" t="e">
        <f t="shared" si="30"/>
        <v>#DIV/0!</v>
      </c>
      <c r="M400" s="300"/>
      <c r="N400" s="297" t="e">
        <f t="shared" si="31"/>
        <v>#DIV/0!</v>
      </c>
      <c r="O400" s="297" t="e">
        <f t="shared" si="32"/>
        <v>#DIV/0!</v>
      </c>
      <c r="P400" s="201" t="e">
        <f t="shared" si="33"/>
        <v>#DIV/0!</v>
      </c>
      <c r="Q400" s="208">
        <f t="shared" si="34"/>
        <v>0</v>
      </c>
      <c r="U400" s="297" t="str">
        <f>PE!AP400</f>
        <v>Probenaufbereitung</v>
      </c>
    </row>
    <row r="401" spans="1:22">
      <c r="A401" s="355" t="s">
        <v>441</v>
      </c>
      <c r="J401" s="72">
        <v>11.964700000000001</v>
      </c>
      <c r="K401" s="72">
        <v>0.5</v>
      </c>
      <c r="L401" s="300" t="e">
        <f t="shared" si="30"/>
        <v>#DIV/0!</v>
      </c>
      <c r="M401" s="300"/>
      <c r="N401" s="297" t="e">
        <f t="shared" si="31"/>
        <v>#DIV/0!</v>
      </c>
      <c r="O401" s="297" t="e">
        <f t="shared" si="32"/>
        <v>#DIV/0!</v>
      </c>
      <c r="P401" s="201" t="e">
        <f t="shared" si="33"/>
        <v>#DIV/0!</v>
      </c>
      <c r="Q401" s="208">
        <f t="shared" si="34"/>
        <v>0</v>
      </c>
      <c r="U401" s="297" t="str">
        <f>PE!AP401</f>
        <v>Probenaufbereitung</v>
      </c>
    </row>
    <row r="402" spans="1:22">
      <c r="A402" s="355" t="s">
        <v>442</v>
      </c>
      <c r="J402" s="72">
        <v>7.92</v>
      </c>
      <c r="K402" s="72"/>
      <c r="L402" s="300" t="e">
        <f t="shared" si="30"/>
        <v>#DIV/0!</v>
      </c>
      <c r="M402" s="300"/>
      <c r="N402" s="297" t="e">
        <f t="shared" si="31"/>
        <v>#DIV/0!</v>
      </c>
      <c r="O402" s="297" t="e">
        <f t="shared" si="32"/>
        <v>#DIV/0!</v>
      </c>
      <c r="P402" s="201" t="e">
        <f t="shared" si="33"/>
        <v>#DIV/0!</v>
      </c>
      <c r="Q402" s="208">
        <f t="shared" si="34"/>
        <v>0</v>
      </c>
      <c r="U402" s="297" t="str">
        <f>PE!AP402</f>
        <v>Methodenvergleich</v>
      </c>
    </row>
    <row r="403" spans="1:22">
      <c r="A403" s="355" t="s">
        <v>443</v>
      </c>
      <c r="J403" s="72">
        <v>7.0652999999999997</v>
      </c>
      <c r="K403" s="72"/>
      <c r="L403" s="300" t="e">
        <f t="shared" si="30"/>
        <v>#DIV/0!</v>
      </c>
      <c r="M403" s="300"/>
      <c r="N403" s="297" t="e">
        <f t="shared" si="31"/>
        <v>#DIV/0!</v>
      </c>
      <c r="O403" s="297" t="e">
        <f t="shared" si="32"/>
        <v>#DIV/0!</v>
      </c>
      <c r="P403" s="201" t="e">
        <f t="shared" si="33"/>
        <v>#DIV/0!</v>
      </c>
      <c r="Q403" s="208">
        <f t="shared" si="34"/>
        <v>0</v>
      </c>
      <c r="U403" s="297" t="str">
        <f>PE!AP403</f>
        <v>Methodenvergleich</v>
      </c>
    </row>
    <row r="404" spans="1:22">
      <c r="A404" s="355" t="s">
        <v>444</v>
      </c>
      <c r="J404" s="72">
        <v>7.2070999999999996</v>
      </c>
      <c r="K404" s="72"/>
      <c r="L404" s="300" t="e">
        <f t="shared" si="30"/>
        <v>#DIV/0!</v>
      </c>
      <c r="M404" s="300"/>
      <c r="N404" s="297" t="e">
        <f t="shared" si="31"/>
        <v>#DIV/0!</v>
      </c>
      <c r="O404" s="297" t="e">
        <f t="shared" si="32"/>
        <v>#DIV/0!</v>
      </c>
      <c r="P404" s="201" t="e">
        <f t="shared" si="33"/>
        <v>#DIV/0!</v>
      </c>
      <c r="Q404" s="208">
        <f t="shared" si="34"/>
        <v>0</v>
      </c>
      <c r="U404" s="297" t="str">
        <f>PE!AP404</f>
        <v>Methodenvergleich</v>
      </c>
    </row>
    <row r="405" spans="1:22">
      <c r="A405" s="355" t="s">
        <v>445</v>
      </c>
      <c r="J405" s="72">
        <v>5.6538000000000004</v>
      </c>
      <c r="K405" s="72"/>
      <c r="L405" s="300" t="e">
        <f t="shared" si="30"/>
        <v>#DIV/0!</v>
      </c>
      <c r="M405" s="300"/>
      <c r="N405" s="297" t="e">
        <f t="shared" si="31"/>
        <v>#DIV/0!</v>
      </c>
      <c r="O405" s="297" t="e">
        <f t="shared" si="32"/>
        <v>#DIV/0!</v>
      </c>
      <c r="P405" s="201" t="e">
        <f t="shared" si="33"/>
        <v>#DIV/0!</v>
      </c>
      <c r="Q405" s="208">
        <f t="shared" si="34"/>
        <v>0</v>
      </c>
      <c r="U405" s="297" t="str">
        <f>PE!AP405</f>
        <v>Methodenvergleich</v>
      </c>
    </row>
    <row r="406" spans="1:22">
      <c r="A406" s="355" t="s">
        <v>446</v>
      </c>
      <c r="J406" s="72">
        <v>5.3194999999999997</v>
      </c>
      <c r="K406" s="72">
        <v>0.25</v>
      </c>
      <c r="L406" s="300" t="e">
        <f t="shared" si="30"/>
        <v>#DIV/0!</v>
      </c>
      <c r="M406" s="300"/>
      <c r="N406" s="297" t="e">
        <f t="shared" si="31"/>
        <v>#DIV/0!</v>
      </c>
      <c r="O406" s="297" t="e">
        <f t="shared" si="32"/>
        <v>#DIV/0!</v>
      </c>
      <c r="P406" s="201" t="e">
        <f t="shared" si="33"/>
        <v>#DIV/0!</v>
      </c>
      <c r="Q406" s="208">
        <f t="shared" si="34"/>
        <v>0</v>
      </c>
      <c r="U406" s="297" t="str">
        <f>PE!AP406</f>
        <v>Methodenvergleich</v>
      </c>
    </row>
    <row r="407" spans="1:22">
      <c r="A407" s="355" t="s">
        <v>447</v>
      </c>
      <c r="J407" s="72">
        <v>5.3696999999999999</v>
      </c>
      <c r="K407" s="72">
        <v>0.25</v>
      </c>
      <c r="L407" s="300" t="e">
        <f t="shared" si="30"/>
        <v>#DIV/0!</v>
      </c>
      <c r="M407" s="300"/>
      <c r="N407" s="297" t="e">
        <f t="shared" si="31"/>
        <v>#DIV/0!</v>
      </c>
      <c r="O407" s="297" t="e">
        <f t="shared" si="32"/>
        <v>#DIV/0!</v>
      </c>
      <c r="P407" s="201" t="e">
        <f t="shared" si="33"/>
        <v>#DIV/0!</v>
      </c>
      <c r="Q407" s="208">
        <f t="shared" si="34"/>
        <v>0</v>
      </c>
      <c r="U407" s="297" t="str">
        <f>PE!AP407</f>
        <v>Methodenvergleich</v>
      </c>
    </row>
    <row r="408" spans="1:22">
      <c r="A408" s="355" t="s">
        <v>448</v>
      </c>
      <c r="J408" s="72">
        <v>9.5042000000000009</v>
      </c>
      <c r="K408" s="72"/>
      <c r="L408" s="300" t="e">
        <f t="shared" si="30"/>
        <v>#DIV/0!</v>
      </c>
      <c r="M408" s="300"/>
      <c r="N408" s="297" t="e">
        <f t="shared" si="31"/>
        <v>#DIV/0!</v>
      </c>
      <c r="O408" s="297" t="e">
        <f t="shared" si="32"/>
        <v>#DIV/0!</v>
      </c>
      <c r="P408" s="201" t="e">
        <f t="shared" si="33"/>
        <v>#DIV/0!</v>
      </c>
      <c r="Q408" s="208">
        <f t="shared" si="34"/>
        <v>0</v>
      </c>
      <c r="U408" s="297" t="str">
        <f>PE!AP408</f>
        <v>Methodenvergleich</v>
      </c>
    </row>
    <row r="409" spans="1:22">
      <c r="A409" s="355" t="s">
        <v>449</v>
      </c>
      <c r="J409" s="72">
        <v>11.631600000000001</v>
      </c>
      <c r="K409" s="72"/>
      <c r="L409" s="300" t="e">
        <f t="shared" si="30"/>
        <v>#DIV/0!</v>
      </c>
      <c r="M409" s="300"/>
      <c r="N409" s="297" t="e">
        <f t="shared" si="31"/>
        <v>#DIV/0!</v>
      </c>
      <c r="O409" s="297" t="e">
        <f t="shared" si="32"/>
        <v>#DIV/0!</v>
      </c>
      <c r="P409" s="201" t="e">
        <f t="shared" si="33"/>
        <v>#DIV/0!</v>
      </c>
      <c r="Q409" s="208">
        <f t="shared" si="34"/>
        <v>0</v>
      </c>
      <c r="U409" s="297" t="str">
        <f>PE!AP409</f>
        <v>Methodenvergleich</v>
      </c>
    </row>
    <row r="410" spans="1:22">
      <c r="A410" s="355" t="s">
        <v>450</v>
      </c>
      <c r="J410" s="72">
        <v>11.167400000000001</v>
      </c>
      <c r="K410" s="72"/>
      <c r="L410" s="300" t="e">
        <f t="shared" si="30"/>
        <v>#DIV/0!</v>
      </c>
      <c r="M410" s="300"/>
      <c r="N410" s="297" t="e">
        <f t="shared" si="31"/>
        <v>#DIV/0!</v>
      </c>
      <c r="O410" s="297" t="e">
        <f t="shared" si="32"/>
        <v>#DIV/0!</v>
      </c>
      <c r="P410" s="201" t="e">
        <f t="shared" si="33"/>
        <v>#DIV/0!</v>
      </c>
      <c r="Q410" s="208">
        <f t="shared" si="34"/>
        <v>0</v>
      </c>
      <c r="U410" s="297" t="str">
        <f>PE!AP410</f>
        <v>Methodenvergleich</v>
      </c>
    </row>
    <row r="411" spans="1:22">
      <c r="A411" s="355" t="s">
        <v>451</v>
      </c>
      <c r="J411" s="72">
        <v>11.9732</v>
      </c>
      <c r="K411" s="72"/>
      <c r="L411" s="300" t="e">
        <f t="shared" si="30"/>
        <v>#DIV/0!</v>
      </c>
      <c r="M411" s="300"/>
      <c r="N411" s="297" t="e">
        <f t="shared" si="31"/>
        <v>#DIV/0!</v>
      </c>
      <c r="O411" s="297" t="e">
        <f t="shared" si="32"/>
        <v>#DIV/0!</v>
      </c>
      <c r="P411" s="201" t="e">
        <f t="shared" si="33"/>
        <v>#DIV/0!</v>
      </c>
      <c r="Q411" s="208">
        <f t="shared" si="34"/>
        <v>0</v>
      </c>
      <c r="U411" s="297" t="str">
        <f>PE!AP411</f>
        <v>Methodenvergleich</v>
      </c>
    </row>
    <row r="412" spans="1:22">
      <c r="A412" s="356" t="s">
        <v>452</v>
      </c>
      <c r="B412" s="22">
        <v>98.21</v>
      </c>
      <c r="H412" s="133"/>
      <c r="I412" s="304"/>
      <c r="J412" s="112">
        <v>9.4643999999999995</v>
      </c>
      <c r="K412">
        <v>0.6</v>
      </c>
      <c r="L412" s="300">
        <f t="shared" si="30"/>
        <v>0.33</v>
      </c>
      <c r="M412" s="302">
        <f t="shared" ref="M412:M475" si="35">AVERAGE(K412:L412)</f>
        <v>0.46499999999999997</v>
      </c>
      <c r="N412" s="297">
        <f t="shared" si="31"/>
        <v>98.21</v>
      </c>
      <c r="O412" s="297">
        <f t="shared" si="32"/>
        <v>0</v>
      </c>
      <c r="P412" s="201">
        <f t="shared" si="33"/>
        <v>98.21</v>
      </c>
      <c r="Q412" s="208">
        <f t="shared" si="34"/>
        <v>10.376780355859854</v>
      </c>
      <c r="U412" s="297" t="str">
        <f>PE!AP412</f>
        <v>KWS, Schlamm</v>
      </c>
      <c r="V412" t="s">
        <v>1105</v>
      </c>
    </row>
    <row r="413" spans="1:22">
      <c r="A413" s="356" t="s">
        <v>453</v>
      </c>
      <c r="B413" s="22">
        <v>89.58</v>
      </c>
      <c r="J413" s="72">
        <v>10.7295</v>
      </c>
      <c r="K413">
        <v>0.5</v>
      </c>
      <c r="L413" s="300">
        <f t="shared" si="30"/>
        <v>0.33</v>
      </c>
      <c r="M413" s="302">
        <f t="shared" si="35"/>
        <v>0.41500000000000004</v>
      </c>
      <c r="N413" s="297">
        <f t="shared" si="31"/>
        <v>89.58</v>
      </c>
      <c r="O413" s="297">
        <f t="shared" si="32"/>
        <v>0</v>
      </c>
      <c r="P413" s="201">
        <f t="shared" si="33"/>
        <v>89.58</v>
      </c>
      <c r="Q413" s="208">
        <f t="shared" si="34"/>
        <v>8.3489444988116865</v>
      </c>
      <c r="U413" s="297" t="str">
        <f>PE!AP413</f>
        <v>KWS, Schlamm</v>
      </c>
    </row>
    <row r="414" spans="1:22">
      <c r="A414" s="356" t="s">
        <v>455</v>
      </c>
      <c r="B414" s="22">
        <v>72.75</v>
      </c>
      <c r="J414" s="72">
        <v>9.7256</v>
      </c>
      <c r="K414">
        <v>0.6</v>
      </c>
      <c r="L414" s="300">
        <f t="shared" si="30"/>
        <v>0.33</v>
      </c>
      <c r="M414" s="302">
        <f t="shared" si="35"/>
        <v>0.46499999999999997</v>
      </c>
      <c r="N414" s="297">
        <f t="shared" si="31"/>
        <v>72.75</v>
      </c>
      <c r="O414" s="297">
        <f t="shared" si="32"/>
        <v>0</v>
      </c>
      <c r="P414" s="201">
        <f t="shared" si="33"/>
        <v>72.75</v>
      </c>
      <c r="Q414" s="208">
        <f t="shared" si="34"/>
        <v>7.4802582874064321</v>
      </c>
      <c r="U414" s="297" t="str">
        <f>PE!AP414</f>
        <v>KWS, Schlamm</v>
      </c>
    </row>
    <row r="415" spans="1:22">
      <c r="A415" s="356" t="s">
        <v>456</v>
      </c>
      <c r="B415" s="22">
        <v>104.5</v>
      </c>
      <c r="J415" s="72">
        <v>9.1966999999999999</v>
      </c>
      <c r="K415">
        <v>0.6</v>
      </c>
      <c r="L415" s="300">
        <f t="shared" si="30"/>
        <v>0.33</v>
      </c>
      <c r="M415" s="302">
        <f t="shared" si="35"/>
        <v>0.46499999999999997</v>
      </c>
      <c r="N415" s="297">
        <f t="shared" si="31"/>
        <v>104.5</v>
      </c>
      <c r="O415" s="297">
        <f t="shared" si="32"/>
        <v>0</v>
      </c>
      <c r="P415" s="201">
        <f t="shared" si="33"/>
        <v>104.5</v>
      </c>
      <c r="Q415" s="208">
        <f t="shared" si="34"/>
        <v>11.3627714288821</v>
      </c>
      <c r="U415" s="297" t="str">
        <f>PE!AP415</f>
        <v>KWS, Schlamm</v>
      </c>
    </row>
    <row r="416" spans="1:22">
      <c r="A416" s="356" t="s">
        <v>457</v>
      </c>
      <c r="B416" s="22">
        <v>93.46</v>
      </c>
      <c r="J416" s="72">
        <v>9.6524999999999999</v>
      </c>
      <c r="K416">
        <v>0.5</v>
      </c>
      <c r="L416" s="300">
        <f t="shared" si="30"/>
        <v>0.33</v>
      </c>
      <c r="M416" s="302">
        <f t="shared" si="35"/>
        <v>0.41500000000000004</v>
      </c>
      <c r="N416" s="297">
        <f t="shared" si="31"/>
        <v>93.46</v>
      </c>
      <c r="O416" s="297">
        <f t="shared" si="32"/>
        <v>0</v>
      </c>
      <c r="P416" s="201">
        <f t="shared" si="33"/>
        <v>93.46</v>
      </c>
      <c r="Q416" s="208">
        <f t="shared" si="34"/>
        <v>9.6824656824656827</v>
      </c>
      <c r="U416" s="297" t="str">
        <f>PE!AP416</f>
        <v>KWS, Schlamm</v>
      </c>
    </row>
    <row r="417" spans="1:21">
      <c r="A417" s="356" t="s">
        <v>458</v>
      </c>
      <c r="B417" s="22">
        <v>103.39</v>
      </c>
      <c r="J417" s="72">
        <v>9.2067999999999994</v>
      </c>
      <c r="K417">
        <v>0.5</v>
      </c>
      <c r="L417" s="300">
        <f t="shared" si="30"/>
        <v>0.33</v>
      </c>
      <c r="M417" s="302">
        <f t="shared" si="35"/>
        <v>0.41500000000000004</v>
      </c>
      <c r="N417" s="297">
        <f t="shared" si="31"/>
        <v>103.39</v>
      </c>
      <c r="O417" s="297">
        <f t="shared" si="32"/>
        <v>0</v>
      </c>
      <c r="P417" s="201">
        <f t="shared" si="33"/>
        <v>103.39</v>
      </c>
      <c r="Q417" s="208">
        <f t="shared" si="34"/>
        <v>11.229743233262372</v>
      </c>
      <c r="U417" s="297" t="str">
        <f>PE!AP417</f>
        <v>KWS, Schlamm</v>
      </c>
    </row>
    <row r="418" spans="1:21">
      <c r="A418" s="356" t="s">
        <v>459</v>
      </c>
      <c r="B418" s="22">
        <v>106.99</v>
      </c>
      <c r="J418" s="72">
        <v>11.2903</v>
      </c>
      <c r="K418">
        <v>0.5</v>
      </c>
      <c r="L418" s="300">
        <f t="shared" si="30"/>
        <v>0.33</v>
      </c>
      <c r="M418" s="302">
        <f t="shared" si="35"/>
        <v>0.41500000000000004</v>
      </c>
      <c r="N418" s="297">
        <f t="shared" si="31"/>
        <v>106.99</v>
      </c>
      <c r="O418" s="297">
        <f t="shared" si="32"/>
        <v>0</v>
      </c>
      <c r="P418" s="201">
        <f t="shared" si="33"/>
        <v>106.99</v>
      </c>
      <c r="Q418" s="208">
        <f t="shared" si="34"/>
        <v>9.4762760954093324</v>
      </c>
      <c r="U418" s="297" t="str">
        <f>PE!AP418</f>
        <v>KWS, Schlamm</v>
      </c>
    </row>
    <row r="419" spans="1:21">
      <c r="A419" s="356" t="s">
        <v>460</v>
      </c>
      <c r="B419" s="22">
        <v>68.66</v>
      </c>
      <c r="J419" s="72">
        <v>10.154999999999999</v>
      </c>
      <c r="K419">
        <v>0.56000000000000005</v>
      </c>
      <c r="L419" s="300">
        <f t="shared" si="30"/>
        <v>0.33</v>
      </c>
      <c r="M419" s="302">
        <f t="shared" si="35"/>
        <v>0.44500000000000006</v>
      </c>
      <c r="N419" s="297">
        <f t="shared" si="31"/>
        <v>68.66</v>
      </c>
      <c r="O419" s="297">
        <f t="shared" si="32"/>
        <v>0</v>
      </c>
      <c r="P419" s="201">
        <f t="shared" si="33"/>
        <v>68.66</v>
      </c>
      <c r="Q419" s="208">
        <f t="shared" si="34"/>
        <v>6.761201378631216</v>
      </c>
      <c r="U419" s="297" t="str">
        <f>PE!AP419</f>
        <v>KWS, Schlamm</v>
      </c>
    </row>
    <row r="420" spans="1:21">
      <c r="A420" s="356" t="s">
        <v>461</v>
      </c>
      <c r="B420" s="22">
        <v>71.66</v>
      </c>
      <c r="J420" s="72">
        <v>10.949299999999999</v>
      </c>
      <c r="K420">
        <v>0.56000000000000005</v>
      </c>
      <c r="L420" s="300">
        <f t="shared" si="30"/>
        <v>0.33</v>
      </c>
      <c r="M420" s="302">
        <f t="shared" si="35"/>
        <v>0.44500000000000006</v>
      </c>
      <c r="N420" s="297">
        <f t="shared" si="31"/>
        <v>71.66</v>
      </c>
      <c r="O420" s="297">
        <f t="shared" si="32"/>
        <v>0</v>
      </c>
      <c r="P420" s="201">
        <f t="shared" si="33"/>
        <v>71.66</v>
      </c>
      <c r="Q420" s="208">
        <f t="shared" si="34"/>
        <v>6.5447106207702781</v>
      </c>
      <c r="U420" s="297" t="str">
        <f>PE!AP420</f>
        <v>KWS, Schlamm</v>
      </c>
    </row>
    <row r="421" spans="1:21">
      <c r="A421" s="356" t="s">
        <v>462</v>
      </c>
      <c r="B421" s="22">
        <v>68.540000000000006</v>
      </c>
      <c r="J421" s="72">
        <v>11.273899999999999</v>
      </c>
      <c r="K421">
        <v>0.56000000000000005</v>
      </c>
      <c r="L421" s="300">
        <f t="shared" si="30"/>
        <v>0.33</v>
      </c>
      <c r="M421" s="302">
        <f t="shared" si="35"/>
        <v>0.44500000000000006</v>
      </c>
      <c r="N421" s="297">
        <f t="shared" si="31"/>
        <v>68.540000000000006</v>
      </c>
      <c r="O421" s="297">
        <f t="shared" si="32"/>
        <v>0</v>
      </c>
      <c r="P421" s="201">
        <f t="shared" si="33"/>
        <v>68.540000000000006</v>
      </c>
      <c r="Q421" s="208">
        <f t="shared" si="34"/>
        <v>6.0795288232111346</v>
      </c>
      <c r="U421" s="297" t="str">
        <f>PE!AP421</f>
        <v>KWS, Schlamm</v>
      </c>
    </row>
    <row r="422" spans="1:21">
      <c r="A422" s="356" t="s">
        <v>463</v>
      </c>
      <c r="B422" s="22">
        <v>67.56</v>
      </c>
      <c r="J422" s="72">
        <v>9.2585999999999995</v>
      </c>
      <c r="K422">
        <v>0.56000000000000005</v>
      </c>
      <c r="L422" s="300">
        <f t="shared" si="30"/>
        <v>0.33</v>
      </c>
      <c r="M422" s="302">
        <f t="shared" si="35"/>
        <v>0.44500000000000006</v>
      </c>
      <c r="N422" s="297">
        <f t="shared" si="31"/>
        <v>67.56</v>
      </c>
      <c r="O422" s="297">
        <f t="shared" si="32"/>
        <v>0</v>
      </c>
      <c r="P422" s="201">
        <f t="shared" si="33"/>
        <v>67.56</v>
      </c>
      <c r="Q422" s="208">
        <f t="shared" si="34"/>
        <v>7.2969995463677018</v>
      </c>
      <c r="U422" s="297" t="str">
        <f>PE!AP422</f>
        <v>KWS, Schlamm</v>
      </c>
    </row>
    <row r="423" spans="1:21">
      <c r="A423" s="356" t="s">
        <v>464</v>
      </c>
      <c r="B423" s="22">
        <v>67.260000000000005</v>
      </c>
      <c r="C423">
        <v>363.38</v>
      </c>
      <c r="E423">
        <v>21.78</v>
      </c>
      <c r="J423" s="72">
        <v>117.7</v>
      </c>
      <c r="K423">
        <v>0.66</v>
      </c>
      <c r="L423" s="300">
        <f t="shared" si="30"/>
        <v>0.5</v>
      </c>
      <c r="M423" s="302">
        <f t="shared" si="35"/>
        <v>0.58000000000000007</v>
      </c>
      <c r="N423" s="297">
        <f t="shared" si="31"/>
        <v>150.80666666666664</v>
      </c>
      <c r="O423" s="297">
        <f t="shared" si="32"/>
        <v>196.35736704831797</v>
      </c>
      <c r="P423" s="201">
        <f t="shared" si="33"/>
        <v>150.80666666666664</v>
      </c>
      <c r="Q423" s="208">
        <f t="shared" si="34"/>
        <v>1.2812800906258848</v>
      </c>
      <c r="T423" s="202">
        <f>Q423*100</f>
        <v>128.12800906258849</v>
      </c>
      <c r="U423" s="297" t="str">
        <f>PE!AP423</f>
        <v>Methode</v>
      </c>
    </row>
    <row r="424" spans="1:21">
      <c r="A424" s="356" t="s">
        <v>465</v>
      </c>
      <c r="B424" s="22">
        <v>63.2</v>
      </c>
      <c r="J424" s="72">
        <v>10.9331</v>
      </c>
      <c r="K424">
        <v>0.5</v>
      </c>
      <c r="L424" s="300">
        <f t="shared" si="30"/>
        <v>0.33</v>
      </c>
      <c r="M424" s="302">
        <f t="shared" si="35"/>
        <v>0.41500000000000004</v>
      </c>
      <c r="N424" s="297">
        <f t="shared" si="31"/>
        <v>63.2</v>
      </c>
      <c r="O424" s="297">
        <f t="shared" si="32"/>
        <v>0</v>
      </c>
      <c r="P424" s="201">
        <f t="shared" si="33"/>
        <v>63.2</v>
      </c>
      <c r="Q424" s="208">
        <f t="shared" si="34"/>
        <v>5.7806111715798814</v>
      </c>
      <c r="U424" s="297" t="str">
        <f>PE!AP424</f>
        <v>KWS, Schlamm</v>
      </c>
    </row>
    <row r="425" spans="1:21">
      <c r="A425" s="356" t="s">
        <v>466</v>
      </c>
      <c r="B425" s="22">
        <v>49.59</v>
      </c>
      <c r="J425" s="72">
        <v>8.6662999999999997</v>
      </c>
      <c r="K425">
        <v>0.6</v>
      </c>
      <c r="L425" s="300">
        <f t="shared" si="30"/>
        <v>0.33</v>
      </c>
      <c r="M425" s="302">
        <f t="shared" si="35"/>
        <v>0.46499999999999997</v>
      </c>
      <c r="N425" s="297">
        <f t="shared" si="31"/>
        <v>49.59</v>
      </c>
      <c r="O425" s="297">
        <f t="shared" si="32"/>
        <v>0</v>
      </c>
      <c r="P425" s="201">
        <f t="shared" si="33"/>
        <v>49.59</v>
      </c>
      <c r="Q425" s="208">
        <f t="shared" si="34"/>
        <v>5.7221651685263613</v>
      </c>
      <c r="U425" s="297" t="str">
        <f>PE!AP425</f>
        <v>KWS, Schlamm</v>
      </c>
    </row>
    <row r="426" spans="1:21">
      <c r="A426" s="356" t="s">
        <v>467</v>
      </c>
      <c r="B426" s="22">
        <v>78.56</v>
      </c>
      <c r="J426" s="72">
        <v>12.5199</v>
      </c>
      <c r="K426">
        <v>0.5</v>
      </c>
      <c r="L426" s="300">
        <f t="shared" si="30"/>
        <v>0.33</v>
      </c>
      <c r="M426" s="302">
        <f t="shared" si="35"/>
        <v>0.41500000000000004</v>
      </c>
      <c r="N426" s="297">
        <f t="shared" si="31"/>
        <v>78.56</v>
      </c>
      <c r="O426" s="297">
        <f t="shared" si="32"/>
        <v>0</v>
      </c>
      <c r="P426" s="201">
        <f t="shared" si="33"/>
        <v>78.56</v>
      </c>
      <c r="Q426" s="208">
        <f t="shared" si="34"/>
        <v>6.2748105016813236</v>
      </c>
      <c r="U426" s="297" t="str">
        <f>PE!AP426</f>
        <v>KWS, Schlamm</v>
      </c>
    </row>
    <row r="427" spans="1:21">
      <c r="A427" s="356" t="s">
        <v>468</v>
      </c>
      <c r="B427" s="22">
        <v>74.92</v>
      </c>
      <c r="J427" s="72">
        <v>11.566700000000001</v>
      </c>
      <c r="K427">
        <v>0.6</v>
      </c>
      <c r="L427" s="300">
        <f t="shared" si="30"/>
        <v>0.33</v>
      </c>
      <c r="M427" s="302">
        <f t="shared" si="35"/>
        <v>0.46499999999999997</v>
      </c>
      <c r="N427" s="297">
        <f t="shared" si="31"/>
        <v>74.92</v>
      </c>
      <c r="O427" s="297">
        <f t="shared" si="32"/>
        <v>0</v>
      </c>
      <c r="P427" s="201">
        <f t="shared" si="33"/>
        <v>74.92</v>
      </c>
      <c r="Q427" s="208">
        <f t="shared" si="34"/>
        <v>6.4772147630698464</v>
      </c>
      <c r="U427" s="297" t="str">
        <f>PE!AP427</f>
        <v>KWS, Schlamm</v>
      </c>
    </row>
    <row r="428" spans="1:21">
      <c r="A428" s="356" t="s">
        <v>469</v>
      </c>
      <c r="B428" s="22">
        <v>58.66</v>
      </c>
      <c r="J428" s="72">
        <v>8.7213999999999992</v>
      </c>
      <c r="K428">
        <v>0.6</v>
      </c>
      <c r="L428" s="300">
        <f t="shared" si="30"/>
        <v>0.33</v>
      </c>
      <c r="M428" s="302">
        <f t="shared" si="35"/>
        <v>0.46499999999999997</v>
      </c>
      <c r="N428" s="297">
        <f t="shared" si="31"/>
        <v>58.66</v>
      </c>
      <c r="O428" s="297">
        <f t="shared" si="32"/>
        <v>0</v>
      </c>
      <c r="P428" s="201">
        <f t="shared" si="33"/>
        <v>58.66</v>
      </c>
      <c r="Q428" s="208">
        <f t="shared" si="34"/>
        <v>6.7259843603091252</v>
      </c>
      <c r="U428" s="297" t="str">
        <f>PE!AP428</f>
        <v>KWS, Schlamm</v>
      </c>
    </row>
    <row r="429" spans="1:21">
      <c r="A429" s="356" t="s">
        <v>470</v>
      </c>
      <c r="B429" s="22">
        <v>65.72</v>
      </c>
      <c r="J429" s="72">
        <v>9.2446999999999999</v>
      </c>
      <c r="K429">
        <v>0.5</v>
      </c>
      <c r="L429" s="300">
        <f t="shared" si="30"/>
        <v>0.33</v>
      </c>
      <c r="M429" s="302">
        <f t="shared" si="35"/>
        <v>0.41500000000000004</v>
      </c>
      <c r="N429" s="297">
        <f t="shared" si="31"/>
        <v>65.72</v>
      </c>
      <c r="O429" s="297">
        <f t="shared" si="32"/>
        <v>0</v>
      </c>
      <c r="P429" s="201">
        <f t="shared" si="33"/>
        <v>65.72</v>
      </c>
      <c r="Q429" s="208">
        <f t="shared" si="34"/>
        <v>7.1089380942594138</v>
      </c>
      <c r="U429" s="297" t="str">
        <f>PE!AP429</f>
        <v>KWS, Schlamm</v>
      </c>
    </row>
    <row r="430" spans="1:21">
      <c r="A430" s="356" t="s">
        <v>471</v>
      </c>
      <c r="B430" s="22">
        <v>205.82</v>
      </c>
      <c r="C430">
        <v>230.74</v>
      </c>
      <c r="E430">
        <v>13.71</v>
      </c>
      <c r="J430" s="72">
        <v>6.3342999999999998</v>
      </c>
      <c r="K430">
        <v>0.66</v>
      </c>
      <c r="L430" s="300">
        <f t="shared" si="30"/>
        <v>1</v>
      </c>
      <c r="M430" s="302">
        <f t="shared" si="35"/>
        <v>0.83000000000000007</v>
      </c>
      <c r="N430" s="297">
        <f t="shared" si="31"/>
        <v>150.09</v>
      </c>
      <c r="O430" s="297">
        <f t="shared" si="32"/>
        <v>16.603371310547015</v>
      </c>
      <c r="P430" s="201">
        <f t="shared" si="33"/>
        <v>150.09</v>
      </c>
      <c r="Q430" s="208">
        <f t="shared" si="34"/>
        <v>23.694804477211374</v>
      </c>
      <c r="R430">
        <v>6.4507000000000003</v>
      </c>
      <c r="S430" s="302">
        <f>1000*(R430-J430)</f>
        <v>116.4000000000005</v>
      </c>
      <c r="T430" s="202">
        <f>P430*100/S430</f>
        <v>128.94329896907161</v>
      </c>
      <c r="U430" s="297" t="str">
        <f>PE!AP430</f>
        <v>KWS, Schlamm</v>
      </c>
    </row>
    <row r="431" spans="1:21">
      <c r="A431" s="356" t="s">
        <v>472</v>
      </c>
      <c r="B431" s="22">
        <v>91.93</v>
      </c>
      <c r="J431" s="72">
        <v>9.7014999999999993</v>
      </c>
      <c r="K431">
        <v>0.6</v>
      </c>
      <c r="L431" s="300">
        <f t="shared" si="30"/>
        <v>0.33</v>
      </c>
      <c r="M431" s="302">
        <f t="shared" si="35"/>
        <v>0.46499999999999997</v>
      </c>
      <c r="N431" s="297">
        <f t="shared" si="31"/>
        <v>91.93</v>
      </c>
      <c r="O431" s="297">
        <f t="shared" si="32"/>
        <v>0</v>
      </c>
      <c r="P431" s="201">
        <f t="shared" si="33"/>
        <v>91.93</v>
      </c>
      <c r="Q431" s="208">
        <f t="shared" si="34"/>
        <v>9.4758542493428859</v>
      </c>
      <c r="U431" s="297" t="str">
        <f>PE!AP431</f>
        <v>KWS, Schlamm</v>
      </c>
    </row>
    <row r="432" spans="1:21">
      <c r="A432" s="356" t="s">
        <v>473</v>
      </c>
      <c r="B432" s="22">
        <v>89.73</v>
      </c>
      <c r="J432" s="72">
        <v>9.4488000000000003</v>
      </c>
      <c r="K432">
        <v>0.56000000000000005</v>
      </c>
      <c r="L432" s="300">
        <f t="shared" si="30"/>
        <v>0.33</v>
      </c>
      <c r="M432" s="302">
        <f t="shared" si="35"/>
        <v>0.44500000000000006</v>
      </c>
      <c r="N432" s="297">
        <f t="shared" si="31"/>
        <v>89.73</v>
      </c>
      <c r="O432" s="297">
        <f t="shared" si="32"/>
        <v>0</v>
      </c>
      <c r="P432" s="201">
        <f t="shared" si="33"/>
        <v>89.73</v>
      </c>
      <c r="Q432" s="208">
        <f t="shared" si="34"/>
        <v>9.4964439928879862</v>
      </c>
      <c r="U432" s="297" t="str">
        <f>PE!AP432</f>
        <v>KWS, Schlamm</v>
      </c>
    </row>
    <row r="433" spans="1:21">
      <c r="A433" s="356" t="s">
        <v>474</v>
      </c>
      <c r="B433" s="22">
        <v>129.61000000000001</v>
      </c>
      <c r="J433" s="72">
        <v>11.236800000000001</v>
      </c>
      <c r="K433">
        <v>0.6</v>
      </c>
      <c r="L433" s="300">
        <f t="shared" si="30"/>
        <v>0.33</v>
      </c>
      <c r="M433" s="302">
        <f t="shared" si="35"/>
        <v>0.46499999999999997</v>
      </c>
      <c r="N433" s="297">
        <f t="shared" si="31"/>
        <v>129.61000000000001</v>
      </c>
      <c r="O433" s="297">
        <f t="shared" si="32"/>
        <v>0</v>
      </c>
      <c r="P433" s="201">
        <f t="shared" si="33"/>
        <v>129.61000000000001</v>
      </c>
      <c r="Q433" s="208">
        <f t="shared" si="34"/>
        <v>11.534422611419622</v>
      </c>
      <c r="U433" s="297" t="str">
        <f>PE!AP433</f>
        <v>KWS, Schlamm</v>
      </c>
    </row>
    <row r="434" spans="1:21">
      <c r="A434" s="356" t="s">
        <v>475</v>
      </c>
      <c r="J434" s="72">
        <v>13.6</v>
      </c>
      <c r="K434">
        <v>0.5</v>
      </c>
      <c r="L434" s="300" t="e">
        <f t="shared" si="30"/>
        <v>#DIV/0!</v>
      </c>
      <c r="M434" s="302" t="e">
        <f t="shared" si="35"/>
        <v>#DIV/0!</v>
      </c>
      <c r="N434" s="297" t="e">
        <f t="shared" si="31"/>
        <v>#DIV/0!</v>
      </c>
      <c r="O434" s="297" t="e">
        <f t="shared" si="32"/>
        <v>#DIV/0!</v>
      </c>
      <c r="P434" s="201" t="e">
        <f t="shared" si="33"/>
        <v>#DIV/0!</v>
      </c>
      <c r="Q434" s="208">
        <f t="shared" si="34"/>
        <v>0</v>
      </c>
      <c r="U434" s="297" t="str">
        <f>PE!AP434</f>
        <v>Methode</v>
      </c>
    </row>
    <row r="435" spans="1:21">
      <c r="A435" s="356" t="s">
        <v>476</v>
      </c>
      <c r="J435" s="72">
        <v>12.6</v>
      </c>
      <c r="L435" s="300" t="e">
        <f t="shared" si="30"/>
        <v>#DIV/0!</v>
      </c>
      <c r="M435" s="302" t="e">
        <f t="shared" si="35"/>
        <v>#DIV/0!</v>
      </c>
      <c r="N435" s="297" t="e">
        <f t="shared" si="31"/>
        <v>#DIV/0!</v>
      </c>
      <c r="O435" s="297" t="e">
        <f t="shared" si="32"/>
        <v>#DIV/0!</v>
      </c>
      <c r="P435" s="201" t="e">
        <f t="shared" si="33"/>
        <v>#DIV/0!</v>
      </c>
      <c r="Q435" s="208">
        <f t="shared" si="34"/>
        <v>0</v>
      </c>
      <c r="U435" s="297" t="str">
        <f>PE!AP435</f>
        <v>Methode</v>
      </c>
    </row>
    <row r="436" spans="1:21">
      <c r="A436" s="356" t="s">
        <v>477</v>
      </c>
      <c r="B436" s="22">
        <v>27.59</v>
      </c>
      <c r="E436">
        <v>15.99</v>
      </c>
      <c r="J436" s="72">
        <v>11.5</v>
      </c>
      <c r="K436">
        <v>0.83</v>
      </c>
      <c r="L436" s="300">
        <f t="shared" si="30"/>
        <v>0.33</v>
      </c>
      <c r="M436" s="302">
        <f t="shared" si="35"/>
        <v>0.57999999999999996</v>
      </c>
      <c r="N436" s="297">
        <f t="shared" si="31"/>
        <v>21.79</v>
      </c>
      <c r="O436" s="297">
        <f t="shared" si="32"/>
        <v>0</v>
      </c>
      <c r="P436" s="201">
        <f t="shared" si="33"/>
        <v>21.79</v>
      </c>
      <c r="Q436" s="208">
        <f t="shared" si="34"/>
        <v>1.8947826086956521</v>
      </c>
      <c r="U436" s="297" t="str">
        <f>PE!AP436</f>
        <v>Methode</v>
      </c>
    </row>
    <row r="437" spans="1:21">
      <c r="A437" s="357" t="s">
        <v>478</v>
      </c>
      <c r="J437" s="72">
        <v>9.7256</v>
      </c>
      <c r="L437" s="300" t="e">
        <f t="shared" si="30"/>
        <v>#DIV/0!</v>
      </c>
      <c r="M437" s="302" t="e">
        <f t="shared" si="35"/>
        <v>#DIV/0!</v>
      </c>
      <c r="N437" s="297" t="e">
        <f t="shared" si="31"/>
        <v>#DIV/0!</v>
      </c>
      <c r="O437" s="297" t="e">
        <f t="shared" si="32"/>
        <v>#DIV/0!</v>
      </c>
      <c r="P437" s="201" t="e">
        <f t="shared" si="33"/>
        <v>#DIV/0!</v>
      </c>
      <c r="Q437" s="208">
        <f t="shared" si="34"/>
        <v>0</v>
      </c>
      <c r="U437" s="297" t="str">
        <f>PE!AP437</f>
        <v>Methode</v>
      </c>
    </row>
    <row r="438" spans="1:21">
      <c r="A438" s="357" t="s">
        <v>480</v>
      </c>
      <c r="C438">
        <v>145.4</v>
      </c>
      <c r="E438">
        <v>59.21</v>
      </c>
      <c r="J438" s="72">
        <v>117.7</v>
      </c>
      <c r="K438">
        <v>0.83</v>
      </c>
      <c r="L438" s="300">
        <f t="shared" si="30"/>
        <v>0.33</v>
      </c>
      <c r="M438" s="302">
        <f t="shared" si="35"/>
        <v>0.57999999999999996</v>
      </c>
      <c r="N438" s="297">
        <f t="shared" si="31"/>
        <v>102.30500000000001</v>
      </c>
      <c r="O438" s="297">
        <f t="shared" si="32"/>
        <v>0</v>
      </c>
      <c r="P438" s="201">
        <f t="shared" si="33"/>
        <v>102.30500000000001</v>
      </c>
      <c r="Q438" s="208">
        <f t="shared" si="34"/>
        <v>0.86920135938827536</v>
      </c>
      <c r="S438" s="302"/>
      <c r="T438" s="202">
        <f>Q438*100</f>
        <v>86.920135938827542</v>
      </c>
      <c r="U438" s="297" t="str">
        <f>PE!AP438</f>
        <v>Methode</v>
      </c>
    </row>
    <row r="439" spans="1:21">
      <c r="A439" s="357" t="s">
        <v>481</v>
      </c>
      <c r="C439">
        <v>106.45</v>
      </c>
      <c r="J439" s="72">
        <v>6.3342999999999998</v>
      </c>
      <c r="K439">
        <v>0.43</v>
      </c>
      <c r="L439" s="300">
        <f t="shared" si="30"/>
        <v>0.33</v>
      </c>
      <c r="M439" s="302">
        <f t="shared" si="35"/>
        <v>0.38</v>
      </c>
      <c r="N439" s="297">
        <f t="shared" si="31"/>
        <v>106.45</v>
      </c>
      <c r="O439" s="297">
        <f t="shared" si="32"/>
        <v>0</v>
      </c>
      <c r="P439" s="201">
        <f t="shared" si="33"/>
        <v>106.45</v>
      </c>
      <c r="Q439" s="208">
        <f t="shared" si="34"/>
        <v>16.805329712833306</v>
      </c>
      <c r="R439">
        <v>6.4507000000000003</v>
      </c>
      <c r="S439" s="302">
        <f>1000*(R439-J439)</f>
        <v>116.4000000000005</v>
      </c>
      <c r="T439" s="202">
        <f>P439*100/S439</f>
        <v>91.451890034363871</v>
      </c>
      <c r="U439" s="297" t="str">
        <f>PE!AP439</f>
        <v>Methode</v>
      </c>
    </row>
    <row r="440" spans="1:21">
      <c r="A440" s="358" t="s">
        <v>1068</v>
      </c>
      <c r="J440" s="72">
        <v>75.800000000000011</v>
      </c>
      <c r="K440">
        <v>0.4</v>
      </c>
      <c r="L440" s="300" t="e">
        <f t="shared" si="30"/>
        <v>#DIV/0!</v>
      </c>
      <c r="M440" s="302" t="e">
        <f t="shared" si="35"/>
        <v>#DIV/0!</v>
      </c>
      <c r="N440" s="297" t="e">
        <f t="shared" si="31"/>
        <v>#DIV/0!</v>
      </c>
      <c r="O440" s="297" t="e">
        <f t="shared" si="32"/>
        <v>#DIV/0!</v>
      </c>
      <c r="P440" s="201" t="e">
        <f t="shared" si="33"/>
        <v>#DIV/0!</v>
      </c>
      <c r="Q440" s="208">
        <f t="shared" si="34"/>
        <v>0</v>
      </c>
      <c r="U440" s="297" t="str">
        <f>PE!AP440</f>
        <v>Methode</v>
      </c>
    </row>
    <row r="441" spans="1:21">
      <c r="A441" s="358" t="s">
        <v>483</v>
      </c>
      <c r="J441" s="72">
        <v>20</v>
      </c>
      <c r="K441">
        <v>0.5</v>
      </c>
      <c r="L441" s="300" t="e">
        <f t="shared" si="30"/>
        <v>#DIV/0!</v>
      </c>
      <c r="M441" s="302" t="e">
        <f t="shared" si="35"/>
        <v>#DIV/0!</v>
      </c>
      <c r="N441" s="297" t="e">
        <f t="shared" si="31"/>
        <v>#DIV/0!</v>
      </c>
      <c r="O441" s="297" t="e">
        <f t="shared" si="32"/>
        <v>#DIV/0!</v>
      </c>
      <c r="P441" s="201" t="e">
        <f t="shared" si="33"/>
        <v>#DIV/0!</v>
      </c>
      <c r="Q441" s="208">
        <f t="shared" si="34"/>
        <v>0</v>
      </c>
      <c r="U441" s="297" t="str">
        <f>PE!AP441</f>
        <v>Methode</v>
      </c>
    </row>
    <row r="442" spans="1:21">
      <c r="A442" s="358" t="s">
        <v>484</v>
      </c>
      <c r="J442" s="72">
        <v>20</v>
      </c>
      <c r="K442">
        <v>0.83</v>
      </c>
      <c r="L442" s="300" t="e">
        <f t="shared" si="30"/>
        <v>#DIV/0!</v>
      </c>
      <c r="M442" s="302" t="e">
        <f t="shared" si="35"/>
        <v>#DIV/0!</v>
      </c>
      <c r="N442" s="297" t="e">
        <f t="shared" si="31"/>
        <v>#DIV/0!</v>
      </c>
      <c r="O442" s="297" t="e">
        <f t="shared" si="32"/>
        <v>#DIV/0!</v>
      </c>
      <c r="P442" s="201" t="e">
        <f t="shared" si="33"/>
        <v>#DIV/0!</v>
      </c>
      <c r="Q442" s="208">
        <f t="shared" si="34"/>
        <v>0</v>
      </c>
      <c r="U442" s="297" t="str">
        <f>PE!AP442</f>
        <v>Methode</v>
      </c>
    </row>
    <row r="443" spans="1:21">
      <c r="A443" s="358" t="s">
        <v>485</v>
      </c>
      <c r="B443" s="22">
        <v>104.73</v>
      </c>
      <c r="J443" s="72">
        <v>9.2851999999999997</v>
      </c>
      <c r="K443">
        <v>0.43</v>
      </c>
      <c r="L443" s="300">
        <f t="shared" si="30"/>
        <v>0.33</v>
      </c>
      <c r="M443" s="302">
        <f t="shared" si="35"/>
        <v>0.38</v>
      </c>
      <c r="N443" s="297">
        <f t="shared" si="31"/>
        <v>104.73</v>
      </c>
      <c r="O443" s="297">
        <f t="shared" si="32"/>
        <v>0</v>
      </c>
      <c r="P443" s="201">
        <f t="shared" si="33"/>
        <v>104.73</v>
      </c>
      <c r="Q443" s="208">
        <f t="shared" si="34"/>
        <v>11.279240080989101</v>
      </c>
      <c r="U443" s="297" t="str">
        <f>PE!AP443</f>
        <v>Massenbilanz KWS</v>
      </c>
    </row>
    <row r="444" spans="1:21">
      <c r="A444" s="358" t="s">
        <v>486</v>
      </c>
      <c r="B444" s="22">
        <v>118.92</v>
      </c>
      <c r="J444" s="72">
        <v>11.9915</v>
      </c>
      <c r="K444">
        <v>0.5</v>
      </c>
      <c r="L444" s="300">
        <f t="shared" si="30"/>
        <v>0.33</v>
      </c>
      <c r="M444" s="302">
        <f t="shared" si="35"/>
        <v>0.41500000000000004</v>
      </c>
      <c r="N444" s="297">
        <f t="shared" si="31"/>
        <v>118.92</v>
      </c>
      <c r="O444" s="297">
        <f t="shared" si="32"/>
        <v>0</v>
      </c>
      <c r="P444" s="201">
        <f t="shared" si="33"/>
        <v>118.92</v>
      </c>
      <c r="Q444" s="208">
        <f t="shared" si="34"/>
        <v>9.9170245590626696</v>
      </c>
      <c r="U444" s="297" t="str">
        <f>PE!AP444</f>
        <v>Massenbilanz KWS</v>
      </c>
    </row>
    <row r="445" spans="1:21">
      <c r="A445" s="358" t="s">
        <v>487</v>
      </c>
      <c r="B445" s="22">
        <v>119.27</v>
      </c>
      <c r="J445" s="72">
        <v>11.0276</v>
      </c>
      <c r="K445">
        <v>0.43</v>
      </c>
      <c r="L445" s="300">
        <f t="shared" si="30"/>
        <v>0.33</v>
      </c>
      <c r="M445" s="302">
        <f t="shared" si="35"/>
        <v>0.38</v>
      </c>
      <c r="N445" s="297">
        <f t="shared" si="31"/>
        <v>119.27</v>
      </c>
      <c r="O445" s="297">
        <f t="shared" si="32"/>
        <v>0</v>
      </c>
      <c r="P445" s="201">
        <f t="shared" si="33"/>
        <v>119.27</v>
      </c>
      <c r="Q445" s="208">
        <f t="shared" si="34"/>
        <v>10.815589974246436</v>
      </c>
      <c r="U445" s="297" t="str">
        <f>PE!AP445</f>
        <v>Massenbilanz KWS</v>
      </c>
    </row>
    <row r="446" spans="1:21">
      <c r="A446" s="358" t="s">
        <v>488</v>
      </c>
      <c r="B446" s="22">
        <v>245.37</v>
      </c>
      <c r="J446" s="72">
        <v>11.7537</v>
      </c>
      <c r="K446">
        <v>0.36</v>
      </c>
      <c r="L446" s="300">
        <f t="shared" si="30"/>
        <v>0.33</v>
      </c>
      <c r="M446" s="302">
        <f t="shared" si="35"/>
        <v>0.34499999999999997</v>
      </c>
      <c r="N446" s="297">
        <f t="shared" si="31"/>
        <v>245.37</v>
      </c>
      <c r="O446" s="297">
        <f t="shared" si="32"/>
        <v>0</v>
      </c>
      <c r="P446" s="201">
        <f t="shared" si="33"/>
        <v>245.37</v>
      </c>
      <c r="Q446" s="208">
        <f t="shared" si="34"/>
        <v>20.875979478802421</v>
      </c>
      <c r="U446" s="297" t="str">
        <f>PE!AP446</f>
        <v>Massenbilanz KWS</v>
      </c>
    </row>
    <row r="447" spans="1:21">
      <c r="A447" s="358" t="s">
        <v>489</v>
      </c>
      <c r="B447" s="22">
        <v>179.06</v>
      </c>
      <c r="J447" s="72">
        <v>10.612299999999999</v>
      </c>
      <c r="K447">
        <v>0.5</v>
      </c>
      <c r="L447" s="300">
        <f t="shared" si="30"/>
        <v>0.33</v>
      </c>
      <c r="M447" s="302">
        <f t="shared" si="35"/>
        <v>0.41500000000000004</v>
      </c>
      <c r="N447" s="297">
        <f t="shared" si="31"/>
        <v>179.06</v>
      </c>
      <c r="O447" s="297">
        <f t="shared" si="32"/>
        <v>0</v>
      </c>
      <c r="P447" s="201">
        <f t="shared" si="33"/>
        <v>179.06</v>
      </c>
      <c r="Q447" s="208">
        <f t="shared" si="34"/>
        <v>16.872873929308444</v>
      </c>
      <c r="U447" s="297" t="str">
        <f>PE!AP447</f>
        <v>Massenbilanz KWS</v>
      </c>
    </row>
    <row r="448" spans="1:21">
      <c r="A448" s="358" t="s">
        <v>490</v>
      </c>
      <c r="B448" s="22">
        <v>158.15</v>
      </c>
      <c r="J448" s="72">
        <v>9.5684000000000005</v>
      </c>
      <c r="K448">
        <v>0.6</v>
      </c>
      <c r="L448" s="300">
        <f t="shared" si="30"/>
        <v>0.33</v>
      </c>
      <c r="M448" s="302">
        <f t="shared" si="35"/>
        <v>0.46499999999999997</v>
      </c>
      <c r="N448" s="297">
        <f t="shared" si="31"/>
        <v>158.15</v>
      </c>
      <c r="O448" s="297">
        <f t="shared" si="32"/>
        <v>0</v>
      </c>
      <c r="P448" s="201">
        <f t="shared" si="33"/>
        <v>158.15</v>
      </c>
      <c r="Q448" s="208">
        <f t="shared" si="34"/>
        <v>16.528364198821119</v>
      </c>
      <c r="U448" s="297" t="str">
        <f>PE!AP448</f>
        <v>Massenbilanz KWS</v>
      </c>
    </row>
    <row r="449" spans="1:21">
      <c r="A449" s="358" t="s">
        <v>491</v>
      </c>
      <c r="B449" s="22">
        <v>66.37</v>
      </c>
      <c r="J449" s="72">
        <v>9.7796000000000003</v>
      </c>
      <c r="K449">
        <v>0.56000000000000005</v>
      </c>
      <c r="L449" s="300">
        <f t="shared" si="30"/>
        <v>0.33</v>
      </c>
      <c r="M449" s="302">
        <f t="shared" si="35"/>
        <v>0.44500000000000006</v>
      </c>
      <c r="N449" s="297">
        <f t="shared" si="31"/>
        <v>66.37</v>
      </c>
      <c r="O449" s="297">
        <f t="shared" si="32"/>
        <v>0</v>
      </c>
      <c r="P449" s="201">
        <f t="shared" si="33"/>
        <v>66.37</v>
      </c>
      <c r="Q449" s="208">
        <f t="shared" si="34"/>
        <v>6.7865761380833574</v>
      </c>
      <c r="U449" s="297" t="str">
        <f>PE!AP449</f>
        <v>KWS, Schlamm</v>
      </c>
    </row>
    <row r="450" spans="1:21">
      <c r="A450" s="358" t="s">
        <v>492</v>
      </c>
      <c r="B450" s="22">
        <v>96.54</v>
      </c>
      <c r="J450" s="72">
        <v>12.792</v>
      </c>
      <c r="K450">
        <v>0.5</v>
      </c>
      <c r="L450" s="300">
        <f t="shared" ref="L450:L513" si="36">IF(COUNT(B450:C450)=1,0.33,(COUNT(B450:C450)*(1/(COUNT(B450:C450)+COUNTBLANK(B450:C450)))+(IF(O450&lt;35,1,IF(O450&lt;70,0.5,IF(O450&gt;70,0)))))/2)</f>
        <v>0.33</v>
      </c>
      <c r="M450" s="302">
        <f t="shared" si="35"/>
        <v>0.41500000000000004</v>
      </c>
      <c r="N450" s="297">
        <f t="shared" ref="N450:N513" si="37">AVERAGE(B450:E450)</f>
        <v>96.54</v>
      </c>
      <c r="O450" s="297">
        <f t="shared" ref="O450:O513" si="38">(MAX(B450:C450)-MIN(B450:C450))/N450*100</f>
        <v>0</v>
      </c>
      <c r="P450" s="201">
        <f t="shared" ref="P450:P480" si="39">AVERAGE(B450:E450)</f>
        <v>96.54</v>
      </c>
      <c r="Q450" s="208">
        <f t="shared" ref="Q450:Q513" si="40">IFERROR(P450/J450,0)</f>
        <v>7.5469043151969988</v>
      </c>
      <c r="U450" s="297" t="str">
        <f>PE!AP450</f>
        <v>KWS, Schlamm</v>
      </c>
    </row>
    <row r="451" spans="1:21">
      <c r="A451" s="358" t="s">
        <v>493</v>
      </c>
      <c r="B451" s="22">
        <v>69.81</v>
      </c>
      <c r="J451" s="72">
        <v>9.4458000000000002</v>
      </c>
      <c r="K451">
        <v>0.54</v>
      </c>
      <c r="L451" s="300">
        <f t="shared" si="36"/>
        <v>0.33</v>
      </c>
      <c r="M451" s="302">
        <f t="shared" si="35"/>
        <v>0.43500000000000005</v>
      </c>
      <c r="N451" s="297">
        <f t="shared" si="37"/>
        <v>69.81</v>
      </c>
      <c r="O451" s="297">
        <f t="shared" si="38"/>
        <v>0</v>
      </c>
      <c r="P451" s="201">
        <f t="shared" si="39"/>
        <v>69.81</v>
      </c>
      <c r="Q451" s="208">
        <f t="shared" si="40"/>
        <v>7.3905862923203962</v>
      </c>
      <c r="U451" s="297" t="str">
        <f>PE!AP451</f>
        <v>KWS, Schlamm</v>
      </c>
    </row>
    <row r="452" spans="1:21">
      <c r="A452" s="358" t="s">
        <v>494</v>
      </c>
      <c r="B452" s="22">
        <v>113.03</v>
      </c>
      <c r="J452" s="72">
        <v>12.256500000000001</v>
      </c>
      <c r="K452">
        <v>0.36</v>
      </c>
      <c r="L452" s="300">
        <f t="shared" si="36"/>
        <v>0.33</v>
      </c>
      <c r="M452" s="302">
        <f t="shared" si="35"/>
        <v>0.34499999999999997</v>
      </c>
      <c r="N452" s="297">
        <f t="shared" si="37"/>
        <v>113.03</v>
      </c>
      <c r="O452" s="297">
        <f t="shared" si="38"/>
        <v>0</v>
      </c>
      <c r="P452" s="201">
        <f t="shared" si="39"/>
        <v>113.03</v>
      </c>
      <c r="Q452" s="208">
        <f t="shared" si="40"/>
        <v>9.2220454452739364</v>
      </c>
      <c r="U452" s="297" t="str">
        <f>PE!AP452</f>
        <v>Massenbilanz KWS</v>
      </c>
    </row>
    <row r="453" spans="1:21">
      <c r="A453" s="358" t="s">
        <v>495</v>
      </c>
      <c r="B453" s="22">
        <v>95.44</v>
      </c>
      <c r="J453" s="72">
        <v>9.2982999999999993</v>
      </c>
      <c r="K453">
        <v>0.36</v>
      </c>
      <c r="L453" s="300">
        <f t="shared" si="36"/>
        <v>0.33</v>
      </c>
      <c r="M453" s="302">
        <f t="shared" si="35"/>
        <v>0.34499999999999997</v>
      </c>
      <c r="N453" s="297">
        <f t="shared" si="37"/>
        <v>95.44</v>
      </c>
      <c r="O453" s="297">
        <f t="shared" si="38"/>
        <v>0</v>
      </c>
      <c r="P453" s="201">
        <f t="shared" si="39"/>
        <v>95.44</v>
      </c>
      <c r="Q453" s="208">
        <f t="shared" si="40"/>
        <v>10.264241850660873</v>
      </c>
      <c r="U453" s="297" t="str">
        <f>PE!AP453</f>
        <v>Massenbilanz KWS</v>
      </c>
    </row>
    <row r="454" spans="1:21">
      <c r="A454" s="358" t="s">
        <v>496</v>
      </c>
      <c r="B454" s="22">
        <v>100.49</v>
      </c>
      <c r="J454" s="72">
        <v>9.9055999999999997</v>
      </c>
      <c r="K454">
        <v>0.36</v>
      </c>
      <c r="L454" s="300">
        <f t="shared" si="36"/>
        <v>0.33</v>
      </c>
      <c r="M454" s="302">
        <f t="shared" si="35"/>
        <v>0.34499999999999997</v>
      </c>
      <c r="N454" s="297">
        <f t="shared" si="37"/>
        <v>100.49</v>
      </c>
      <c r="O454" s="297">
        <f t="shared" si="38"/>
        <v>0</v>
      </c>
      <c r="P454" s="201">
        <f t="shared" si="39"/>
        <v>100.49</v>
      </c>
      <c r="Q454" s="208">
        <f t="shared" si="40"/>
        <v>10.144766596672589</v>
      </c>
      <c r="U454" s="297" t="str">
        <f>PE!AP454</f>
        <v>Massenbilanz KWS</v>
      </c>
    </row>
    <row r="455" spans="1:21">
      <c r="A455" s="358" t="s">
        <v>497</v>
      </c>
      <c r="B455" s="22">
        <v>72.25</v>
      </c>
      <c r="J455" s="72">
        <v>9.6128999999999998</v>
      </c>
      <c r="K455">
        <v>0.6</v>
      </c>
      <c r="L455" s="300">
        <f t="shared" si="36"/>
        <v>0.33</v>
      </c>
      <c r="M455" s="302">
        <f t="shared" si="35"/>
        <v>0.46499999999999997</v>
      </c>
      <c r="N455" s="297">
        <f t="shared" si="37"/>
        <v>72.25</v>
      </c>
      <c r="O455" s="297">
        <f t="shared" si="38"/>
        <v>0</v>
      </c>
      <c r="P455" s="201">
        <f t="shared" si="39"/>
        <v>72.25</v>
      </c>
      <c r="Q455" s="208">
        <f t="shared" si="40"/>
        <v>7.5159421194436646</v>
      </c>
      <c r="U455" s="297" t="str">
        <f>PE!AP455</f>
        <v>KWS, Schlamm</v>
      </c>
    </row>
    <row r="456" spans="1:21">
      <c r="A456" s="358" t="s">
        <v>498</v>
      </c>
      <c r="B456" s="22">
        <v>93.57</v>
      </c>
      <c r="J456" s="72">
        <v>12.1465</v>
      </c>
      <c r="K456">
        <v>0.6</v>
      </c>
      <c r="L456" s="300">
        <f t="shared" si="36"/>
        <v>0.33</v>
      </c>
      <c r="M456" s="302">
        <f t="shared" si="35"/>
        <v>0.46499999999999997</v>
      </c>
      <c r="N456" s="297">
        <f t="shared" si="37"/>
        <v>93.57</v>
      </c>
      <c r="O456" s="297">
        <f t="shared" si="38"/>
        <v>0</v>
      </c>
      <c r="P456" s="201">
        <f t="shared" si="39"/>
        <v>93.57</v>
      </c>
      <c r="Q456" s="208">
        <f t="shared" si="40"/>
        <v>7.7034536697814184</v>
      </c>
      <c r="U456" s="297" t="str">
        <f>PE!AP456</f>
        <v>KWS, Schlamm</v>
      </c>
    </row>
    <row r="457" spans="1:21">
      <c r="A457" s="358" t="s">
        <v>499</v>
      </c>
      <c r="B457" s="22">
        <v>72.959999999999994</v>
      </c>
      <c r="J457" s="72">
        <v>7.3943000000000003</v>
      </c>
      <c r="K457">
        <v>0.56000000000000005</v>
      </c>
      <c r="L457" s="300">
        <f t="shared" si="36"/>
        <v>0.33</v>
      </c>
      <c r="M457" s="302">
        <f t="shared" si="35"/>
        <v>0.44500000000000006</v>
      </c>
      <c r="N457" s="297">
        <f t="shared" si="37"/>
        <v>72.959999999999994</v>
      </c>
      <c r="O457" s="297">
        <f t="shared" si="38"/>
        <v>0</v>
      </c>
      <c r="P457" s="201">
        <f t="shared" si="39"/>
        <v>72.959999999999994</v>
      </c>
      <c r="Q457" s="208">
        <f t="shared" si="40"/>
        <v>9.8670597622492995</v>
      </c>
      <c r="U457" s="297" t="str">
        <f>PE!AP457</f>
        <v>KWS, Schlamm</v>
      </c>
    </row>
    <row r="458" spans="1:21">
      <c r="A458" s="358" t="s">
        <v>500</v>
      </c>
      <c r="B458" s="22">
        <v>74.900000000000006</v>
      </c>
      <c r="J458" s="72">
        <v>6.7359</v>
      </c>
      <c r="K458">
        <v>0.46</v>
      </c>
      <c r="L458" s="300">
        <f t="shared" si="36"/>
        <v>0.33</v>
      </c>
      <c r="M458" s="302">
        <f t="shared" si="35"/>
        <v>0.39500000000000002</v>
      </c>
      <c r="N458" s="297">
        <f t="shared" si="37"/>
        <v>74.900000000000006</v>
      </c>
      <c r="O458" s="297">
        <f t="shared" si="38"/>
        <v>0</v>
      </c>
      <c r="P458" s="201">
        <f t="shared" si="39"/>
        <v>74.900000000000006</v>
      </c>
      <c r="Q458" s="208">
        <f t="shared" si="40"/>
        <v>11.119523745898841</v>
      </c>
      <c r="U458" s="297" t="str">
        <f>PE!AP458</f>
        <v>KWS, Schlamm</v>
      </c>
    </row>
    <row r="459" spans="1:21">
      <c r="A459" s="358" t="s">
        <v>501</v>
      </c>
      <c r="B459" s="22">
        <v>69.7</v>
      </c>
      <c r="J459" s="72">
        <v>2.8068</v>
      </c>
      <c r="K459">
        <v>0.66</v>
      </c>
      <c r="L459" s="300">
        <f t="shared" si="36"/>
        <v>0.33</v>
      </c>
      <c r="M459" s="302">
        <f t="shared" si="35"/>
        <v>0.495</v>
      </c>
      <c r="N459" s="297">
        <f t="shared" si="37"/>
        <v>69.7</v>
      </c>
      <c r="O459" s="297">
        <f t="shared" si="38"/>
        <v>0</v>
      </c>
      <c r="P459" s="201">
        <f t="shared" si="39"/>
        <v>69.7</v>
      </c>
      <c r="Q459" s="208">
        <f t="shared" si="40"/>
        <v>24.832549522588003</v>
      </c>
      <c r="U459" s="297" t="str">
        <f>PE!AP459</f>
        <v>Massenbilanz KWS</v>
      </c>
    </row>
    <row r="460" spans="1:21">
      <c r="A460" s="358" t="s">
        <v>502</v>
      </c>
      <c r="B460" s="22">
        <v>122.88</v>
      </c>
      <c r="J460" s="72">
        <v>5.4286000000000003</v>
      </c>
      <c r="K460">
        <v>0.6</v>
      </c>
      <c r="L460" s="300">
        <f t="shared" si="36"/>
        <v>0.33</v>
      </c>
      <c r="M460" s="302">
        <f t="shared" si="35"/>
        <v>0.46499999999999997</v>
      </c>
      <c r="N460" s="297">
        <f t="shared" si="37"/>
        <v>122.88</v>
      </c>
      <c r="O460" s="297">
        <f t="shared" si="38"/>
        <v>0</v>
      </c>
      <c r="P460" s="201">
        <f t="shared" si="39"/>
        <v>122.88</v>
      </c>
      <c r="Q460" s="208">
        <f t="shared" si="40"/>
        <v>22.635670338577164</v>
      </c>
      <c r="U460" s="297" t="str">
        <f>PE!AP460</f>
        <v>Massenbilanz KWS</v>
      </c>
    </row>
    <row r="461" spans="1:21">
      <c r="A461" s="358" t="s">
        <v>503</v>
      </c>
      <c r="B461" s="22">
        <v>93.04</v>
      </c>
      <c r="J461" s="72">
        <v>5.8949999999999996</v>
      </c>
      <c r="K461">
        <v>0.6</v>
      </c>
      <c r="L461" s="300">
        <f t="shared" si="36"/>
        <v>0.33</v>
      </c>
      <c r="M461" s="302">
        <f t="shared" si="35"/>
        <v>0.46499999999999997</v>
      </c>
      <c r="N461" s="297">
        <f t="shared" si="37"/>
        <v>93.04</v>
      </c>
      <c r="O461" s="297">
        <f t="shared" si="38"/>
        <v>0</v>
      </c>
      <c r="P461" s="201">
        <f t="shared" si="39"/>
        <v>93.04</v>
      </c>
      <c r="Q461" s="208">
        <f t="shared" si="40"/>
        <v>15.782866836301952</v>
      </c>
      <c r="U461" s="297" t="str">
        <f>PE!AP461</f>
        <v>Massenbilanz KWS</v>
      </c>
    </row>
    <row r="462" spans="1:21">
      <c r="A462" s="358" t="s">
        <v>504</v>
      </c>
      <c r="B462" s="22">
        <v>222.14</v>
      </c>
      <c r="E462">
        <v>15.23</v>
      </c>
      <c r="J462" s="72">
        <v>6.8872</v>
      </c>
      <c r="K462">
        <v>0.56000000000000005</v>
      </c>
      <c r="L462" s="300">
        <f t="shared" si="36"/>
        <v>0.33</v>
      </c>
      <c r="M462" s="302">
        <f t="shared" si="35"/>
        <v>0.44500000000000006</v>
      </c>
      <c r="N462" s="297">
        <f t="shared" si="37"/>
        <v>118.68499999999999</v>
      </c>
      <c r="O462" s="297">
        <f t="shared" si="38"/>
        <v>0</v>
      </c>
      <c r="P462" s="201">
        <f t="shared" si="39"/>
        <v>118.68499999999999</v>
      </c>
      <c r="Q462" s="208">
        <f t="shared" si="40"/>
        <v>17.232692531072132</v>
      </c>
      <c r="U462" s="297" t="str">
        <f>PE!AP462</f>
        <v>Massenbilanz KWS</v>
      </c>
    </row>
    <row r="463" spans="1:21">
      <c r="A463" s="358" t="s">
        <v>505</v>
      </c>
      <c r="B463" s="22">
        <v>251.17</v>
      </c>
      <c r="J463" s="72">
        <v>6.7679</v>
      </c>
      <c r="K463">
        <v>0.44</v>
      </c>
      <c r="L463" s="300">
        <f t="shared" si="36"/>
        <v>0.33</v>
      </c>
      <c r="M463" s="302">
        <f t="shared" si="35"/>
        <v>0.38500000000000001</v>
      </c>
      <c r="N463" s="297">
        <f t="shared" si="37"/>
        <v>251.17</v>
      </c>
      <c r="O463" s="297">
        <f t="shared" si="38"/>
        <v>0</v>
      </c>
      <c r="P463" s="201">
        <f t="shared" si="39"/>
        <v>251.17</v>
      </c>
      <c r="Q463" s="208">
        <f t="shared" si="40"/>
        <v>37.111954963873579</v>
      </c>
      <c r="U463" s="297" t="str">
        <f>PE!AP463</f>
        <v>Massenbilanz KWS</v>
      </c>
    </row>
    <row r="464" spans="1:21">
      <c r="A464" s="358" t="s">
        <v>506</v>
      </c>
      <c r="B464" s="22">
        <v>212.37</v>
      </c>
      <c r="J464" s="72">
        <v>9.6418999999999997</v>
      </c>
      <c r="K464">
        <v>0.39</v>
      </c>
      <c r="L464" s="300">
        <f t="shared" si="36"/>
        <v>0.33</v>
      </c>
      <c r="M464" s="302">
        <f t="shared" si="35"/>
        <v>0.36</v>
      </c>
      <c r="N464" s="297">
        <f t="shared" si="37"/>
        <v>212.37</v>
      </c>
      <c r="O464" s="297">
        <f t="shared" si="38"/>
        <v>0</v>
      </c>
      <c r="P464" s="201">
        <f t="shared" si="39"/>
        <v>212.37</v>
      </c>
      <c r="Q464" s="208">
        <f t="shared" si="40"/>
        <v>22.025741814372687</v>
      </c>
      <c r="U464" s="297" t="str">
        <f>PE!AP464</f>
        <v>Massenbilanz KWS</v>
      </c>
    </row>
    <row r="465" spans="1:21">
      <c r="A465" s="161" t="s">
        <v>507</v>
      </c>
      <c r="B465" s="22">
        <v>146.88</v>
      </c>
      <c r="J465" s="72">
        <v>13.8088</v>
      </c>
      <c r="K465">
        <v>0.8</v>
      </c>
      <c r="L465" s="300">
        <f t="shared" si="36"/>
        <v>0.33</v>
      </c>
      <c r="M465" s="302">
        <f t="shared" si="35"/>
        <v>0.56500000000000006</v>
      </c>
      <c r="N465" s="297">
        <f t="shared" si="37"/>
        <v>146.88</v>
      </c>
      <c r="O465" s="297">
        <f t="shared" si="38"/>
        <v>0</v>
      </c>
      <c r="P465" s="201">
        <f t="shared" si="39"/>
        <v>146.88</v>
      </c>
      <c r="Q465" s="208">
        <f t="shared" si="40"/>
        <v>10.63669544058861</v>
      </c>
      <c r="U465" s="297" t="str">
        <f>PE!AP465</f>
        <v>Massenbilanz KWS</v>
      </c>
    </row>
    <row r="466" spans="1:21">
      <c r="A466" s="161" t="s">
        <v>508</v>
      </c>
      <c r="B466" s="22">
        <v>204.86</v>
      </c>
      <c r="J466" s="72">
        <v>18.412400000000002</v>
      </c>
      <c r="K466">
        <v>0.44</v>
      </c>
      <c r="L466" s="300">
        <f t="shared" si="36"/>
        <v>0.33</v>
      </c>
      <c r="M466" s="302">
        <f t="shared" si="35"/>
        <v>0.38500000000000001</v>
      </c>
      <c r="N466" s="297">
        <f t="shared" si="37"/>
        <v>204.86</v>
      </c>
      <c r="O466" s="297">
        <f t="shared" si="38"/>
        <v>0</v>
      </c>
      <c r="P466" s="201">
        <f t="shared" si="39"/>
        <v>204.86</v>
      </c>
      <c r="Q466" s="208">
        <f t="shared" si="40"/>
        <v>11.126197562512219</v>
      </c>
      <c r="U466" s="297" t="str">
        <f>PE!AP466</f>
        <v>Massenbilanz KWS</v>
      </c>
    </row>
    <row r="467" spans="1:21">
      <c r="A467" s="161" t="s">
        <v>509</v>
      </c>
      <c r="B467" s="22">
        <v>140.01</v>
      </c>
      <c r="J467" s="72">
        <v>8.6173000000000002</v>
      </c>
      <c r="K467">
        <v>1</v>
      </c>
      <c r="L467" s="300">
        <f t="shared" si="36"/>
        <v>0.33</v>
      </c>
      <c r="M467" s="302">
        <f t="shared" si="35"/>
        <v>0.66500000000000004</v>
      </c>
      <c r="N467" s="297">
        <f t="shared" si="37"/>
        <v>140.01</v>
      </c>
      <c r="O467" s="297">
        <f t="shared" si="38"/>
        <v>0</v>
      </c>
      <c r="P467" s="201">
        <f t="shared" si="39"/>
        <v>140.01</v>
      </c>
      <c r="Q467" s="208">
        <f t="shared" si="40"/>
        <v>16.247548536084388</v>
      </c>
      <c r="U467" s="297" t="str">
        <f>PE!AP467</f>
        <v>Massenbilanz KWS</v>
      </c>
    </row>
    <row r="468" spans="1:21">
      <c r="A468" s="161" t="s">
        <v>510</v>
      </c>
      <c r="B468" s="22">
        <v>56.3</v>
      </c>
      <c r="J468" s="72">
        <v>9.5145</v>
      </c>
      <c r="K468">
        <v>0.8</v>
      </c>
      <c r="L468" s="300">
        <f t="shared" si="36"/>
        <v>0.33</v>
      </c>
      <c r="M468" s="302">
        <f t="shared" si="35"/>
        <v>0.56500000000000006</v>
      </c>
      <c r="N468" s="297">
        <f t="shared" si="37"/>
        <v>56.3</v>
      </c>
      <c r="O468" s="297">
        <f t="shared" si="38"/>
        <v>0</v>
      </c>
      <c r="P468" s="201">
        <f t="shared" si="39"/>
        <v>56.3</v>
      </c>
      <c r="Q468" s="208">
        <f t="shared" si="40"/>
        <v>5.9172841452519833</v>
      </c>
      <c r="U468" s="297" t="str">
        <f>PE!AP468</f>
        <v>KWS, Methode</v>
      </c>
    </row>
    <row r="469" spans="1:21">
      <c r="A469" s="161" t="s">
        <v>512</v>
      </c>
      <c r="B469" s="22">
        <v>49.88</v>
      </c>
      <c r="J469" s="72">
        <v>7.7281000000000004</v>
      </c>
      <c r="K469">
        <v>0.8</v>
      </c>
      <c r="L469" s="300">
        <f t="shared" si="36"/>
        <v>0.33</v>
      </c>
      <c r="M469" s="302">
        <f t="shared" si="35"/>
        <v>0.56500000000000006</v>
      </c>
      <c r="N469" s="297">
        <f t="shared" si="37"/>
        <v>49.88</v>
      </c>
      <c r="O469" s="297">
        <f t="shared" si="38"/>
        <v>0</v>
      </c>
      <c r="P469" s="201">
        <f t="shared" si="39"/>
        <v>49.88</v>
      </c>
      <c r="Q469" s="208">
        <f t="shared" si="40"/>
        <v>6.4543678265032804</v>
      </c>
      <c r="U469" s="297" t="str">
        <f>PE!AP469</f>
        <v>KWS, Schlamm</v>
      </c>
    </row>
    <row r="470" spans="1:21">
      <c r="A470" s="161" t="s">
        <v>513</v>
      </c>
      <c r="B470" s="22">
        <v>80.14</v>
      </c>
      <c r="J470" s="72">
        <v>11.4467</v>
      </c>
      <c r="K470">
        <v>0.6</v>
      </c>
      <c r="L470" s="300">
        <f t="shared" si="36"/>
        <v>0.33</v>
      </c>
      <c r="M470" s="302">
        <f t="shared" si="35"/>
        <v>0.46499999999999997</v>
      </c>
      <c r="N470" s="297">
        <f t="shared" si="37"/>
        <v>80.14</v>
      </c>
      <c r="O470" s="297">
        <f t="shared" si="38"/>
        <v>0</v>
      </c>
      <c r="P470" s="201">
        <f t="shared" si="39"/>
        <v>80.14</v>
      </c>
      <c r="Q470" s="208">
        <f t="shared" si="40"/>
        <v>7.0011444346405511</v>
      </c>
      <c r="U470" s="297" t="str">
        <f>PE!AP470</f>
        <v>KWS, Schlamm</v>
      </c>
    </row>
    <row r="471" spans="1:21">
      <c r="A471" s="161" t="s">
        <v>514</v>
      </c>
      <c r="J471" s="72">
        <v>20.927099999999999</v>
      </c>
      <c r="K471">
        <v>0.5</v>
      </c>
      <c r="L471" s="300" t="e">
        <f t="shared" si="36"/>
        <v>#DIV/0!</v>
      </c>
      <c r="M471" s="302" t="e">
        <f t="shared" si="35"/>
        <v>#DIV/0!</v>
      </c>
      <c r="N471" s="297" t="e">
        <f t="shared" si="37"/>
        <v>#DIV/0!</v>
      </c>
      <c r="O471" s="297" t="e">
        <f t="shared" si="38"/>
        <v>#DIV/0!</v>
      </c>
      <c r="P471" s="201" t="e">
        <f t="shared" si="39"/>
        <v>#DIV/0!</v>
      </c>
      <c r="Q471" s="208">
        <f t="shared" si="40"/>
        <v>0</v>
      </c>
      <c r="U471" s="297" t="str">
        <f>PE!AP471</f>
        <v>Methode</v>
      </c>
    </row>
    <row r="472" spans="1:21">
      <c r="A472" s="161" t="s">
        <v>515</v>
      </c>
      <c r="B472" s="22">
        <v>80.62</v>
      </c>
      <c r="J472" s="72">
        <v>8.4353999999999996</v>
      </c>
      <c r="K472">
        <v>0.8</v>
      </c>
      <c r="L472" s="300">
        <f t="shared" si="36"/>
        <v>0.33</v>
      </c>
      <c r="M472" s="302">
        <f t="shared" si="35"/>
        <v>0.56500000000000006</v>
      </c>
      <c r="N472" s="297">
        <f t="shared" si="37"/>
        <v>80.62</v>
      </c>
      <c r="O472" s="297">
        <f t="shared" si="38"/>
        <v>0</v>
      </c>
      <c r="P472" s="201">
        <f t="shared" si="39"/>
        <v>80.62</v>
      </c>
      <c r="Q472" s="208">
        <f t="shared" si="40"/>
        <v>9.5573416791142094</v>
      </c>
      <c r="U472" s="297" t="str">
        <f>PE!AP472</f>
        <v>KWS, Schlamm</v>
      </c>
    </row>
    <row r="473" spans="1:21">
      <c r="A473" s="161" t="s">
        <v>516</v>
      </c>
      <c r="B473" s="22">
        <v>117.36</v>
      </c>
      <c r="J473" s="72">
        <v>11.7111</v>
      </c>
      <c r="K473">
        <v>0.8</v>
      </c>
      <c r="L473" s="300">
        <f t="shared" si="36"/>
        <v>0.33</v>
      </c>
      <c r="M473" s="302">
        <f t="shared" si="35"/>
        <v>0.56500000000000006</v>
      </c>
      <c r="N473" s="297">
        <f t="shared" si="37"/>
        <v>117.36</v>
      </c>
      <c r="O473" s="297">
        <f t="shared" si="38"/>
        <v>0</v>
      </c>
      <c r="P473" s="201">
        <f t="shared" si="39"/>
        <v>117.36</v>
      </c>
      <c r="Q473" s="208">
        <f t="shared" si="40"/>
        <v>10.021261879755103</v>
      </c>
      <c r="U473" s="297" t="str">
        <f>PE!AP473</f>
        <v>KWS, Schlamm</v>
      </c>
    </row>
    <row r="474" spans="1:21">
      <c r="A474" s="161" t="s">
        <v>517</v>
      </c>
      <c r="B474" s="22">
        <v>73.88</v>
      </c>
      <c r="J474" s="72">
        <v>8.1944999999999997</v>
      </c>
      <c r="K474">
        <v>0.8</v>
      </c>
      <c r="L474" s="300">
        <f t="shared" si="36"/>
        <v>0.33</v>
      </c>
      <c r="M474" s="302">
        <f t="shared" si="35"/>
        <v>0.56500000000000006</v>
      </c>
      <c r="N474" s="297">
        <f t="shared" si="37"/>
        <v>73.88</v>
      </c>
      <c r="O474" s="297">
        <f t="shared" si="38"/>
        <v>0</v>
      </c>
      <c r="P474" s="201">
        <f t="shared" si="39"/>
        <v>73.88</v>
      </c>
      <c r="Q474" s="208">
        <f t="shared" si="40"/>
        <v>9.0158032826896086</v>
      </c>
      <c r="U474" s="297" t="str">
        <f>PE!AP474</f>
        <v>KWS, Schlamm</v>
      </c>
    </row>
    <row r="475" spans="1:21">
      <c r="A475" s="161" t="s">
        <v>518</v>
      </c>
      <c r="B475" s="22">
        <v>57.32</v>
      </c>
      <c r="J475" s="72">
        <v>5.7272999999999996</v>
      </c>
      <c r="K475">
        <v>0.8</v>
      </c>
      <c r="L475" s="300">
        <f t="shared" si="36"/>
        <v>0.33</v>
      </c>
      <c r="M475" s="302">
        <f t="shared" si="35"/>
        <v>0.56500000000000006</v>
      </c>
      <c r="N475" s="297">
        <f t="shared" si="37"/>
        <v>57.32</v>
      </c>
      <c r="O475" s="297">
        <f t="shared" si="38"/>
        <v>0</v>
      </c>
      <c r="P475" s="201">
        <f t="shared" si="39"/>
        <v>57.32</v>
      </c>
      <c r="Q475" s="208">
        <f t="shared" si="40"/>
        <v>10.008206310128683</v>
      </c>
      <c r="U475" s="297" t="str">
        <f>PE!AP475</f>
        <v>KWS, Methode</v>
      </c>
    </row>
    <row r="476" spans="1:21">
      <c r="A476" s="161" t="s">
        <v>519</v>
      </c>
      <c r="B476" s="22">
        <v>65.900000000000006</v>
      </c>
      <c r="J476" s="72">
        <v>6.8329000000000004</v>
      </c>
      <c r="K476">
        <v>0.8</v>
      </c>
      <c r="L476" s="300">
        <f t="shared" si="36"/>
        <v>0.33</v>
      </c>
      <c r="M476" s="302">
        <f t="shared" ref="M476:M539" si="41">AVERAGE(K476:L476)</f>
        <v>0.56500000000000006</v>
      </c>
      <c r="N476" s="297">
        <f t="shared" si="37"/>
        <v>65.900000000000006</v>
      </c>
      <c r="O476" s="297">
        <f t="shared" si="38"/>
        <v>0</v>
      </c>
      <c r="P476" s="201">
        <f t="shared" si="39"/>
        <v>65.900000000000006</v>
      </c>
      <c r="Q476" s="208">
        <f t="shared" si="40"/>
        <v>9.6445140423539062</v>
      </c>
      <c r="U476" s="297" t="str">
        <f>PE!AP476</f>
        <v>KWS, Schlamm</v>
      </c>
    </row>
    <row r="477" spans="1:21">
      <c r="A477" s="161" t="s">
        <v>520</v>
      </c>
      <c r="B477" s="22">
        <v>82.4</v>
      </c>
      <c r="J477" s="72">
        <v>7.9863</v>
      </c>
      <c r="K477">
        <v>0.8</v>
      </c>
      <c r="L477" s="300">
        <f t="shared" si="36"/>
        <v>0.33</v>
      </c>
      <c r="M477" s="302">
        <f t="shared" si="41"/>
        <v>0.56500000000000006</v>
      </c>
      <c r="N477" s="297">
        <f t="shared" si="37"/>
        <v>82.4</v>
      </c>
      <c r="O477" s="297">
        <f t="shared" si="38"/>
        <v>0</v>
      </c>
      <c r="P477" s="201">
        <f t="shared" si="39"/>
        <v>82.4</v>
      </c>
      <c r="Q477" s="208">
        <f t="shared" si="40"/>
        <v>10.317669008176503</v>
      </c>
      <c r="U477" s="297" t="str">
        <f>PE!AP477</f>
        <v>KWS, Schlamm</v>
      </c>
    </row>
    <row r="478" spans="1:21">
      <c r="A478" s="161" t="s">
        <v>521</v>
      </c>
      <c r="B478" s="22">
        <v>101.57</v>
      </c>
      <c r="J478" s="72">
        <v>8.0572999999999997</v>
      </c>
      <c r="K478">
        <v>0.8</v>
      </c>
      <c r="L478" s="300">
        <f t="shared" si="36"/>
        <v>0.33</v>
      </c>
      <c r="M478" s="302">
        <f t="shared" si="41"/>
        <v>0.56500000000000006</v>
      </c>
      <c r="N478" s="297">
        <f t="shared" si="37"/>
        <v>101.57</v>
      </c>
      <c r="O478" s="297">
        <f t="shared" si="38"/>
        <v>0</v>
      </c>
      <c r="P478" s="201">
        <f t="shared" si="39"/>
        <v>101.57</v>
      </c>
      <c r="Q478" s="208">
        <f t="shared" si="40"/>
        <v>12.605959812840529</v>
      </c>
      <c r="U478" s="297" t="str">
        <f>PE!AP478</f>
        <v>KWS, Methode</v>
      </c>
    </row>
    <row r="479" spans="1:21">
      <c r="A479" s="161" t="s">
        <v>522</v>
      </c>
      <c r="J479" s="72">
        <v>98.735100000000003</v>
      </c>
      <c r="K479">
        <v>0.5</v>
      </c>
      <c r="L479" s="300" t="e">
        <f t="shared" si="36"/>
        <v>#DIV/0!</v>
      </c>
      <c r="M479" s="302" t="e">
        <f t="shared" si="41"/>
        <v>#DIV/0!</v>
      </c>
      <c r="N479" s="297" t="e">
        <f t="shared" si="37"/>
        <v>#DIV/0!</v>
      </c>
      <c r="O479" s="297" t="e">
        <f t="shared" si="38"/>
        <v>#DIV/0!</v>
      </c>
      <c r="P479" s="201" t="e">
        <f t="shared" si="39"/>
        <v>#DIV/0!</v>
      </c>
      <c r="Q479" s="208">
        <f t="shared" si="40"/>
        <v>0</v>
      </c>
      <c r="U479" s="297" t="str">
        <f>PE!AP479</f>
        <v>Methode</v>
      </c>
    </row>
    <row r="480" spans="1:21">
      <c r="A480" s="161" t="s">
        <v>523</v>
      </c>
      <c r="J480" s="72">
        <v>9.3091000000000008</v>
      </c>
      <c r="K480">
        <v>0.5</v>
      </c>
      <c r="L480" s="300" t="e">
        <f t="shared" si="36"/>
        <v>#DIV/0!</v>
      </c>
      <c r="M480" s="302" t="e">
        <f t="shared" si="41"/>
        <v>#DIV/0!</v>
      </c>
      <c r="N480" s="297" t="e">
        <f t="shared" si="37"/>
        <v>#DIV/0!</v>
      </c>
      <c r="O480" s="297" t="e">
        <f t="shared" si="38"/>
        <v>#DIV/0!</v>
      </c>
      <c r="P480" s="201" t="e">
        <f t="shared" si="39"/>
        <v>#DIV/0!</v>
      </c>
      <c r="Q480" s="208">
        <f t="shared" si="40"/>
        <v>0</v>
      </c>
      <c r="U480" s="297" t="str">
        <f>PE!AP480</f>
        <v>Methode</v>
      </c>
    </row>
    <row r="481" spans="1:21">
      <c r="A481" s="161" t="s">
        <v>524</v>
      </c>
      <c r="B481" s="22">
        <v>71.66</v>
      </c>
      <c r="E481">
        <v>22</v>
      </c>
      <c r="F481">
        <v>134.32</v>
      </c>
      <c r="G481">
        <v>51.09</v>
      </c>
      <c r="J481" s="72">
        <v>72.2</v>
      </c>
      <c r="K481">
        <v>0.6</v>
      </c>
      <c r="L481" s="300">
        <f t="shared" si="36"/>
        <v>0.33</v>
      </c>
      <c r="M481" s="302">
        <f t="shared" si="41"/>
        <v>0.46499999999999997</v>
      </c>
      <c r="N481" s="297">
        <f t="shared" si="37"/>
        <v>46.83</v>
      </c>
      <c r="O481" s="297">
        <f t="shared" si="38"/>
        <v>0</v>
      </c>
      <c r="P481" s="201">
        <f t="shared" ref="P481:P524" si="42">AVERAGE(B481:G481)</f>
        <v>69.767499999999998</v>
      </c>
      <c r="Q481" s="208">
        <f t="shared" si="40"/>
        <v>0.96630886426592788</v>
      </c>
      <c r="R481" s="143">
        <f>Q481*100</f>
        <v>96.630886426592781</v>
      </c>
      <c r="U481" s="297" t="str">
        <f>PE!AP481</f>
        <v>Methode</v>
      </c>
    </row>
    <row r="482" spans="1:21">
      <c r="A482" s="162" t="s">
        <v>525</v>
      </c>
      <c r="B482" s="22">
        <v>79.180000000000007</v>
      </c>
      <c r="J482" s="72">
        <v>3.8195999999999999</v>
      </c>
      <c r="K482">
        <v>0.6</v>
      </c>
      <c r="L482" s="300">
        <f t="shared" si="36"/>
        <v>0.33</v>
      </c>
      <c r="M482" s="302">
        <f t="shared" si="41"/>
        <v>0.46499999999999997</v>
      </c>
      <c r="N482" s="297">
        <f t="shared" si="37"/>
        <v>79.180000000000007</v>
      </c>
      <c r="O482" s="297">
        <f t="shared" si="38"/>
        <v>0</v>
      </c>
      <c r="P482" s="201">
        <f t="shared" si="42"/>
        <v>79.180000000000007</v>
      </c>
      <c r="Q482" s="208">
        <f t="shared" si="40"/>
        <v>20.729919363284115</v>
      </c>
      <c r="U482" s="297" t="str">
        <f>PE!AP482</f>
        <v>Methode</v>
      </c>
    </row>
    <row r="483" spans="1:21">
      <c r="A483" s="162" t="s">
        <v>526</v>
      </c>
      <c r="B483" s="22">
        <v>161.47999999999999</v>
      </c>
      <c r="J483" s="72">
        <v>8.4923999999999999</v>
      </c>
      <c r="K483">
        <v>0.6</v>
      </c>
      <c r="L483" s="300">
        <f t="shared" si="36"/>
        <v>0.33</v>
      </c>
      <c r="M483" s="302">
        <f t="shared" si="41"/>
        <v>0.46499999999999997</v>
      </c>
      <c r="N483" s="297">
        <f t="shared" si="37"/>
        <v>161.47999999999999</v>
      </c>
      <c r="O483" s="297">
        <f t="shared" si="38"/>
        <v>0</v>
      </c>
      <c r="P483" s="201">
        <f t="shared" si="42"/>
        <v>161.47999999999999</v>
      </c>
      <c r="Q483" s="208">
        <f t="shared" si="40"/>
        <v>19.014648391502991</v>
      </c>
      <c r="U483" s="297" t="str">
        <f>PE!AP483</f>
        <v>Methode</v>
      </c>
    </row>
    <row r="484" spans="1:21">
      <c r="A484" s="162" t="s">
        <v>527</v>
      </c>
      <c r="B484" s="22">
        <v>165.92</v>
      </c>
      <c r="J484" s="72">
        <v>7.0076000000000001</v>
      </c>
      <c r="K484">
        <v>0.69</v>
      </c>
      <c r="L484" s="300">
        <f t="shared" si="36"/>
        <v>0.33</v>
      </c>
      <c r="M484" s="302">
        <f t="shared" si="41"/>
        <v>0.51</v>
      </c>
      <c r="N484" s="297">
        <f t="shared" si="37"/>
        <v>165.92</v>
      </c>
      <c r="O484" s="297">
        <f t="shared" si="38"/>
        <v>0</v>
      </c>
      <c r="P484" s="201">
        <f t="shared" si="42"/>
        <v>165.92</v>
      </c>
      <c r="Q484" s="208">
        <f t="shared" si="40"/>
        <v>23.677150522290084</v>
      </c>
      <c r="U484" s="297" t="str">
        <f>PE!AP484</f>
        <v>Methode</v>
      </c>
    </row>
    <row r="485" spans="1:21">
      <c r="A485" s="162" t="s">
        <v>528</v>
      </c>
      <c r="B485" s="22">
        <v>148.79</v>
      </c>
      <c r="J485" s="72">
        <v>7.1654</v>
      </c>
      <c r="K485">
        <v>0.6</v>
      </c>
      <c r="L485" s="300">
        <f t="shared" si="36"/>
        <v>0.33</v>
      </c>
      <c r="M485" s="302">
        <f t="shared" si="41"/>
        <v>0.46499999999999997</v>
      </c>
      <c r="N485" s="297">
        <f t="shared" si="37"/>
        <v>148.79</v>
      </c>
      <c r="O485" s="297">
        <f t="shared" si="38"/>
        <v>0</v>
      </c>
      <c r="P485" s="201">
        <f t="shared" si="42"/>
        <v>148.79</v>
      </c>
      <c r="Q485" s="208">
        <f t="shared" si="40"/>
        <v>20.765065453428978</v>
      </c>
      <c r="U485" s="297" t="str">
        <f>PE!AP485</f>
        <v>Methode</v>
      </c>
    </row>
    <row r="486" spans="1:21">
      <c r="A486" s="162" t="s">
        <v>529</v>
      </c>
      <c r="B486" s="22">
        <v>214.5</v>
      </c>
      <c r="J486" s="72">
        <v>9.2026000000000003</v>
      </c>
      <c r="K486">
        <v>0.5</v>
      </c>
      <c r="L486" s="300">
        <f t="shared" si="36"/>
        <v>0.33</v>
      </c>
      <c r="M486" s="302">
        <f t="shared" si="41"/>
        <v>0.41500000000000004</v>
      </c>
      <c r="N486" s="297">
        <f t="shared" si="37"/>
        <v>214.5</v>
      </c>
      <c r="O486" s="297">
        <f t="shared" si="38"/>
        <v>0</v>
      </c>
      <c r="P486" s="201">
        <f t="shared" si="42"/>
        <v>214.5</v>
      </c>
      <c r="Q486" s="208">
        <f t="shared" si="40"/>
        <v>23.308630169734638</v>
      </c>
      <c r="U486" s="297" t="str">
        <f>PE!AP486</f>
        <v>Methode</v>
      </c>
    </row>
    <row r="487" spans="1:21">
      <c r="A487" s="162" t="s">
        <v>530</v>
      </c>
      <c r="B487" s="22">
        <v>323.64</v>
      </c>
      <c r="J487" s="72">
        <v>10.8903</v>
      </c>
      <c r="K487">
        <v>0.44</v>
      </c>
      <c r="L487" s="300">
        <f t="shared" si="36"/>
        <v>0.33</v>
      </c>
      <c r="M487" s="302">
        <f t="shared" si="41"/>
        <v>0.38500000000000001</v>
      </c>
      <c r="N487" s="297">
        <f t="shared" si="37"/>
        <v>323.64</v>
      </c>
      <c r="O487" s="297">
        <f t="shared" si="38"/>
        <v>0</v>
      </c>
      <c r="P487" s="201">
        <f t="shared" si="42"/>
        <v>323.64</v>
      </c>
      <c r="Q487" s="208">
        <f t="shared" si="40"/>
        <v>29.718189581554228</v>
      </c>
      <c r="U487" s="297" t="str">
        <f>PE!AP487</f>
        <v>Massenbilanz KWS</v>
      </c>
    </row>
    <row r="488" spans="1:21">
      <c r="A488" s="162" t="s">
        <v>531</v>
      </c>
      <c r="B488" s="22">
        <v>430.2</v>
      </c>
      <c r="J488" s="72">
        <v>11.8203</v>
      </c>
      <c r="K488">
        <v>0.5</v>
      </c>
      <c r="L488" s="300">
        <f t="shared" si="36"/>
        <v>0.33</v>
      </c>
      <c r="M488" s="302">
        <f t="shared" si="41"/>
        <v>0.41500000000000004</v>
      </c>
      <c r="N488" s="297">
        <f t="shared" si="37"/>
        <v>430.2</v>
      </c>
      <c r="O488" s="297">
        <f t="shared" si="38"/>
        <v>0</v>
      </c>
      <c r="P488" s="201">
        <f t="shared" si="42"/>
        <v>430.2</v>
      </c>
      <c r="Q488" s="208">
        <f t="shared" si="40"/>
        <v>36.395015354940227</v>
      </c>
      <c r="U488" s="297" t="str">
        <f>PE!AP488</f>
        <v>Massenbilanz KWS</v>
      </c>
    </row>
    <row r="489" spans="1:21">
      <c r="A489" s="162" t="s">
        <v>532</v>
      </c>
      <c r="J489" s="72">
        <v>83.7059</v>
      </c>
      <c r="K489">
        <v>0.25</v>
      </c>
      <c r="L489" s="300" t="e">
        <f t="shared" si="36"/>
        <v>#DIV/0!</v>
      </c>
      <c r="M489" s="302" t="e">
        <f t="shared" si="41"/>
        <v>#DIV/0!</v>
      </c>
      <c r="N489" s="297" t="e">
        <f t="shared" si="37"/>
        <v>#DIV/0!</v>
      </c>
      <c r="O489" s="297" t="e">
        <f t="shared" si="38"/>
        <v>#DIV/0!</v>
      </c>
      <c r="P489" s="201" t="e">
        <f t="shared" si="42"/>
        <v>#DIV/0!</v>
      </c>
      <c r="Q489" s="208">
        <f t="shared" si="40"/>
        <v>0</v>
      </c>
      <c r="U489" s="297" t="str">
        <f>PE!AP489</f>
        <v>Methode</v>
      </c>
    </row>
    <row r="490" spans="1:21">
      <c r="A490" s="162" t="s">
        <v>533</v>
      </c>
      <c r="B490" s="22">
        <v>26.78</v>
      </c>
      <c r="J490" s="72">
        <v>91.260099999999994</v>
      </c>
      <c r="K490">
        <v>0.7</v>
      </c>
      <c r="L490" s="300">
        <f t="shared" si="36"/>
        <v>0.33</v>
      </c>
      <c r="M490" s="302">
        <f t="shared" si="41"/>
        <v>0.51500000000000001</v>
      </c>
      <c r="N490" s="297">
        <f t="shared" si="37"/>
        <v>26.78</v>
      </c>
      <c r="O490" s="297">
        <f t="shared" si="38"/>
        <v>0</v>
      </c>
      <c r="P490" s="201">
        <f t="shared" si="42"/>
        <v>26.78</v>
      </c>
      <c r="Q490" s="208">
        <f t="shared" si="40"/>
        <v>0.29344697189680924</v>
      </c>
      <c r="U490" s="297" t="str">
        <f>PE!AP490</f>
        <v>Methode</v>
      </c>
    </row>
    <row r="491" spans="1:21">
      <c r="A491" s="163" t="s">
        <v>534</v>
      </c>
      <c r="B491" s="22">
        <v>55.24</v>
      </c>
      <c r="C491">
        <v>342.01</v>
      </c>
      <c r="E491">
        <v>18.5</v>
      </c>
      <c r="F491">
        <v>115.39</v>
      </c>
      <c r="G491">
        <v>45.3</v>
      </c>
      <c r="J491" s="72">
        <v>0</v>
      </c>
      <c r="K491">
        <v>0.64</v>
      </c>
      <c r="L491" s="300">
        <f t="shared" si="36"/>
        <v>0.5</v>
      </c>
      <c r="M491" s="302">
        <f t="shared" si="41"/>
        <v>0.57000000000000006</v>
      </c>
      <c r="N491" s="297">
        <f t="shared" si="37"/>
        <v>138.58333333333334</v>
      </c>
      <c r="O491" s="297">
        <f t="shared" si="38"/>
        <v>206.92964521948284</v>
      </c>
      <c r="P491" s="201">
        <f t="shared" si="42"/>
        <v>115.28799999999998</v>
      </c>
      <c r="Q491" s="208">
        <f t="shared" si="40"/>
        <v>0</v>
      </c>
      <c r="R491" s="202">
        <f>Q491*100</f>
        <v>0</v>
      </c>
      <c r="U491" s="297" t="str">
        <f>PE!AP491</f>
        <v>Methode</v>
      </c>
    </row>
    <row r="492" spans="1:21">
      <c r="A492" s="163" t="s">
        <v>535</v>
      </c>
      <c r="B492" s="22">
        <v>84.42</v>
      </c>
      <c r="J492" s="72">
        <v>10.981400000000001</v>
      </c>
      <c r="K492">
        <v>0.8</v>
      </c>
      <c r="L492" s="300">
        <f t="shared" si="36"/>
        <v>0.33</v>
      </c>
      <c r="M492" s="302">
        <f t="shared" si="41"/>
        <v>0.56500000000000006</v>
      </c>
      <c r="N492" s="297">
        <f t="shared" si="37"/>
        <v>84.42</v>
      </c>
      <c r="O492" s="297">
        <f t="shared" si="38"/>
        <v>0</v>
      </c>
      <c r="P492" s="201">
        <f t="shared" si="42"/>
        <v>84.42</v>
      </c>
      <c r="Q492" s="208">
        <f t="shared" si="40"/>
        <v>7.6875443932467622</v>
      </c>
      <c r="U492" s="297" t="str">
        <f>PE!AP492</f>
        <v>Referenzmessung BS</v>
      </c>
    </row>
    <row r="493" spans="1:21">
      <c r="A493" s="163" t="s">
        <v>536</v>
      </c>
      <c r="B493" s="22">
        <v>106.23</v>
      </c>
      <c r="J493" s="72">
        <v>9.3687000000000005</v>
      </c>
      <c r="K493">
        <v>0.8</v>
      </c>
      <c r="L493" s="300">
        <f t="shared" si="36"/>
        <v>0.33</v>
      </c>
      <c r="M493" s="302">
        <f t="shared" si="41"/>
        <v>0.56500000000000006</v>
      </c>
      <c r="N493" s="297">
        <f t="shared" si="37"/>
        <v>106.23</v>
      </c>
      <c r="O493" s="297">
        <f t="shared" si="38"/>
        <v>0</v>
      </c>
      <c r="P493" s="201">
        <f t="shared" si="42"/>
        <v>106.23</v>
      </c>
      <c r="Q493" s="208">
        <f t="shared" si="40"/>
        <v>11.338819686829549</v>
      </c>
      <c r="U493" s="297" t="str">
        <f>PE!AP493</f>
        <v>Referenzmessung BS</v>
      </c>
    </row>
    <row r="494" spans="1:21">
      <c r="A494" s="163" t="s">
        <v>537</v>
      </c>
      <c r="B494" s="22">
        <v>62.99</v>
      </c>
      <c r="J494" s="72">
        <v>10.2257</v>
      </c>
      <c r="K494">
        <v>0.8</v>
      </c>
      <c r="L494" s="300">
        <f t="shared" si="36"/>
        <v>0.33</v>
      </c>
      <c r="M494" s="302">
        <f t="shared" si="41"/>
        <v>0.56500000000000006</v>
      </c>
      <c r="N494" s="297">
        <f t="shared" si="37"/>
        <v>62.99</v>
      </c>
      <c r="O494" s="297">
        <f t="shared" si="38"/>
        <v>0</v>
      </c>
      <c r="P494" s="201">
        <f t="shared" si="42"/>
        <v>62.99</v>
      </c>
      <c r="Q494" s="208">
        <f t="shared" si="40"/>
        <v>6.159969488641365</v>
      </c>
      <c r="U494" s="297" t="str">
        <f>PE!AP494</f>
        <v>Referenzmessung BS</v>
      </c>
    </row>
    <row r="495" spans="1:21">
      <c r="A495" s="163" t="s">
        <v>538</v>
      </c>
      <c r="B495" s="22">
        <v>111.08</v>
      </c>
      <c r="J495" s="72">
        <v>10.4138</v>
      </c>
      <c r="K495">
        <v>0.8</v>
      </c>
      <c r="L495" s="300">
        <f t="shared" si="36"/>
        <v>0.33</v>
      </c>
      <c r="M495" s="302">
        <f t="shared" si="41"/>
        <v>0.56500000000000006</v>
      </c>
      <c r="N495" s="297">
        <f t="shared" si="37"/>
        <v>111.08</v>
      </c>
      <c r="O495" s="297">
        <f t="shared" si="38"/>
        <v>0</v>
      </c>
      <c r="P495" s="201">
        <f t="shared" si="42"/>
        <v>111.08</v>
      </c>
      <c r="Q495" s="208">
        <f t="shared" si="40"/>
        <v>10.666615452572549</v>
      </c>
      <c r="U495" s="297" t="str">
        <f>PE!AP495</f>
        <v>Referenzmessung BS</v>
      </c>
    </row>
    <row r="496" spans="1:21">
      <c r="A496" s="163" t="s">
        <v>539</v>
      </c>
      <c r="B496" s="22">
        <v>83.3</v>
      </c>
      <c r="J496" s="72">
        <v>11.331099999999999</v>
      </c>
      <c r="K496">
        <v>0.8</v>
      </c>
      <c r="L496" s="300">
        <f t="shared" si="36"/>
        <v>0.33</v>
      </c>
      <c r="M496" s="302">
        <f t="shared" si="41"/>
        <v>0.56500000000000006</v>
      </c>
      <c r="N496" s="297">
        <f t="shared" si="37"/>
        <v>83.3</v>
      </c>
      <c r="O496" s="297">
        <f t="shared" si="38"/>
        <v>0</v>
      </c>
      <c r="P496" s="201">
        <f t="shared" si="42"/>
        <v>83.3</v>
      </c>
      <c r="Q496" s="208">
        <f t="shared" si="40"/>
        <v>7.3514486678257187</v>
      </c>
      <c r="U496" s="297" t="str">
        <f>PE!AP496</f>
        <v>Referenzmessung BS</v>
      </c>
    </row>
    <row r="497" spans="1:21">
      <c r="A497" s="163" t="s">
        <v>540</v>
      </c>
      <c r="B497" s="22">
        <v>33.15</v>
      </c>
      <c r="J497" s="72">
        <v>10.4215</v>
      </c>
      <c r="K497">
        <v>0.8</v>
      </c>
      <c r="L497" s="300">
        <f t="shared" si="36"/>
        <v>0.33</v>
      </c>
      <c r="M497" s="302">
        <f t="shared" si="41"/>
        <v>0.56500000000000006</v>
      </c>
      <c r="N497" s="297">
        <f t="shared" si="37"/>
        <v>33.15</v>
      </c>
      <c r="O497" s="297">
        <f t="shared" si="38"/>
        <v>0</v>
      </c>
      <c r="P497" s="201">
        <f t="shared" si="42"/>
        <v>33.15</v>
      </c>
      <c r="Q497" s="208">
        <f t="shared" si="40"/>
        <v>3.1809240512402246</v>
      </c>
      <c r="U497" s="297" t="str">
        <f>PE!AP497</f>
        <v>Referenzmessung BS</v>
      </c>
    </row>
    <row r="498" spans="1:21">
      <c r="A498" s="163" t="s">
        <v>541</v>
      </c>
      <c r="B498" s="22">
        <v>38.83</v>
      </c>
      <c r="J498" s="72">
        <v>5.4843999999999999</v>
      </c>
      <c r="K498">
        <v>0.8</v>
      </c>
      <c r="L498" s="300">
        <f t="shared" si="36"/>
        <v>0.33</v>
      </c>
      <c r="M498" s="302">
        <f t="shared" si="41"/>
        <v>0.56500000000000006</v>
      </c>
      <c r="N498" s="297">
        <f t="shared" si="37"/>
        <v>38.83</v>
      </c>
      <c r="O498" s="297">
        <f t="shared" si="38"/>
        <v>0</v>
      </c>
      <c r="P498" s="201">
        <f t="shared" si="42"/>
        <v>38.83</v>
      </c>
      <c r="Q498" s="208">
        <f t="shared" si="40"/>
        <v>7.0800816862373273</v>
      </c>
      <c r="U498" s="297" t="str">
        <f>PE!AP498</f>
        <v>Methode</v>
      </c>
    </row>
    <row r="499" spans="1:21">
      <c r="A499" s="164" t="s">
        <v>542</v>
      </c>
      <c r="B499" s="22">
        <v>186.89</v>
      </c>
      <c r="H499" s="133"/>
      <c r="I499" s="304"/>
      <c r="J499" s="112">
        <v>8.8879999999999999</v>
      </c>
      <c r="K499">
        <v>0.5</v>
      </c>
      <c r="L499" s="300">
        <f t="shared" si="36"/>
        <v>0.33</v>
      </c>
      <c r="M499" s="302">
        <f t="shared" si="41"/>
        <v>0.41500000000000004</v>
      </c>
      <c r="N499" s="297">
        <f t="shared" si="37"/>
        <v>186.89</v>
      </c>
      <c r="O499" s="297">
        <f t="shared" si="38"/>
        <v>0</v>
      </c>
      <c r="P499" s="201">
        <f t="shared" si="42"/>
        <v>186.89</v>
      </c>
      <c r="Q499" s="208">
        <f t="shared" si="40"/>
        <v>21.027227722772277</v>
      </c>
      <c r="U499" s="297" t="str">
        <f>PE!AP499</f>
        <v>Massenbilanz KWS</v>
      </c>
    </row>
    <row r="500" spans="1:21">
      <c r="A500" s="164" t="s">
        <v>543</v>
      </c>
      <c r="B500" s="22">
        <v>255.61</v>
      </c>
      <c r="J500" s="72">
        <v>8.9664000000000001</v>
      </c>
      <c r="K500">
        <v>0.8</v>
      </c>
      <c r="L500" s="300">
        <f t="shared" si="36"/>
        <v>0.33</v>
      </c>
      <c r="M500" s="302">
        <f t="shared" si="41"/>
        <v>0.56500000000000006</v>
      </c>
      <c r="N500" s="297">
        <f t="shared" si="37"/>
        <v>255.61</v>
      </c>
      <c r="O500" s="297">
        <f t="shared" si="38"/>
        <v>0</v>
      </c>
      <c r="P500" s="201">
        <f t="shared" si="42"/>
        <v>255.61</v>
      </c>
      <c r="Q500" s="208">
        <f t="shared" si="40"/>
        <v>28.507539257673091</v>
      </c>
      <c r="U500" s="297" t="str">
        <f>PE!AP500</f>
        <v>Massenbilanz KWS</v>
      </c>
    </row>
    <row r="501" spans="1:21">
      <c r="A501" s="164" t="s">
        <v>544</v>
      </c>
      <c r="B501" s="22">
        <v>115.8</v>
      </c>
      <c r="J501" s="72">
        <v>4.3002000000000002</v>
      </c>
      <c r="K501">
        <v>0.9</v>
      </c>
      <c r="L501" s="300">
        <f t="shared" si="36"/>
        <v>0.33</v>
      </c>
      <c r="M501" s="302">
        <f t="shared" si="41"/>
        <v>0.61499999999999999</v>
      </c>
      <c r="N501" s="297">
        <f t="shared" si="37"/>
        <v>115.8</v>
      </c>
      <c r="O501" s="297">
        <f t="shared" si="38"/>
        <v>0</v>
      </c>
      <c r="P501" s="201">
        <f t="shared" si="42"/>
        <v>115.8</v>
      </c>
      <c r="Q501" s="208">
        <f t="shared" si="40"/>
        <v>26.928980047439651</v>
      </c>
      <c r="U501" s="297" t="str">
        <f>PE!AP501</f>
        <v>Massenbilanz KWS</v>
      </c>
    </row>
    <row r="502" spans="1:21">
      <c r="A502" s="164" t="s">
        <v>545</v>
      </c>
      <c r="B502" s="22">
        <v>79.010000000000005</v>
      </c>
      <c r="J502" s="72">
        <v>7.8087999999999997</v>
      </c>
      <c r="K502">
        <v>0.7</v>
      </c>
      <c r="L502" s="300">
        <f t="shared" si="36"/>
        <v>0.33</v>
      </c>
      <c r="M502" s="302">
        <f t="shared" si="41"/>
        <v>0.51500000000000001</v>
      </c>
      <c r="N502" s="297">
        <f t="shared" si="37"/>
        <v>79.010000000000005</v>
      </c>
      <c r="O502" s="297">
        <f t="shared" si="38"/>
        <v>0</v>
      </c>
      <c r="P502" s="201">
        <f t="shared" si="42"/>
        <v>79.010000000000005</v>
      </c>
      <c r="Q502" s="208">
        <f t="shared" si="40"/>
        <v>10.118071918860773</v>
      </c>
      <c r="U502" s="297" t="str">
        <f>PE!AP502</f>
        <v>Massenbilanz KWS</v>
      </c>
    </row>
    <row r="503" spans="1:21">
      <c r="A503" s="164" t="s">
        <v>546</v>
      </c>
      <c r="B503" s="22">
        <v>70.87</v>
      </c>
      <c r="J503" s="72">
        <v>6.5256999999999996</v>
      </c>
      <c r="K503">
        <v>0.7</v>
      </c>
      <c r="L503" s="300">
        <f t="shared" si="36"/>
        <v>0.33</v>
      </c>
      <c r="M503" s="302">
        <f t="shared" si="41"/>
        <v>0.51500000000000001</v>
      </c>
      <c r="N503" s="297">
        <f t="shared" si="37"/>
        <v>70.87</v>
      </c>
      <c r="O503" s="297">
        <f t="shared" si="38"/>
        <v>0</v>
      </c>
      <c r="P503" s="201">
        <f t="shared" si="42"/>
        <v>70.87</v>
      </c>
      <c r="Q503" s="208">
        <f t="shared" si="40"/>
        <v>10.860137609758342</v>
      </c>
      <c r="U503" s="297" t="str">
        <f>PE!AP503</f>
        <v>Massenbilanz KWS</v>
      </c>
    </row>
    <row r="504" spans="1:21">
      <c r="A504" s="164" t="s">
        <v>547</v>
      </c>
      <c r="B504" s="22">
        <v>97.34</v>
      </c>
      <c r="J504" s="72">
        <v>8.0249000000000006</v>
      </c>
      <c r="K504">
        <v>0.7</v>
      </c>
      <c r="L504" s="300">
        <f t="shared" si="36"/>
        <v>0.33</v>
      </c>
      <c r="M504" s="302">
        <f t="shared" si="41"/>
        <v>0.51500000000000001</v>
      </c>
      <c r="N504" s="297">
        <f t="shared" si="37"/>
        <v>97.34</v>
      </c>
      <c r="O504" s="297">
        <f t="shared" si="38"/>
        <v>0</v>
      </c>
      <c r="P504" s="201">
        <f t="shared" si="42"/>
        <v>97.34</v>
      </c>
      <c r="Q504" s="208">
        <f t="shared" si="40"/>
        <v>12.129746165061247</v>
      </c>
      <c r="U504" s="297" t="str">
        <f>PE!AP504</f>
        <v>Massenbilanz KWS</v>
      </c>
    </row>
    <row r="505" spans="1:21">
      <c r="A505" s="164" t="s">
        <v>548</v>
      </c>
      <c r="B505" s="22">
        <v>85.94</v>
      </c>
      <c r="J505" s="72">
        <v>7.6868999999999996</v>
      </c>
      <c r="K505">
        <v>0.7</v>
      </c>
      <c r="L505" s="300">
        <f t="shared" si="36"/>
        <v>0.33</v>
      </c>
      <c r="M505" s="302">
        <f t="shared" si="41"/>
        <v>0.51500000000000001</v>
      </c>
      <c r="N505" s="297">
        <f t="shared" si="37"/>
        <v>85.94</v>
      </c>
      <c r="O505" s="297">
        <f t="shared" si="38"/>
        <v>0</v>
      </c>
      <c r="P505" s="201">
        <f t="shared" si="42"/>
        <v>85.94</v>
      </c>
      <c r="Q505" s="208">
        <f t="shared" si="40"/>
        <v>11.180059581886066</v>
      </c>
      <c r="U505" s="297" t="str">
        <f>PE!AP505</f>
        <v>Kläranlage</v>
      </c>
    </row>
    <row r="506" spans="1:21">
      <c r="A506" s="164" t="s">
        <v>549</v>
      </c>
      <c r="B506" s="22">
        <v>163.34</v>
      </c>
      <c r="J506" s="72">
        <v>7.1997</v>
      </c>
      <c r="K506">
        <v>0.7</v>
      </c>
      <c r="L506" s="300">
        <f t="shared" si="36"/>
        <v>0.33</v>
      </c>
      <c r="M506" s="302">
        <f t="shared" si="41"/>
        <v>0.51500000000000001</v>
      </c>
      <c r="N506" s="297">
        <f t="shared" si="37"/>
        <v>163.34</v>
      </c>
      <c r="O506" s="297">
        <f t="shared" si="38"/>
        <v>0</v>
      </c>
      <c r="P506" s="201">
        <f t="shared" si="42"/>
        <v>163.34</v>
      </c>
      <c r="Q506" s="208">
        <f t="shared" si="40"/>
        <v>22.687056405127993</v>
      </c>
      <c r="U506" s="297" t="str">
        <f>PE!AP506</f>
        <v>Kläranlage</v>
      </c>
    </row>
    <row r="507" spans="1:21">
      <c r="A507" s="164" t="s">
        <v>550</v>
      </c>
      <c r="B507" s="22">
        <v>72.19</v>
      </c>
      <c r="J507" s="72">
        <v>5.3699000000000003</v>
      </c>
      <c r="K507">
        <v>0.5</v>
      </c>
      <c r="L507" s="300">
        <f t="shared" si="36"/>
        <v>0.33</v>
      </c>
      <c r="M507" s="302">
        <f t="shared" si="41"/>
        <v>0.41500000000000004</v>
      </c>
      <c r="N507" s="297">
        <f t="shared" si="37"/>
        <v>72.19</v>
      </c>
      <c r="O507" s="297">
        <f t="shared" si="38"/>
        <v>0</v>
      </c>
      <c r="P507" s="201">
        <f t="shared" si="42"/>
        <v>72.19</v>
      </c>
      <c r="Q507" s="208">
        <f t="shared" si="40"/>
        <v>13.443453323153131</v>
      </c>
      <c r="U507" s="297" t="str">
        <f>PE!AP507</f>
        <v>Kläranlage</v>
      </c>
    </row>
    <row r="508" spans="1:21">
      <c r="A508" s="164" t="s">
        <v>551</v>
      </c>
      <c r="B508" s="22">
        <v>95.32</v>
      </c>
      <c r="J508" s="72">
        <v>5.4539999999999997</v>
      </c>
      <c r="K508">
        <v>0.8</v>
      </c>
      <c r="L508" s="300">
        <f t="shared" si="36"/>
        <v>0.33</v>
      </c>
      <c r="M508" s="302">
        <f t="shared" si="41"/>
        <v>0.56500000000000006</v>
      </c>
      <c r="N508" s="297">
        <f t="shared" si="37"/>
        <v>95.32</v>
      </c>
      <c r="O508" s="297">
        <f t="shared" si="38"/>
        <v>0</v>
      </c>
      <c r="P508" s="201">
        <f t="shared" si="42"/>
        <v>95.32</v>
      </c>
      <c r="Q508" s="208">
        <f t="shared" si="40"/>
        <v>17.477081041437476</v>
      </c>
      <c r="U508" s="297" t="str">
        <f>PE!AP508</f>
        <v>Referenzmessung BS</v>
      </c>
    </row>
    <row r="509" spans="1:21">
      <c r="A509" s="164" t="s">
        <v>552</v>
      </c>
      <c r="B509" s="22">
        <v>96.35</v>
      </c>
      <c r="J509" s="72">
        <v>10.198399999999999</v>
      </c>
      <c r="K509">
        <v>0.7</v>
      </c>
      <c r="L509" s="300">
        <f t="shared" si="36"/>
        <v>0.33</v>
      </c>
      <c r="M509" s="302">
        <f t="shared" si="41"/>
        <v>0.51500000000000001</v>
      </c>
      <c r="N509" s="297">
        <f t="shared" si="37"/>
        <v>96.35</v>
      </c>
      <c r="O509" s="297">
        <f t="shared" si="38"/>
        <v>0</v>
      </c>
      <c r="P509" s="201">
        <f t="shared" si="42"/>
        <v>96.35</v>
      </c>
      <c r="Q509" s="208">
        <f t="shared" si="40"/>
        <v>9.4475604016316286</v>
      </c>
      <c r="U509" s="297" t="str">
        <f>PE!AP509</f>
        <v>Referenzmessung BS</v>
      </c>
    </row>
    <row r="510" spans="1:21">
      <c r="A510" s="165" t="s">
        <v>553</v>
      </c>
      <c r="B510" s="22">
        <v>111.05</v>
      </c>
      <c r="H510" s="133"/>
      <c r="I510" s="304"/>
      <c r="J510" s="112">
        <v>8.5540000000000003</v>
      </c>
      <c r="K510">
        <v>0.8</v>
      </c>
      <c r="L510" s="300">
        <f t="shared" si="36"/>
        <v>0.33</v>
      </c>
      <c r="M510" s="302">
        <f t="shared" si="41"/>
        <v>0.56500000000000006</v>
      </c>
      <c r="N510" s="297">
        <f t="shared" si="37"/>
        <v>111.05</v>
      </c>
      <c r="O510" s="297">
        <f t="shared" si="38"/>
        <v>0</v>
      </c>
      <c r="P510" s="201">
        <f t="shared" si="42"/>
        <v>111.05</v>
      </c>
      <c r="Q510" s="208">
        <f t="shared" si="40"/>
        <v>12.982230535422024</v>
      </c>
      <c r="U510" s="297" t="str">
        <f>PE!AP510</f>
        <v>KWS, Methode</v>
      </c>
    </row>
    <row r="511" spans="1:21">
      <c r="A511" s="165" t="s">
        <v>554</v>
      </c>
      <c r="B511" s="22">
        <v>78.849999999999994</v>
      </c>
      <c r="J511" s="72">
        <v>7.1116999999999999</v>
      </c>
      <c r="K511">
        <v>0.8</v>
      </c>
      <c r="L511" s="300">
        <f t="shared" si="36"/>
        <v>0.33</v>
      </c>
      <c r="M511" s="302">
        <f t="shared" si="41"/>
        <v>0.56500000000000006</v>
      </c>
      <c r="N511" s="297">
        <f t="shared" si="37"/>
        <v>78.849999999999994</v>
      </c>
      <c r="O511" s="297">
        <f t="shared" si="38"/>
        <v>0</v>
      </c>
      <c r="P511" s="201">
        <f t="shared" si="42"/>
        <v>78.849999999999994</v>
      </c>
      <c r="Q511" s="208">
        <f t="shared" si="40"/>
        <v>11.087363077745124</v>
      </c>
      <c r="U511" s="297" t="str">
        <f>PE!AP511</f>
        <v>KWS, Methode</v>
      </c>
    </row>
    <row r="512" spans="1:21">
      <c r="A512" s="165" t="s">
        <v>555</v>
      </c>
      <c r="B512" s="22">
        <v>90.78</v>
      </c>
      <c r="J512" s="72">
        <v>7.8148999999999997</v>
      </c>
      <c r="K512">
        <v>0.8</v>
      </c>
      <c r="L512" s="300">
        <f t="shared" si="36"/>
        <v>0.33</v>
      </c>
      <c r="M512" s="302">
        <f t="shared" si="41"/>
        <v>0.56500000000000006</v>
      </c>
      <c r="N512" s="297">
        <f t="shared" si="37"/>
        <v>90.78</v>
      </c>
      <c r="O512" s="297">
        <f t="shared" si="38"/>
        <v>0</v>
      </c>
      <c r="P512" s="201">
        <f t="shared" si="42"/>
        <v>90.78</v>
      </c>
      <c r="Q512" s="208">
        <f t="shared" si="40"/>
        <v>11.616271481400915</v>
      </c>
      <c r="U512" s="297" t="str">
        <f>PE!AP512</f>
        <v>KWS, Methode</v>
      </c>
    </row>
    <row r="513" spans="1:21">
      <c r="A513" s="166" t="s">
        <v>1069</v>
      </c>
      <c r="B513" s="22">
        <v>86.28</v>
      </c>
      <c r="H513" s="133"/>
      <c r="I513" s="304"/>
      <c r="J513" s="112">
        <v>5.2794999999999996</v>
      </c>
      <c r="K513">
        <v>1</v>
      </c>
      <c r="L513" s="300">
        <f t="shared" si="36"/>
        <v>0.33</v>
      </c>
      <c r="M513" s="302">
        <f t="shared" si="41"/>
        <v>0.66500000000000004</v>
      </c>
      <c r="N513" s="297">
        <f t="shared" si="37"/>
        <v>86.28</v>
      </c>
      <c r="O513" s="297">
        <f t="shared" si="38"/>
        <v>0</v>
      </c>
      <c r="P513" s="201">
        <f t="shared" si="42"/>
        <v>86.28</v>
      </c>
      <c r="Q513" s="208">
        <f t="shared" si="40"/>
        <v>16.34245667203334</v>
      </c>
      <c r="U513" s="297" t="str">
        <f>PE!AP513</f>
        <v>Referenzmessung BS</v>
      </c>
    </row>
    <row r="514" spans="1:21">
      <c r="A514" s="166" t="s">
        <v>1070</v>
      </c>
      <c r="J514" s="72">
        <v>4.8700999999999999</v>
      </c>
      <c r="L514" s="300" t="e">
        <f t="shared" ref="L514:L577" si="43">IF(COUNT(B514:C514)=1,0.33,(COUNT(B514:C514)*(1/(COUNT(B514:C514)+COUNTBLANK(B514:C514)))+(IF(O514&lt;35,1,IF(O514&lt;70,0.5,IF(O514&gt;70,0)))))/2)</f>
        <v>#DIV/0!</v>
      </c>
      <c r="M514" s="302" t="e">
        <f t="shared" si="41"/>
        <v>#DIV/0!</v>
      </c>
      <c r="N514" s="297" t="e">
        <f t="shared" ref="N514:N577" si="44">AVERAGE(B514:E514)</f>
        <v>#DIV/0!</v>
      </c>
      <c r="O514" s="297" t="e">
        <f t="shared" ref="O514:O577" si="45">(MAX(B514:C514)-MIN(B514:C514))/N514*100</f>
        <v>#DIV/0!</v>
      </c>
      <c r="P514" s="201" t="e">
        <f t="shared" si="42"/>
        <v>#DIV/0!</v>
      </c>
      <c r="Q514" s="208">
        <f t="shared" ref="Q514:Q577" si="46">IFERROR(P514/J514,0)</f>
        <v>0</v>
      </c>
      <c r="U514" s="297" t="str">
        <f>PE!AP514</f>
        <v>Referenzmessung BS</v>
      </c>
    </row>
    <row r="515" spans="1:21">
      <c r="A515" s="166" t="s">
        <v>1071</v>
      </c>
      <c r="B515" s="22">
        <v>167.77</v>
      </c>
      <c r="J515" s="72">
        <v>9.1433999999999997</v>
      </c>
      <c r="K515">
        <v>1</v>
      </c>
      <c r="L515" s="300">
        <f t="shared" si="43"/>
        <v>0.33</v>
      </c>
      <c r="M515" s="302">
        <f t="shared" si="41"/>
        <v>0.66500000000000004</v>
      </c>
      <c r="N515" s="297">
        <f t="shared" si="44"/>
        <v>167.77</v>
      </c>
      <c r="O515" s="297">
        <f t="shared" si="45"/>
        <v>0</v>
      </c>
      <c r="P515" s="201">
        <f t="shared" si="42"/>
        <v>167.77</v>
      </c>
      <c r="Q515" s="208">
        <f t="shared" si="46"/>
        <v>18.34875429271387</v>
      </c>
      <c r="U515" s="297" t="str">
        <f>PE!AP515</f>
        <v>Referenzmessung BS</v>
      </c>
    </row>
    <row r="516" spans="1:21">
      <c r="A516" s="166" t="s">
        <v>559</v>
      </c>
      <c r="B516" s="22">
        <v>90.29</v>
      </c>
      <c r="J516" s="72">
        <v>8.1303000000000001</v>
      </c>
      <c r="K516">
        <v>1</v>
      </c>
      <c r="L516" s="300">
        <f t="shared" si="43"/>
        <v>0.33</v>
      </c>
      <c r="M516" s="302">
        <f t="shared" si="41"/>
        <v>0.66500000000000004</v>
      </c>
      <c r="N516" s="297">
        <f t="shared" si="44"/>
        <v>90.29</v>
      </c>
      <c r="O516" s="297">
        <f t="shared" si="45"/>
        <v>0</v>
      </c>
      <c r="P516" s="201">
        <f t="shared" si="42"/>
        <v>90.29</v>
      </c>
      <c r="Q516" s="208">
        <f t="shared" si="46"/>
        <v>11.105371265512959</v>
      </c>
      <c r="U516" s="297" t="str">
        <f>PE!AP516</f>
        <v>Massenbilanz KWS</v>
      </c>
    </row>
    <row r="517" spans="1:21">
      <c r="A517" s="166" t="s">
        <v>560</v>
      </c>
      <c r="B517" s="22">
        <v>83.17</v>
      </c>
      <c r="J517" s="72">
        <v>7.2693000000000003</v>
      </c>
      <c r="K517">
        <v>1</v>
      </c>
      <c r="L517" s="300">
        <f t="shared" si="43"/>
        <v>0.33</v>
      </c>
      <c r="M517" s="302">
        <f t="shared" si="41"/>
        <v>0.66500000000000004</v>
      </c>
      <c r="N517" s="297">
        <f t="shared" si="44"/>
        <v>83.17</v>
      </c>
      <c r="O517" s="297">
        <f t="shared" si="45"/>
        <v>0</v>
      </c>
      <c r="P517" s="201">
        <f t="shared" si="42"/>
        <v>83.17</v>
      </c>
      <c r="Q517" s="208">
        <f t="shared" si="46"/>
        <v>11.441266696930928</v>
      </c>
      <c r="U517" s="297" t="str">
        <f>PE!AP517</f>
        <v>Massenbilanz KWS</v>
      </c>
    </row>
    <row r="518" spans="1:21">
      <c r="A518" s="166" t="s">
        <v>561</v>
      </c>
      <c r="B518" s="22">
        <v>103.24</v>
      </c>
      <c r="J518" s="72">
        <v>9.1760999999999999</v>
      </c>
      <c r="K518">
        <v>1</v>
      </c>
      <c r="L518" s="300">
        <f t="shared" si="43"/>
        <v>0.33</v>
      </c>
      <c r="M518" s="302">
        <f t="shared" si="41"/>
        <v>0.66500000000000004</v>
      </c>
      <c r="N518" s="297">
        <f t="shared" si="44"/>
        <v>103.24</v>
      </c>
      <c r="O518" s="297">
        <f t="shared" si="45"/>
        <v>0</v>
      </c>
      <c r="P518" s="201">
        <f t="shared" si="42"/>
        <v>103.24</v>
      </c>
      <c r="Q518" s="208">
        <f t="shared" si="46"/>
        <v>11.250967186495352</v>
      </c>
      <c r="U518" s="297" t="str">
        <f>PE!AP518</f>
        <v>Massenbilanz KWS</v>
      </c>
    </row>
    <row r="519" spans="1:21">
      <c r="A519" s="166" t="s">
        <v>562</v>
      </c>
      <c r="B519" s="22">
        <v>176.82</v>
      </c>
      <c r="J519" s="72">
        <v>2.7290999999999999</v>
      </c>
      <c r="K519">
        <v>0.8</v>
      </c>
      <c r="L519" s="300">
        <f t="shared" si="43"/>
        <v>0.33</v>
      </c>
      <c r="M519" s="302">
        <f t="shared" si="41"/>
        <v>0.56500000000000006</v>
      </c>
      <c r="N519" s="297">
        <f t="shared" si="44"/>
        <v>176.82</v>
      </c>
      <c r="O519" s="297">
        <f t="shared" si="45"/>
        <v>0</v>
      </c>
      <c r="P519" s="201">
        <f t="shared" si="42"/>
        <v>176.82</v>
      </c>
      <c r="Q519" s="208">
        <f t="shared" si="46"/>
        <v>64.790590304495993</v>
      </c>
      <c r="U519" s="297" t="str">
        <f>PE!AP519</f>
        <v>Massenbilanz KWS</v>
      </c>
    </row>
    <row r="520" spans="1:21">
      <c r="A520" s="166" t="s">
        <v>563</v>
      </c>
      <c r="B520" s="22">
        <v>192.87</v>
      </c>
      <c r="J520" s="72">
        <v>3.5952000000000002</v>
      </c>
      <c r="K520">
        <v>0.8</v>
      </c>
      <c r="L520" s="300">
        <f t="shared" si="43"/>
        <v>0.33</v>
      </c>
      <c r="M520" s="302">
        <f t="shared" si="41"/>
        <v>0.56500000000000006</v>
      </c>
      <c r="N520" s="297">
        <f t="shared" si="44"/>
        <v>192.87</v>
      </c>
      <c r="O520" s="297">
        <f t="shared" si="45"/>
        <v>0</v>
      </c>
      <c r="P520" s="201">
        <f t="shared" si="42"/>
        <v>192.87</v>
      </c>
      <c r="Q520" s="208">
        <f t="shared" si="46"/>
        <v>53.646528704939918</v>
      </c>
      <c r="U520" s="297" t="str">
        <f>PE!AP520</f>
        <v>Massenbilanz KWS</v>
      </c>
    </row>
    <row r="521" spans="1:21">
      <c r="A521" s="166" t="s">
        <v>564</v>
      </c>
      <c r="B521" s="22">
        <v>454.58</v>
      </c>
      <c r="J521" s="72">
        <v>9.2985000000000007</v>
      </c>
      <c r="K521">
        <v>1</v>
      </c>
      <c r="L521" s="300">
        <f t="shared" si="43"/>
        <v>0.33</v>
      </c>
      <c r="M521" s="302">
        <f t="shared" si="41"/>
        <v>0.66500000000000004</v>
      </c>
      <c r="N521" s="297">
        <f t="shared" si="44"/>
        <v>454.58</v>
      </c>
      <c r="O521" s="297">
        <f t="shared" si="45"/>
        <v>0</v>
      </c>
      <c r="P521" s="201">
        <f t="shared" si="42"/>
        <v>454.58</v>
      </c>
      <c r="Q521" s="208">
        <f t="shared" si="46"/>
        <v>48.887454965854701</v>
      </c>
      <c r="U521" s="297" t="str">
        <f>PE!AP521</f>
        <v>Massenbilanz KWS</v>
      </c>
    </row>
    <row r="522" spans="1:21">
      <c r="A522" s="166" t="s">
        <v>565</v>
      </c>
      <c r="B522" s="22">
        <v>23.29</v>
      </c>
      <c r="J522" s="72">
        <v>2.0716999999999999</v>
      </c>
      <c r="K522">
        <v>0.7</v>
      </c>
      <c r="L522" s="300">
        <f t="shared" si="43"/>
        <v>0.33</v>
      </c>
      <c r="M522" s="302">
        <f t="shared" si="41"/>
        <v>0.51500000000000001</v>
      </c>
      <c r="N522" s="297">
        <f t="shared" si="44"/>
        <v>23.29</v>
      </c>
      <c r="O522" s="297">
        <f t="shared" si="45"/>
        <v>0</v>
      </c>
      <c r="P522" s="201">
        <f t="shared" si="42"/>
        <v>23.29</v>
      </c>
      <c r="Q522" s="208">
        <f t="shared" si="46"/>
        <v>11.241975189457934</v>
      </c>
      <c r="U522" s="297" t="str">
        <f>PE!AP522</f>
        <v>Referenzmessung BS</v>
      </c>
    </row>
    <row r="523" spans="1:21">
      <c r="A523" s="166" t="s">
        <v>566</v>
      </c>
      <c r="J523" s="72">
        <v>0.66539999999999999</v>
      </c>
      <c r="K523">
        <v>0.67</v>
      </c>
      <c r="L523" s="300" t="e">
        <f t="shared" si="43"/>
        <v>#DIV/0!</v>
      </c>
      <c r="M523" s="302" t="e">
        <f t="shared" si="41"/>
        <v>#DIV/0!</v>
      </c>
      <c r="N523" s="297" t="e">
        <f t="shared" si="44"/>
        <v>#DIV/0!</v>
      </c>
      <c r="O523" s="297" t="e">
        <f t="shared" si="45"/>
        <v>#DIV/0!</v>
      </c>
      <c r="P523" s="201" t="e">
        <f t="shared" si="42"/>
        <v>#DIV/0!</v>
      </c>
      <c r="Q523" s="208">
        <f t="shared" si="46"/>
        <v>0</v>
      </c>
      <c r="U523" s="297" t="str">
        <f>PE!AP523</f>
        <v>Referenzmessung BS</v>
      </c>
    </row>
    <row r="524" spans="1:21">
      <c r="A524" s="166" t="s">
        <v>567</v>
      </c>
      <c r="B524" s="22">
        <v>76.53</v>
      </c>
      <c r="C524">
        <v>601.17999999999995</v>
      </c>
      <c r="E524">
        <v>51.41</v>
      </c>
      <c r="F524" s="373">
        <v>213.58</v>
      </c>
      <c r="G524">
        <v>74.19</v>
      </c>
      <c r="J524" s="72">
        <v>211.9</v>
      </c>
      <c r="K524">
        <v>0.66</v>
      </c>
      <c r="L524" s="300">
        <f t="shared" si="43"/>
        <v>0.5</v>
      </c>
      <c r="M524" s="302">
        <f t="shared" si="41"/>
        <v>0.58000000000000007</v>
      </c>
      <c r="N524" s="297">
        <f t="shared" si="44"/>
        <v>243.03999999999996</v>
      </c>
      <c r="O524" s="297">
        <f t="shared" si="45"/>
        <v>215.86981566820279</v>
      </c>
      <c r="P524" s="201">
        <f t="shared" si="42"/>
        <v>203.37799999999999</v>
      </c>
      <c r="Q524" s="208">
        <f t="shared" si="46"/>
        <v>0.95978291647003289</v>
      </c>
      <c r="T524" s="258">
        <f>Q524*100</f>
        <v>95.978291647003289</v>
      </c>
      <c r="U524" s="297" t="str">
        <f>PE!AP524</f>
        <v>Methode</v>
      </c>
    </row>
    <row r="525" spans="1:21">
      <c r="A525" s="166" t="s">
        <v>568</v>
      </c>
      <c r="B525" s="22">
        <v>23.55</v>
      </c>
      <c r="J525" s="72">
        <v>47.3</v>
      </c>
      <c r="K525">
        <v>0.44</v>
      </c>
      <c r="L525" s="300">
        <f t="shared" si="43"/>
        <v>0.33</v>
      </c>
      <c r="M525" s="302">
        <f t="shared" si="41"/>
        <v>0.38500000000000001</v>
      </c>
      <c r="N525" s="297">
        <f t="shared" si="44"/>
        <v>23.55</v>
      </c>
      <c r="O525" s="297">
        <f t="shared" si="45"/>
        <v>0</v>
      </c>
      <c r="P525" s="201" t="e">
        <f t="shared" ref="P525:P588" si="47">AVERAGE(C525:G525)</f>
        <v>#DIV/0!</v>
      </c>
      <c r="Q525" s="208">
        <f t="shared" si="46"/>
        <v>0</v>
      </c>
      <c r="U525" s="297" t="str">
        <f>PE!AP525</f>
        <v>Methode</v>
      </c>
    </row>
    <row r="526" spans="1:21">
      <c r="A526" s="167" t="s">
        <v>569</v>
      </c>
      <c r="B526" s="22">
        <v>24.59</v>
      </c>
      <c r="H526" s="133"/>
      <c r="I526" s="304"/>
      <c r="J526" s="112">
        <v>2.4357000000000002</v>
      </c>
      <c r="K526">
        <v>0.6</v>
      </c>
      <c r="L526" s="300">
        <f t="shared" si="43"/>
        <v>0.33</v>
      </c>
      <c r="M526" s="302">
        <f t="shared" si="41"/>
        <v>0.46499999999999997</v>
      </c>
      <c r="N526" s="297">
        <f t="shared" si="44"/>
        <v>24.59</v>
      </c>
      <c r="O526" s="297">
        <f t="shared" si="45"/>
        <v>0</v>
      </c>
      <c r="P526" s="201" t="e">
        <f t="shared" si="47"/>
        <v>#DIV/0!</v>
      </c>
      <c r="Q526" s="208">
        <f t="shared" si="46"/>
        <v>0</v>
      </c>
      <c r="U526" s="297" t="str">
        <f>PE!AP526</f>
        <v>Methodenvergleich</v>
      </c>
    </row>
    <row r="527" spans="1:21">
      <c r="A527" s="167" t="s">
        <v>570</v>
      </c>
      <c r="B527" s="22">
        <v>93.71</v>
      </c>
      <c r="J527" s="72">
        <v>4.8849</v>
      </c>
      <c r="K527">
        <v>0.8</v>
      </c>
      <c r="L527" s="300">
        <f t="shared" si="43"/>
        <v>0.33</v>
      </c>
      <c r="M527" s="302">
        <f t="shared" si="41"/>
        <v>0.56500000000000006</v>
      </c>
      <c r="N527" s="297">
        <f t="shared" si="44"/>
        <v>93.71</v>
      </c>
      <c r="O527" s="297">
        <f t="shared" si="45"/>
        <v>0</v>
      </c>
      <c r="P527" s="201" t="e">
        <f t="shared" si="47"/>
        <v>#DIV/0!</v>
      </c>
      <c r="Q527" s="208">
        <f t="shared" si="46"/>
        <v>0</v>
      </c>
      <c r="U527" s="297" t="str">
        <f>PE!AP527</f>
        <v>Methode</v>
      </c>
    </row>
    <row r="528" spans="1:21">
      <c r="A528" s="167" t="s">
        <v>571</v>
      </c>
      <c r="B528" s="22">
        <v>73.290000000000006</v>
      </c>
      <c r="G528">
        <v>11.68</v>
      </c>
      <c r="K528">
        <v>0.69</v>
      </c>
      <c r="L528" s="300">
        <f t="shared" si="43"/>
        <v>0.33</v>
      </c>
      <c r="M528" s="302">
        <f t="shared" si="41"/>
        <v>0.51</v>
      </c>
      <c r="N528" s="297">
        <f t="shared" si="44"/>
        <v>73.290000000000006</v>
      </c>
      <c r="O528" s="297">
        <f t="shared" si="45"/>
        <v>0</v>
      </c>
      <c r="P528" s="201">
        <f t="shared" si="47"/>
        <v>11.68</v>
      </c>
      <c r="Q528" s="208">
        <f t="shared" si="46"/>
        <v>0</v>
      </c>
      <c r="U528" s="297" t="str">
        <f>PE!AP528</f>
        <v>KWS, neue Schlammbehandlung</v>
      </c>
    </row>
    <row r="529" spans="1:21">
      <c r="A529" s="167" t="s">
        <v>573</v>
      </c>
      <c r="B529" s="22">
        <v>65.83</v>
      </c>
      <c r="J529" s="72">
        <v>8.4742072000000004</v>
      </c>
      <c r="K529">
        <v>0.8</v>
      </c>
      <c r="L529" s="300">
        <f t="shared" si="43"/>
        <v>0.33</v>
      </c>
      <c r="M529" s="302">
        <f t="shared" si="41"/>
        <v>0.56500000000000006</v>
      </c>
      <c r="N529" s="297">
        <f t="shared" si="44"/>
        <v>65.83</v>
      </c>
      <c r="O529" s="297">
        <f t="shared" si="45"/>
        <v>0</v>
      </c>
      <c r="P529" s="201" t="e">
        <f t="shared" si="47"/>
        <v>#DIV/0!</v>
      </c>
      <c r="Q529" s="208">
        <f t="shared" si="46"/>
        <v>0</v>
      </c>
      <c r="U529" s="297" t="str">
        <f>PE!AP529</f>
        <v>Methode</v>
      </c>
    </row>
    <row r="530" spans="1:21">
      <c r="A530" s="167" t="s">
        <v>574</v>
      </c>
      <c r="B530" s="22">
        <v>51.56</v>
      </c>
      <c r="J530" s="72">
        <v>9.5027999999999988</v>
      </c>
      <c r="K530">
        <v>0.8</v>
      </c>
      <c r="L530" s="300">
        <f t="shared" si="43"/>
        <v>0.33</v>
      </c>
      <c r="M530" s="302">
        <f t="shared" si="41"/>
        <v>0.56500000000000006</v>
      </c>
      <c r="N530" s="297">
        <f t="shared" si="44"/>
        <v>51.56</v>
      </c>
      <c r="O530" s="297">
        <f t="shared" si="45"/>
        <v>0</v>
      </c>
      <c r="P530" s="201" t="e">
        <f t="shared" si="47"/>
        <v>#DIV/0!</v>
      </c>
      <c r="Q530" s="208">
        <f t="shared" si="46"/>
        <v>0</v>
      </c>
      <c r="U530" s="297" t="str">
        <f>PE!AP530</f>
        <v>Methode</v>
      </c>
    </row>
    <row r="531" spans="1:21">
      <c r="A531" s="167" t="s">
        <v>575</v>
      </c>
      <c r="B531" s="22">
        <v>57.57</v>
      </c>
      <c r="J531" s="72">
        <v>6.3264996</v>
      </c>
      <c r="K531">
        <v>0.8</v>
      </c>
      <c r="L531" s="300">
        <f t="shared" si="43"/>
        <v>0.33</v>
      </c>
      <c r="M531" s="302">
        <f t="shared" si="41"/>
        <v>0.56500000000000006</v>
      </c>
      <c r="N531" s="297">
        <f t="shared" si="44"/>
        <v>57.57</v>
      </c>
      <c r="O531" s="297">
        <f t="shared" si="45"/>
        <v>0</v>
      </c>
      <c r="P531" s="201" t="e">
        <f t="shared" si="47"/>
        <v>#DIV/0!</v>
      </c>
      <c r="Q531" s="208">
        <f t="shared" si="46"/>
        <v>0</v>
      </c>
      <c r="U531" s="297" t="str">
        <f>PE!AP531</f>
        <v>Methode</v>
      </c>
    </row>
    <row r="532" spans="1:21">
      <c r="A532" s="167" t="s">
        <v>576</v>
      </c>
      <c r="B532" s="22">
        <v>54.36</v>
      </c>
      <c r="J532" s="72">
        <v>20.927900000000001</v>
      </c>
      <c r="K532">
        <v>0.8</v>
      </c>
      <c r="L532" s="300">
        <f t="shared" si="43"/>
        <v>0.33</v>
      </c>
      <c r="M532" s="302">
        <f t="shared" si="41"/>
        <v>0.56500000000000006</v>
      </c>
      <c r="N532" s="297">
        <f t="shared" si="44"/>
        <v>54.36</v>
      </c>
      <c r="O532" s="297">
        <f t="shared" si="45"/>
        <v>0</v>
      </c>
      <c r="P532" s="201" t="e">
        <f t="shared" si="47"/>
        <v>#DIV/0!</v>
      </c>
      <c r="Q532" s="208">
        <f t="shared" si="46"/>
        <v>0</v>
      </c>
      <c r="U532" s="297" t="str">
        <f>PE!AP532</f>
        <v>GWI Algen</v>
      </c>
    </row>
    <row r="533" spans="1:21">
      <c r="A533" s="167" t="s">
        <v>578</v>
      </c>
      <c r="B533" s="22">
        <v>74.239999999999995</v>
      </c>
      <c r="J533" s="72">
        <v>5.5827999999999998</v>
      </c>
      <c r="K533">
        <v>0.8</v>
      </c>
      <c r="L533" s="300">
        <f t="shared" si="43"/>
        <v>0.33</v>
      </c>
      <c r="M533" s="302">
        <f t="shared" si="41"/>
        <v>0.56500000000000006</v>
      </c>
      <c r="N533" s="297">
        <f t="shared" si="44"/>
        <v>74.239999999999995</v>
      </c>
      <c r="O533" s="297">
        <f t="shared" si="45"/>
        <v>0</v>
      </c>
      <c r="P533" s="201" t="e">
        <f t="shared" si="47"/>
        <v>#DIV/0!</v>
      </c>
      <c r="Q533" s="208">
        <f t="shared" si="46"/>
        <v>0</v>
      </c>
      <c r="U533" s="297" t="str">
        <f>PE!AP533</f>
        <v>KWS, neue Schlammbehandlung</v>
      </c>
    </row>
    <row r="534" spans="1:21">
      <c r="A534" s="167" t="s">
        <v>579</v>
      </c>
      <c r="B534" s="22">
        <v>81.5</v>
      </c>
      <c r="J534" s="72">
        <v>9.077</v>
      </c>
      <c r="K534">
        <v>0.8</v>
      </c>
      <c r="L534" s="300">
        <f t="shared" si="43"/>
        <v>0.33</v>
      </c>
      <c r="M534" s="302">
        <f t="shared" si="41"/>
        <v>0.56500000000000006</v>
      </c>
      <c r="N534" s="297">
        <f t="shared" si="44"/>
        <v>81.5</v>
      </c>
      <c r="O534" s="297">
        <f t="shared" si="45"/>
        <v>0</v>
      </c>
      <c r="P534" s="201" t="e">
        <f t="shared" si="47"/>
        <v>#DIV/0!</v>
      </c>
      <c r="Q534" s="208">
        <f t="shared" si="46"/>
        <v>0</v>
      </c>
      <c r="U534" s="297" t="str">
        <f>PE!AP534</f>
        <v>KWS, neue Schlammbehandlung</v>
      </c>
    </row>
    <row r="535" spans="1:21">
      <c r="A535" s="167" t="s">
        <v>580</v>
      </c>
      <c r="B535" s="22">
        <v>56.14</v>
      </c>
      <c r="J535" s="72">
        <v>4.5395000000000003</v>
      </c>
      <c r="K535">
        <v>0.8</v>
      </c>
      <c r="L535" s="300">
        <f t="shared" si="43"/>
        <v>0.33</v>
      </c>
      <c r="M535" s="302">
        <f t="shared" si="41"/>
        <v>0.56500000000000006</v>
      </c>
      <c r="N535" s="297">
        <f t="shared" si="44"/>
        <v>56.14</v>
      </c>
      <c r="O535" s="297">
        <f t="shared" si="45"/>
        <v>0</v>
      </c>
      <c r="P535" s="201" t="e">
        <f t="shared" si="47"/>
        <v>#DIV/0!</v>
      </c>
      <c r="Q535" s="208">
        <f t="shared" si="46"/>
        <v>0</v>
      </c>
      <c r="U535" s="297" t="str">
        <f>PE!AP535</f>
        <v>KWS, neue Schlammbehandlung</v>
      </c>
    </row>
    <row r="536" spans="1:21">
      <c r="A536" s="167" t="s">
        <v>581</v>
      </c>
      <c r="B536" s="22">
        <v>23.24</v>
      </c>
      <c r="J536" s="72">
        <v>11.981299999999999</v>
      </c>
      <c r="K536">
        <v>0.67</v>
      </c>
      <c r="L536" s="300">
        <f t="shared" si="43"/>
        <v>0.33</v>
      </c>
      <c r="M536" s="302">
        <f t="shared" si="41"/>
        <v>0.5</v>
      </c>
      <c r="N536" s="297">
        <f t="shared" si="44"/>
        <v>23.24</v>
      </c>
      <c r="O536" s="297">
        <f t="shared" si="45"/>
        <v>0</v>
      </c>
      <c r="P536" s="201" t="e">
        <f t="shared" si="47"/>
        <v>#DIV/0!</v>
      </c>
      <c r="Q536" s="208">
        <f t="shared" si="46"/>
        <v>0</v>
      </c>
      <c r="U536" s="297" t="str">
        <f>PE!AP536</f>
        <v>KWS, neue Schlammbehandlung</v>
      </c>
    </row>
    <row r="537" spans="1:21">
      <c r="A537" s="167" t="s">
        <v>582</v>
      </c>
      <c r="B537" s="22">
        <v>34.97</v>
      </c>
      <c r="J537" s="72">
        <v>22.0534</v>
      </c>
      <c r="K537">
        <v>0.9</v>
      </c>
      <c r="L537" s="300">
        <f t="shared" si="43"/>
        <v>0.33</v>
      </c>
      <c r="M537" s="302">
        <f t="shared" si="41"/>
        <v>0.61499999999999999</v>
      </c>
      <c r="N537" s="297">
        <f t="shared" si="44"/>
        <v>34.97</v>
      </c>
      <c r="O537" s="297">
        <f t="shared" si="45"/>
        <v>0</v>
      </c>
      <c r="P537" s="201" t="e">
        <f t="shared" si="47"/>
        <v>#DIV/0!</v>
      </c>
      <c r="Q537" s="208">
        <f t="shared" si="46"/>
        <v>0</v>
      </c>
      <c r="U537" s="297" t="str">
        <f>PE!AP537</f>
        <v>KWS, neue Schlammbehandlung</v>
      </c>
    </row>
    <row r="538" spans="1:21">
      <c r="A538" s="167" t="s">
        <v>583</v>
      </c>
      <c r="B538" s="22">
        <v>27</v>
      </c>
      <c r="J538" s="72">
        <v>14.983700000000001</v>
      </c>
      <c r="K538">
        <v>0.83</v>
      </c>
      <c r="L538" s="300">
        <f t="shared" si="43"/>
        <v>0.33</v>
      </c>
      <c r="M538" s="302">
        <f t="shared" si="41"/>
        <v>0.57999999999999996</v>
      </c>
      <c r="N538" s="297">
        <f t="shared" si="44"/>
        <v>27</v>
      </c>
      <c r="O538" s="297">
        <f t="shared" si="45"/>
        <v>0</v>
      </c>
      <c r="P538" s="201" t="e">
        <f t="shared" si="47"/>
        <v>#DIV/0!</v>
      </c>
      <c r="Q538" s="208">
        <f t="shared" si="46"/>
        <v>0</v>
      </c>
      <c r="U538" s="297" t="str">
        <f>PE!AP538</f>
        <v>KWS, neue Schlammbehandlung</v>
      </c>
    </row>
    <row r="539" spans="1:21">
      <c r="A539" s="167" t="s">
        <v>584</v>
      </c>
      <c r="B539" s="22">
        <v>31.89</v>
      </c>
      <c r="J539" s="72">
        <v>2.3340000000000001</v>
      </c>
      <c r="K539">
        <v>0.6</v>
      </c>
      <c r="L539" s="300">
        <f t="shared" si="43"/>
        <v>0.33</v>
      </c>
      <c r="M539" s="302">
        <f t="shared" si="41"/>
        <v>0.46499999999999997</v>
      </c>
      <c r="N539" s="297">
        <f t="shared" si="44"/>
        <v>31.89</v>
      </c>
      <c r="O539" s="297">
        <f t="shared" si="45"/>
        <v>0</v>
      </c>
      <c r="P539" s="201" t="e">
        <f t="shared" si="47"/>
        <v>#DIV/0!</v>
      </c>
      <c r="Q539" s="208">
        <f t="shared" si="46"/>
        <v>0</v>
      </c>
      <c r="U539" s="297" t="str">
        <f>PE!AP539</f>
        <v>Methodenvergleich</v>
      </c>
    </row>
    <row r="540" spans="1:21">
      <c r="A540" s="167" t="s">
        <v>585</v>
      </c>
      <c r="J540" s="72">
        <v>5.1288999999999998</v>
      </c>
      <c r="K540">
        <v>0.5</v>
      </c>
      <c r="L540" s="300" t="e">
        <f t="shared" si="43"/>
        <v>#DIV/0!</v>
      </c>
      <c r="M540" s="302" t="e">
        <f t="shared" ref="M540:M603" si="48">AVERAGE(K540:L540)</f>
        <v>#DIV/0!</v>
      </c>
      <c r="N540" s="297" t="e">
        <f t="shared" si="44"/>
        <v>#DIV/0!</v>
      </c>
      <c r="O540" s="297" t="e">
        <f t="shared" si="45"/>
        <v>#DIV/0!</v>
      </c>
      <c r="P540" s="201" t="e">
        <f t="shared" si="47"/>
        <v>#DIV/0!</v>
      </c>
      <c r="Q540" s="208">
        <f t="shared" si="46"/>
        <v>0</v>
      </c>
      <c r="U540" s="297" t="str">
        <f>PE!AP540</f>
        <v>Methodenvergleich</v>
      </c>
    </row>
    <row r="541" spans="1:21">
      <c r="A541" s="167" t="s">
        <v>586</v>
      </c>
      <c r="B541" s="22">
        <v>43.05</v>
      </c>
      <c r="J541" s="72">
        <v>2.7223000000000002</v>
      </c>
      <c r="K541">
        <v>0.96</v>
      </c>
      <c r="L541" s="300">
        <f t="shared" si="43"/>
        <v>0.33</v>
      </c>
      <c r="M541" s="302">
        <f t="shared" si="48"/>
        <v>0.64500000000000002</v>
      </c>
      <c r="N541" s="297">
        <f t="shared" si="44"/>
        <v>43.05</v>
      </c>
      <c r="O541" s="297">
        <f t="shared" si="45"/>
        <v>0</v>
      </c>
      <c r="P541" s="201" t="e">
        <f t="shared" si="47"/>
        <v>#DIV/0!</v>
      </c>
      <c r="Q541" s="208">
        <f t="shared" si="46"/>
        <v>0</v>
      </c>
      <c r="U541" s="297" t="str">
        <f>PE!AP541</f>
        <v>Methodenvergleich</v>
      </c>
    </row>
    <row r="542" spans="1:21">
      <c r="A542" s="167" t="s">
        <v>587</v>
      </c>
      <c r="B542" s="22">
        <v>45.44</v>
      </c>
      <c r="J542" s="72">
        <v>2.6141000000000001</v>
      </c>
      <c r="K542">
        <v>1</v>
      </c>
      <c r="L542" s="300">
        <f t="shared" si="43"/>
        <v>0.33</v>
      </c>
      <c r="M542" s="302">
        <f t="shared" si="48"/>
        <v>0.66500000000000004</v>
      </c>
      <c r="N542" s="297">
        <f t="shared" si="44"/>
        <v>45.44</v>
      </c>
      <c r="O542" s="297">
        <f t="shared" si="45"/>
        <v>0</v>
      </c>
      <c r="P542" s="201" t="e">
        <f t="shared" si="47"/>
        <v>#DIV/0!</v>
      </c>
      <c r="Q542" s="208">
        <f t="shared" si="46"/>
        <v>0</v>
      </c>
      <c r="U542" s="297" t="str">
        <f>PE!AP542</f>
        <v>Methodenvergleich</v>
      </c>
    </row>
    <row r="543" spans="1:21">
      <c r="A543" s="167" t="s">
        <v>588</v>
      </c>
      <c r="B543" s="22">
        <v>67.03</v>
      </c>
      <c r="J543" s="72">
        <v>3.3165</v>
      </c>
      <c r="K543">
        <v>0.6</v>
      </c>
      <c r="L543" s="300">
        <f t="shared" si="43"/>
        <v>0.33</v>
      </c>
      <c r="M543" s="302">
        <f t="shared" si="48"/>
        <v>0.46499999999999997</v>
      </c>
      <c r="N543" s="297">
        <f t="shared" si="44"/>
        <v>67.03</v>
      </c>
      <c r="O543" s="297">
        <f t="shared" si="45"/>
        <v>0</v>
      </c>
      <c r="P543" s="201" t="e">
        <f t="shared" si="47"/>
        <v>#DIV/0!</v>
      </c>
      <c r="Q543" s="208">
        <f t="shared" si="46"/>
        <v>0</v>
      </c>
      <c r="U543" s="297" t="str">
        <f>PE!AP543</f>
        <v>Methodenvergleich</v>
      </c>
    </row>
    <row r="544" spans="1:21">
      <c r="A544" s="167" t="s">
        <v>589</v>
      </c>
      <c r="B544" s="22">
        <v>52.06</v>
      </c>
      <c r="J544" s="72">
        <v>2.6827000000000001</v>
      </c>
      <c r="K544">
        <v>0.7</v>
      </c>
      <c r="L544" s="300">
        <f t="shared" si="43"/>
        <v>0.33</v>
      </c>
      <c r="M544" s="302">
        <f t="shared" si="48"/>
        <v>0.51500000000000001</v>
      </c>
      <c r="N544" s="297">
        <f t="shared" si="44"/>
        <v>52.06</v>
      </c>
      <c r="O544" s="297">
        <f t="shared" si="45"/>
        <v>0</v>
      </c>
      <c r="P544" s="201" t="e">
        <f t="shared" si="47"/>
        <v>#DIV/0!</v>
      </c>
      <c r="Q544" s="208">
        <f t="shared" si="46"/>
        <v>0</v>
      </c>
      <c r="U544" s="297" t="str">
        <f>PE!AP544</f>
        <v>Methodenvergleich</v>
      </c>
    </row>
    <row r="545" spans="1:21">
      <c r="A545" s="167" t="s">
        <v>590</v>
      </c>
      <c r="B545" s="22">
        <v>71.33</v>
      </c>
      <c r="J545" s="72">
        <v>4.9345999999999997</v>
      </c>
      <c r="K545">
        <v>0.6</v>
      </c>
      <c r="L545" s="300">
        <f t="shared" si="43"/>
        <v>0.33</v>
      </c>
      <c r="M545" s="302">
        <f t="shared" si="48"/>
        <v>0.46499999999999997</v>
      </c>
      <c r="N545" s="297">
        <f t="shared" si="44"/>
        <v>71.33</v>
      </c>
      <c r="O545" s="297">
        <f t="shared" si="45"/>
        <v>0</v>
      </c>
      <c r="P545" s="201" t="e">
        <f t="shared" si="47"/>
        <v>#DIV/0!</v>
      </c>
      <c r="Q545" s="208">
        <f t="shared" si="46"/>
        <v>0</v>
      </c>
      <c r="U545" s="297" t="str">
        <f>PE!AP545</f>
        <v>Methodenvergleich</v>
      </c>
    </row>
    <row r="546" spans="1:21">
      <c r="A546" s="167" t="s">
        <v>591</v>
      </c>
      <c r="B546" s="22">
        <v>70.819999999999993</v>
      </c>
      <c r="J546" s="72">
        <v>5.2786</v>
      </c>
      <c r="K546">
        <v>0.5</v>
      </c>
      <c r="L546" s="300">
        <f t="shared" si="43"/>
        <v>0.33</v>
      </c>
      <c r="M546" s="302">
        <f t="shared" si="48"/>
        <v>0.41500000000000004</v>
      </c>
      <c r="N546" s="297">
        <f t="shared" si="44"/>
        <v>70.819999999999993</v>
      </c>
      <c r="O546" s="297">
        <f t="shared" si="45"/>
        <v>0</v>
      </c>
      <c r="P546" s="201" t="e">
        <f t="shared" si="47"/>
        <v>#DIV/0!</v>
      </c>
      <c r="Q546" s="208">
        <f t="shared" si="46"/>
        <v>0</v>
      </c>
      <c r="U546" s="297" t="str">
        <f>PE!AP546</f>
        <v>Methodenvergleich</v>
      </c>
    </row>
    <row r="547" spans="1:21">
      <c r="A547" s="178" t="s">
        <v>592</v>
      </c>
      <c r="F547">
        <v>7.51</v>
      </c>
      <c r="H547" s="133"/>
      <c r="I547" s="304"/>
      <c r="J547" s="112">
        <v>6.4586099999999994E-2</v>
      </c>
      <c r="K547">
        <v>0.25</v>
      </c>
      <c r="L547" s="300" t="e">
        <f t="shared" si="43"/>
        <v>#DIV/0!</v>
      </c>
      <c r="M547" s="302" t="e">
        <f t="shared" si="48"/>
        <v>#DIV/0!</v>
      </c>
      <c r="N547" s="297" t="e">
        <f t="shared" si="44"/>
        <v>#DIV/0!</v>
      </c>
      <c r="O547" s="297" t="e">
        <f t="shared" si="45"/>
        <v>#DIV/0!</v>
      </c>
      <c r="P547" s="201">
        <f t="shared" si="47"/>
        <v>7.51</v>
      </c>
      <c r="Q547" s="208">
        <f t="shared" si="46"/>
        <v>116.27888973014318</v>
      </c>
      <c r="U547" s="297" t="str">
        <f>PE!AP547</f>
        <v>Methode</v>
      </c>
    </row>
    <row r="548" spans="1:21">
      <c r="A548" s="178" t="s">
        <v>593</v>
      </c>
      <c r="B548" s="22">
        <v>88.98</v>
      </c>
      <c r="J548" s="72">
        <v>9.7091999999999992</v>
      </c>
      <c r="K548">
        <v>0.8</v>
      </c>
      <c r="L548" s="300">
        <f t="shared" si="43"/>
        <v>0.33</v>
      </c>
      <c r="M548" s="302">
        <f t="shared" si="48"/>
        <v>0.56500000000000006</v>
      </c>
      <c r="N548" s="297">
        <f t="shared" si="44"/>
        <v>88.98</v>
      </c>
      <c r="O548" s="297">
        <f t="shared" si="45"/>
        <v>0</v>
      </c>
      <c r="P548" s="201" t="e">
        <f t="shared" si="47"/>
        <v>#DIV/0!</v>
      </c>
      <c r="Q548" s="208">
        <f t="shared" si="46"/>
        <v>0</v>
      </c>
      <c r="U548" s="297" t="str">
        <f>PE!AP548</f>
        <v>Referenzmessung BS</v>
      </c>
    </row>
    <row r="549" spans="1:21">
      <c r="A549" s="178" t="s">
        <v>594</v>
      </c>
      <c r="B549" s="22">
        <v>96.67</v>
      </c>
      <c r="J549" s="72">
        <v>13.1975</v>
      </c>
      <c r="K549">
        <v>0.8</v>
      </c>
      <c r="L549" s="300">
        <f t="shared" si="43"/>
        <v>0.33</v>
      </c>
      <c r="M549" s="302">
        <f t="shared" si="48"/>
        <v>0.56500000000000006</v>
      </c>
      <c r="N549" s="297">
        <f t="shared" si="44"/>
        <v>96.67</v>
      </c>
      <c r="O549" s="297">
        <f t="shared" si="45"/>
        <v>0</v>
      </c>
      <c r="P549" s="201" t="e">
        <f t="shared" si="47"/>
        <v>#DIV/0!</v>
      </c>
      <c r="Q549" s="208">
        <f t="shared" si="46"/>
        <v>0</v>
      </c>
      <c r="U549" s="297" t="str">
        <f>PE!AP549</f>
        <v>Referenzmessung BS</v>
      </c>
    </row>
    <row r="550" spans="1:21">
      <c r="A550" s="178" t="s">
        <v>595</v>
      </c>
      <c r="B550" s="22">
        <v>144.15</v>
      </c>
      <c r="J550" s="72">
        <v>13.651300000000001</v>
      </c>
      <c r="K550">
        <v>0.8</v>
      </c>
      <c r="L550" s="300">
        <f t="shared" si="43"/>
        <v>0.33</v>
      </c>
      <c r="M550" s="302">
        <f t="shared" si="48"/>
        <v>0.56500000000000006</v>
      </c>
      <c r="N550" s="297">
        <f t="shared" si="44"/>
        <v>144.15</v>
      </c>
      <c r="O550" s="297">
        <f t="shared" si="45"/>
        <v>0</v>
      </c>
      <c r="P550" s="201" t="e">
        <f t="shared" si="47"/>
        <v>#DIV/0!</v>
      </c>
      <c r="Q550" s="208">
        <f t="shared" si="46"/>
        <v>0</v>
      </c>
      <c r="U550" s="297" t="str">
        <f>PE!AP550</f>
        <v>Referenzmessung BS</v>
      </c>
    </row>
    <row r="551" spans="1:21">
      <c r="A551" s="178" t="s">
        <v>596</v>
      </c>
      <c r="B551" s="22">
        <v>467.34</v>
      </c>
      <c r="J551" s="72">
        <v>12.703900000000001</v>
      </c>
      <c r="K551">
        <v>1</v>
      </c>
      <c r="L551" s="300">
        <f t="shared" si="43"/>
        <v>0.33</v>
      </c>
      <c r="M551" s="302">
        <f t="shared" si="48"/>
        <v>0.66500000000000004</v>
      </c>
      <c r="N551" s="297">
        <f t="shared" si="44"/>
        <v>467.34</v>
      </c>
      <c r="O551" s="297">
        <f t="shared" si="45"/>
        <v>0</v>
      </c>
      <c r="P551" s="201" t="e">
        <f t="shared" si="47"/>
        <v>#DIV/0!</v>
      </c>
      <c r="Q551" s="208">
        <f t="shared" si="46"/>
        <v>0</v>
      </c>
      <c r="U551" s="297" t="str">
        <f>PE!AP551</f>
        <v>Referenzmessung BS</v>
      </c>
    </row>
    <row r="552" spans="1:21">
      <c r="A552" s="178" t="s">
        <v>597</v>
      </c>
      <c r="B552" s="22">
        <v>219.13</v>
      </c>
      <c r="J552" s="72">
        <v>7.2664999999999997</v>
      </c>
      <c r="K552">
        <v>1</v>
      </c>
      <c r="L552" s="300">
        <f t="shared" si="43"/>
        <v>0.33</v>
      </c>
      <c r="M552" s="302">
        <f t="shared" si="48"/>
        <v>0.66500000000000004</v>
      </c>
      <c r="N552" s="297">
        <f t="shared" si="44"/>
        <v>219.13</v>
      </c>
      <c r="O552" s="297">
        <f t="shared" si="45"/>
        <v>0</v>
      </c>
      <c r="P552" s="201" t="e">
        <f t="shared" si="47"/>
        <v>#DIV/0!</v>
      </c>
      <c r="Q552" s="208">
        <f t="shared" si="46"/>
        <v>0</v>
      </c>
      <c r="U552" s="297" t="str">
        <f>PE!AP552</f>
        <v>Referenzmessung BS</v>
      </c>
    </row>
    <row r="553" spans="1:21">
      <c r="A553" s="178" t="s">
        <v>598</v>
      </c>
      <c r="B553" s="22">
        <v>254.25</v>
      </c>
      <c r="J553" s="72">
        <v>10.364800000000001</v>
      </c>
      <c r="K553">
        <v>1</v>
      </c>
      <c r="L553" s="300">
        <f t="shared" si="43"/>
        <v>0.33</v>
      </c>
      <c r="M553" s="302">
        <f t="shared" si="48"/>
        <v>0.66500000000000004</v>
      </c>
      <c r="N553" s="297">
        <f t="shared" si="44"/>
        <v>254.25</v>
      </c>
      <c r="O553" s="297">
        <f t="shared" si="45"/>
        <v>0</v>
      </c>
      <c r="P553" s="201" t="e">
        <f t="shared" si="47"/>
        <v>#DIV/0!</v>
      </c>
      <c r="Q553" s="208">
        <f t="shared" si="46"/>
        <v>0</v>
      </c>
      <c r="U553" s="297" t="str">
        <f>PE!AP553</f>
        <v>Referenzmessung BS</v>
      </c>
    </row>
    <row r="554" spans="1:21">
      <c r="A554" s="178" t="s">
        <v>599</v>
      </c>
      <c r="B554" s="22">
        <v>223.19</v>
      </c>
      <c r="J554" s="72">
        <v>10.887700000000001</v>
      </c>
      <c r="K554">
        <v>1</v>
      </c>
      <c r="L554" s="300">
        <f t="shared" si="43"/>
        <v>0.33</v>
      </c>
      <c r="M554" s="302">
        <f t="shared" si="48"/>
        <v>0.66500000000000004</v>
      </c>
      <c r="N554" s="297">
        <f t="shared" si="44"/>
        <v>223.19</v>
      </c>
      <c r="O554" s="297">
        <f t="shared" si="45"/>
        <v>0</v>
      </c>
      <c r="P554" s="201" t="e">
        <f t="shared" si="47"/>
        <v>#DIV/0!</v>
      </c>
      <c r="Q554" s="208">
        <f t="shared" si="46"/>
        <v>0</v>
      </c>
      <c r="U554" s="297" t="str">
        <f>PE!AP554</f>
        <v>Referenzmessung BS</v>
      </c>
    </row>
    <row r="555" spans="1:21">
      <c r="A555" s="178" t="s">
        <v>600</v>
      </c>
      <c r="B555" s="22">
        <v>224.82</v>
      </c>
      <c r="J555" s="72">
        <v>8.7660999999999998</v>
      </c>
      <c r="K555">
        <v>1</v>
      </c>
      <c r="L555" s="300">
        <f t="shared" si="43"/>
        <v>0.33</v>
      </c>
      <c r="M555" s="302">
        <f t="shared" si="48"/>
        <v>0.66500000000000004</v>
      </c>
      <c r="N555" s="297">
        <f t="shared" si="44"/>
        <v>224.82</v>
      </c>
      <c r="O555" s="297">
        <f t="shared" si="45"/>
        <v>0</v>
      </c>
      <c r="P555" s="201" t="e">
        <f t="shared" si="47"/>
        <v>#DIV/0!</v>
      </c>
      <c r="Q555" s="208">
        <f t="shared" si="46"/>
        <v>0</v>
      </c>
      <c r="U555" s="297" t="str">
        <f>PE!AP555</f>
        <v>Referenzmessung BS</v>
      </c>
    </row>
    <row r="556" spans="1:21">
      <c r="A556" s="178" t="s">
        <v>601</v>
      </c>
      <c r="B556" s="22">
        <v>318.29000000000002</v>
      </c>
      <c r="J556" s="72">
        <v>11.4666</v>
      </c>
      <c r="K556">
        <v>1</v>
      </c>
      <c r="L556" s="300">
        <f t="shared" si="43"/>
        <v>0.33</v>
      </c>
      <c r="M556" s="302">
        <f t="shared" si="48"/>
        <v>0.66500000000000004</v>
      </c>
      <c r="N556" s="297">
        <f t="shared" si="44"/>
        <v>318.29000000000002</v>
      </c>
      <c r="O556" s="297">
        <f t="shared" si="45"/>
        <v>0</v>
      </c>
      <c r="P556" s="201" t="e">
        <f t="shared" si="47"/>
        <v>#DIV/0!</v>
      </c>
      <c r="Q556" s="208">
        <f t="shared" si="46"/>
        <v>0</v>
      </c>
      <c r="U556" s="297" t="str">
        <f>PE!AP556</f>
        <v>Referenzmessung BS</v>
      </c>
    </row>
    <row r="557" spans="1:21">
      <c r="A557" s="178" t="s">
        <v>602</v>
      </c>
      <c r="B557" s="22">
        <v>141.76</v>
      </c>
      <c r="J557" s="72">
        <v>8.7931000000000008</v>
      </c>
      <c r="K557">
        <v>0.8</v>
      </c>
      <c r="L557" s="300">
        <f t="shared" si="43"/>
        <v>0.33</v>
      </c>
      <c r="M557" s="302">
        <f t="shared" si="48"/>
        <v>0.56500000000000006</v>
      </c>
      <c r="N557" s="297">
        <f t="shared" si="44"/>
        <v>141.76</v>
      </c>
      <c r="O557" s="297">
        <f t="shared" si="45"/>
        <v>0</v>
      </c>
      <c r="P557" s="201" t="e">
        <f t="shared" si="47"/>
        <v>#DIV/0!</v>
      </c>
      <c r="Q557" s="208">
        <f t="shared" si="46"/>
        <v>0</v>
      </c>
      <c r="U557" s="297" t="str">
        <f>PE!AP557</f>
        <v>Referenzmessung BS</v>
      </c>
    </row>
    <row r="558" spans="1:21">
      <c r="A558" s="178" t="s">
        <v>603</v>
      </c>
      <c r="B558" s="22">
        <v>138.33000000000001</v>
      </c>
      <c r="J558" s="72">
        <v>7.7481</v>
      </c>
      <c r="K558">
        <v>0.8</v>
      </c>
      <c r="L558" s="300">
        <f t="shared" si="43"/>
        <v>0.33</v>
      </c>
      <c r="M558" s="302">
        <f t="shared" si="48"/>
        <v>0.56500000000000006</v>
      </c>
      <c r="N558" s="297">
        <f t="shared" si="44"/>
        <v>138.33000000000001</v>
      </c>
      <c r="O558" s="297">
        <f t="shared" si="45"/>
        <v>0</v>
      </c>
      <c r="P558" s="201" t="e">
        <f t="shared" si="47"/>
        <v>#DIV/0!</v>
      </c>
      <c r="Q558" s="208">
        <f t="shared" si="46"/>
        <v>0</v>
      </c>
      <c r="U558" s="297" t="str">
        <f>PE!AP558</f>
        <v>Referenzmessung BS</v>
      </c>
    </row>
    <row r="559" spans="1:21">
      <c r="A559" s="178" t="s">
        <v>604</v>
      </c>
      <c r="B559" s="22">
        <v>132.22</v>
      </c>
      <c r="J559" s="72">
        <v>9.3953000000000007</v>
      </c>
      <c r="K559">
        <v>0.8</v>
      </c>
      <c r="L559" s="300">
        <f t="shared" si="43"/>
        <v>0.33</v>
      </c>
      <c r="M559" s="302">
        <f t="shared" si="48"/>
        <v>0.56500000000000006</v>
      </c>
      <c r="N559" s="297">
        <f t="shared" si="44"/>
        <v>132.22</v>
      </c>
      <c r="O559" s="297">
        <f t="shared" si="45"/>
        <v>0</v>
      </c>
      <c r="P559" s="201" t="e">
        <f t="shared" si="47"/>
        <v>#DIV/0!</v>
      </c>
      <c r="Q559" s="208">
        <f t="shared" si="46"/>
        <v>0</v>
      </c>
      <c r="U559" s="297" t="str">
        <f>PE!AP559</f>
        <v>Referenzmessung BS</v>
      </c>
    </row>
    <row r="560" spans="1:21">
      <c r="A560" s="178" t="s">
        <v>605</v>
      </c>
      <c r="B560" s="22">
        <v>101.03</v>
      </c>
      <c r="J560" s="72">
        <v>10.911199999999999</v>
      </c>
      <c r="K560">
        <v>0.8</v>
      </c>
      <c r="L560" s="300">
        <f t="shared" si="43"/>
        <v>0.33</v>
      </c>
      <c r="M560" s="302">
        <f t="shared" si="48"/>
        <v>0.56500000000000006</v>
      </c>
      <c r="N560" s="297">
        <f t="shared" si="44"/>
        <v>101.03</v>
      </c>
      <c r="O560" s="297">
        <f t="shared" si="45"/>
        <v>0</v>
      </c>
      <c r="P560" s="201" t="e">
        <f t="shared" si="47"/>
        <v>#DIV/0!</v>
      </c>
      <c r="Q560" s="208">
        <f t="shared" si="46"/>
        <v>0</v>
      </c>
      <c r="U560" s="297" t="str">
        <f>PE!AP560</f>
        <v>Referenzmessung BS</v>
      </c>
    </row>
    <row r="561" spans="1:21">
      <c r="A561" s="178" t="s">
        <v>606</v>
      </c>
      <c r="B561" s="22">
        <v>115.69</v>
      </c>
      <c r="J561" s="72">
        <v>9.3252000000000006</v>
      </c>
      <c r="K561">
        <v>0.8</v>
      </c>
      <c r="L561" s="300">
        <f t="shared" si="43"/>
        <v>0.33</v>
      </c>
      <c r="M561" s="302">
        <f t="shared" si="48"/>
        <v>0.56500000000000006</v>
      </c>
      <c r="N561" s="297">
        <f t="shared" si="44"/>
        <v>115.69</v>
      </c>
      <c r="O561" s="297">
        <f t="shared" si="45"/>
        <v>0</v>
      </c>
      <c r="P561" s="201" t="e">
        <f t="shared" si="47"/>
        <v>#DIV/0!</v>
      </c>
      <c r="Q561" s="208">
        <f t="shared" si="46"/>
        <v>0</v>
      </c>
      <c r="U561" s="297" t="str">
        <f>PE!AP561</f>
        <v>Referenzmessung BS</v>
      </c>
    </row>
    <row r="562" spans="1:21">
      <c r="A562" s="178" t="s">
        <v>607</v>
      </c>
      <c r="B562" s="22">
        <v>87.67</v>
      </c>
      <c r="J562" s="72">
        <v>10.133599999999999</v>
      </c>
      <c r="K562">
        <v>0.8</v>
      </c>
      <c r="L562" s="300">
        <f t="shared" si="43"/>
        <v>0.33</v>
      </c>
      <c r="M562" s="302">
        <f t="shared" si="48"/>
        <v>0.56500000000000006</v>
      </c>
      <c r="N562" s="297">
        <f t="shared" si="44"/>
        <v>87.67</v>
      </c>
      <c r="O562" s="297">
        <f t="shared" si="45"/>
        <v>0</v>
      </c>
      <c r="P562" s="201" t="e">
        <f t="shared" si="47"/>
        <v>#DIV/0!</v>
      </c>
      <c r="Q562" s="208">
        <f t="shared" si="46"/>
        <v>0</v>
      </c>
      <c r="U562" s="297" t="str">
        <f>PE!AP562</f>
        <v>Referenzmessung BS</v>
      </c>
    </row>
    <row r="563" spans="1:21">
      <c r="A563" s="178" t="s">
        <v>608</v>
      </c>
      <c r="B563" s="22">
        <v>78.62</v>
      </c>
      <c r="J563" s="72">
        <v>5.3752000000000004</v>
      </c>
      <c r="K563">
        <v>0.8</v>
      </c>
      <c r="L563" s="300">
        <f t="shared" si="43"/>
        <v>0.33</v>
      </c>
      <c r="M563" s="302">
        <f t="shared" si="48"/>
        <v>0.56500000000000006</v>
      </c>
      <c r="N563" s="297">
        <f t="shared" si="44"/>
        <v>78.62</v>
      </c>
      <c r="O563" s="297">
        <f t="shared" si="45"/>
        <v>0</v>
      </c>
      <c r="P563" s="201" t="e">
        <f t="shared" si="47"/>
        <v>#DIV/0!</v>
      </c>
      <c r="Q563" s="208">
        <f t="shared" si="46"/>
        <v>0</v>
      </c>
      <c r="U563" s="297" t="str">
        <f>PE!AP563</f>
        <v>Massenbilanz KWS, Methode</v>
      </c>
    </row>
    <row r="564" spans="1:21">
      <c r="A564" s="178" t="s">
        <v>610</v>
      </c>
      <c r="C564">
        <v>58.72</v>
      </c>
      <c r="E564">
        <v>17.989999999999998</v>
      </c>
      <c r="F564">
        <v>84.02</v>
      </c>
      <c r="J564" s="72">
        <v>3.4369000000000001</v>
      </c>
      <c r="K564">
        <v>0.74</v>
      </c>
      <c r="L564" s="300">
        <f t="shared" si="43"/>
        <v>0.33</v>
      </c>
      <c r="M564" s="302">
        <f t="shared" si="48"/>
        <v>0.53500000000000003</v>
      </c>
      <c r="N564" s="297">
        <f t="shared" si="44"/>
        <v>38.354999999999997</v>
      </c>
      <c r="O564" s="297">
        <f t="shared" si="45"/>
        <v>0</v>
      </c>
      <c r="P564" s="201">
        <f t="shared" si="47"/>
        <v>53.576666666666661</v>
      </c>
      <c r="Q564" s="208">
        <f t="shared" si="46"/>
        <v>15.588660323741355</v>
      </c>
      <c r="R564">
        <v>3.5472000000000001</v>
      </c>
      <c r="S564">
        <v>0.1103</v>
      </c>
      <c r="T564" s="256">
        <f>(P564/(S564*1000))*100</f>
        <v>48.573587186461168</v>
      </c>
      <c r="U564" s="297" t="str">
        <f>PE!AP564</f>
        <v>Massenbilanz KWS, Methode</v>
      </c>
    </row>
    <row r="565" spans="1:21">
      <c r="A565" s="179" t="s">
        <v>611</v>
      </c>
      <c r="B565" s="22">
        <v>290.07</v>
      </c>
      <c r="H565" s="278">
        <v>0.72500766269002093</v>
      </c>
      <c r="I565" s="224">
        <v>2.3223591542813038</v>
      </c>
      <c r="J565" s="72">
        <v>24.244299999999999</v>
      </c>
      <c r="K565">
        <v>1</v>
      </c>
      <c r="L565" s="300">
        <f t="shared" si="43"/>
        <v>0.33</v>
      </c>
      <c r="M565" s="302">
        <f t="shared" si="48"/>
        <v>0.66500000000000004</v>
      </c>
      <c r="N565" s="297">
        <f t="shared" si="44"/>
        <v>290.07</v>
      </c>
      <c r="O565" s="297">
        <f t="shared" si="45"/>
        <v>0</v>
      </c>
      <c r="P565" s="201" t="e">
        <f t="shared" si="47"/>
        <v>#DIV/0!</v>
      </c>
      <c r="Q565" s="208">
        <f t="shared" si="46"/>
        <v>0</v>
      </c>
      <c r="T565" s="256"/>
      <c r="U565" s="297" t="str">
        <f>PE!AP565</f>
        <v>Mischwasserüberlauf</v>
      </c>
    </row>
    <row r="566" spans="1:21">
      <c r="A566" s="179" t="s">
        <v>613</v>
      </c>
      <c r="B566" s="22">
        <v>413.55</v>
      </c>
      <c r="H566" s="278">
        <v>1.1387065290790079</v>
      </c>
      <c r="I566" s="224">
        <v>2.3223591542813038</v>
      </c>
      <c r="J566" s="72">
        <v>21.4099</v>
      </c>
      <c r="K566">
        <v>1</v>
      </c>
      <c r="L566" s="300">
        <f t="shared" si="43"/>
        <v>0.33</v>
      </c>
      <c r="M566" s="302">
        <f t="shared" si="48"/>
        <v>0.66500000000000004</v>
      </c>
      <c r="N566" s="297">
        <f t="shared" si="44"/>
        <v>413.55</v>
      </c>
      <c r="O566" s="297">
        <f t="shared" si="45"/>
        <v>0</v>
      </c>
      <c r="P566" s="201" t="e">
        <f t="shared" si="47"/>
        <v>#DIV/0!</v>
      </c>
      <c r="Q566" s="208">
        <f t="shared" si="46"/>
        <v>0</v>
      </c>
      <c r="T566" s="256"/>
      <c r="U566" s="297" t="str">
        <f>PE!AP566</f>
        <v>Mischwasserüberlauf</v>
      </c>
    </row>
    <row r="567" spans="1:21">
      <c r="A567" s="179" t="s">
        <v>614</v>
      </c>
      <c r="B567" s="22">
        <v>253.38</v>
      </c>
      <c r="H567" s="278">
        <v>0.41413423453421311</v>
      </c>
      <c r="I567" s="224">
        <v>2.3223591542813038</v>
      </c>
      <c r="J567" s="72">
        <v>19.963000000000001</v>
      </c>
      <c r="K567">
        <v>0.9</v>
      </c>
      <c r="L567" s="300">
        <f t="shared" si="43"/>
        <v>0.33</v>
      </c>
      <c r="M567" s="302">
        <f t="shared" si="48"/>
        <v>0.61499999999999999</v>
      </c>
      <c r="N567" s="297">
        <f t="shared" si="44"/>
        <v>253.38</v>
      </c>
      <c r="O567" s="297">
        <f t="shared" si="45"/>
        <v>0</v>
      </c>
      <c r="P567" s="201" t="e">
        <f t="shared" si="47"/>
        <v>#DIV/0!</v>
      </c>
      <c r="Q567" s="208">
        <f t="shared" si="46"/>
        <v>0</v>
      </c>
      <c r="T567" s="256"/>
      <c r="U567" s="297" t="str">
        <f>PE!AP567</f>
        <v>Mischwasserüberlauf</v>
      </c>
    </row>
    <row r="568" spans="1:21">
      <c r="A568" s="179" t="s">
        <v>615</v>
      </c>
      <c r="B568" s="22">
        <v>57.39</v>
      </c>
      <c r="H568" s="278">
        <v>0.62561317936058813</v>
      </c>
      <c r="I568" s="224">
        <v>0.28260061430444122</v>
      </c>
      <c r="J568" s="72">
        <v>22.075199999999999</v>
      </c>
      <c r="K568">
        <v>0.9</v>
      </c>
      <c r="L568" s="300">
        <f t="shared" si="43"/>
        <v>0.33</v>
      </c>
      <c r="M568" s="302">
        <f t="shared" si="48"/>
        <v>0.61499999999999999</v>
      </c>
      <c r="N568" s="297">
        <f t="shared" si="44"/>
        <v>57.39</v>
      </c>
      <c r="O568" s="297">
        <f t="shared" si="45"/>
        <v>0</v>
      </c>
      <c r="P568" s="201" t="e">
        <f t="shared" si="47"/>
        <v>#DIV/0!</v>
      </c>
      <c r="Q568" s="208">
        <f t="shared" si="46"/>
        <v>0</v>
      </c>
      <c r="T568" s="256"/>
      <c r="U568" s="297" t="str">
        <f>PE!AP568</f>
        <v>Mischwasserüberlauf</v>
      </c>
    </row>
    <row r="569" spans="1:21">
      <c r="A569" s="179" t="s">
        <v>616</v>
      </c>
      <c r="B569" s="22">
        <v>81.75</v>
      </c>
      <c r="H569" s="278">
        <v>0.52425544744513741</v>
      </c>
      <c r="I569" s="224">
        <v>0.28260061430444122</v>
      </c>
      <c r="J569" s="72">
        <v>19.199200000000001</v>
      </c>
      <c r="K569">
        <v>0.8</v>
      </c>
      <c r="L569" s="300">
        <f t="shared" si="43"/>
        <v>0.33</v>
      </c>
      <c r="M569" s="302">
        <f t="shared" si="48"/>
        <v>0.56500000000000006</v>
      </c>
      <c r="N569" s="297">
        <f t="shared" si="44"/>
        <v>81.75</v>
      </c>
      <c r="O569" s="297">
        <f t="shared" si="45"/>
        <v>0</v>
      </c>
      <c r="P569" s="201" t="e">
        <f t="shared" si="47"/>
        <v>#DIV/0!</v>
      </c>
      <c r="Q569" s="208">
        <f t="shared" si="46"/>
        <v>0</v>
      </c>
      <c r="T569" s="256"/>
      <c r="U569" s="297" t="str">
        <f>PE!AP569</f>
        <v>Mischwasserüberlauf</v>
      </c>
    </row>
    <row r="570" spans="1:21">
      <c r="A570" s="179" t="s">
        <v>617</v>
      </c>
      <c r="B570" s="22">
        <v>169.98</v>
      </c>
      <c r="H570" s="278">
        <v>1.138537379406299</v>
      </c>
      <c r="I570" s="224">
        <v>0.28260061430444122</v>
      </c>
      <c r="J570" s="72">
        <v>32.165999999999997</v>
      </c>
      <c r="K570">
        <v>0.96</v>
      </c>
      <c r="L570" s="300">
        <f t="shared" si="43"/>
        <v>0.33</v>
      </c>
      <c r="M570" s="302">
        <f t="shared" si="48"/>
        <v>0.64500000000000002</v>
      </c>
      <c r="N570" s="297">
        <f t="shared" si="44"/>
        <v>169.98</v>
      </c>
      <c r="O570" s="297">
        <f t="shared" si="45"/>
        <v>0</v>
      </c>
      <c r="P570" s="201" t="e">
        <f t="shared" si="47"/>
        <v>#DIV/0!</v>
      </c>
      <c r="Q570" s="208">
        <f t="shared" si="46"/>
        <v>0</v>
      </c>
      <c r="T570" s="256"/>
      <c r="U570" s="297" t="str">
        <f>PE!AP570</f>
        <v>Mischwasserüberlauf</v>
      </c>
    </row>
    <row r="571" spans="1:21">
      <c r="A571" s="179" t="s">
        <v>618</v>
      </c>
      <c r="H571" s="278"/>
      <c r="I571" s="224"/>
      <c r="J571" s="72">
        <v>0.48601299999999997</v>
      </c>
      <c r="L571" s="300" t="e">
        <f t="shared" si="43"/>
        <v>#DIV/0!</v>
      </c>
      <c r="M571" s="302" t="e">
        <f t="shared" si="48"/>
        <v>#DIV/0!</v>
      </c>
      <c r="N571" s="297" t="e">
        <f t="shared" si="44"/>
        <v>#DIV/0!</v>
      </c>
      <c r="O571" s="297" t="e">
        <f t="shared" si="45"/>
        <v>#DIV/0!</v>
      </c>
      <c r="P571" s="201" t="e">
        <f t="shared" si="47"/>
        <v>#DIV/0!</v>
      </c>
      <c r="Q571" s="208">
        <f t="shared" si="46"/>
        <v>0</v>
      </c>
      <c r="T571" s="256"/>
      <c r="U571" s="297" t="str">
        <f>PE!AP571</f>
        <v>Methode</v>
      </c>
    </row>
    <row r="572" spans="1:21">
      <c r="A572" s="179" t="s">
        <v>619</v>
      </c>
      <c r="H572" s="278"/>
      <c r="I572" s="224"/>
      <c r="J572" s="72">
        <v>31.152699999999999</v>
      </c>
      <c r="L572" s="300" t="e">
        <f t="shared" si="43"/>
        <v>#DIV/0!</v>
      </c>
      <c r="M572" s="302" t="e">
        <f t="shared" si="48"/>
        <v>#DIV/0!</v>
      </c>
      <c r="N572" s="297" t="e">
        <f t="shared" si="44"/>
        <v>#DIV/0!</v>
      </c>
      <c r="O572" s="297" t="e">
        <f t="shared" si="45"/>
        <v>#DIV/0!</v>
      </c>
      <c r="P572" s="201" t="e">
        <f t="shared" si="47"/>
        <v>#DIV/0!</v>
      </c>
      <c r="Q572" s="208">
        <f t="shared" si="46"/>
        <v>0</v>
      </c>
      <c r="T572" s="256"/>
      <c r="U572" s="297" t="str">
        <f>PE!AP572</f>
        <v>KWS, Methode</v>
      </c>
    </row>
    <row r="573" spans="1:21">
      <c r="A573" s="179" t="s">
        <v>620</v>
      </c>
      <c r="H573" s="278">
        <v>0.92741006348580879</v>
      </c>
      <c r="I573" s="224">
        <v>0.93563404694108665</v>
      </c>
      <c r="J573" s="72">
        <v>10.7529</v>
      </c>
      <c r="L573" s="300" t="e">
        <f t="shared" si="43"/>
        <v>#DIV/0!</v>
      </c>
      <c r="M573" s="302" t="e">
        <f t="shared" si="48"/>
        <v>#DIV/0!</v>
      </c>
      <c r="N573" s="297" t="e">
        <f t="shared" si="44"/>
        <v>#DIV/0!</v>
      </c>
      <c r="O573" s="297" t="e">
        <f t="shared" si="45"/>
        <v>#DIV/0!</v>
      </c>
      <c r="P573" s="201" t="e">
        <f t="shared" si="47"/>
        <v>#DIV/0!</v>
      </c>
      <c r="Q573" s="208">
        <f t="shared" si="46"/>
        <v>0</v>
      </c>
      <c r="T573" s="256"/>
      <c r="U573" s="297" t="str">
        <f>PE!AP573</f>
        <v>KWS, neue Schlammbehandlung</v>
      </c>
    </row>
    <row r="574" spans="1:21">
      <c r="A574" s="179" t="s">
        <v>621</v>
      </c>
      <c r="H574" s="278">
        <v>0.6165271278721236</v>
      </c>
      <c r="I574" s="224">
        <v>0.93563404694108665</v>
      </c>
      <c r="J574" s="72">
        <v>24.845700000000001</v>
      </c>
      <c r="L574" s="300" t="e">
        <f t="shared" si="43"/>
        <v>#DIV/0!</v>
      </c>
      <c r="M574" s="302" t="e">
        <f t="shared" si="48"/>
        <v>#DIV/0!</v>
      </c>
      <c r="N574" s="297" t="e">
        <f t="shared" si="44"/>
        <v>#DIV/0!</v>
      </c>
      <c r="O574" s="297" t="e">
        <f t="shared" si="45"/>
        <v>#DIV/0!</v>
      </c>
      <c r="P574" s="201" t="e">
        <f t="shared" si="47"/>
        <v>#DIV/0!</v>
      </c>
      <c r="Q574" s="208">
        <f t="shared" si="46"/>
        <v>0</v>
      </c>
      <c r="T574" s="256"/>
      <c r="U574" s="297" t="str">
        <f>PE!AP574</f>
        <v>KWS, neue Schlammbehandlung</v>
      </c>
    </row>
    <row r="575" spans="1:21">
      <c r="A575" s="179" t="s">
        <v>622</v>
      </c>
      <c r="H575" s="278">
        <v>0.69209679096893473</v>
      </c>
      <c r="I575" s="224">
        <v>0.93563404694108665</v>
      </c>
      <c r="J575" s="72">
        <v>8.3593499999999992</v>
      </c>
      <c r="L575" s="300" t="e">
        <f t="shared" si="43"/>
        <v>#DIV/0!</v>
      </c>
      <c r="M575" s="302" t="e">
        <f t="shared" si="48"/>
        <v>#DIV/0!</v>
      </c>
      <c r="N575" s="297" t="e">
        <f t="shared" si="44"/>
        <v>#DIV/0!</v>
      </c>
      <c r="O575" s="297" t="e">
        <f t="shared" si="45"/>
        <v>#DIV/0!</v>
      </c>
      <c r="P575" s="201" t="e">
        <f t="shared" si="47"/>
        <v>#DIV/0!</v>
      </c>
      <c r="Q575" s="208">
        <f t="shared" si="46"/>
        <v>0</v>
      </c>
      <c r="T575" s="256"/>
      <c r="U575" s="297" t="str">
        <f>PE!AP575</f>
        <v>KWS, neue Schlammbehandlung</v>
      </c>
    </row>
    <row r="576" spans="1:21">
      <c r="A576" s="179" t="s">
        <v>623</v>
      </c>
      <c r="H576" s="278"/>
      <c r="I576" s="224"/>
      <c r="J576" s="72">
        <v>22.5444</v>
      </c>
      <c r="L576" s="300" t="e">
        <f t="shared" si="43"/>
        <v>#DIV/0!</v>
      </c>
      <c r="M576" s="302" t="e">
        <f t="shared" si="48"/>
        <v>#DIV/0!</v>
      </c>
      <c r="N576" s="297" t="e">
        <f t="shared" si="44"/>
        <v>#DIV/0!</v>
      </c>
      <c r="O576" s="297" t="e">
        <f t="shared" si="45"/>
        <v>#DIV/0!</v>
      </c>
      <c r="P576" s="201" t="e">
        <f t="shared" si="47"/>
        <v>#DIV/0!</v>
      </c>
      <c r="Q576" s="208">
        <f t="shared" si="46"/>
        <v>0</v>
      </c>
      <c r="T576" s="256"/>
      <c r="U576" s="297" t="str">
        <f>PE!AP576</f>
        <v>KWS, neue Schlammbehandlung</v>
      </c>
    </row>
    <row r="577" spans="1:21">
      <c r="A577" s="179" t="s">
        <v>624</v>
      </c>
      <c r="B577" s="22">
        <v>54.01</v>
      </c>
      <c r="H577" s="278">
        <v>0.59884540222007288</v>
      </c>
      <c r="I577" s="224">
        <v>0.72751809830295933</v>
      </c>
      <c r="J577" s="72">
        <v>4.5157999999999996</v>
      </c>
      <c r="K577">
        <v>1</v>
      </c>
      <c r="L577" s="300">
        <f t="shared" si="43"/>
        <v>0.33</v>
      </c>
      <c r="M577" s="302">
        <f t="shared" si="48"/>
        <v>0.66500000000000004</v>
      </c>
      <c r="N577" s="297">
        <f t="shared" si="44"/>
        <v>54.01</v>
      </c>
      <c r="O577" s="297">
        <f t="shared" si="45"/>
        <v>0</v>
      </c>
      <c r="P577" s="201" t="e">
        <f t="shared" si="47"/>
        <v>#DIV/0!</v>
      </c>
      <c r="Q577" s="208">
        <f t="shared" si="46"/>
        <v>0</v>
      </c>
      <c r="T577" s="256"/>
      <c r="U577" s="297" t="str">
        <f>PE!AP577</f>
        <v>Flussproben, Lippe</v>
      </c>
    </row>
    <row r="578" spans="1:21">
      <c r="A578" s="179" t="s">
        <v>626</v>
      </c>
      <c r="B578" s="22">
        <v>157.66999999999999</v>
      </c>
      <c r="H578" s="278">
        <v>0.61625653571817318</v>
      </c>
      <c r="I578" s="224">
        <v>0.72751809830295933</v>
      </c>
      <c r="J578" s="72">
        <v>10.894500000000001</v>
      </c>
      <c r="K578">
        <v>1</v>
      </c>
      <c r="L578" s="300">
        <f t="shared" ref="L578:L641" si="49">IF(COUNT(B578:C578)=1,0.33,(COUNT(B578:C578)*(1/(COUNT(B578:C578)+COUNTBLANK(B578:C578)))+(IF(O578&lt;35,1,IF(O578&lt;70,0.5,IF(O578&gt;70,0)))))/2)</f>
        <v>0.33</v>
      </c>
      <c r="M578" s="302">
        <f t="shared" si="48"/>
        <v>0.66500000000000004</v>
      </c>
      <c r="N578" s="297">
        <f t="shared" ref="N578:N641" si="50">AVERAGE(B578:E578)</f>
        <v>157.66999999999999</v>
      </c>
      <c r="O578" s="297">
        <f t="shared" ref="O578:O641" si="51">(MAX(B578:C578)-MIN(B578:C578))/N578*100</f>
        <v>0</v>
      </c>
      <c r="P578" s="201" t="e">
        <f t="shared" si="47"/>
        <v>#DIV/0!</v>
      </c>
      <c r="Q578" s="208">
        <f t="shared" ref="Q578:Q641" si="52">IFERROR(P578/J578,0)</f>
        <v>0</v>
      </c>
      <c r="T578" s="256"/>
      <c r="U578" s="297" t="str">
        <f>PE!AP578</f>
        <v>Flussproben, Lippe</v>
      </c>
    </row>
    <row r="579" spans="1:21">
      <c r="A579" s="179" t="s">
        <v>627</v>
      </c>
      <c r="B579" s="22">
        <v>132.80000000000001</v>
      </c>
      <c r="H579" s="278">
        <v>0.57667479250297526</v>
      </c>
      <c r="I579" s="224">
        <v>0.72751809830295933</v>
      </c>
      <c r="J579" s="72">
        <v>10.5124</v>
      </c>
      <c r="K579">
        <v>1</v>
      </c>
      <c r="L579" s="300">
        <f t="shared" si="49"/>
        <v>0.33</v>
      </c>
      <c r="M579" s="302">
        <f t="shared" si="48"/>
        <v>0.66500000000000004</v>
      </c>
      <c r="N579" s="297">
        <f t="shared" si="50"/>
        <v>132.80000000000001</v>
      </c>
      <c r="O579" s="297">
        <f t="shared" si="51"/>
        <v>0</v>
      </c>
      <c r="P579" s="201" t="e">
        <f t="shared" si="47"/>
        <v>#DIV/0!</v>
      </c>
      <c r="Q579" s="208">
        <f t="shared" si="52"/>
        <v>0</v>
      </c>
      <c r="T579" s="256"/>
      <c r="U579" s="297" t="str">
        <f>PE!AP579</f>
        <v>Flussproben, Lippe</v>
      </c>
    </row>
    <row r="580" spans="1:21">
      <c r="A580" s="179" t="s">
        <v>628</v>
      </c>
      <c r="B580" s="22">
        <v>135.22999999999999</v>
      </c>
      <c r="H580" s="278">
        <v>1.3019092601025839</v>
      </c>
      <c r="I580" s="224">
        <v>0.72751809830295933</v>
      </c>
      <c r="J580" s="72">
        <v>7.32599</v>
      </c>
      <c r="K580">
        <v>1</v>
      </c>
      <c r="L580" s="300">
        <f t="shared" si="49"/>
        <v>0.33</v>
      </c>
      <c r="M580" s="302">
        <f t="shared" si="48"/>
        <v>0.66500000000000004</v>
      </c>
      <c r="N580" s="297">
        <f t="shared" si="50"/>
        <v>135.22999999999999</v>
      </c>
      <c r="O580" s="297">
        <f t="shared" si="51"/>
        <v>0</v>
      </c>
      <c r="P580" s="201" t="e">
        <f t="shared" si="47"/>
        <v>#DIV/0!</v>
      </c>
      <c r="Q580" s="208">
        <f t="shared" si="52"/>
        <v>0</v>
      </c>
      <c r="T580" s="256"/>
      <c r="U580" s="297" t="str">
        <f>PE!AP580</f>
        <v>Flussproben, Methode</v>
      </c>
    </row>
    <row r="581" spans="1:21">
      <c r="A581" s="179" t="s">
        <v>630</v>
      </c>
      <c r="B581" s="22">
        <v>289.55</v>
      </c>
      <c r="H581" s="278">
        <v>0.58906099485757879</v>
      </c>
      <c r="I581" s="224">
        <v>0.99528059171618266</v>
      </c>
      <c r="J581" s="72">
        <v>13.3148</v>
      </c>
      <c r="K581">
        <v>1</v>
      </c>
      <c r="L581" s="300">
        <f t="shared" si="49"/>
        <v>0.33</v>
      </c>
      <c r="M581" s="302">
        <f t="shared" si="48"/>
        <v>0.66500000000000004</v>
      </c>
      <c r="N581" s="297">
        <f t="shared" si="50"/>
        <v>289.55</v>
      </c>
      <c r="O581" s="297">
        <f t="shared" si="51"/>
        <v>0</v>
      </c>
      <c r="P581" s="201" t="e">
        <f t="shared" si="47"/>
        <v>#DIV/0!</v>
      </c>
      <c r="Q581" s="208">
        <f t="shared" si="52"/>
        <v>0</v>
      </c>
      <c r="T581" s="256"/>
      <c r="U581" s="297" t="str">
        <f>PE!AP581</f>
        <v>Flussproben, Lippe</v>
      </c>
    </row>
    <row r="582" spans="1:21">
      <c r="A582" s="179" t="s">
        <v>631</v>
      </c>
      <c r="B582" s="22">
        <v>219.83</v>
      </c>
      <c r="H582" s="278">
        <v>0.51486739662881298</v>
      </c>
      <c r="I582" s="224">
        <v>0.99528059171618266</v>
      </c>
      <c r="J582" s="72">
        <v>11.510199999999999</v>
      </c>
      <c r="K582">
        <v>1</v>
      </c>
      <c r="L582" s="300">
        <f t="shared" si="49"/>
        <v>0.33</v>
      </c>
      <c r="M582" s="302">
        <f t="shared" si="48"/>
        <v>0.66500000000000004</v>
      </c>
      <c r="N582" s="297">
        <f t="shared" si="50"/>
        <v>219.83</v>
      </c>
      <c r="O582" s="297">
        <f t="shared" si="51"/>
        <v>0</v>
      </c>
      <c r="P582" s="201" t="e">
        <f t="shared" si="47"/>
        <v>#DIV/0!</v>
      </c>
      <c r="Q582" s="208">
        <f t="shared" si="52"/>
        <v>0</v>
      </c>
      <c r="T582" s="256"/>
      <c r="U582" s="297" t="str">
        <f>PE!AP582</f>
        <v>Flussproben, Lippe</v>
      </c>
    </row>
    <row r="583" spans="1:21">
      <c r="A583" s="179" t="s">
        <v>632</v>
      </c>
      <c r="B583" s="22">
        <v>206.37</v>
      </c>
      <c r="H583" s="278">
        <v>0.43495871571275968</v>
      </c>
      <c r="I583" s="224">
        <v>0.99528059171618266</v>
      </c>
      <c r="J583" s="72">
        <v>13.69835</v>
      </c>
      <c r="K583">
        <v>1</v>
      </c>
      <c r="L583" s="300">
        <f t="shared" si="49"/>
        <v>0.33</v>
      </c>
      <c r="M583" s="302">
        <f t="shared" si="48"/>
        <v>0.66500000000000004</v>
      </c>
      <c r="N583" s="297">
        <f t="shared" si="50"/>
        <v>206.37</v>
      </c>
      <c r="O583" s="297">
        <f t="shared" si="51"/>
        <v>0</v>
      </c>
      <c r="P583" s="201" t="e">
        <f t="shared" si="47"/>
        <v>#DIV/0!</v>
      </c>
      <c r="Q583" s="208">
        <f t="shared" si="52"/>
        <v>0</v>
      </c>
      <c r="T583" s="256"/>
      <c r="U583" s="297" t="str">
        <f>PE!AP583</f>
        <v>Flussproben, Lippe</v>
      </c>
    </row>
    <row r="584" spans="1:21">
      <c r="A584" s="179" t="s">
        <v>633</v>
      </c>
      <c r="B584" s="22">
        <v>94.6</v>
      </c>
      <c r="H584" s="278">
        <v>1.463439595231159</v>
      </c>
      <c r="I584" s="224">
        <v>0.99528059171618266</v>
      </c>
      <c r="J584" s="72">
        <v>4.7008900000000002</v>
      </c>
      <c r="K584">
        <v>0.76</v>
      </c>
      <c r="L584" s="300">
        <f t="shared" si="49"/>
        <v>0.33</v>
      </c>
      <c r="M584" s="302">
        <f t="shared" si="48"/>
        <v>0.54500000000000004</v>
      </c>
      <c r="N584" s="297">
        <f t="shared" si="50"/>
        <v>94.6</v>
      </c>
      <c r="O584" s="297">
        <f t="shared" si="51"/>
        <v>0</v>
      </c>
      <c r="P584" s="201" t="e">
        <f t="shared" si="47"/>
        <v>#DIV/0!</v>
      </c>
      <c r="Q584" s="208">
        <f t="shared" si="52"/>
        <v>0</v>
      </c>
      <c r="T584" s="256"/>
      <c r="U584" s="297" t="str">
        <f>PE!AP584</f>
        <v>Flussproben, Methode</v>
      </c>
    </row>
    <row r="585" spans="1:21">
      <c r="A585" s="179" t="s">
        <v>634</v>
      </c>
      <c r="B585" s="22">
        <v>144.77000000000001</v>
      </c>
      <c r="H585" s="278">
        <v>0.44252277258406802</v>
      </c>
      <c r="I585" s="224">
        <v>0.56732019691233859</v>
      </c>
      <c r="J585" s="72">
        <v>7.9326249999999998</v>
      </c>
      <c r="K585">
        <v>0.8</v>
      </c>
      <c r="L585" s="300">
        <f t="shared" si="49"/>
        <v>0.33</v>
      </c>
      <c r="M585" s="302">
        <f t="shared" si="48"/>
        <v>0.56500000000000006</v>
      </c>
      <c r="N585" s="297">
        <f t="shared" si="50"/>
        <v>144.77000000000001</v>
      </c>
      <c r="O585" s="297">
        <f t="shared" si="51"/>
        <v>0</v>
      </c>
      <c r="P585" s="201" t="e">
        <f t="shared" si="47"/>
        <v>#DIV/0!</v>
      </c>
      <c r="Q585" s="208">
        <f t="shared" si="52"/>
        <v>0</v>
      </c>
      <c r="T585" s="256"/>
      <c r="U585" s="297" t="str">
        <f>PE!AP585</f>
        <v>Mischwasserüberlauf</v>
      </c>
    </row>
    <row r="586" spans="1:21">
      <c r="A586" s="179" t="s">
        <v>635</v>
      </c>
      <c r="B586" s="22">
        <v>66.98</v>
      </c>
      <c r="H586" s="278">
        <v>0.70058927453223541</v>
      </c>
      <c r="I586" s="224">
        <v>0.56732019691233859</v>
      </c>
      <c r="J586" s="72">
        <v>5.5930400000000002</v>
      </c>
      <c r="K586">
        <v>1</v>
      </c>
      <c r="L586" s="300">
        <f t="shared" si="49"/>
        <v>0.33</v>
      </c>
      <c r="M586" s="302">
        <f t="shared" si="48"/>
        <v>0.66500000000000004</v>
      </c>
      <c r="N586" s="297">
        <f t="shared" si="50"/>
        <v>66.98</v>
      </c>
      <c r="O586" s="297">
        <f t="shared" si="51"/>
        <v>0</v>
      </c>
      <c r="P586" s="201" t="e">
        <f t="shared" si="47"/>
        <v>#DIV/0!</v>
      </c>
      <c r="Q586" s="208">
        <f t="shared" si="52"/>
        <v>0</v>
      </c>
      <c r="T586" s="256"/>
      <c r="U586" s="297" t="str">
        <f>PE!AP586</f>
        <v>Mischwasserüberlauf</v>
      </c>
    </row>
    <row r="587" spans="1:21">
      <c r="A587" s="179" t="s">
        <v>636</v>
      </c>
      <c r="B587" s="22">
        <v>82.36</v>
      </c>
      <c r="H587" s="278">
        <v>1.1131218618954</v>
      </c>
      <c r="I587" s="224">
        <v>0.56732019691233859</v>
      </c>
      <c r="J587" s="72">
        <v>4.9848800000000004</v>
      </c>
      <c r="K587">
        <v>0.7</v>
      </c>
      <c r="L587" s="300">
        <f t="shared" si="49"/>
        <v>0.33</v>
      </c>
      <c r="M587" s="302">
        <f t="shared" si="48"/>
        <v>0.51500000000000001</v>
      </c>
      <c r="N587" s="297">
        <f t="shared" si="50"/>
        <v>82.36</v>
      </c>
      <c r="O587" s="297">
        <f t="shared" si="51"/>
        <v>0</v>
      </c>
      <c r="P587" s="201" t="e">
        <f t="shared" si="47"/>
        <v>#DIV/0!</v>
      </c>
      <c r="Q587" s="208">
        <f t="shared" si="52"/>
        <v>0</v>
      </c>
      <c r="T587" s="256"/>
      <c r="U587" s="297" t="str">
        <f>PE!AP587</f>
        <v>Mischwasserüberlauf</v>
      </c>
    </row>
    <row r="588" spans="1:21">
      <c r="A588" s="179" t="s">
        <v>637</v>
      </c>
      <c r="B588" s="22">
        <v>30.22</v>
      </c>
      <c r="H588" s="278">
        <v>0.95520554433141691</v>
      </c>
      <c r="I588" s="224">
        <v>0.15301122576532269</v>
      </c>
      <c r="J588" s="72">
        <v>9.8550500000000003</v>
      </c>
      <c r="K588">
        <v>0.6</v>
      </c>
      <c r="L588" s="300">
        <f t="shared" si="49"/>
        <v>0.33</v>
      </c>
      <c r="M588" s="302">
        <f t="shared" si="48"/>
        <v>0.46499999999999997</v>
      </c>
      <c r="N588" s="297">
        <f t="shared" si="50"/>
        <v>30.22</v>
      </c>
      <c r="O588" s="297">
        <f t="shared" si="51"/>
        <v>0</v>
      </c>
      <c r="P588" s="201" t="e">
        <f t="shared" si="47"/>
        <v>#DIV/0!</v>
      </c>
      <c r="Q588" s="208">
        <f t="shared" si="52"/>
        <v>0</v>
      </c>
      <c r="T588" s="256"/>
      <c r="U588" s="297" t="str">
        <f>PE!AP588</f>
        <v>KWS, neue Schlammbehandlung</v>
      </c>
    </row>
    <row r="589" spans="1:21">
      <c r="A589" s="179" t="s">
        <v>638</v>
      </c>
      <c r="B589" s="22">
        <v>29.59</v>
      </c>
      <c r="H589" s="278">
        <v>8.1601885331415172E-2</v>
      </c>
      <c r="I589" s="224">
        <v>0.15301122576532269</v>
      </c>
      <c r="J589" s="72">
        <v>8.9800300000000011</v>
      </c>
      <c r="K589">
        <v>0.6</v>
      </c>
      <c r="L589" s="300">
        <f t="shared" si="49"/>
        <v>0.33</v>
      </c>
      <c r="M589" s="302">
        <f t="shared" si="48"/>
        <v>0.46499999999999997</v>
      </c>
      <c r="N589" s="297">
        <f t="shared" si="50"/>
        <v>29.59</v>
      </c>
      <c r="O589" s="297">
        <f t="shared" si="51"/>
        <v>0</v>
      </c>
      <c r="P589" s="201" t="e">
        <f t="shared" ref="P589:P652" si="53">AVERAGE(C589:G589)</f>
        <v>#DIV/0!</v>
      </c>
      <c r="Q589" s="208">
        <f t="shared" si="52"/>
        <v>0</v>
      </c>
      <c r="T589" s="256"/>
      <c r="U589" s="297" t="str">
        <f>PE!AP589</f>
        <v>KWS, neue Schlammbehandlung</v>
      </c>
    </row>
    <row r="590" spans="1:21">
      <c r="A590" s="179" t="s">
        <v>639</v>
      </c>
      <c r="B590" s="22">
        <v>25.9</v>
      </c>
      <c r="H590" s="278">
        <v>1.0305923510445369</v>
      </c>
      <c r="I590" s="224">
        <v>0.15301122576532269</v>
      </c>
      <c r="J590" s="72">
        <v>8.0890199999999997</v>
      </c>
      <c r="K590">
        <v>0.6</v>
      </c>
      <c r="L590" s="300">
        <f t="shared" si="49"/>
        <v>0.33</v>
      </c>
      <c r="M590" s="302">
        <f t="shared" si="48"/>
        <v>0.46499999999999997</v>
      </c>
      <c r="N590" s="297">
        <f t="shared" si="50"/>
        <v>25.9</v>
      </c>
      <c r="O590" s="297">
        <f t="shared" si="51"/>
        <v>0</v>
      </c>
      <c r="P590" s="201" t="e">
        <f t="shared" si="53"/>
        <v>#DIV/0!</v>
      </c>
      <c r="Q590" s="208">
        <f t="shared" si="52"/>
        <v>0</v>
      </c>
      <c r="T590" s="256"/>
      <c r="U590" s="297" t="str">
        <f>PE!AP590</f>
        <v>KWS, neue Schlammbehandlung</v>
      </c>
    </row>
    <row r="591" spans="1:21">
      <c r="A591" s="179" t="s">
        <v>640</v>
      </c>
      <c r="H591" s="278"/>
      <c r="I591" s="224"/>
      <c r="J591" s="72">
        <v>1.39551</v>
      </c>
      <c r="K591">
        <v>0.83</v>
      </c>
      <c r="L591" s="300" t="e">
        <f t="shared" si="49"/>
        <v>#DIV/0!</v>
      </c>
      <c r="M591" s="302" t="e">
        <f t="shared" si="48"/>
        <v>#DIV/0!</v>
      </c>
      <c r="N591" s="297" t="e">
        <f t="shared" si="50"/>
        <v>#DIV/0!</v>
      </c>
      <c r="O591" s="297" t="e">
        <f t="shared" si="51"/>
        <v>#DIV/0!</v>
      </c>
      <c r="P591" s="201" t="e">
        <f t="shared" si="53"/>
        <v>#DIV/0!</v>
      </c>
      <c r="Q591" s="208">
        <f t="shared" si="52"/>
        <v>0</v>
      </c>
      <c r="T591" s="256"/>
      <c r="U591" s="297" t="str">
        <f>PE!AP591</f>
        <v>Methode</v>
      </c>
    </row>
    <row r="592" spans="1:21">
      <c r="A592" s="195" t="s">
        <v>641</v>
      </c>
      <c r="B592" s="22">
        <v>616.88</v>
      </c>
      <c r="C592">
        <v>1024</v>
      </c>
      <c r="E592">
        <v>62.51</v>
      </c>
      <c r="F592">
        <v>545.30999999999995</v>
      </c>
      <c r="G592">
        <v>47.86</v>
      </c>
      <c r="J592" s="72">
        <v>3.29576</v>
      </c>
      <c r="K592">
        <v>0.78</v>
      </c>
      <c r="L592" s="300">
        <f t="shared" si="49"/>
        <v>0.5</v>
      </c>
      <c r="M592" s="302">
        <f t="shared" si="48"/>
        <v>0.64</v>
      </c>
      <c r="N592" s="297">
        <f t="shared" si="50"/>
        <v>567.79666666666674</v>
      </c>
      <c r="O592" s="297">
        <f t="shared" si="51"/>
        <v>71.701724208783659</v>
      </c>
      <c r="P592" s="201">
        <f t="shared" si="53"/>
        <v>419.91999999999996</v>
      </c>
      <c r="Q592" s="208">
        <f t="shared" si="52"/>
        <v>127.41219020802484</v>
      </c>
      <c r="S592">
        <f>0.527-0.0907898</f>
        <v>0.43621019999999999</v>
      </c>
      <c r="T592" s="256">
        <f>(P592/(S592*1000))*100</f>
        <v>96.265516028740265</v>
      </c>
      <c r="U592" s="297" t="str">
        <f>PE!AP592</f>
        <v>Methode</v>
      </c>
    </row>
    <row r="593" spans="1:21">
      <c r="A593" s="195" t="s">
        <v>642</v>
      </c>
      <c r="B593" s="22">
        <v>24.2</v>
      </c>
      <c r="H593" s="22">
        <v>0.70699999999999996</v>
      </c>
      <c r="I593">
        <v>1.1439999999999999</v>
      </c>
      <c r="J593" s="72">
        <v>5.1746699999999999</v>
      </c>
      <c r="K593">
        <v>0.9</v>
      </c>
      <c r="L593" s="300">
        <f t="shared" si="49"/>
        <v>0.33</v>
      </c>
      <c r="M593" s="302">
        <f t="shared" si="48"/>
        <v>0.61499999999999999</v>
      </c>
      <c r="N593" s="297">
        <f t="shared" si="50"/>
        <v>24.2</v>
      </c>
      <c r="O593" s="297">
        <f t="shared" si="51"/>
        <v>0</v>
      </c>
      <c r="P593" s="201" t="e">
        <f t="shared" si="53"/>
        <v>#DIV/0!</v>
      </c>
      <c r="Q593" s="208">
        <f t="shared" si="52"/>
        <v>0</v>
      </c>
      <c r="U593" s="297" t="str">
        <f>PE!AP593</f>
        <v>Algen</v>
      </c>
    </row>
    <row r="594" spans="1:21">
      <c r="A594" s="195" t="s">
        <v>643</v>
      </c>
      <c r="B594" s="22">
        <v>44.8</v>
      </c>
      <c r="H594" s="22">
        <v>0.70699999999999996</v>
      </c>
      <c r="I594">
        <v>1.1439999999999999</v>
      </c>
      <c r="J594" s="72">
        <v>8.3863399999999988</v>
      </c>
      <c r="K594">
        <v>0.9</v>
      </c>
      <c r="L594" s="300">
        <f t="shared" si="49"/>
        <v>0.33</v>
      </c>
      <c r="M594" s="302">
        <f t="shared" si="48"/>
        <v>0.61499999999999999</v>
      </c>
      <c r="N594" s="297">
        <f t="shared" si="50"/>
        <v>44.8</v>
      </c>
      <c r="O594" s="297">
        <f t="shared" si="51"/>
        <v>0</v>
      </c>
      <c r="P594" s="201" t="e">
        <f t="shared" si="53"/>
        <v>#DIV/0!</v>
      </c>
      <c r="Q594" s="208">
        <f t="shared" si="52"/>
        <v>0</v>
      </c>
      <c r="U594" s="297" t="str">
        <f>PE!AP594</f>
        <v>Algen</v>
      </c>
    </row>
    <row r="595" spans="1:21">
      <c r="A595" s="195" t="s">
        <v>644</v>
      </c>
      <c r="B595" s="22">
        <v>39.380000000000003</v>
      </c>
      <c r="H595" s="22">
        <v>0.70699999999999996</v>
      </c>
      <c r="I595">
        <v>0.104</v>
      </c>
      <c r="J595" s="72">
        <v>19.356449999999999</v>
      </c>
      <c r="K595">
        <v>0.9</v>
      </c>
      <c r="L595" s="300">
        <f t="shared" si="49"/>
        <v>0.33</v>
      </c>
      <c r="M595" s="302">
        <f t="shared" si="48"/>
        <v>0.61499999999999999</v>
      </c>
      <c r="N595" s="297">
        <f t="shared" si="50"/>
        <v>39.380000000000003</v>
      </c>
      <c r="O595" s="297">
        <f t="shared" si="51"/>
        <v>0</v>
      </c>
      <c r="P595" s="201" t="e">
        <f t="shared" si="53"/>
        <v>#DIV/0!</v>
      </c>
      <c r="Q595" s="208">
        <f t="shared" si="52"/>
        <v>0</v>
      </c>
      <c r="U595" s="297" t="str">
        <f>PE!AP595</f>
        <v>Algen</v>
      </c>
    </row>
    <row r="596" spans="1:21">
      <c r="A596" s="195" t="s">
        <v>645</v>
      </c>
      <c r="B596" s="22">
        <v>27.48</v>
      </c>
      <c r="H596" s="22">
        <v>0.70699999999999996</v>
      </c>
      <c r="I596">
        <v>0.104</v>
      </c>
      <c r="J596" s="72">
        <v>14.002000000000001</v>
      </c>
      <c r="K596">
        <v>0.9</v>
      </c>
      <c r="L596" s="300">
        <f t="shared" si="49"/>
        <v>0.33</v>
      </c>
      <c r="M596" s="302">
        <f t="shared" si="48"/>
        <v>0.61499999999999999</v>
      </c>
      <c r="N596" s="297">
        <f t="shared" si="50"/>
        <v>27.48</v>
      </c>
      <c r="O596" s="297">
        <f t="shared" si="51"/>
        <v>0</v>
      </c>
      <c r="P596" s="201" t="e">
        <f t="shared" si="53"/>
        <v>#DIV/0!</v>
      </c>
      <c r="Q596" s="208">
        <f t="shared" si="52"/>
        <v>0</v>
      </c>
      <c r="U596" s="297" t="str">
        <f>PE!AP596</f>
        <v>Algen</v>
      </c>
    </row>
    <row r="597" spans="1:21">
      <c r="A597" s="195" t="s">
        <v>646</v>
      </c>
      <c r="B597" s="22">
        <v>45.21</v>
      </c>
      <c r="J597" s="72">
        <v>3.6834699999999998</v>
      </c>
      <c r="K597">
        <v>0.7</v>
      </c>
      <c r="L597" s="300">
        <f t="shared" si="49"/>
        <v>0.33</v>
      </c>
      <c r="M597" s="302">
        <f t="shared" si="48"/>
        <v>0.51500000000000001</v>
      </c>
      <c r="N597" s="297">
        <f t="shared" si="50"/>
        <v>45.21</v>
      </c>
      <c r="O597" s="297">
        <f t="shared" si="51"/>
        <v>0</v>
      </c>
      <c r="P597" s="201" t="e">
        <f t="shared" si="53"/>
        <v>#DIV/0!</v>
      </c>
      <c r="Q597" s="208">
        <f t="shared" si="52"/>
        <v>0</v>
      </c>
      <c r="U597" s="297" t="str">
        <f>PE!AP597</f>
        <v>KWS</v>
      </c>
    </row>
    <row r="598" spans="1:21">
      <c r="A598" s="195" t="s">
        <v>647</v>
      </c>
      <c r="B598" s="22">
        <v>32.590000000000003</v>
      </c>
      <c r="H598" s="22">
        <v>0.70699999999999996</v>
      </c>
      <c r="I598">
        <v>3.7999999999999999E-2</v>
      </c>
      <c r="J598" s="72">
        <v>4.4487699999999997</v>
      </c>
      <c r="K598">
        <v>0.8</v>
      </c>
      <c r="L598" s="300">
        <f t="shared" si="49"/>
        <v>0.33</v>
      </c>
      <c r="M598" s="302">
        <f t="shared" si="48"/>
        <v>0.56500000000000006</v>
      </c>
      <c r="N598" s="297">
        <f t="shared" si="50"/>
        <v>32.590000000000003</v>
      </c>
      <c r="O598" s="297">
        <f t="shared" si="51"/>
        <v>0</v>
      </c>
      <c r="P598" s="201" t="e">
        <f t="shared" si="53"/>
        <v>#DIV/0!</v>
      </c>
      <c r="Q598" s="208">
        <f t="shared" si="52"/>
        <v>0</v>
      </c>
      <c r="U598" s="297" t="str">
        <f>PE!AP598</f>
        <v>KWS</v>
      </c>
    </row>
    <row r="599" spans="1:21">
      <c r="A599" s="195" t="s">
        <v>648</v>
      </c>
      <c r="B599" s="22">
        <v>34.04</v>
      </c>
      <c r="H599" s="22">
        <v>0.70699999999999996</v>
      </c>
      <c r="I599">
        <v>3.7999999999999999E-2</v>
      </c>
      <c r="J599" s="72">
        <v>4.2672600000000003</v>
      </c>
      <c r="K599">
        <v>0.6</v>
      </c>
      <c r="L599" s="300">
        <f t="shared" si="49"/>
        <v>0.33</v>
      </c>
      <c r="M599" s="302">
        <f t="shared" si="48"/>
        <v>0.46499999999999997</v>
      </c>
      <c r="N599" s="297">
        <f t="shared" si="50"/>
        <v>34.04</v>
      </c>
      <c r="O599" s="297">
        <f t="shared" si="51"/>
        <v>0</v>
      </c>
      <c r="P599" s="201" t="e">
        <f t="shared" si="53"/>
        <v>#DIV/0!</v>
      </c>
      <c r="Q599" s="208">
        <f t="shared" si="52"/>
        <v>0</v>
      </c>
      <c r="U599" s="297" t="str">
        <f>PE!AP599</f>
        <v>KWS</v>
      </c>
    </row>
    <row r="600" spans="1:21">
      <c r="A600" s="195" t="s">
        <v>649</v>
      </c>
      <c r="B600" s="22">
        <v>139.5</v>
      </c>
      <c r="H600" s="22">
        <v>0.70699999999999996</v>
      </c>
      <c r="I600">
        <v>0.17399999999999999</v>
      </c>
      <c r="J600" s="72">
        <v>8.0275499999999997</v>
      </c>
      <c r="K600">
        <v>1</v>
      </c>
      <c r="L600" s="300">
        <f t="shared" si="49"/>
        <v>0.33</v>
      </c>
      <c r="M600" s="302">
        <f t="shared" si="48"/>
        <v>0.66500000000000004</v>
      </c>
      <c r="N600" s="297">
        <f t="shared" si="50"/>
        <v>139.5</v>
      </c>
      <c r="O600" s="297">
        <f t="shared" si="51"/>
        <v>0</v>
      </c>
      <c r="P600" s="201" t="e">
        <f t="shared" si="53"/>
        <v>#DIV/0!</v>
      </c>
      <c r="Q600" s="208">
        <f t="shared" si="52"/>
        <v>0</v>
      </c>
      <c r="U600" s="297" t="str">
        <f>PE!AP600</f>
        <v>Münchehofe</v>
      </c>
    </row>
    <row r="601" spans="1:21">
      <c r="A601" s="195" t="s">
        <v>651</v>
      </c>
      <c r="B601" s="22">
        <v>91.69</v>
      </c>
      <c r="H601" s="22">
        <v>0.70699999999999996</v>
      </c>
      <c r="I601">
        <v>0.17399999999999999</v>
      </c>
      <c r="J601" s="72">
        <v>5.2784000000000004</v>
      </c>
      <c r="K601">
        <v>0.8</v>
      </c>
      <c r="L601" s="300">
        <f t="shared" si="49"/>
        <v>0.33</v>
      </c>
      <c r="M601" s="302">
        <f t="shared" si="48"/>
        <v>0.56500000000000006</v>
      </c>
      <c r="N601" s="297">
        <f t="shared" si="50"/>
        <v>91.69</v>
      </c>
      <c r="O601" s="297">
        <f t="shared" si="51"/>
        <v>0</v>
      </c>
      <c r="P601" s="201" t="e">
        <f t="shared" si="53"/>
        <v>#DIV/0!</v>
      </c>
      <c r="Q601" s="208">
        <f t="shared" si="52"/>
        <v>0</v>
      </c>
      <c r="U601" s="297" t="str">
        <f>PE!AP601</f>
        <v>Münchehofe</v>
      </c>
    </row>
    <row r="602" spans="1:21">
      <c r="A602" s="195" t="s">
        <v>652</v>
      </c>
      <c r="B602" s="22">
        <v>255.71</v>
      </c>
      <c r="H602" s="22">
        <v>0.42299999999999999</v>
      </c>
      <c r="I602">
        <v>1.327</v>
      </c>
      <c r="J602" s="72">
        <v>8.4864350000000002</v>
      </c>
      <c r="K602">
        <v>1</v>
      </c>
      <c r="L602" s="300">
        <f t="shared" si="49"/>
        <v>0.33</v>
      </c>
      <c r="M602" s="302">
        <f t="shared" si="48"/>
        <v>0.66500000000000004</v>
      </c>
      <c r="N602" s="297">
        <f t="shared" si="50"/>
        <v>255.71</v>
      </c>
      <c r="O602" s="297">
        <f t="shared" si="51"/>
        <v>0</v>
      </c>
      <c r="P602" s="201" t="e">
        <f t="shared" si="53"/>
        <v>#DIV/0!</v>
      </c>
      <c r="Q602" s="208">
        <f t="shared" si="52"/>
        <v>0</v>
      </c>
      <c r="U602" s="297" t="str">
        <f>PE!AP602</f>
        <v>Flussproben Spree</v>
      </c>
    </row>
    <row r="603" spans="1:21">
      <c r="A603" s="195" t="s">
        <v>654</v>
      </c>
      <c r="B603" s="22">
        <v>318.14</v>
      </c>
      <c r="H603" s="22">
        <v>0.71199999999999997</v>
      </c>
      <c r="I603">
        <v>1.327</v>
      </c>
      <c r="J603" s="72">
        <v>10.4887</v>
      </c>
      <c r="K603">
        <v>1</v>
      </c>
      <c r="L603" s="300">
        <f t="shared" si="49"/>
        <v>0.33</v>
      </c>
      <c r="M603" s="302">
        <f t="shared" si="48"/>
        <v>0.66500000000000004</v>
      </c>
      <c r="N603" s="297">
        <f t="shared" si="50"/>
        <v>318.14</v>
      </c>
      <c r="O603" s="297">
        <f t="shared" si="51"/>
        <v>0</v>
      </c>
      <c r="P603" s="201" t="e">
        <f t="shared" si="53"/>
        <v>#DIV/0!</v>
      </c>
      <c r="Q603" s="208">
        <f t="shared" si="52"/>
        <v>0</v>
      </c>
      <c r="U603" s="297" t="str">
        <f>PE!AP603</f>
        <v>Flussproben Spree</v>
      </c>
    </row>
    <row r="604" spans="1:21">
      <c r="A604" s="195" t="s">
        <v>655</v>
      </c>
      <c r="B604" s="22">
        <v>145.66999999999999</v>
      </c>
      <c r="E604">
        <v>26.74</v>
      </c>
      <c r="F604">
        <v>84.89</v>
      </c>
      <c r="H604" s="22">
        <v>1.1220000000000001</v>
      </c>
      <c r="I604">
        <v>1.327</v>
      </c>
      <c r="J604" s="72">
        <v>5.2794600000000003</v>
      </c>
      <c r="K604">
        <v>0.72</v>
      </c>
      <c r="L604" s="300">
        <f t="shared" si="49"/>
        <v>0.33</v>
      </c>
      <c r="M604" s="302">
        <f t="shared" ref="M604:M667" si="54">AVERAGE(K604:L604)</f>
        <v>0.52500000000000002</v>
      </c>
      <c r="N604" s="297">
        <f t="shared" si="50"/>
        <v>86.204999999999998</v>
      </c>
      <c r="O604" s="297">
        <f t="shared" si="51"/>
        <v>0</v>
      </c>
      <c r="P604" s="201">
        <f t="shared" si="53"/>
        <v>55.814999999999998</v>
      </c>
      <c r="Q604" s="208">
        <f t="shared" si="52"/>
        <v>10.572103965178256</v>
      </c>
      <c r="U604" s="297" t="str">
        <f>PE!AP604</f>
        <v>Methode</v>
      </c>
    </row>
    <row r="605" spans="1:21">
      <c r="A605" s="195" t="s">
        <v>656</v>
      </c>
      <c r="B605" s="22">
        <v>380.71</v>
      </c>
      <c r="H605" s="22">
        <v>0.70699999999999996</v>
      </c>
      <c r="I605">
        <v>6.7000000000000004E-2</v>
      </c>
      <c r="J605" s="72">
        <v>12.811</v>
      </c>
      <c r="K605">
        <v>1</v>
      </c>
      <c r="L605" s="300">
        <f t="shared" si="49"/>
        <v>0.33</v>
      </c>
      <c r="M605" s="302">
        <f t="shared" si="54"/>
        <v>0.66500000000000004</v>
      </c>
      <c r="N605" s="297">
        <f t="shared" si="50"/>
        <v>380.71</v>
      </c>
      <c r="O605" s="297">
        <f t="shared" si="51"/>
        <v>0</v>
      </c>
      <c r="P605" s="201" t="e">
        <f t="shared" si="53"/>
        <v>#DIV/0!</v>
      </c>
      <c r="Q605" s="208">
        <f t="shared" si="52"/>
        <v>0</v>
      </c>
      <c r="U605" s="297" t="str">
        <f>PE!AP605</f>
        <v>Flussproben Spree</v>
      </c>
    </row>
    <row r="606" spans="1:21">
      <c r="A606" s="195" t="s">
        <v>657</v>
      </c>
      <c r="B606" s="22">
        <v>251.56</v>
      </c>
      <c r="H606" s="22">
        <v>0.70699999999999996</v>
      </c>
      <c r="I606">
        <v>6.7000000000000004E-2</v>
      </c>
      <c r="J606" s="72">
        <v>9.2412299999999998</v>
      </c>
      <c r="K606">
        <v>1</v>
      </c>
      <c r="L606" s="300">
        <f t="shared" si="49"/>
        <v>0.33</v>
      </c>
      <c r="M606" s="302">
        <f t="shared" si="54"/>
        <v>0.66500000000000004</v>
      </c>
      <c r="N606" s="297">
        <f t="shared" si="50"/>
        <v>251.56</v>
      </c>
      <c r="O606" s="297">
        <f t="shared" si="51"/>
        <v>0</v>
      </c>
      <c r="P606" s="201" t="e">
        <f t="shared" si="53"/>
        <v>#DIV/0!</v>
      </c>
      <c r="Q606" s="208">
        <f t="shared" si="52"/>
        <v>0</v>
      </c>
      <c r="U606" s="297" t="str">
        <f>PE!AP606</f>
        <v>Flussproben Spree</v>
      </c>
    </row>
    <row r="607" spans="1:21">
      <c r="A607" s="196" t="s">
        <v>658</v>
      </c>
      <c r="B607" s="22">
        <v>255.86</v>
      </c>
      <c r="H607" s="22">
        <v>1.0009999999999999</v>
      </c>
      <c r="I607">
        <v>0.113</v>
      </c>
      <c r="J607" s="72">
        <v>9.0286800000000014</v>
      </c>
      <c r="K607">
        <v>0.8</v>
      </c>
      <c r="L607" s="300">
        <f t="shared" si="49"/>
        <v>0.33</v>
      </c>
      <c r="M607" s="302">
        <f t="shared" si="54"/>
        <v>0.56500000000000006</v>
      </c>
      <c r="N607" s="297">
        <f t="shared" si="50"/>
        <v>255.86</v>
      </c>
      <c r="O607" s="297">
        <f t="shared" si="51"/>
        <v>0</v>
      </c>
      <c r="P607" s="201" t="e">
        <f t="shared" si="53"/>
        <v>#DIV/0!</v>
      </c>
      <c r="Q607" s="208">
        <f t="shared" si="52"/>
        <v>0</v>
      </c>
      <c r="U607" s="297" t="str">
        <f>PE!AP607</f>
        <v>Kläranlage</v>
      </c>
    </row>
    <row r="608" spans="1:21">
      <c r="A608" s="196" t="s">
        <v>659</v>
      </c>
      <c r="B608" s="22">
        <v>259.3</v>
      </c>
      <c r="H608" s="22">
        <v>0.60399999999999998</v>
      </c>
      <c r="I608">
        <v>0.113</v>
      </c>
      <c r="J608" s="72">
        <v>9.4454999999999991</v>
      </c>
      <c r="K608">
        <v>0.8</v>
      </c>
      <c r="L608" s="300">
        <f t="shared" si="49"/>
        <v>0.33</v>
      </c>
      <c r="M608" s="302">
        <f t="shared" si="54"/>
        <v>0.56500000000000006</v>
      </c>
      <c r="N608" s="297">
        <f t="shared" si="50"/>
        <v>259.3</v>
      </c>
      <c r="O608" s="297">
        <f t="shared" si="51"/>
        <v>0</v>
      </c>
      <c r="P608" s="201" t="e">
        <f t="shared" si="53"/>
        <v>#DIV/0!</v>
      </c>
      <c r="Q608" s="208">
        <f t="shared" si="52"/>
        <v>0</v>
      </c>
      <c r="U608" s="297" t="str">
        <f>PE!AP608</f>
        <v>Kläranlage</v>
      </c>
    </row>
    <row r="609" spans="1:21">
      <c r="A609" s="196" t="s">
        <v>660</v>
      </c>
      <c r="B609" s="22">
        <v>226.43</v>
      </c>
      <c r="H609" s="22">
        <v>0.64</v>
      </c>
      <c r="I609">
        <v>0.113</v>
      </c>
      <c r="J609" s="72">
        <v>8.1411800000000003</v>
      </c>
      <c r="K609">
        <v>0.8</v>
      </c>
      <c r="L609" s="300">
        <f t="shared" si="49"/>
        <v>0.33</v>
      </c>
      <c r="M609" s="302">
        <f t="shared" si="54"/>
        <v>0.56500000000000006</v>
      </c>
      <c r="N609" s="297">
        <f t="shared" si="50"/>
        <v>226.43</v>
      </c>
      <c r="O609" s="297">
        <f t="shared" si="51"/>
        <v>0</v>
      </c>
      <c r="P609" s="201" t="e">
        <f t="shared" si="53"/>
        <v>#DIV/0!</v>
      </c>
      <c r="Q609" s="208">
        <f t="shared" si="52"/>
        <v>0</v>
      </c>
      <c r="U609" s="297" t="str">
        <f>PE!AP609</f>
        <v>Kläranlage</v>
      </c>
    </row>
    <row r="610" spans="1:21">
      <c r="A610" s="196" t="s">
        <v>661</v>
      </c>
      <c r="B610" s="22">
        <v>213.29</v>
      </c>
      <c r="F610">
        <v>54.9</v>
      </c>
      <c r="H610" s="22">
        <v>0.59499999999999997</v>
      </c>
      <c r="I610">
        <v>0.121</v>
      </c>
      <c r="J610" s="72">
        <v>7.5556999999999999</v>
      </c>
      <c r="K610">
        <v>0.76</v>
      </c>
      <c r="L610" s="300">
        <f t="shared" si="49"/>
        <v>0.33</v>
      </c>
      <c r="M610" s="302">
        <f t="shared" si="54"/>
        <v>0.54500000000000004</v>
      </c>
      <c r="N610" s="297">
        <f t="shared" si="50"/>
        <v>213.29</v>
      </c>
      <c r="O610" s="297">
        <f t="shared" si="51"/>
        <v>0</v>
      </c>
      <c r="P610" s="201">
        <f t="shared" si="53"/>
        <v>54.9</v>
      </c>
      <c r="Q610" s="208">
        <f t="shared" si="52"/>
        <v>7.2660375610466268</v>
      </c>
      <c r="U610" s="297" t="str">
        <f>PE!AP610</f>
        <v>Kläranlage</v>
      </c>
    </row>
    <row r="611" spans="1:21">
      <c r="A611" s="196" t="s">
        <v>662</v>
      </c>
      <c r="B611" s="22">
        <v>151.09</v>
      </c>
      <c r="F611">
        <v>44.24</v>
      </c>
      <c r="H611" s="22">
        <v>0.89</v>
      </c>
      <c r="I611">
        <v>0.121</v>
      </c>
      <c r="J611" s="72">
        <v>4.825755</v>
      </c>
      <c r="K611">
        <v>1</v>
      </c>
      <c r="L611" s="300">
        <f t="shared" si="49"/>
        <v>0.33</v>
      </c>
      <c r="M611" s="302">
        <f t="shared" si="54"/>
        <v>0.66500000000000004</v>
      </c>
      <c r="N611" s="297">
        <f t="shared" si="50"/>
        <v>151.09</v>
      </c>
      <c r="O611" s="297">
        <f t="shared" si="51"/>
        <v>0</v>
      </c>
      <c r="P611" s="201">
        <f t="shared" si="53"/>
        <v>44.24</v>
      </c>
      <c r="Q611" s="208">
        <f t="shared" si="52"/>
        <v>9.1674774206315899</v>
      </c>
      <c r="U611" s="297" t="str">
        <f>PE!AP611</f>
        <v>Kläranlage</v>
      </c>
    </row>
    <row r="612" spans="1:21">
      <c r="A612" s="196" t="s">
        <v>663</v>
      </c>
      <c r="B612" s="22">
        <v>181.94</v>
      </c>
      <c r="F612">
        <v>52.78</v>
      </c>
      <c r="H612" s="22">
        <v>0.75600000000000001</v>
      </c>
      <c r="I612">
        <v>0.121</v>
      </c>
      <c r="J612" s="72">
        <v>6.5425250000000004</v>
      </c>
      <c r="K612">
        <v>0.8</v>
      </c>
      <c r="L612" s="300">
        <f t="shared" si="49"/>
        <v>0.33</v>
      </c>
      <c r="M612" s="302">
        <f t="shared" si="54"/>
        <v>0.56500000000000006</v>
      </c>
      <c r="N612" s="297">
        <f t="shared" si="50"/>
        <v>181.94</v>
      </c>
      <c r="O612" s="297">
        <f t="shared" si="51"/>
        <v>0</v>
      </c>
      <c r="P612" s="201">
        <f t="shared" si="53"/>
        <v>52.78</v>
      </c>
      <c r="Q612" s="208">
        <f t="shared" si="52"/>
        <v>8.067221753069342</v>
      </c>
      <c r="U612" s="297" t="str">
        <f>PE!AP612</f>
        <v>Kläranlage</v>
      </c>
    </row>
    <row r="613" spans="1:21">
      <c r="A613" s="196" t="s">
        <v>664</v>
      </c>
      <c r="B613" s="22">
        <v>203.29</v>
      </c>
      <c r="F613">
        <v>83.24</v>
      </c>
      <c r="H613" s="22">
        <v>0.92700000000000005</v>
      </c>
      <c r="I613">
        <v>0.16900000000000001</v>
      </c>
      <c r="J613" s="72">
        <v>10.149900000000001</v>
      </c>
      <c r="K613">
        <v>0.76</v>
      </c>
      <c r="L613" s="300">
        <f t="shared" si="49"/>
        <v>0.33</v>
      </c>
      <c r="M613" s="302">
        <f t="shared" si="54"/>
        <v>0.54500000000000004</v>
      </c>
      <c r="N613" s="297">
        <f t="shared" si="50"/>
        <v>203.29</v>
      </c>
      <c r="O613" s="297">
        <f t="shared" si="51"/>
        <v>0</v>
      </c>
      <c r="P613" s="201">
        <f t="shared" si="53"/>
        <v>83.24</v>
      </c>
      <c r="Q613" s="208">
        <f t="shared" si="52"/>
        <v>8.2010660203548795</v>
      </c>
      <c r="U613" s="297" t="str">
        <f>PE!AP613</f>
        <v>Kläranlage</v>
      </c>
    </row>
    <row r="614" spans="1:21">
      <c r="A614" s="196" t="s">
        <v>665</v>
      </c>
      <c r="B614" s="22">
        <v>168.54</v>
      </c>
      <c r="F614">
        <v>87.33</v>
      </c>
      <c r="H614" s="22">
        <v>0.48299999999999998</v>
      </c>
      <c r="I614">
        <v>0.16900000000000001</v>
      </c>
      <c r="J614" s="72">
        <v>8.5579199999999993</v>
      </c>
      <c r="K614">
        <v>0.76</v>
      </c>
      <c r="L614" s="300">
        <f t="shared" si="49"/>
        <v>0.33</v>
      </c>
      <c r="M614" s="302">
        <f t="shared" si="54"/>
        <v>0.54500000000000004</v>
      </c>
      <c r="N614" s="297">
        <f t="shared" si="50"/>
        <v>168.54</v>
      </c>
      <c r="O614" s="297">
        <f t="shared" si="51"/>
        <v>0</v>
      </c>
      <c r="P614" s="201">
        <f t="shared" si="53"/>
        <v>87.33</v>
      </c>
      <c r="Q614" s="208">
        <f t="shared" si="52"/>
        <v>10.204582421896911</v>
      </c>
      <c r="U614" s="297" t="str">
        <f>PE!AP614</f>
        <v>Kläranlage</v>
      </c>
    </row>
    <row r="615" spans="1:21">
      <c r="A615" s="196" t="s">
        <v>666</v>
      </c>
      <c r="B615" s="22">
        <v>194.43</v>
      </c>
      <c r="F615">
        <v>156.91</v>
      </c>
      <c r="H615" s="22">
        <v>0.76500000000000001</v>
      </c>
      <c r="I615">
        <v>0.16900000000000001</v>
      </c>
      <c r="J615" s="72">
        <v>10.0947</v>
      </c>
      <c r="K615">
        <v>0.4</v>
      </c>
      <c r="L615" s="300">
        <f t="shared" si="49"/>
        <v>0.33</v>
      </c>
      <c r="M615" s="302">
        <f t="shared" si="54"/>
        <v>0.36499999999999999</v>
      </c>
      <c r="N615" s="297">
        <f t="shared" si="50"/>
        <v>194.43</v>
      </c>
      <c r="O615" s="297">
        <f t="shared" si="51"/>
        <v>0</v>
      </c>
      <c r="P615" s="201">
        <f t="shared" si="53"/>
        <v>156.91</v>
      </c>
      <c r="Q615" s="208">
        <f t="shared" si="52"/>
        <v>15.543800211992432</v>
      </c>
      <c r="U615" s="297" t="str">
        <f>PE!AP615</f>
        <v>Kläranlage</v>
      </c>
    </row>
    <row r="616" spans="1:21">
      <c r="A616" s="196" t="s">
        <v>667</v>
      </c>
      <c r="B616" s="22">
        <v>220.87</v>
      </c>
      <c r="H616" s="22">
        <v>0.70699999999999996</v>
      </c>
      <c r="I616">
        <v>0.08</v>
      </c>
      <c r="J616" s="72">
        <v>11.998749999999999</v>
      </c>
      <c r="K616">
        <v>1</v>
      </c>
      <c r="L616" s="300">
        <f t="shared" si="49"/>
        <v>0.33</v>
      </c>
      <c r="M616" s="302">
        <f t="shared" si="54"/>
        <v>0.66500000000000004</v>
      </c>
      <c r="N616" s="297">
        <f t="shared" si="50"/>
        <v>220.87</v>
      </c>
      <c r="O616" s="297">
        <f t="shared" si="51"/>
        <v>0</v>
      </c>
      <c r="P616" s="201" t="e">
        <f t="shared" si="53"/>
        <v>#DIV/0!</v>
      </c>
      <c r="Q616" s="208">
        <f t="shared" si="52"/>
        <v>0</v>
      </c>
      <c r="U616" s="297" t="str">
        <f>PE!AP616</f>
        <v>Flussproben, Lippe</v>
      </c>
    </row>
    <row r="617" spans="1:21">
      <c r="A617" s="196" t="s">
        <v>668</v>
      </c>
      <c r="B617" s="22">
        <v>305.23</v>
      </c>
      <c r="H617" s="22">
        <v>0.70699999999999996</v>
      </c>
      <c r="I617">
        <v>0.08</v>
      </c>
      <c r="J617" s="72">
        <v>18.218599999999999</v>
      </c>
      <c r="K617">
        <v>1</v>
      </c>
      <c r="L617" s="300">
        <f t="shared" si="49"/>
        <v>0.33</v>
      </c>
      <c r="M617" s="302">
        <f t="shared" si="54"/>
        <v>0.66500000000000004</v>
      </c>
      <c r="N617" s="297">
        <f t="shared" si="50"/>
        <v>305.23</v>
      </c>
      <c r="O617" s="297">
        <f t="shared" si="51"/>
        <v>0</v>
      </c>
      <c r="P617" s="201" t="e">
        <f t="shared" si="53"/>
        <v>#DIV/0!</v>
      </c>
      <c r="Q617" s="208">
        <f t="shared" si="52"/>
        <v>0</v>
      </c>
      <c r="U617" s="297" t="str">
        <f>PE!AP617</f>
        <v>Flussproben, Lippe</v>
      </c>
    </row>
    <row r="618" spans="1:21">
      <c r="A618" s="196" t="s">
        <v>669</v>
      </c>
      <c r="B618" s="22">
        <v>315.52999999999997</v>
      </c>
      <c r="J618" s="72">
        <v>14.882400000000001</v>
      </c>
      <c r="K618">
        <v>1</v>
      </c>
      <c r="L618" s="300">
        <f t="shared" si="49"/>
        <v>0.33</v>
      </c>
      <c r="M618" s="302">
        <f t="shared" si="54"/>
        <v>0.66500000000000004</v>
      </c>
      <c r="N618" s="297">
        <f t="shared" si="50"/>
        <v>315.52999999999997</v>
      </c>
      <c r="O618" s="297">
        <f t="shared" si="51"/>
        <v>0</v>
      </c>
      <c r="P618" s="201" t="e">
        <f t="shared" si="53"/>
        <v>#DIV/0!</v>
      </c>
      <c r="Q618" s="208">
        <f t="shared" si="52"/>
        <v>0</v>
      </c>
      <c r="U618" s="297" t="str">
        <f>PE!AP618</f>
        <v>Flussproben, Methode</v>
      </c>
    </row>
    <row r="619" spans="1:21">
      <c r="A619" s="196" t="s">
        <v>670</v>
      </c>
      <c r="B619" s="22">
        <v>218.86</v>
      </c>
      <c r="J619" s="72">
        <v>11.2967</v>
      </c>
      <c r="K619">
        <v>1</v>
      </c>
      <c r="L619" s="300">
        <f t="shared" si="49"/>
        <v>0.33</v>
      </c>
      <c r="M619" s="302">
        <f t="shared" si="54"/>
        <v>0.66500000000000004</v>
      </c>
      <c r="N619" s="297">
        <f t="shared" si="50"/>
        <v>218.86</v>
      </c>
      <c r="O619" s="297">
        <f t="shared" si="51"/>
        <v>0</v>
      </c>
      <c r="P619" s="201" t="e">
        <f t="shared" si="53"/>
        <v>#DIV/0!</v>
      </c>
      <c r="Q619" s="208">
        <f t="shared" si="52"/>
        <v>0</v>
      </c>
      <c r="U619" s="297" t="str">
        <f>PE!AP619</f>
        <v>Flussproben, Methode</v>
      </c>
    </row>
    <row r="620" spans="1:21">
      <c r="A620" s="196" t="s">
        <v>671</v>
      </c>
      <c r="B620" s="22">
        <v>144.69999999999999</v>
      </c>
      <c r="J620" s="72">
        <v>8.4538799999999998</v>
      </c>
      <c r="K620">
        <v>1</v>
      </c>
      <c r="L620" s="300">
        <f t="shared" si="49"/>
        <v>0.33</v>
      </c>
      <c r="M620" s="302">
        <f t="shared" si="54"/>
        <v>0.66500000000000004</v>
      </c>
      <c r="N620" s="297">
        <f t="shared" si="50"/>
        <v>144.69999999999999</v>
      </c>
      <c r="O620" s="297">
        <f t="shared" si="51"/>
        <v>0</v>
      </c>
      <c r="P620" s="201" t="e">
        <f t="shared" si="53"/>
        <v>#DIV/0!</v>
      </c>
      <c r="Q620" s="208">
        <f t="shared" si="52"/>
        <v>0</v>
      </c>
      <c r="U620" s="297" t="str">
        <f>PE!AP620</f>
        <v>Flussproben, Methode</v>
      </c>
    </row>
    <row r="621" spans="1:21">
      <c r="A621" s="196" t="s">
        <v>672</v>
      </c>
      <c r="B621" s="22">
        <v>295.77999999999997</v>
      </c>
      <c r="J621" s="72">
        <v>13.7104</v>
      </c>
      <c r="K621">
        <v>1</v>
      </c>
      <c r="L621" s="300">
        <f t="shared" si="49"/>
        <v>0.33</v>
      </c>
      <c r="M621" s="302">
        <f t="shared" si="54"/>
        <v>0.66500000000000004</v>
      </c>
      <c r="N621" s="297">
        <f t="shared" si="50"/>
        <v>295.77999999999997</v>
      </c>
      <c r="O621" s="297">
        <f t="shared" si="51"/>
        <v>0</v>
      </c>
      <c r="P621" s="201" t="e">
        <f t="shared" si="53"/>
        <v>#DIV/0!</v>
      </c>
      <c r="Q621" s="208">
        <f t="shared" si="52"/>
        <v>0</v>
      </c>
      <c r="U621" s="297" t="str">
        <f>PE!AP621</f>
        <v>Flussproben, Methode</v>
      </c>
    </row>
    <row r="622" spans="1:21">
      <c r="A622" s="196" t="s">
        <v>673</v>
      </c>
      <c r="B622" s="22">
        <v>128.72</v>
      </c>
      <c r="H622" s="22">
        <v>1.0189999999999999</v>
      </c>
      <c r="I622">
        <v>0.157</v>
      </c>
      <c r="J622" s="72">
        <v>10.5603</v>
      </c>
      <c r="K622">
        <v>1</v>
      </c>
      <c r="L622" s="300">
        <f t="shared" si="49"/>
        <v>0.33</v>
      </c>
      <c r="M622" s="302">
        <f t="shared" si="54"/>
        <v>0.66500000000000004</v>
      </c>
      <c r="N622" s="297">
        <f t="shared" si="50"/>
        <v>128.72</v>
      </c>
      <c r="O622" s="297">
        <f t="shared" si="51"/>
        <v>0</v>
      </c>
      <c r="P622" s="201" t="e">
        <f t="shared" si="53"/>
        <v>#DIV/0!</v>
      </c>
      <c r="Q622" s="208">
        <f t="shared" si="52"/>
        <v>0</v>
      </c>
      <c r="U622" s="297" t="str">
        <f>PE!AP622</f>
        <v>Flussproben, Lippe</v>
      </c>
    </row>
    <row r="623" spans="1:21">
      <c r="A623" s="196" t="s">
        <v>674</v>
      </c>
      <c r="B623" s="22">
        <v>172.41</v>
      </c>
      <c r="H623" s="22">
        <v>0.247</v>
      </c>
      <c r="I623">
        <v>0.157</v>
      </c>
      <c r="J623" s="72">
        <v>11.790100000000001</v>
      </c>
      <c r="K623">
        <v>1</v>
      </c>
      <c r="L623" s="300">
        <f t="shared" si="49"/>
        <v>0.33</v>
      </c>
      <c r="M623" s="302">
        <f t="shared" si="54"/>
        <v>0.66500000000000004</v>
      </c>
      <c r="N623" s="297">
        <f t="shared" si="50"/>
        <v>172.41</v>
      </c>
      <c r="O623" s="297">
        <f t="shared" si="51"/>
        <v>0</v>
      </c>
      <c r="P623" s="201" t="e">
        <f t="shared" si="53"/>
        <v>#DIV/0!</v>
      </c>
      <c r="Q623" s="208">
        <f t="shared" si="52"/>
        <v>0</v>
      </c>
      <c r="U623" s="297" t="str">
        <f>PE!AP623</f>
        <v>Flussproben, Lippe</v>
      </c>
    </row>
    <row r="624" spans="1:21">
      <c r="A624" s="196" t="s">
        <v>675</v>
      </c>
      <c r="B624" s="22">
        <v>152.37</v>
      </c>
      <c r="H624" s="22">
        <v>0.92300000000000004</v>
      </c>
      <c r="I624">
        <v>0.157</v>
      </c>
      <c r="J624" s="72">
        <v>12.750400000000001</v>
      </c>
      <c r="K624">
        <v>1</v>
      </c>
      <c r="L624" s="300">
        <f t="shared" si="49"/>
        <v>0.33</v>
      </c>
      <c r="M624" s="302">
        <f t="shared" si="54"/>
        <v>0.66500000000000004</v>
      </c>
      <c r="N624" s="297">
        <f t="shared" si="50"/>
        <v>152.37</v>
      </c>
      <c r="O624" s="297">
        <f t="shared" si="51"/>
        <v>0</v>
      </c>
      <c r="P624" s="201" t="e">
        <f t="shared" si="53"/>
        <v>#DIV/0!</v>
      </c>
      <c r="Q624" s="208">
        <f t="shared" si="52"/>
        <v>0</v>
      </c>
      <c r="U624" s="297" t="str">
        <f>PE!AP624</f>
        <v>Flussproben, Lippe</v>
      </c>
    </row>
    <row r="625" spans="1:21">
      <c r="A625" s="196" t="s">
        <v>676</v>
      </c>
      <c r="B625" s="22">
        <v>436.93</v>
      </c>
      <c r="H625" s="22">
        <v>0.67300000000000004</v>
      </c>
      <c r="I625">
        <v>0.40699999999999997</v>
      </c>
      <c r="J625" s="72">
        <v>8.2134999999999998</v>
      </c>
      <c r="K625">
        <v>1</v>
      </c>
      <c r="L625" s="300">
        <f t="shared" si="49"/>
        <v>0.33</v>
      </c>
      <c r="M625" s="302">
        <f t="shared" si="54"/>
        <v>0.66500000000000004</v>
      </c>
      <c r="N625" s="297">
        <f t="shared" si="50"/>
        <v>436.93</v>
      </c>
      <c r="O625" s="297">
        <f t="shared" si="51"/>
        <v>0</v>
      </c>
      <c r="P625" s="201" t="e">
        <f t="shared" si="53"/>
        <v>#DIV/0!</v>
      </c>
      <c r="Q625" s="208">
        <f t="shared" si="52"/>
        <v>0</v>
      </c>
      <c r="U625" s="297" t="str">
        <f>PE!AP625</f>
        <v>Mischwasserüberlauf</v>
      </c>
    </row>
    <row r="626" spans="1:21">
      <c r="A626" s="196" t="s">
        <v>677</v>
      </c>
      <c r="B626" s="22">
        <v>620.54999999999995</v>
      </c>
      <c r="H626" s="22">
        <v>0.71</v>
      </c>
      <c r="I626">
        <v>0.40699999999999997</v>
      </c>
      <c r="J626" s="72">
        <v>11.8268</v>
      </c>
      <c r="K626">
        <v>0.44</v>
      </c>
      <c r="L626" s="300">
        <f t="shared" si="49"/>
        <v>0.33</v>
      </c>
      <c r="M626" s="302">
        <f t="shared" si="54"/>
        <v>0.38500000000000001</v>
      </c>
      <c r="N626" s="297">
        <f t="shared" si="50"/>
        <v>620.54999999999995</v>
      </c>
      <c r="O626" s="297">
        <f t="shared" si="51"/>
        <v>0</v>
      </c>
      <c r="P626" s="201" t="e">
        <f t="shared" si="53"/>
        <v>#DIV/0!</v>
      </c>
      <c r="Q626" s="208">
        <f t="shared" si="52"/>
        <v>0</v>
      </c>
      <c r="U626" s="297" t="str">
        <f>PE!AP626</f>
        <v>Mischwasserüberlauf</v>
      </c>
    </row>
    <row r="627" spans="1:21">
      <c r="A627" s="196" t="s">
        <v>678</v>
      </c>
      <c r="B627" s="22">
        <v>353.83</v>
      </c>
      <c r="H627" s="22">
        <v>0.82799999999999996</v>
      </c>
      <c r="I627">
        <v>0.40699999999999997</v>
      </c>
      <c r="J627" s="72">
        <v>6.7380399999999998</v>
      </c>
      <c r="K627">
        <v>1</v>
      </c>
      <c r="L627" s="300">
        <f t="shared" si="49"/>
        <v>0.33</v>
      </c>
      <c r="M627" s="302">
        <f t="shared" si="54"/>
        <v>0.66500000000000004</v>
      </c>
      <c r="N627" s="297">
        <f t="shared" si="50"/>
        <v>353.83</v>
      </c>
      <c r="O627" s="297">
        <f t="shared" si="51"/>
        <v>0</v>
      </c>
      <c r="P627" s="201" t="e">
        <f t="shared" si="53"/>
        <v>#DIV/0!</v>
      </c>
      <c r="Q627" s="208">
        <f t="shared" si="52"/>
        <v>0</v>
      </c>
      <c r="U627" s="297" t="str">
        <f>PE!AP627</f>
        <v>Mischwasserüberlauf</v>
      </c>
    </row>
    <row r="628" spans="1:21">
      <c r="A628" s="196" t="s">
        <v>679</v>
      </c>
      <c r="B628" s="22">
        <v>183.1</v>
      </c>
      <c r="H628" s="22">
        <v>0.24399999999999999</v>
      </c>
      <c r="I628">
        <v>6.3E-2</v>
      </c>
      <c r="J628" s="72">
        <v>9.8966949999999994</v>
      </c>
      <c r="K628">
        <v>1</v>
      </c>
      <c r="L628" s="300">
        <f t="shared" si="49"/>
        <v>0.33</v>
      </c>
      <c r="M628" s="302">
        <f t="shared" si="54"/>
        <v>0.66500000000000004</v>
      </c>
      <c r="N628" s="297">
        <f t="shared" si="50"/>
        <v>183.1</v>
      </c>
      <c r="O628" s="297">
        <f t="shared" si="51"/>
        <v>0</v>
      </c>
      <c r="P628" s="201" t="e">
        <f t="shared" si="53"/>
        <v>#DIV/0!</v>
      </c>
      <c r="Q628" s="208">
        <f t="shared" si="52"/>
        <v>0</v>
      </c>
      <c r="U628" s="297" t="str">
        <f>PE!AP628</f>
        <v>Mischwasserüberlauf</v>
      </c>
    </row>
    <row r="629" spans="1:21">
      <c r="A629" s="196" t="s">
        <v>680</v>
      </c>
      <c r="B629" s="22">
        <v>114.51</v>
      </c>
      <c r="H629" s="22">
        <v>0.97199999999999998</v>
      </c>
      <c r="I629">
        <v>6.3E-2</v>
      </c>
      <c r="J629" s="72">
        <v>7.9935899999999993</v>
      </c>
      <c r="K629">
        <v>1</v>
      </c>
      <c r="L629" s="300">
        <f t="shared" si="49"/>
        <v>0.33</v>
      </c>
      <c r="M629" s="302">
        <f t="shared" si="54"/>
        <v>0.66500000000000004</v>
      </c>
      <c r="N629" s="297">
        <f t="shared" si="50"/>
        <v>114.51</v>
      </c>
      <c r="O629" s="297">
        <f t="shared" si="51"/>
        <v>0</v>
      </c>
      <c r="P629" s="201" t="e">
        <f t="shared" si="53"/>
        <v>#DIV/0!</v>
      </c>
      <c r="Q629" s="208">
        <f t="shared" si="52"/>
        <v>0</v>
      </c>
      <c r="U629" s="297" t="str">
        <f>PE!AP629</f>
        <v>Mischwasserüberlauf</v>
      </c>
    </row>
    <row r="630" spans="1:21">
      <c r="A630" s="196" t="s">
        <v>681</v>
      </c>
      <c r="B630" s="22">
        <v>163.44</v>
      </c>
      <c r="H630" s="22">
        <v>0.94</v>
      </c>
      <c r="I630">
        <v>6.3E-2</v>
      </c>
      <c r="J630" s="72">
        <v>12.607849999999999</v>
      </c>
      <c r="K630">
        <v>1</v>
      </c>
      <c r="L630" s="300">
        <f t="shared" si="49"/>
        <v>0.33</v>
      </c>
      <c r="M630" s="302">
        <f t="shared" si="54"/>
        <v>0.66500000000000004</v>
      </c>
      <c r="N630" s="297">
        <f t="shared" si="50"/>
        <v>163.44</v>
      </c>
      <c r="O630" s="297">
        <f t="shared" si="51"/>
        <v>0</v>
      </c>
      <c r="P630" s="201" t="e">
        <f t="shared" si="53"/>
        <v>#DIV/0!</v>
      </c>
      <c r="Q630" s="208">
        <f t="shared" si="52"/>
        <v>0</v>
      </c>
      <c r="U630" s="297" t="str">
        <f>PE!AP630</f>
        <v>Mischwasserüberlauf</v>
      </c>
    </row>
    <row r="631" spans="1:21">
      <c r="A631" s="196" t="s">
        <v>682</v>
      </c>
      <c r="B631" s="22">
        <v>372.25</v>
      </c>
      <c r="H631" s="22">
        <v>0.753</v>
      </c>
      <c r="I631">
        <v>5.2999999999999999E-2</v>
      </c>
      <c r="J631" s="72">
        <v>13.6166</v>
      </c>
      <c r="K631">
        <v>1</v>
      </c>
      <c r="L631" s="300">
        <f t="shared" si="49"/>
        <v>0.33</v>
      </c>
      <c r="M631" s="302">
        <f t="shared" si="54"/>
        <v>0.66500000000000004</v>
      </c>
      <c r="N631" s="297">
        <f t="shared" si="50"/>
        <v>372.25</v>
      </c>
      <c r="O631" s="297">
        <f t="shared" si="51"/>
        <v>0</v>
      </c>
      <c r="P631" s="201" t="e">
        <f t="shared" si="53"/>
        <v>#DIV/0!</v>
      </c>
      <c r="Q631" s="208">
        <f t="shared" si="52"/>
        <v>0</v>
      </c>
      <c r="U631" s="297" t="str">
        <f>PE!AP631</f>
        <v>Mischwasserüberlauf</v>
      </c>
    </row>
    <row r="632" spans="1:21">
      <c r="A632" s="196" t="s">
        <v>683</v>
      </c>
      <c r="B632" s="22">
        <v>163.51</v>
      </c>
      <c r="H632" s="22">
        <v>0.89800000000000002</v>
      </c>
      <c r="I632">
        <v>5.2999999999999999E-2</v>
      </c>
      <c r="J632" s="72">
        <v>7.6777600000000001</v>
      </c>
      <c r="K632">
        <v>0.8</v>
      </c>
      <c r="L632" s="300">
        <f t="shared" si="49"/>
        <v>0.33</v>
      </c>
      <c r="M632" s="302">
        <f t="shared" si="54"/>
        <v>0.56500000000000006</v>
      </c>
      <c r="N632" s="297">
        <f t="shared" si="50"/>
        <v>163.51</v>
      </c>
      <c r="O632" s="297">
        <f t="shared" si="51"/>
        <v>0</v>
      </c>
      <c r="P632" s="201" t="e">
        <f t="shared" si="53"/>
        <v>#DIV/0!</v>
      </c>
      <c r="Q632" s="208">
        <f t="shared" si="52"/>
        <v>0</v>
      </c>
      <c r="U632" s="297" t="str">
        <f>PE!AP632</f>
        <v>Mischwasserüberlauf</v>
      </c>
    </row>
    <row r="633" spans="1:21">
      <c r="A633" s="196" t="s">
        <v>684</v>
      </c>
      <c r="B633" s="22">
        <v>266.86</v>
      </c>
      <c r="H633" s="22">
        <v>0.59099999999999997</v>
      </c>
      <c r="I633">
        <v>5.2999999999999999E-2</v>
      </c>
      <c r="J633" s="72">
        <v>12.9139</v>
      </c>
      <c r="K633">
        <v>1</v>
      </c>
      <c r="L633" s="300">
        <f t="shared" si="49"/>
        <v>0.33</v>
      </c>
      <c r="M633" s="302">
        <f t="shared" si="54"/>
        <v>0.66500000000000004</v>
      </c>
      <c r="N633" s="297">
        <f t="shared" si="50"/>
        <v>266.86</v>
      </c>
      <c r="O633" s="297">
        <f t="shared" si="51"/>
        <v>0</v>
      </c>
      <c r="P633" s="201" t="e">
        <f t="shared" si="53"/>
        <v>#DIV/0!</v>
      </c>
      <c r="Q633" s="208">
        <f t="shared" si="52"/>
        <v>0</v>
      </c>
      <c r="U633" s="297" t="str">
        <f>PE!AP633</f>
        <v>Mischwasserüberlauf</v>
      </c>
    </row>
    <row r="634" spans="1:21">
      <c r="A634" s="196" t="s">
        <v>685</v>
      </c>
      <c r="B634" s="22">
        <v>24.54</v>
      </c>
      <c r="K634">
        <v>0.67</v>
      </c>
      <c r="L634" s="300">
        <f t="shared" si="49"/>
        <v>0.33</v>
      </c>
      <c r="M634" s="302">
        <f t="shared" si="54"/>
        <v>0.5</v>
      </c>
      <c r="N634" s="297">
        <f t="shared" si="50"/>
        <v>24.54</v>
      </c>
      <c r="O634" s="297">
        <f t="shared" si="51"/>
        <v>0</v>
      </c>
      <c r="P634" s="201" t="e">
        <f t="shared" si="53"/>
        <v>#DIV/0!</v>
      </c>
      <c r="Q634" s="208">
        <f t="shared" si="52"/>
        <v>0</v>
      </c>
      <c r="U634" s="297" t="str">
        <f>PE!AP634</f>
        <v>Sickerwasser</v>
      </c>
    </row>
    <row r="635" spans="1:21">
      <c r="A635" s="196" t="s">
        <v>687</v>
      </c>
      <c r="B635" s="22">
        <v>72.930000000000007</v>
      </c>
      <c r="K635">
        <v>0.56999999999999995</v>
      </c>
      <c r="L635" s="300">
        <f t="shared" si="49"/>
        <v>0.33</v>
      </c>
      <c r="M635" s="302">
        <f t="shared" si="54"/>
        <v>0.44999999999999996</v>
      </c>
      <c r="N635" s="297">
        <f t="shared" si="50"/>
        <v>72.930000000000007</v>
      </c>
      <c r="O635" s="297">
        <f t="shared" si="51"/>
        <v>0</v>
      </c>
      <c r="P635" s="201" t="e">
        <f t="shared" si="53"/>
        <v>#DIV/0!</v>
      </c>
      <c r="Q635" s="208">
        <f t="shared" si="52"/>
        <v>0</v>
      </c>
      <c r="U635" s="297" t="str">
        <f>PE!AP635</f>
        <v>Sickerwasser</v>
      </c>
    </row>
    <row r="636" spans="1:21">
      <c r="A636" s="196" t="s">
        <v>688</v>
      </c>
      <c r="B636" s="22">
        <v>85.32</v>
      </c>
      <c r="K636">
        <v>0.67</v>
      </c>
      <c r="L636" s="300">
        <f t="shared" si="49"/>
        <v>0.33</v>
      </c>
      <c r="M636" s="302">
        <f t="shared" si="54"/>
        <v>0.5</v>
      </c>
      <c r="N636" s="297">
        <f t="shared" si="50"/>
        <v>85.32</v>
      </c>
      <c r="O636" s="297">
        <f t="shared" si="51"/>
        <v>0</v>
      </c>
      <c r="P636" s="201" t="e">
        <f t="shared" si="53"/>
        <v>#DIV/0!</v>
      </c>
      <c r="Q636" s="208">
        <f t="shared" si="52"/>
        <v>0</v>
      </c>
      <c r="U636" s="297" t="str">
        <f>PE!AP636</f>
        <v>Sickerwasser</v>
      </c>
    </row>
    <row r="637" spans="1:21">
      <c r="A637" s="196" t="s">
        <v>689</v>
      </c>
      <c r="B637" s="22">
        <v>23.36</v>
      </c>
      <c r="K637">
        <v>0.25</v>
      </c>
      <c r="L637" s="300">
        <f t="shared" si="49"/>
        <v>0.33</v>
      </c>
      <c r="M637" s="302">
        <f t="shared" si="54"/>
        <v>0.29000000000000004</v>
      </c>
      <c r="N637" s="297">
        <f t="shared" si="50"/>
        <v>23.36</v>
      </c>
      <c r="O637" s="297">
        <f t="shared" si="51"/>
        <v>0</v>
      </c>
      <c r="P637" s="201" t="e">
        <f t="shared" si="53"/>
        <v>#DIV/0!</v>
      </c>
      <c r="Q637" s="208">
        <f t="shared" si="52"/>
        <v>0</v>
      </c>
      <c r="U637" s="297" t="str">
        <f>PE!AP637</f>
        <v>Sickerwasser</v>
      </c>
    </row>
    <row r="638" spans="1:21">
      <c r="A638" s="196" t="s">
        <v>690</v>
      </c>
      <c r="K638">
        <v>0.67</v>
      </c>
      <c r="L638" s="300" t="e">
        <f t="shared" si="49"/>
        <v>#DIV/0!</v>
      </c>
      <c r="M638" s="302" t="e">
        <f t="shared" si="54"/>
        <v>#DIV/0!</v>
      </c>
      <c r="N638" s="297" t="e">
        <f t="shared" si="50"/>
        <v>#DIV/0!</v>
      </c>
      <c r="O638" s="297" t="e">
        <f t="shared" si="51"/>
        <v>#DIV/0!</v>
      </c>
      <c r="P638" s="201" t="e">
        <f t="shared" si="53"/>
        <v>#DIV/0!</v>
      </c>
      <c r="Q638" s="208">
        <f t="shared" si="52"/>
        <v>0</v>
      </c>
      <c r="U638" s="297" t="str">
        <f>PE!AP638</f>
        <v>Bodenretentionsfilter</v>
      </c>
    </row>
    <row r="639" spans="1:21">
      <c r="A639" s="196" t="s">
        <v>692</v>
      </c>
      <c r="B639" s="22">
        <v>35.479999999999997</v>
      </c>
      <c r="K639">
        <v>0.25</v>
      </c>
      <c r="L639" s="300">
        <f t="shared" si="49"/>
        <v>0.33</v>
      </c>
      <c r="M639" s="302">
        <f t="shared" si="54"/>
        <v>0.29000000000000004</v>
      </c>
      <c r="N639" s="297">
        <f t="shared" si="50"/>
        <v>35.479999999999997</v>
      </c>
      <c r="O639" s="297">
        <f t="shared" si="51"/>
        <v>0</v>
      </c>
      <c r="P639" s="201" t="e">
        <f t="shared" si="53"/>
        <v>#DIV/0!</v>
      </c>
      <c r="Q639" s="208">
        <f t="shared" si="52"/>
        <v>0</v>
      </c>
      <c r="U639" s="297" t="str">
        <f>PE!AP639</f>
        <v>Bodenretentionsfilter</v>
      </c>
    </row>
    <row r="640" spans="1:21">
      <c r="A640" s="197" t="s">
        <v>693</v>
      </c>
      <c r="B640" s="22">
        <v>91.21</v>
      </c>
      <c r="H640" s="22">
        <v>1.091</v>
      </c>
      <c r="I640">
        <v>0.10299999999999999</v>
      </c>
      <c r="J640" s="72">
        <v>5.5785</v>
      </c>
      <c r="K640">
        <v>1</v>
      </c>
      <c r="L640" s="300">
        <f t="shared" si="49"/>
        <v>0.33</v>
      </c>
      <c r="M640" s="302">
        <f t="shared" si="54"/>
        <v>0.66500000000000004</v>
      </c>
      <c r="N640" s="297">
        <f t="shared" si="50"/>
        <v>91.21</v>
      </c>
      <c r="O640" s="297">
        <f t="shared" si="51"/>
        <v>0</v>
      </c>
      <c r="P640" s="201" t="e">
        <f t="shared" si="53"/>
        <v>#DIV/0!</v>
      </c>
      <c r="Q640" s="208">
        <f t="shared" si="52"/>
        <v>0</v>
      </c>
      <c r="U640" s="297" t="str">
        <f>PE!AP640</f>
        <v>Kläranlage</v>
      </c>
    </row>
    <row r="641" spans="1:21">
      <c r="A641" s="197" t="s">
        <v>694</v>
      </c>
      <c r="B641" s="22">
        <v>132.97</v>
      </c>
      <c r="H641" s="22">
        <v>0.51100000000000001</v>
      </c>
      <c r="I641">
        <v>0.10299999999999999</v>
      </c>
      <c r="J641" s="72">
        <v>9.1945100000000011</v>
      </c>
      <c r="K641">
        <v>1</v>
      </c>
      <c r="L641" s="300">
        <f t="shared" si="49"/>
        <v>0.33</v>
      </c>
      <c r="M641" s="302">
        <f t="shared" si="54"/>
        <v>0.66500000000000004</v>
      </c>
      <c r="N641" s="297">
        <f t="shared" si="50"/>
        <v>132.97</v>
      </c>
      <c r="O641" s="297">
        <f t="shared" si="51"/>
        <v>0</v>
      </c>
      <c r="P641" s="201" t="e">
        <f t="shared" si="53"/>
        <v>#DIV/0!</v>
      </c>
      <c r="Q641" s="208">
        <f t="shared" si="52"/>
        <v>0</v>
      </c>
      <c r="U641" s="297" t="str">
        <f>PE!AP641</f>
        <v>Kläranlage</v>
      </c>
    </row>
    <row r="642" spans="1:21">
      <c r="A642" s="197" t="s">
        <v>695</v>
      </c>
      <c r="B642" s="22">
        <v>167.23</v>
      </c>
      <c r="H642" s="22">
        <v>0.66100000000000003</v>
      </c>
      <c r="I642">
        <v>0.10299999999999999</v>
      </c>
      <c r="J642" s="72">
        <v>9.96387</v>
      </c>
      <c r="K642">
        <v>1</v>
      </c>
      <c r="L642" s="300">
        <f t="shared" ref="L642:L705" si="55">IF(COUNT(B642:C642)=1,0.33,(COUNT(B642:C642)*(1/(COUNT(B642:C642)+COUNTBLANK(B642:C642)))+(IF(O642&lt;35,1,IF(O642&lt;70,0.5,IF(O642&gt;70,0)))))/2)</f>
        <v>0.33</v>
      </c>
      <c r="M642" s="302">
        <f t="shared" si="54"/>
        <v>0.66500000000000004</v>
      </c>
      <c r="N642" s="297">
        <f t="shared" ref="N642:N705" si="56">AVERAGE(B642:E642)</f>
        <v>167.23</v>
      </c>
      <c r="O642" s="297">
        <f t="shared" ref="O642:O705" si="57">(MAX(B642:C642)-MIN(B642:C642))/N642*100</f>
        <v>0</v>
      </c>
      <c r="P642" s="201" t="e">
        <f t="shared" si="53"/>
        <v>#DIV/0!</v>
      </c>
      <c r="Q642" s="208">
        <f t="shared" ref="Q642:Q705" si="58">IFERROR(P642/J642,0)</f>
        <v>0</v>
      </c>
      <c r="U642" s="297" t="str">
        <f>PE!AP642</f>
        <v>Kläranlage</v>
      </c>
    </row>
    <row r="643" spans="1:21">
      <c r="A643" s="197" t="s">
        <v>696</v>
      </c>
      <c r="B643" s="22">
        <v>62.88</v>
      </c>
      <c r="H643" s="22">
        <v>0.47499999999999998</v>
      </c>
      <c r="I643">
        <v>0.192</v>
      </c>
      <c r="J643" s="72">
        <v>7.4666899999999998</v>
      </c>
      <c r="K643">
        <v>0.8</v>
      </c>
      <c r="L643" s="300">
        <f t="shared" si="55"/>
        <v>0.33</v>
      </c>
      <c r="M643" s="302">
        <f t="shared" si="54"/>
        <v>0.56500000000000006</v>
      </c>
      <c r="N643" s="297">
        <f t="shared" si="56"/>
        <v>62.88</v>
      </c>
      <c r="O643" s="297">
        <f t="shared" si="57"/>
        <v>0</v>
      </c>
      <c r="P643" s="201" t="e">
        <f t="shared" si="53"/>
        <v>#DIV/0!</v>
      </c>
      <c r="Q643" s="208">
        <f t="shared" si="58"/>
        <v>0</v>
      </c>
      <c r="U643" s="297" t="str">
        <f>PE!AP643</f>
        <v>KWS</v>
      </c>
    </row>
    <row r="644" spans="1:21">
      <c r="A644" s="197" t="s">
        <v>697</v>
      </c>
      <c r="B644" s="22">
        <v>57.89</v>
      </c>
      <c r="H644" s="22">
        <v>0.99299999999999999</v>
      </c>
      <c r="I644">
        <v>0.192</v>
      </c>
      <c r="J644" s="72">
        <v>6.9106949999999996</v>
      </c>
      <c r="K644">
        <v>0.8</v>
      </c>
      <c r="L644" s="300">
        <f t="shared" si="55"/>
        <v>0.33</v>
      </c>
      <c r="M644" s="302">
        <f t="shared" si="54"/>
        <v>0.56500000000000006</v>
      </c>
      <c r="N644" s="297">
        <f t="shared" si="56"/>
        <v>57.89</v>
      </c>
      <c r="O644" s="297">
        <f t="shared" si="57"/>
        <v>0</v>
      </c>
      <c r="P644" s="201" t="e">
        <f t="shared" si="53"/>
        <v>#DIV/0!</v>
      </c>
      <c r="Q644" s="208">
        <f t="shared" si="58"/>
        <v>0</v>
      </c>
      <c r="U644" s="297" t="str">
        <f>PE!AP644</f>
        <v>KWS</v>
      </c>
    </row>
    <row r="645" spans="1:21">
      <c r="A645" s="197" t="s">
        <v>698</v>
      </c>
      <c r="B645" s="22">
        <v>54.81</v>
      </c>
      <c r="H645" s="22">
        <v>0.79400000000000004</v>
      </c>
      <c r="I645">
        <v>0.192</v>
      </c>
      <c r="J645" s="72">
        <v>6.5454150000000002</v>
      </c>
      <c r="K645">
        <v>0.8</v>
      </c>
      <c r="L645" s="300">
        <f t="shared" si="55"/>
        <v>0.33</v>
      </c>
      <c r="M645" s="302">
        <f t="shared" si="54"/>
        <v>0.56500000000000006</v>
      </c>
      <c r="N645" s="297">
        <f t="shared" si="56"/>
        <v>54.81</v>
      </c>
      <c r="O645" s="297">
        <f t="shared" si="57"/>
        <v>0</v>
      </c>
      <c r="P645" s="201" t="e">
        <f t="shared" si="53"/>
        <v>#DIV/0!</v>
      </c>
      <c r="Q645" s="208">
        <f t="shared" si="58"/>
        <v>0</v>
      </c>
      <c r="U645" s="297" t="str">
        <f>PE!AP645</f>
        <v>KWS</v>
      </c>
    </row>
    <row r="646" spans="1:21">
      <c r="A646" s="197" t="s">
        <v>699</v>
      </c>
      <c r="B646" s="22">
        <v>101.31</v>
      </c>
      <c r="H646" s="22">
        <v>0.78</v>
      </c>
      <c r="I646">
        <v>8.6999999999999994E-2</v>
      </c>
      <c r="J646" s="72">
        <v>11.9077</v>
      </c>
      <c r="K646">
        <v>0.8</v>
      </c>
      <c r="L646" s="300">
        <f t="shared" si="55"/>
        <v>0.33</v>
      </c>
      <c r="M646" s="302">
        <f t="shared" si="54"/>
        <v>0.56500000000000006</v>
      </c>
      <c r="N646" s="297">
        <f t="shared" si="56"/>
        <v>101.31</v>
      </c>
      <c r="O646" s="297">
        <f t="shared" si="57"/>
        <v>0</v>
      </c>
      <c r="P646" s="201" t="e">
        <f t="shared" si="53"/>
        <v>#DIV/0!</v>
      </c>
      <c r="Q646" s="208">
        <f t="shared" si="58"/>
        <v>0</v>
      </c>
      <c r="U646" s="297" t="str">
        <f>PE!AP646</f>
        <v>KWS</v>
      </c>
    </row>
    <row r="647" spans="1:21">
      <c r="A647" s="197" t="s">
        <v>700</v>
      </c>
      <c r="B647" s="22">
        <v>92.36</v>
      </c>
      <c r="H647" s="22">
        <v>0.34399999999999997</v>
      </c>
      <c r="I647">
        <v>8.6999999999999994E-2</v>
      </c>
      <c r="J647" s="72">
        <v>8.1414500000000007</v>
      </c>
      <c r="K647">
        <v>0.8</v>
      </c>
      <c r="L647" s="300">
        <f t="shared" si="55"/>
        <v>0.33</v>
      </c>
      <c r="M647" s="302">
        <f t="shared" si="54"/>
        <v>0.56500000000000006</v>
      </c>
      <c r="N647" s="297">
        <f t="shared" si="56"/>
        <v>92.36</v>
      </c>
      <c r="O647" s="297">
        <f t="shared" si="57"/>
        <v>0</v>
      </c>
      <c r="P647" s="201" t="e">
        <f t="shared" si="53"/>
        <v>#DIV/0!</v>
      </c>
      <c r="Q647" s="208">
        <f t="shared" si="58"/>
        <v>0</v>
      </c>
      <c r="U647" s="297" t="str">
        <f>PE!AP647</f>
        <v>KWS</v>
      </c>
    </row>
    <row r="648" spans="1:21">
      <c r="A648" s="197" t="s">
        <v>701</v>
      </c>
      <c r="B648" s="22">
        <v>94.02</v>
      </c>
      <c r="H648" s="22">
        <v>1.079</v>
      </c>
      <c r="I648">
        <v>8.6999999999999994E-2</v>
      </c>
      <c r="J648" s="72">
        <v>9.8009899999999988</v>
      </c>
      <c r="K648">
        <v>0.8</v>
      </c>
      <c r="L648" s="300">
        <f t="shared" si="55"/>
        <v>0.33</v>
      </c>
      <c r="M648" s="302">
        <f t="shared" si="54"/>
        <v>0.56500000000000006</v>
      </c>
      <c r="N648" s="297">
        <f t="shared" si="56"/>
        <v>94.02</v>
      </c>
      <c r="O648" s="297">
        <f t="shared" si="57"/>
        <v>0</v>
      </c>
      <c r="P648" s="201" t="e">
        <f t="shared" si="53"/>
        <v>#DIV/0!</v>
      </c>
      <c r="Q648" s="208">
        <f t="shared" si="58"/>
        <v>0</v>
      </c>
      <c r="U648" s="297" t="str">
        <f>PE!AP648</f>
        <v>KWS</v>
      </c>
    </row>
    <row r="649" spans="1:21">
      <c r="A649" s="197" t="s">
        <v>702</v>
      </c>
      <c r="B649" s="22">
        <v>68.7</v>
      </c>
      <c r="H649" s="22">
        <v>0.214</v>
      </c>
      <c r="I649">
        <v>0.17599999999999999</v>
      </c>
      <c r="J649" s="72">
        <v>8.4218100000000007</v>
      </c>
      <c r="K649">
        <v>1</v>
      </c>
      <c r="L649" s="300">
        <f t="shared" si="55"/>
        <v>0.33</v>
      </c>
      <c r="M649" s="302">
        <f t="shared" si="54"/>
        <v>0.66500000000000004</v>
      </c>
      <c r="N649" s="297">
        <f t="shared" si="56"/>
        <v>68.7</v>
      </c>
      <c r="O649" s="297">
        <f t="shared" si="57"/>
        <v>0</v>
      </c>
      <c r="P649" s="201" t="e">
        <f t="shared" si="53"/>
        <v>#DIV/0!</v>
      </c>
      <c r="Q649" s="208">
        <f t="shared" si="58"/>
        <v>0</v>
      </c>
      <c r="U649" s="297" t="str">
        <f>PE!AP649</f>
        <v>KWS, Schlamm</v>
      </c>
    </row>
    <row r="650" spans="1:21">
      <c r="A650" s="197" t="s">
        <v>703</v>
      </c>
      <c r="B650" s="22">
        <v>41.41</v>
      </c>
      <c r="H650" s="22">
        <v>0.95</v>
      </c>
      <c r="I650">
        <v>0.17599999999999999</v>
      </c>
      <c r="J650" s="72">
        <v>5.5262399999999996</v>
      </c>
      <c r="K650">
        <v>0.8</v>
      </c>
      <c r="L650" s="300">
        <f t="shared" si="55"/>
        <v>0.33</v>
      </c>
      <c r="M650" s="302">
        <f t="shared" si="54"/>
        <v>0.56500000000000006</v>
      </c>
      <c r="N650" s="297">
        <f t="shared" si="56"/>
        <v>41.41</v>
      </c>
      <c r="O650" s="297">
        <f t="shared" si="57"/>
        <v>0</v>
      </c>
      <c r="P650" s="201" t="e">
        <f t="shared" si="53"/>
        <v>#DIV/0!</v>
      </c>
      <c r="Q650" s="208">
        <f t="shared" si="58"/>
        <v>0</v>
      </c>
      <c r="U650" s="297" t="str">
        <f>PE!AP650</f>
        <v>KWS, Schlamm</v>
      </c>
    </row>
    <row r="651" spans="1:21">
      <c r="A651" s="197" t="s">
        <v>704</v>
      </c>
      <c r="B651" s="22">
        <v>68.81</v>
      </c>
      <c r="H651" s="22">
        <v>0.97099999999999997</v>
      </c>
      <c r="I651">
        <v>0.17599999999999999</v>
      </c>
      <c r="J651" s="72">
        <v>12.77135</v>
      </c>
      <c r="K651">
        <v>1</v>
      </c>
      <c r="L651" s="300">
        <f t="shared" si="55"/>
        <v>0.33</v>
      </c>
      <c r="M651" s="302">
        <f t="shared" si="54"/>
        <v>0.66500000000000004</v>
      </c>
      <c r="N651" s="297">
        <f t="shared" si="56"/>
        <v>68.81</v>
      </c>
      <c r="O651" s="297">
        <f t="shared" si="57"/>
        <v>0</v>
      </c>
      <c r="P651" s="201" t="e">
        <f t="shared" si="53"/>
        <v>#DIV/0!</v>
      </c>
      <c r="Q651" s="208">
        <f t="shared" si="58"/>
        <v>0</v>
      </c>
      <c r="U651" s="297" t="str">
        <f>PE!AP651</f>
        <v>KWS, Schlamm</v>
      </c>
    </row>
    <row r="652" spans="1:21">
      <c r="A652" s="197" t="s">
        <v>705</v>
      </c>
      <c r="B652" s="22">
        <v>44.88</v>
      </c>
      <c r="H652" s="22">
        <v>0.35</v>
      </c>
      <c r="I652">
        <v>2.3E-2</v>
      </c>
      <c r="J652" s="72">
        <v>6.3907699999999998</v>
      </c>
      <c r="K652">
        <v>0.9</v>
      </c>
      <c r="L652" s="300">
        <f t="shared" si="55"/>
        <v>0.33</v>
      </c>
      <c r="M652" s="302">
        <f t="shared" si="54"/>
        <v>0.61499999999999999</v>
      </c>
      <c r="N652" s="297">
        <f t="shared" si="56"/>
        <v>44.88</v>
      </c>
      <c r="O652" s="297">
        <f t="shared" si="57"/>
        <v>0</v>
      </c>
      <c r="P652" s="201" t="e">
        <f t="shared" si="53"/>
        <v>#DIV/0!</v>
      </c>
      <c r="Q652" s="208">
        <f t="shared" si="58"/>
        <v>0</v>
      </c>
      <c r="U652" s="297" t="str">
        <f>PE!AP652</f>
        <v>Flussproben, Lippe</v>
      </c>
    </row>
    <row r="653" spans="1:21">
      <c r="A653" s="197" t="s">
        <v>706</v>
      </c>
      <c r="B653" s="22">
        <v>36.28</v>
      </c>
      <c r="H653" s="22">
        <v>0.92900000000000005</v>
      </c>
      <c r="I653">
        <v>2.3E-2</v>
      </c>
      <c r="J653" s="72">
        <v>7.3047300000000002</v>
      </c>
      <c r="K653">
        <v>0.9</v>
      </c>
      <c r="L653" s="300">
        <f t="shared" si="55"/>
        <v>0.33</v>
      </c>
      <c r="M653" s="302">
        <f t="shared" si="54"/>
        <v>0.61499999999999999</v>
      </c>
      <c r="N653" s="297">
        <f t="shared" si="56"/>
        <v>36.28</v>
      </c>
      <c r="O653" s="297">
        <f t="shared" si="57"/>
        <v>0</v>
      </c>
      <c r="P653" s="201" t="e">
        <f t="shared" ref="P653:P716" si="59">AVERAGE(C653:G653)</f>
        <v>#DIV/0!</v>
      </c>
      <c r="Q653" s="208">
        <f t="shared" si="58"/>
        <v>0</v>
      </c>
      <c r="U653" s="297" t="str">
        <f>PE!AP653</f>
        <v>Flussproben, Lippe</v>
      </c>
    </row>
    <row r="654" spans="1:21">
      <c r="A654" s="197" t="s">
        <v>707</v>
      </c>
      <c r="B654" s="22">
        <v>58.5</v>
      </c>
      <c r="H654" s="22">
        <v>0.91900000000000004</v>
      </c>
      <c r="I654">
        <v>2.3E-2</v>
      </c>
      <c r="J654" s="72">
        <v>8.3325399999999998</v>
      </c>
      <c r="K654">
        <v>1</v>
      </c>
      <c r="L654" s="300">
        <f t="shared" si="55"/>
        <v>0.33</v>
      </c>
      <c r="M654" s="302">
        <f t="shared" si="54"/>
        <v>0.66500000000000004</v>
      </c>
      <c r="N654" s="297">
        <f t="shared" si="56"/>
        <v>58.5</v>
      </c>
      <c r="O654" s="297">
        <f t="shared" si="57"/>
        <v>0</v>
      </c>
      <c r="P654" s="201" t="e">
        <f t="shared" si="59"/>
        <v>#DIV/0!</v>
      </c>
      <c r="Q654" s="208">
        <f t="shared" si="58"/>
        <v>0</v>
      </c>
      <c r="U654" s="297" t="str">
        <f>PE!AP654</f>
        <v>Flussproben, Lippe</v>
      </c>
    </row>
    <row r="655" spans="1:21">
      <c r="A655" s="197" t="s">
        <v>708</v>
      </c>
      <c r="B655" s="22">
        <v>47.59</v>
      </c>
      <c r="H655" s="22">
        <v>0.434</v>
      </c>
      <c r="I655">
        <v>5.8999999999999997E-2</v>
      </c>
      <c r="J655" s="72">
        <v>5.7549900000000003</v>
      </c>
      <c r="K655">
        <v>0.9</v>
      </c>
      <c r="L655" s="300">
        <f t="shared" si="55"/>
        <v>0.33</v>
      </c>
      <c r="M655" s="302">
        <f t="shared" si="54"/>
        <v>0.61499999999999999</v>
      </c>
      <c r="N655" s="297">
        <f t="shared" si="56"/>
        <v>47.59</v>
      </c>
      <c r="O655" s="297">
        <f t="shared" si="57"/>
        <v>0</v>
      </c>
      <c r="P655" s="201" t="e">
        <f t="shared" si="59"/>
        <v>#DIV/0!</v>
      </c>
      <c r="Q655" s="208">
        <f t="shared" si="58"/>
        <v>0</v>
      </c>
      <c r="U655" s="297" t="str">
        <f>PE!AP655</f>
        <v>Flussproben, Lippe</v>
      </c>
    </row>
    <row r="656" spans="1:21">
      <c r="A656" s="197" t="s">
        <v>709</v>
      </c>
      <c r="B656" s="22">
        <v>124.23</v>
      </c>
      <c r="H656" s="22">
        <v>1.1020000000000001</v>
      </c>
      <c r="I656">
        <v>5.8999999999999997E-2</v>
      </c>
      <c r="J656" s="72">
        <v>9.8056399999999986</v>
      </c>
      <c r="K656">
        <v>1</v>
      </c>
      <c r="L656" s="300">
        <f t="shared" si="55"/>
        <v>0.33</v>
      </c>
      <c r="M656" s="302">
        <f t="shared" si="54"/>
        <v>0.66500000000000004</v>
      </c>
      <c r="N656" s="297">
        <f t="shared" si="56"/>
        <v>124.23</v>
      </c>
      <c r="O656" s="297">
        <f t="shared" si="57"/>
        <v>0</v>
      </c>
      <c r="P656" s="201" t="e">
        <f t="shared" si="59"/>
        <v>#DIV/0!</v>
      </c>
      <c r="Q656" s="208">
        <f t="shared" si="58"/>
        <v>0</v>
      </c>
      <c r="U656" s="297" t="str">
        <f>PE!AP656</f>
        <v>Flussproben, Lippe</v>
      </c>
    </row>
    <row r="657" spans="1:21">
      <c r="A657" s="197" t="s">
        <v>710</v>
      </c>
      <c r="B657" s="22">
        <v>46.51</v>
      </c>
      <c r="H657" s="22">
        <v>0.72599999999999998</v>
      </c>
      <c r="I657">
        <v>5.8999999999999997E-2</v>
      </c>
      <c r="J657" s="72">
        <v>5.9144800000000002</v>
      </c>
      <c r="K657">
        <v>1</v>
      </c>
      <c r="L657" s="300">
        <f t="shared" si="55"/>
        <v>0.33</v>
      </c>
      <c r="M657" s="302">
        <f t="shared" si="54"/>
        <v>0.66500000000000004</v>
      </c>
      <c r="N657" s="297">
        <f t="shared" si="56"/>
        <v>46.51</v>
      </c>
      <c r="O657" s="297">
        <f t="shared" si="57"/>
        <v>0</v>
      </c>
      <c r="P657" s="201" t="e">
        <f t="shared" si="59"/>
        <v>#DIV/0!</v>
      </c>
      <c r="Q657" s="208">
        <f t="shared" si="58"/>
        <v>0</v>
      </c>
      <c r="U657" s="297" t="str">
        <f>PE!AP657</f>
        <v>Flussproben, Lippe</v>
      </c>
    </row>
    <row r="658" spans="1:21">
      <c r="A658" s="197" t="s">
        <v>711</v>
      </c>
      <c r="B658" s="22">
        <v>86.66</v>
      </c>
      <c r="H658" s="22">
        <v>0.53100000000000003</v>
      </c>
      <c r="I658">
        <v>6.2E-2</v>
      </c>
      <c r="J658" s="72">
        <v>7.6568250000000004</v>
      </c>
      <c r="K658">
        <v>1</v>
      </c>
      <c r="L658" s="300">
        <f t="shared" si="55"/>
        <v>0.33</v>
      </c>
      <c r="M658" s="302">
        <f t="shared" si="54"/>
        <v>0.66500000000000004</v>
      </c>
      <c r="N658" s="297">
        <f t="shared" si="56"/>
        <v>86.66</v>
      </c>
      <c r="O658" s="297">
        <f t="shared" si="57"/>
        <v>0</v>
      </c>
      <c r="P658" s="201" t="e">
        <f t="shared" si="59"/>
        <v>#DIV/0!</v>
      </c>
      <c r="Q658" s="208">
        <f t="shared" si="58"/>
        <v>0</v>
      </c>
      <c r="U658" s="297" t="str">
        <f>PE!AP658</f>
        <v>Flussproben, Lippe</v>
      </c>
    </row>
    <row r="659" spans="1:21">
      <c r="A659" s="197" t="s">
        <v>712</v>
      </c>
      <c r="B659" s="22">
        <v>79.989999999999995</v>
      </c>
      <c r="H659" s="22">
        <v>0.59599999999999997</v>
      </c>
      <c r="I659">
        <v>6.2E-2</v>
      </c>
      <c r="J659" s="72">
        <v>8.9805200000000003</v>
      </c>
      <c r="K659">
        <v>1</v>
      </c>
      <c r="L659" s="300">
        <f t="shared" si="55"/>
        <v>0.33</v>
      </c>
      <c r="M659" s="302">
        <f t="shared" si="54"/>
        <v>0.66500000000000004</v>
      </c>
      <c r="N659" s="297">
        <f t="shared" si="56"/>
        <v>79.989999999999995</v>
      </c>
      <c r="O659" s="297">
        <f t="shared" si="57"/>
        <v>0</v>
      </c>
      <c r="P659" s="201" t="e">
        <f t="shared" si="59"/>
        <v>#DIV/0!</v>
      </c>
      <c r="Q659" s="208">
        <f t="shared" si="58"/>
        <v>0</v>
      </c>
      <c r="U659" s="297" t="str">
        <f>PE!AP659</f>
        <v>Flussproben, Lippe</v>
      </c>
    </row>
    <row r="660" spans="1:21">
      <c r="A660" s="197" t="s">
        <v>713</v>
      </c>
      <c r="B660" s="22">
        <v>59.5</v>
      </c>
      <c r="H660" s="22">
        <v>1.119</v>
      </c>
      <c r="I660">
        <v>6.2E-2</v>
      </c>
      <c r="J660" s="72">
        <v>5.3087499999999999</v>
      </c>
      <c r="K660">
        <v>1</v>
      </c>
      <c r="L660" s="300">
        <f t="shared" si="55"/>
        <v>0.33</v>
      </c>
      <c r="M660" s="302">
        <f t="shared" si="54"/>
        <v>0.66500000000000004</v>
      </c>
      <c r="N660" s="297">
        <f t="shared" si="56"/>
        <v>59.5</v>
      </c>
      <c r="O660" s="297">
        <f t="shared" si="57"/>
        <v>0</v>
      </c>
      <c r="P660" s="201" t="e">
        <f t="shared" si="59"/>
        <v>#DIV/0!</v>
      </c>
      <c r="Q660" s="208">
        <f t="shared" si="58"/>
        <v>0</v>
      </c>
      <c r="U660" s="297" t="str">
        <f>PE!AP660</f>
        <v>Flussproben, Lippe</v>
      </c>
    </row>
    <row r="661" spans="1:21">
      <c r="A661" s="197" t="s">
        <v>714</v>
      </c>
      <c r="B661" s="22">
        <v>313.06</v>
      </c>
      <c r="H661" s="22">
        <v>0.42499999999999999</v>
      </c>
      <c r="I661">
        <v>0.17799999999999999</v>
      </c>
      <c r="J661" s="72">
        <v>9.4334749999999996</v>
      </c>
      <c r="K661">
        <v>1</v>
      </c>
      <c r="L661" s="300">
        <f t="shared" si="55"/>
        <v>0.33</v>
      </c>
      <c r="M661" s="302">
        <f t="shared" si="54"/>
        <v>0.66500000000000004</v>
      </c>
      <c r="N661" s="297">
        <f t="shared" si="56"/>
        <v>313.06</v>
      </c>
      <c r="O661" s="297">
        <f t="shared" si="57"/>
        <v>0</v>
      </c>
      <c r="P661" s="201" t="e">
        <f t="shared" si="59"/>
        <v>#DIV/0!</v>
      </c>
      <c r="Q661" s="208">
        <f t="shared" si="58"/>
        <v>0</v>
      </c>
      <c r="U661" s="297" t="str">
        <f>PE!AP661</f>
        <v>Kläranlage</v>
      </c>
    </row>
    <row r="662" spans="1:21">
      <c r="A662" s="197" t="s">
        <v>715</v>
      </c>
      <c r="B662" s="22">
        <v>353.54</v>
      </c>
      <c r="H662" s="22">
        <v>1.02</v>
      </c>
      <c r="I662">
        <v>0.17799999999999999</v>
      </c>
      <c r="J662" s="72">
        <v>12.192</v>
      </c>
      <c r="K662">
        <v>1</v>
      </c>
      <c r="L662" s="300">
        <f t="shared" si="55"/>
        <v>0.33</v>
      </c>
      <c r="M662" s="302">
        <f t="shared" si="54"/>
        <v>0.66500000000000004</v>
      </c>
      <c r="N662" s="297">
        <f t="shared" si="56"/>
        <v>353.54</v>
      </c>
      <c r="O662" s="297">
        <f t="shared" si="57"/>
        <v>0</v>
      </c>
      <c r="P662" s="201" t="e">
        <f t="shared" si="59"/>
        <v>#DIV/0!</v>
      </c>
      <c r="Q662" s="208">
        <f t="shared" si="58"/>
        <v>0</v>
      </c>
      <c r="U662" s="297" t="str">
        <f>PE!AP662</f>
        <v>Kläranlage</v>
      </c>
    </row>
    <row r="663" spans="1:21">
      <c r="A663" s="197" t="s">
        <v>716</v>
      </c>
      <c r="B663" s="22">
        <v>243.53</v>
      </c>
      <c r="H663" s="22">
        <v>0.74</v>
      </c>
      <c r="I663">
        <v>0.17799999999999999</v>
      </c>
      <c r="J663" s="72">
        <v>7.2363899999999992</v>
      </c>
      <c r="K663">
        <v>1</v>
      </c>
      <c r="L663" s="300">
        <f t="shared" si="55"/>
        <v>0.33</v>
      </c>
      <c r="M663" s="302">
        <f t="shared" si="54"/>
        <v>0.66500000000000004</v>
      </c>
      <c r="N663" s="297">
        <f t="shared" si="56"/>
        <v>243.53</v>
      </c>
      <c r="O663" s="297">
        <f t="shared" si="57"/>
        <v>0</v>
      </c>
      <c r="P663" s="201" t="e">
        <f t="shared" si="59"/>
        <v>#DIV/0!</v>
      </c>
      <c r="Q663" s="208">
        <f t="shared" si="58"/>
        <v>0</v>
      </c>
      <c r="U663" s="297" t="str">
        <f>PE!AP663</f>
        <v>Kläranlage</v>
      </c>
    </row>
    <row r="664" spans="1:21">
      <c r="A664" s="197" t="s">
        <v>717</v>
      </c>
      <c r="J664" s="72">
        <v>0.28799999999999998</v>
      </c>
      <c r="L664" s="300" t="e">
        <f t="shared" si="55"/>
        <v>#DIV/0!</v>
      </c>
      <c r="M664" s="302" t="e">
        <f t="shared" si="54"/>
        <v>#DIV/0!</v>
      </c>
      <c r="N664" s="297" t="e">
        <f t="shared" si="56"/>
        <v>#DIV/0!</v>
      </c>
      <c r="O664" s="297" t="e">
        <f t="shared" si="57"/>
        <v>#DIV/0!</v>
      </c>
      <c r="P664" s="201" t="e">
        <f t="shared" si="59"/>
        <v>#DIV/0!</v>
      </c>
      <c r="Q664" s="208">
        <f t="shared" si="58"/>
        <v>0</v>
      </c>
      <c r="U664" s="297" t="str">
        <f>PE!AP664</f>
        <v>Methode</v>
      </c>
    </row>
    <row r="665" spans="1:21">
      <c r="A665" s="197" t="s">
        <v>718</v>
      </c>
      <c r="E665">
        <v>26.5</v>
      </c>
      <c r="F665">
        <v>90.79</v>
      </c>
      <c r="G665">
        <v>22.96</v>
      </c>
      <c r="J665" s="72">
        <v>0.15596099999999999</v>
      </c>
      <c r="K665">
        <v>0.35</v>
      </c>
      <c r="L665" s="300">
        <f t="shared" si="55"/>
        <v>0.5</v>
      </c>
      <c r="M665" s="302">
        <f t="shared" si="54"/>
        <v>0.42499999999999999</v>
      </c>
      <c r="N665" s="297">
        <f t="shared" si="56"/>
        <v>26.5</v>
      </c>
      <c r="O665" s="297">
        <f t="shared" si="57"/>
        <v>0</v>
      </c>
      <c r="P665" s="201">
        <f t="shared" si="59"/>
        <v>46.75</v>
      </c>
      <c r="Q665" s="208">
        <f t="shared" si="58"/>
        <v>299.75442578593368</v>
      </c>
      <c r="U665" s="297" t="str">
        <f>PE!AP665</f>
        <v>Methode</v>
      </c>
    </row>
    <row r="666" spans="1:21">
      <c r="A666" s="197" t="s">
        <v>719</v>
      </c>
      <c r="C666">
        <v>641.28</v>
      </c>
      <c r="E666">
        <v>18.45</v>
      </c>
      <c r="F666">
        <v>109.95</v>
      </c>
      <c r="G666">
        <v>33.74</v>
      </c>
      <c r="J666" s="72">
        <v>0.40368500000000002</v>
      </c>
      <c r="K666">
        <v>0.42</v>
      </c>
      <c r="L666" s="300">
        <f t="shared" si="55"/>
        <v>0.33</v>
      </c>
      <c r="M666" s="302">
        <f t="shared" si="54"/>
        <v>0.375</v>
      </c>
      <c r="N666" s="297">
        <f t="shared" si="56"/>
        <v>329.86500000000001</v>
      </c>
      <c r="O666" s="297">
        <f t="shared" si="57"/>
        <v>0</v>
      </c>
      <c r="P666" s="201">
        <f t="shared" si="59"/>
        <v>200.85500000000002</v>
      </c>
      <c r="Q666" s="208">
        <f t="shared" si="58"/>
        <v>497.55378574878932</v>
      </c>
      <c r="S666">
        <f>1000*(J666-0.055481)</f>
        <v>348.20400000000001</v>
      </c>
      <c r="T666">
        <f>100*P666/S666</f>
        <v>57.683139768641368</v>
      </c>
      <c r="U666" s="297" t="str">
        <f>PE!AP666</f>
        <v>Methode</v>
      </c>
    </row>
    <row r="667" spans="1:21">
      <c r="A667" s="214" t="s">
        <v>720</v>
      </c>
      <c r="B667" s="22">
        <v>120.14</v>
      </c>
      <c r="H667" s="22">
        <v>0.93200000000000005</v>
      </c>
      <c r="I667">
        <v>0.15</v>
      </c>
      <c r="J667">
        <v>6.3958050000000002</v>
      </c>
      <c r="K667">
        <v>1</v>
      </c>
      <c r="L667" s="300">
        <f t="shared" si="55"/>
        <v>0.33</v>
      </c>
      <c r="M667" s="302">
        <f t="shared" si="54"/>
        <v>0.66500000000000004</v>
      </c>
      <c r="N667" s="297">
        <f t="shared" si="56"/>
        <v>120.14</v>
      </c>
      <c r="O667" s="297">
        <f t="shared" si="57"/>
        <v>0</v>
      </c>
      <c r="P667" s="201" t="e">
        <f t="shared" si="59"/>
        <v>#DIV/0!</v>
      </c>
      <c r="Q667" s="208">
        <f t="shared" si="58"/>
        <v>0</v>
      </c>
      <c r="U667" s="297" t="str">
        <f>PE!AP667</f>
        <v>Kläranlage</v>
      </c>
    </row>
    <row r="668" spans="1:21">
      <c r="A668" s="214" t="s">
        <v>721</v>
      </c>
      <c r="B668" s="22">
        <v>214.98</v>
      </c>
      <c r="H668" s="22">
        <v>0.98499999999999999</v>
      </c>
      <c r="I668">
        <v>0.15</v>
      </c>
      <c r="J668">
        <v>14.386200000000001</v>
      </c>
      <c r="K668">
        <v>0.8</v>
      </c>
      <c r="L668" s="300">
        <f t="shared" si="55"/>
        <v>0.33</v>
      </c>
      <c r="M668" s="302">
        <f t="shared" ref="M668:M731" si="60">AVERAGE(K668:L668)</f>
        <v>0.56500000000000006</v>
      </c>
      <c r="N668" s="297">
        <f t="shared" si="56"/>
        <v>214.98</v>
      </c>
      <c r="O668" s="297">
        <f t="shared" si="57"/>
        <v>0</v>
      </c>
      <c r="P668" s="201" t="e">
        <f t="shared" si="59"/>
        <v>#DIV/0!</v>
      </c>
      <c r="Q668" s="208">
        <f t="shared" si="58"/>
        <v>0</v>
      </c>
      <c r="U668" s="297" t="str">
        <f>PE!AP668</f>
        <v>Kläranlage</v>
      </c>
    </row>
    <row r="669" spans="1:21">
      <c r="A669" s="214" t="s">
        <v>722</v>
      </c>
      <c r="B669" s="22">
        <v>126.06</v>
      </c>
      <c r="H669" s="22">
        <v>0.23799999999999999</v>
      </c>
      <c r="I669">
        <v>0.15</v>
      </c>
      <c r="J669">
        <v>9.6701750000000004</v>
      </c>
      <c r="K669">
        <v>0.8</v>
      </c>
      <c r="L669" s="300">
        <f t="shared" si="55"/>
        <v>0.33</v>
      </c>
      <c r="M669" s="302">
        <f t="shared" si="60"/>
        <v>0.56500000000000006</v>
      </c>
      <c r="N669" s="297">
        <f t="shared" si="56"/>
        <v>126.06</v>
      </c>
      <c r="O669" s="297">
        <f t="shared" si="57"/>
        <v>0</v>
      </c>
      <c r="P669" s="201" t="e">
        <f t="shared" si="59"/>
        <v>#DIV/0!</v>
      </c>
      <c r="Q669" s="208">
        <f t="shared" si="58"/>
        <v>0</v>
      </c>
      <c r="U669" s="297" t="str">
        <f>PE!AP669</f>
        <v>Kläranlage</v>
      </c>
    </row>
    <row r="670" spans="1:21">
      <c r="A670" s="214" t="s">
        <v>723</v>
      </c>
      <c r="B670" s="22">
        <v>130</v>
      </c>
      <c r="J670">
        <v>8.4091399999999989</v>
      </c>
      <c r="K670">
        <v>1</v>
      </c>
      <c r="L670" s="300">
        <f t="shared" si="55"/>
        <v>0.33</v>
      </c>
      <c r="M670" s="302">
        <f t="shared" si="60"/>
        <v>0.66500000000000004</v>
      </c>
      <c r="N670" s="297">
        <f t="shared" si="56"/>
        <v>130</v>
      </c>
      <c r="O670" s="297">
        <f t="shared" si="57"/>
        <v>0</v>
      </c>
      <c r="P670" s="201" t="e">
        <f t="shared" si="59"/>
        <v>#DIV/0!</v>
      </c>
      <c r="Q670" s="208">
        <f t="shared" si="58"/>
        <v>0</v>
      </c>
      <c r="U670" s="297" t="str">
        <f>PE!AP670</f>
        <v>Kläranlage, Methode</v>
      </c>
    </row>
    <row r="671" spans="1:21">
      <c r="A671" s="214" t="s">
        <v>725</v>
      </c>
      <c r="B671" s="22">
        <v>685.48</v>
      </c>
      <c r="J671">
        <v>11.4796</v>
      </c>
      <c r="K671">
        <v>0.9</v>
      </c>
      <c r="L671" s="300">
        <f t="shared" si="55"/>
        <v>0.33</v>
      </c>
      <c r="M671" s="302">
        <f t="shared" si="60"/>
        <v>0.61499999999999999</v>
      </c>
      <c r="N671" s="297">
        <f t="shared" si="56"/>
        <v>685.48</v>
      </c>
      <c r="O671" s="297">
        <f t="shared" si="57"/>
        <v>0</v>
      </c>
      <c r="P671" s="201" t="e">
        <f t="shared" si="59"/>
        <v>#DIV/0!</v>
      </c>
      <c r="Q671" s="208">
        <f t="shared" si="58"/>
        <v>0</v>
      </c>
      <c r="S671" s="180">
        <v>0.1421</v>
      </c>
      <c r="T671" s="256" t="e">
        <f>100*P671/(1000*S671)</f>
        <v>#DIV/0!</v>
      </c>
      <c r="U671" s="297" t="str">
        <f>PE!AP671</f>
        <v>Kläranlage, Methode</v>
      </c>
    </row>
    <row r="672" spans="1:21">
      <c r="A672" s="214" t="s">
        <v>726</v>
      </c>
      <c r="B672" s="22">
        <v>167.19</v>
      </c>
      <c r="J672">
        <v>6.8967000000000001</v>
      </c>
      <c r="K672">
        <v>0.8</v>
      </c>
      <c r="L672" s="300">
        <f t="shared" si="55"/>
        <v>0.33</v>
      </c>
      <c r="M672" s="302">
        <f t="shared" si="60"/>
        <v>0.56500000000000006</v>
      </c>
      <c r="N672" s="297">
        <f t="shared" si="56"/>
        <v>167.19</v>
      </c>
      <c r="O672" s="297">
        <f t="shared" si="57"/>
        <v>0</v>
      </c>
      <c r="P672" s="201" t="e">
        <f t="shared" si="59"/>
        <v>#DIV/0!</v>
      </c>
      <c r="Q672" s="208">
        <f t="shared" si="58"/>
        <v>0</v>
      </c>
      <c r="U672" s="297" t="str">
        <f>PE!AP672</f>
        <v>Kläranlage, Methode</v>
      </c>
    </row>
    <row r="673" spans="1:21">
      <c r="A673" s="214" t="s">
        <v>727</v>
      </c>
      <c r="B673" s="22">
        <v>148.21</v>
      </c>
      <c r="H673" s="22">
        <v>0.70699999999999996</v>
      </c>
      <c r="I673">
        <v>0.122</v>
      </c>
      <c r="J673">
        <v>8.6553899999999988</v>
      </c>
      <c r="K673">
        <v>1</v>
      </c>
      <c r="L673" s="300">
        <f t="shared" si="55"/>
        <v>0.33</v>
      </c>
      <c r="M673" s="302">
        <f t="shared" si="60"/>
        <v>0.66500000000000004</v>
      </c>
      <c r="N673" s="297">
        <f t="shared" si="56"/>
        <v>148.21</v>
      </c>
      <c r="O673" s="297">
        <f t="shared" si="57"/>
        <v>0</v>
      </c>
      <c r="P673" s="201" t="e">
        <f t="shared" si="59"/>
        <v>#DIV/0!</v>
      </c>
      <c r="Q673" s="208">
        <f t="shared" si="58"/>
        <v>0</v>
      </c>
      <c r="U673" s="297" t="str">
        <f>PE!AP673</f>
        <v>Kläranlage</v>
      </c>
    </row>
    <row r="674" spans="1:21">
      <c r="A674" s="214" t="s">
        <v>728</v>
      </c>
      <c r="B674" s="22">
        <v>93.36</v>
      </c>
      <c r="H674" s="22">
        <v>0.70699999999999996</v>
      </c>
      <c r="I674">
        <v>0.122</v>
      </c>
      <c r="J674">
        <v>7.3886100000000008</v>
      </c>
      <c r="K674">
        <v>0.8</v>
      </c>
      <c r="L674" s="300">
        <f t="shared" si="55"/>
        <v>0.33</v>
      </c>
      <c r="M674" s="302">
        <f t="shared" si="60"/>
        <v>0.56500000000000006</v>
      </c>
      <c r="N674" s="297">
        <f t="shared" si="56"/>
        <v>93.36</v>
      </c>
      <c r="O674" s="297">
        <f t="shared" si="57"/>
        <v>0</v>
      </c>
      <c r="P674" s="201" t="e">
        <f t="shared" si="59"/>
        <v>#DIV/0!</v>
      </c>
      <c r="Q674" s="208">
        <f t="shared" si="58"/>
        <v>0</v>
      </c>
      <c r="U674" s="297" t="str">
        <f>PE!AP674</f>
        <v>Kläranlage</v>
      </c>
    </row>
    <row r="675" spans="1:21">
      <c r="A675" s="214" t="s">
        <v>729</v>
      </c>
      <c r="B675" s="22">
        <v>41.16</v>
      </c>
      <c r="H675" s="22">
        <v>0.76400000000000001</v>
      </c>
      <c r="I675">
        <v>0.04</v>
      </c>
      <c r="J675">
        <v>7.5310050000000004</v>
      </c>
      <c r="K675">
        <v>1</v>
      </c>
      <c r="L675" s="300">
        <f t="shared" si="55"/>
        <v>0.33</v>
      </c>
      <c r="M675" s="302">
        <f t="shared" si="60"/>
        <v>0.66500000000000004</v>
      </c>
      <c r="N675" s="297">
        <f t="shared" si="56"/>
        <v>41.16</v>
      </c>
      <c r="O675" s="297">
        <f t="shared" si="57"/>
        <v>0</v>
      </c>
      <c r="P675" s="201" t="e">
        <f t="shared" si="59"/>
        <v>#DIV/0!</v>
      </c>
      <c r="Q675" s="208">
        <f t="shared" si="58"/>
        <v>0</v>
      </c>
      <c r="U675" s="297" t="str">
        <f>PE!AP675</f>
        <v>Kläranlage</v>
      </c>
    </row>
    <row r="676" spans="1:21">
      <c r="A676" s="214" t="s">
        <v>730</v>
      </c>
      <c r="B676" s="22">
        <v>37.26</v>
      </c>
      <c r="H676" s="22">
        <v>0.38200000000000001</v>
      </c>
      <c r="I676">
        <v>0.04</v>
      </c>
      <c r="J676">
        <v>7.220839999999999</v>
      </c>
      <c r="K676">
        <v>1</v>
      </c>
      <c r="L676" s="300">
        <f t="shared" si="55"/>
        <v>0.33</v>
      </c>
      <c r="M676" s="302">
        <f t="shared" si="60"/>
        <v>0.66500000000000004</v>
      </c>
      <c r="N676" s="297">
        <f t="shared" si="56"/>
        <v>37.26</v>
      </c>
      <c r="O676" s="297">
        <f t="shared" si="57"/>
        <v>0</v>
      </c>
      <c r="P676" s="201" t="e">
        <f t="shared" si="59"/>
        <v>#DIV/0!</v>
      </c>
      <c r="Q676" s="208">
        <f t="shared" si="58"/>
        <v>0</v>
      </c>
      <c r="U676" s="297" t="str">
        <f>PE!AP676</f>
        <v>Kläranlage</v>
      </c>
    </row>
    <row r="677" spans="1:21">
      <c r="A677" s="214" t="s">
        <v>731</v>
      </c>
      <c r="B677" s="22">
        <v>40.99</v>
      </c>
      <c r="H677" s="22">
        <v>0.97599999999999998</v>
      </c>
      <c r="I677">
        <v>0.04</v>
      </c>
      <c r="J677">
        <v>6.5424199999999999</v>
      </c>
      <c r="K677">
        <v>1</v>
      </c>
      <c r="L677" s="300">
        <f t="shared" si="55"/>
        <v>0.33</v>
      </c>
      <c r="M677" s="302">
        <f t="shared" si="60"/>
        <v>0.66500000000000004</v>
      </c>
      <c r="N677" s="297">
        <f t="shared" si="56"/>
        <v>40.99</v>
      </c>
      <c r="O677" s="297">
        <f t="shared" si="57"/>
        <v>0</v>
      </c>
      <c r="P677" s="201" t="e">
        <f t="shared" si="59"/>
        <v>#DIV/0!</v>
      </c>
      <c r="Q677" s="208">
        <f t="shared" si="58"/>
        <v>0</v>
      </c>
      <c r="U677" s="297" t="str">
        <f>PE!AP677</f>
        <v>Kläranlage</v>
      </c>
    </row>
    <row r="678" spans="1:21">
      <c r="A678" s="214" t="s">
        <v>732</v>
      </c>
      <c r="B678" s="22">
        <v>52.12</v>
      </c>
      <c r="J678">
        <v>6.5395599999999998</v>
      </c>
      <c r="K678">
        <v>0.9</v>
      </c>
      <c r="L678" s="300">
        <f t="shared" si="55"/>
        <v>0.33</v>
      </c>
      <c r="M678" s="302">
        <f t="shared" si="60"/>
        <v>0.61499999999999999</v>
      </c>
      <c r="N678" s="297">
        <f t="shared" si="56"/>
        <v>52.12</v>
      </c>
      <c r="O678" s="297">
        <f t="shared" si="57"/>
        <v>0</v>
      </c>
      <c r="P678" s="201" t="e">
        <f t="shared" si="59"/>
        <v>#DIV/0!</v>
      </c>
      <c r="Q678" s="208">
        <f t="shared" si="58"/>
        <v>0</v>
      </c>
      <c r="U678" s="297" t="str">
        <f>PE!AP678</f>
        <v>Kläranlage, Methode</v>
      </c>
    </row>
    <row r="679" spans="1:21">
      <c r="A679" s="214" t="s">
        <v>733</v>
      </c>
      <c r="B679" s="22">
        <v>153.76</v>
      </c>
      <c r="H679" s="22">
        <v>0.70699999999999996</v>
      </c>
      <c r="I679">
        <v>0.14299999999999999</v>
      </c>
      <c r="J679">
        <v>12.27675</v>
      </c>
      <c r="K679">
        <v>1</v>
      </c>
      <c r="L679" s="300">
        <f t="shared" si="55"/>
        <v>0.33</v>
      </c>
      <c r="M679" s="302">
        <f t="shared" si="60"/>
        <v>0.66500000000000004</v>
      </c>
      <c r="N679" s="297">
        <f t="shared" si="56"/>
        <v>153.76</v>
      </c>
      <c r="O679" s="297">
        <f t="shared" si="57"/>
        <v>0</v>
      </c>
      <c r="P679" s="201" t="e">
        <f t="shared" si="59"/>
        <v>#DIV/0!</v>
      </c>
      <c r="Q679" s="208">
        <f t="shared" si="58"/>
        <v>0</v>
      </c>
      <c r="U679" s="297" t="str">
        <f>PE!AP679</f>
        <v>Kläranlage</v>
      </c>
    </row>
    <row r="680" spans="1:21">
      <c r="A680" s="214" t="s">
        <v>734</v>
      </c>
      <c r="B680" s="22">
        <v>116.85</v>
      </c>
      <c r="H680" s="22">
        <v>0.70699999999999996</v>
      </c>
      <c r="I680">
        <v>0.14299999999999999</v>
      </c>
      <c r="J680">
        <v>6.5776500000000002</v>
      </c>
      <c r="K680">
        <v>1</v>
      </c>
      <c r="L680" s="300">
        <f t="shared" si="55"/>
        <v>0.33</v>
      </c>
      <c r="M680" s="302">
        <f t="shared" si="60"/>
        <v>0.66500000000000004</v>
      </c>
      <c r="N680" s="297">
        <f t="shared" si="56"/>
        <v>116.85</v>
      </c>
      <c r="O680" s="297">
        <f t="shared" si="57"/>
        <v>0</v>
      </c>
      <c r="P680" s="201" t="e">
        <f t="shared" si="59"/>
        <v>#DIV/0!</v>
      </c>
      <c r="Q680" s="208">
        <f t="shared" si="58"/>
        <v>0</v>
      </c>
      <c r="U680" s="297" t="str">
        <f>PE!AP680</f>
        <v>Kläranlage</v>
      </c>
    </row>
    <row r="681" spans="1:21">
      <c r="A681" s="214" t="s">
        <v>735</v>
      </c>
      <c r="B681" s="22">
        <v>64.239999999999995</v>
      </c>
      <c r="H681" s="22">
        <v>0.70699999999999996</v>
      </c>
      <c r="I681">
        <v>0.34599999999999997</v>
      </c>
      <c r="J681">
        <v>4.105175</v>
      </c>
      <c r="K681">
        <v>0.8</v>
      </c>
      <c r="L681" s="300">
        <f t="shared" si="55"/>
        <v>0.33</v>
      </c>
      <c r="M681" s="302">
        <f t="shared" si="60"/>
        <v>0.56500000000000006</v>
      </c>
      <c r="N681" s="297">
        <f t="shared" si="56"/>
        <v>64.239999999999995</v>
      </c>
      <c r="O681" s="297">
        <f t="shared" si="57"/>
        <v>0</v>
      </c>
      <c r="P681" s="201" t="e">
        <f t="shared" si="59"/>
        <v>#DIV/0!</v>
      </c>
      <c r="Q681" s="208">
        <f t="shared" si="58"/>
        <v>0</v>
      </c>
      <c r="U681" s="297" t="str">
        <f>PE!AP681</f>
        <v>Kläranlage</v>
      </c>
    </row>
    <row r="682" spans="1:21">
      <c r="A682" s="214" t="s">
        <v>736</v>
      </c>
      <c r="B682" s="22">
        <v>66.790000000000006</v>
      </c>
      <c r="H682" s="22">
        <v>0.70699999999999996</v>
      </c>
      <c r="I682">
        <v>0.34599999999999997</v>
      </c>
      <c r="J682">
        <v>7.0186699999999993</v>
      </c>
      <c r="K682">
        <v>1</v>
      </c>
      <c r="L682" s="300">
        <f t="shared" si="55"/>
        <v>0.33</v>
      </c>
      <c r="M682" s="302">
        <f t="shared" si="60"/>
        <v>0.66500000000000004</v>
      </c>
      <c r="N682" s="297">
        <f t="shared" si="56"/>
        <v>66.790000000000006</v>
      </c>
      <c r="O682" s="297">
        <f t="shared" si="57"/>
        <v>0</v>
      </c>
      <c r="P682" s="201" t="e">
        <f t="shared" si="59"/>
        <v>#DIV/0!</v>
      </c>
      <c r="Q682" s="208">
        <f t="shared" si="58"/>
        <v>0</v>
      </c>
      <c r="U682" s="297" t="str">
        <f>PE!AP682</f>
        <v>Kläranlage</v>
      </c>
    </row>
    <row r="683" spans="1:21">
      <c r="A683" s="214" t="s">
        <v>737</v>
      </c>
      <c r="J683">
        <v>7.177080000000001E-2</v>
      </c>
      <c r="K683">
        <v>0.25</v>
      </c>
      <c r="L683" s="300" t="e">
        <f t="shared" si="55"/>
        <v>#DIV/0!</v>
      </c>
      <c r="M683" s="302" t="e">
        <f t="shared" si="60"/>
        <v>#DIV/0!</v>
      </c>
      <c r="N683" s="297" t="e">
        <f t="shared" si="56"/>
        <v>#DIV/0!</v>
      </c>
      <c r="O683" s="297" t="e">
        <f t="shared" si="57"/>
        <v>#DIV/0!</v>
      </c>
      <c r="P683" s="201" t="e">
        <f t="shared" si="59"/>
        <v>#DIV/0!</v>
      </c>
      <c r="Q683" s="208">
        <f t="shared" si="58"/>
        <v>0</v>
      </c>
      <c r="U683" s="297" t="str">
        <f>PE!AP683</f>
        <v>Methode</v>
      </c>
    </row>
    <row r="684" spans="1:21">
      <c r="A684" s="215" t="s">
        <v>738</v>
      </c>
      <c r="B684" s="22">
        <v>86.45</v>
      </c>
      <c r="H684" s="22">
        <v>0.71899999999999997</v>
      </c>
      <c r="I684">
        <v>0.308</v>
      </c>
      <c r="J684">
        <v>5.51457</v>
      </c>
      <c r="K684">
        <v>0.8</v>
      </c>
      <c r="L684" s="300">
        <f t="shared" si="55"/>
        <v>0.33</v>
      </c>
      <c r="M684" s="302">
        <f t="shared" si="60"/>
        <v>0.56500000000000006</v>
      </c>
      <c r="N684" s="297">
        <f t="shared" si="56"/>
        <v>86.45</v>
      </c>
      <c r="O684" s="297">
        <f t="shared" si="57"/>
        <v>0</v>
      </c>
      <c r="P684" s="201" t="e">
        <f t="shared" si="59"/>
        <v>#DIV/0!</v>
      </c>
      <c r="Q684" s="208">
        <f t="shared" si="58"/>
        <v>0</v>
      </c>
      <c r="U684" s="297" t="str">
        <f>PE!AP684</f>
        <v>KWS</v>
      </c>
    </row>
    <row r="685" spans="1:21">
      <c r="A685" s="215" t="s">
        <v>739</v>
      </c>
      <c r="B685" s="22">
        <v>133.13999999999999</v>
      </c>
      <c r="H685" s="22">
        <v>0.629</v>
      </c>
      <c r="I685">
        <v>0.308</v>
      </c>
      <c r="J685">
        <v>8.6345299999999998</v>
      </c>
      <c r="K685">
        <v>0.8</v>
      </c>
      <c r="L685" s="300">
        <f t="shared" si="55"/>
        <v>0.33</v>
      </c>
      <c r="M685" s="302">
        <f t="shared" si="60"/>
        <v>0.56500000000000006</v>
      </c>
      <c r="N685" s="297">
        <f t="shared" si="56"/>
        <v>133.13999999999999</v>
      </c>
      <c r="O685" s="297">
        <f t="shared" si="57"/>
        <v>0</v>
      </c>
      <c r="P685" s="201" t="e">
        <f t="shared" si="59"/>
        <v>#DIV/0!</v>
      </c>
      <c r="Q685" s="208">
        <f t="shared" si="58"/>
        <v>0</v>
      </c>
      <c r="U685" s="297" t="str">
        <f>PE!AP685</f>
        <v>KWS</v>
      </c>
    </row>
    <row r="686" spans="1:21">
      <c r="A686" s="215" t="s">
        <v>740</v>
      </c>
      <c r="B686" s="22">
        <v>149.57</v>
      </c>
      <c r="H686" s="22">
        <v>0.872</v>
      </c>
      <c r="I686">
        <v>0.308</v>
      </c>
      <c r="J686">
        <v>9.2441649999999989</v>
      </c>
      <c r="K686">
        <v>0.8</v>
      </c>
      <c r="L686" s="300">
        <f t="shared" si="55"/>
        <v>0.33</v>
      </c>
      <c r="M686" s="302">
        <f t="shared" si="60"/>
        <v>0.56500000000000006</v>
      </c>
      <c r="N686" s="297">
        <f t="shared" si="56"/>
        <v>149.57</v>
      </c>
      <c r="O686" s="297">
        <f t="shared" si="57"/>
        <v>0</v>
      </c>
      <c r="P686" s="201" t="e">
        <f t="shared" si="59"/>
        <v>#DIV/0!</v>
      </c>
      <c r="Q686" s="208">
        <f t="shared" si="58"/>
        <v>0</v>
      </c>
      <c r="U686" s="297" t="str">
        <f>PE!AP686</f>
        <v>KWS</v>
      </c>
    </row>
    <row r="687" spans="1:21">
      <c r="A687" s="215" t="s">
        <v>741</v>
      </c>
      <c r="B687" s="22">
        <v>93.85</v>
      </c>
      <c r="H687" s="22">
        <v>0.495</v>
      </c>
      <c r="I687">
        <v>5.6000000000000001E-2</v>
      </c>
      <c r="J687">
        <v>8.5542499999999997</v>
      </c>
      <c r="K687">
        <v>1</v>
      </c>
      <c r="L687" s="300">
        <f t="shared" si="55"/>
        <v>0.33</v>
      </c>
      <c r="M687" s="302">
        <f t="shared" si="60"/>
        <v>0.66500000000000004</v>
      </c>
      <c r="N687" s="297">
        <f t="shared" si="56"/>
        <v>93.85</v>
      </c>
      <c r="O687" s="297">
        <f t="shared" si="57"/>
        <v>0</v>
      </c>
      <c r="P687" s="201" t="e">
        <f t="shared" si="59"/>
        <v>#DIV/0!</v>
      </c>
      <c r="Q687" s="208">
        <f t="shared" si="58"/>
        <v>0</v>
      </c>
      <c r="U687" s="297" t="str">
        <f>PE!AP687</f>
        <v>Kläranlagen</v>
      </c>
    </row>
    <row r="688" spans="1:21">
      <c r="A688" s="215" t="s">
        <v>742</v>
      </c>
      <c r="B688" s="22">
        <v>136.57</v>
      </c>
      <c r="H688" s="22">
        <v>0.79700000000000004</v>
      </c>
      <c r="I688">
        <v>5.6000000000000001E-2</v>
      </c>
      <c r="J688">
        <v>12.12825</v>
      </c>
      <c r="K688">
        <v>1</v>
      </c>
      <c r="L688" s="300">
        <f t="shared" si="55"/>
        <v>0.33</v>
      </c>
      <c r="M688" s="302">
        <f t="shared" si="60"/>
        <v>0.66500000000000004</v>
      </c>
      <c r="N688" s="297">
        <f t="shared" si="56"/>
        <v>136.57</v>
      </c>
      <c r="O688" s="297">
        <f t="shared" si="57"/>
        <v>0</v>
      </c>
      <c r="P688" s="201" t="e">
        <f t="shared" si="59"/>
        <v>#DIV/0!</v>
      </c>
      <c r="Q688" s="208">
        <f t="shared" si="58"/>
        <v>0</v>
      </c>
      <c r="U688" s="297" t="str">
        <f>PE!AP688</f>
        <v>Kläranlagen</v>
      </c>
    </row>
    <row r="689" spans="1:21">
      <c r="A689" s="215" t="s">
        <v>743</v>
      </c>
      <c r="B689" s="22">
        <v>94.88</v>
      </c>
      <c r="H689" s="22">
        <v>0.90800000000000003</v>
      </c>
      <c r="I689">
        <v>5.6000000000000001E-2</v>
      </c>
      <c r="J689">
        <v>7.9963800000000003</v>
      </c>
      <c r="K689">
        <v>0.9</v>
      </c>
      <c r="L689" s="300">
        <f t="shared" si="55"/>
        <v>0.33</v>
      </c>
      <c r="M689" s="302">
        <f t="shared" si="60"/>
        <v>0.61499999999999999</v>
      </c>
      <c r="N689" s="297">
        <f t="shared" si="56"/>
        <v>94.88</v>
      </c>
      <c r="O689" s="297">
        <f t="shared" si="57"/>
        <v>0</v>
      </c>
      <c r="P689" s="201" t="e">
        <f t="shared" si="59"/>
        <v>#DIV/0!</v>
      </c>
      <c r="Q689" s="208">
        <f t="shared" si="58"/>
        <v>0</v>
      </c>
      <c r="U689" s="297" t="str">
        <f>PE!AP689</f>
        <v>Kläranlagen</v>
      </c>
    </row>
    <row r="690" spans="1:21">
      <c r="A690" s="215" t="s">
        <v>744</v>
      </c>
      <c r="B690" s="22">
        <v>130.84</v>
      </c>
      <c r="H690" s="22">
        <v>0.70699999999999996</v>
      </c>
      <c r="I690">
        <v>4.3999999999999997E-2</v>
      </c>
      <c r="J690">
        <v>9.1964899999999989</v>
      </c>
      <c r="K690">
        <v>1</v>
      </c>
      <c r="L690" s="300">
        <f t="shared" si="55"/>
        <v>0.33</v>
      </c>
      <c r="M690" s="302">
        <f t="shared" si="60"/>
        <v>0.66500000000000004</v>
      </c>
      <c r="N690" s="297">
        <f t="shared" si="56"/>
        <v>130.84</v>
      </c>
      <c r="O690" s="297">
        <f t="shared" si="57"/>
        <v>0</v>
      </c>
      <c r="P690" s="201" t="e">
        <f t="shared" si="59"/>
        <v>#DIV/0!</v>
      </c>
      <c r="Q690" s="208">
        <f t="shared" si="58"/>
        <v>0</v>
      </c>
      <c r="U690" s="297" t="str">
        <f>PE!AP690</f>
        <v>Kläranlagen</v>
      </c>
    </row>
    <row r="691" spans="1:21">
      <c r="A691" s="215" t="s">
        <v>745</v>
      </c>
      <c r="B691" s="22">
        <v>92.76</v>
      </c>
      <c r="H691" s="22">
        <v>0.70699999999999996</v>
      </c>
      <c r="I691">
        <v>4.3999999999999997E-2</v>
      </c>
      <c r="J691">
        <v>7.59185</v>
      </c>
      <c r="K691">
        <v>1</v>
      </c>
      <c r="L691" s="300">
        <f t="shared" si="55"/>
        <v>0.33</v>
      </c>
      <c r="M691" s="302">
        <f t="shared" si="60"/>
        <v>0.66500000000000004</v>
      </c>
      <c r="N691" s="297">
        <f t="shared" si="56"/>
        <v>92.76</v>
      </c>
      <c r="O691" s="297">
        <f t="shared" si="57"/>
        <v>0</v>
      </c>
      <c r="P691" s="201" t="e">
        <f t="shared" si="59"/>
        <v>#DIV/0!</v>
      </c>
      <c r="Q691" s="208">
        <f t="shared" si="58"/>
        <v>0</v>
      </c>
      <c r="U691" s="297" t="str">
        <f>PE!AP691</f>
        <v>Kläranlagen</v>
      </c>
    </row>
    <row r="692" spans="1:21">
      <c r="A692" s="215" t="s">
        <v>746</v>
      </c>
      <c r="B692" s="22">
        <v>98.27</v>
      </c>
      <c r="H692" s="22">
        <v>0.70699999999999996</v>
      </c>
      <c r="I692">
        <v>0.17599999999999999</v>
      </c>
      <c r="J692">
        <v>9.1481399999999997</v>
      </c>
      <c r="K692">
        <v>1</v>
      </c>
      <c r="L692" s="300">
        <f t="shared" si="55"/>
        <v>0.33</v>
      </c>
      <c r="M692" s="302">
        <f t="shared" si="60"/>
        <v>0.66500000000000004</v>
      </c>
      <c r="N692" s="297">
        <f t="shared" si="56"/>
        <v>98.27</v>
      </c>
      <c r="O692" s="297">
        <f t="shared" si="57"/>
        <v>0</v>
      </c>
      <c r="P692" s="201" t="e">
        <f t="shared" si="59"/>
        <v>#DIV/0!</v>
      </c>
      <c r="Q692" s="208">
        <f t="shared" si="58"/>
        <v>0</v>
      </c>
      <c r="U692" s="297" t="str">
        <f>PE!AP692</f>
        <v>Kläranlagen</v>
      </c>
    </row>
    <row r="693" spans="1:21">
      <c r="A693" s="215" t="s">
        <v>747</v>
      </c>
      <c r="B693" s="22">
        <v>63.28</v>
      </c>
      <c r="H693" s="22">
        <v>0.70699999999999996</v>
      </c>
      <c r="I693">
        <v>0.17599999999999999</v>
      </c>
      <c r="J693">
        <v>5.17957</v>
      </c>
      <c r="K693">
        <v>1</v>
      </c>
      <c r="L693" s="300">
        <f t="shared" si="55"/>
        <v>0.33</v>
      </c>
      <c r="M693" s="302">
        <f t="shared" si="60"/>
        <v>0.66500000000000004</v>
      </c>
      <c r="N693" s="297">
        <f t="shared" si="56"/>
        <v>63.28</v>
      </c>
      <c r="O693" s="297">
        <f t="shared" si="57"/>
        <v>0</v>
      </c>
      <c r="P693" s="201" t="e">
        <f t="shared" si="59"/>
        <v>#DIV/0!</v>
      </c>
      <c r="Q693" s="208">
        <f t="shared" si="58"/>
        <v>0</v>
      </c>
      <c r="U693" s="297" t="str">
        <f>PE!AP693</f>
        <v>Kläranlagen</v>
      </c>
    </row>
    <row r="694" spans="1:21">
      <c r="A694" s="215" t="s">
        <v>748</v>
      </c>
      <c r="B694" s="22">
        <v>180.08</v>
      </c>
      <c r="H694" s="22">
        <v>0.70699999999999996</v>
      </c>
      <c r="I694">
        <v>5.2999999999999999E-2</v>
      </c>
      <c r="J694">
        <v>9.0249299999999995</v>
      </c>
      <c r="K694">
        <v>1</v>
      </c>
      <c r="L694" s="300">
        <f t="shared" si="55"/>
        <v>0.33</v>
      </c>
      <c r="M694" s="302">
        <f t="shared" si="60"/>
        <v>0.66500000000000004</v>
      </c>
      <c r="N694" s="297">
        <f t="shared" si="56"/>
        <v>180.08</v>
      </c>
      <c r="O694" s="297">
        <f t="shared" si="57"/>
        <v>0</v>
      </c>
      <c r="P694" s="201" t="e">
        <f t="shared" si="59"/>
        <v>#DIV/0!</v>
      </c>
      <c r="Q694" s="208">
        <f t="shared" si="58"/>
        <v>0</v>
      </c>
      <c r="U694" s="297" t="str">
        <f>PE!AP694</f>
        <v>Kläranlagen</v>
      </c>
    </row>
    <row r="695" spans="1:21">
      <c r="A695" s="215" t="s">
        <v>749</v>
      </c>
      <c r="B695" s="22">
        <v>170.39</v>
      </c>
      <c r="H695" s="22">
        <v>0.70699999999999996</v>
      </c>
      <c r="I695">
        <v>5.2999999999999999E-2</v>
      </c>
      <c r="J695">
        <v>8.3660199999999989</v>
      </c>
      <c r="K695">
        <v>1</v>
      </c>
      <c r="L695" s="300">
        <f t="shared" si="55"/>
        <v>0.33</v>
      </c>
      <c r="M695" s="302">
        <f t="shared" si="60"/>
        <v>0.66500000000000004</v>
      </c>
      <c r="N695" s="297">
        <f t="shared" si="56"/>
        <v>170.39</v>
      </c>
      <c r="O695" s="297">
        <f t="shared" si="57"/>
        <v>0</v>
      </c>
      <c r="P695" s="201" t="e">
        <f t="shared" si="59"/>
        <v>#DIV/0!</v>
      </c>
      <c r="Q695" s="208">
        <f t="shared" si="58"/>
        <v>0</v>
      </c>
      <c r="U695" s="297" t="str">
        <f>PE!AP695</f>
        <v>Kläranlagen</v>
      </c>
    </row>
    <row r="696" spans="1:21">
      <c r="A696" s="215" t="s">
        <v>750</v>
      </c>
      <c r="B696" s="22">
        <v>310.44</v>
      </c>
      <c r="H696" s="22">
        <v>0.66200000000000003</v>
      </c>
      <c r="I696">
        <v>4.8000000000000001E-2</v>
      </c>
      <c r="J696">
        <v>8.8741800000000008</v>
      </c>
      <c r="K696">
        <v>1</v>
      </c>
      <c r="L696" s="300">
        <f t="shared" si="55"/>
        <v>0.33</v>
      </c>
      <c r="M696" s="302">
        <f t="shared" si="60"/>
        <v>0.66500000000000004</v>
      </c>
      <c r="N696" s="297">
        <f t="shared" si="56"/>
        <v>310.44</v>
      </c>
      <c r="O696" s="297">
        <f t="shared" si="57"/>
        <v>0</v>
      </c>
      <c r="P696" s="201" t="e">
        <f t="shared" si="59"/>
        <v>#DIV/0!</v>
      </c>
      <c r="Q696" s="208">
        <f t="shared" si="58"/>
        <v>0</v>
      </c>
      <c r="U696" s="297" t="str">
        <f>PE!AP696</f>
        <v>Kläranlagen</v>
      </c>
    </row>
    <row r="697" spans="1:21">
      <c r="A697" s="215" t="s">
        <v>751</v>
      </c>
      <c r="B697" s="22">
        <v>461.72</v>
      </c>
      <c r="H697" s="22">
        <v>0.87</v>
      </c>
      <c r="I697">
        <v>4.8000000000000001E-2</v>
      </c>
      <c r="J697">
        <v>10.6434</v>
      </c>
      <c r="K697">
        <v>1</v>
      </c>
      <c r="L697" s="300">
        <f t="shared" si="55"/>
        <v>0.33</v>
      </c>
      <c r="M697" s="302">
        <f t="shared" si="60"/>
        <v>0.66500000000000004</v>
      </c>
      <c r="N697" s="297">
        <f t="shared" si="56"/>
        <v>461.72</v>
      </c>
      <c r="O697" s="297">
        <f t="shared" si="57"/>
        <v>0</v>
      </c>
      <c r="P697" s="201" t="e">
        <f t="shared" si="59"/>
        <v>#DIV/0!</v>
      </c>
      <c r="Q697" s="208">
        <f t="shared" si="58"/>
        <v>0</v>
      </c>
      <c r="U697" s="297" t="str">
        <f>PE!AP697</f>
        <v>Kläranlagen</v>
      </c>
    </row>
    <row r="698" spans="1:21">
      <c r="A698" s="215" t="s">
        <v>752</v>
      </c>
      <c r="B698" s="22">
        <v>442.44</v>
      </c>
      <c r="H698" s="22">
        <v>0.625</v>
      </c>
      <c r="I698">
        <v>4.8000000000000001E-2</v>
      </c>
      <c r="J698">
        <v>8.4132699999999989</v>
      </c>
      <c r="K698">
        <v>1</v>
      </c>
      <c r="L698" s="300">
        <f t="shared" si="55"/>
        <v>0.33</v>
      </c>
      <c r="M698" s="302">
        <f t="shared" si="60"/>
        <v>0.66500000000000004</v>
      </c>
      <c r="N698" s="297">
        <f t="shared" si="56"/>
        <v>442.44</v>
      </c>
      <c r="O698" s="297">
        <f t="shared" si="57"/>
        <v>0</v>
      </c>
      <c r="P698" s="201" t="e">
        <f t="shared" si="59"/>
        <v>#DIV/0!</v>
      </c>
      <c r="Q698" s="208">
        <f t="shared" si="58"/>
        <v>0</v>
      </c>
      <c r="U698" s="297" t="str">
        <f>PE!AP698</f>
        <v>Kläranlagen</v>
      </c>
    </row>
    <row r="699" spans="1:21">
      <c r="A699" s="223" t="s">
        <v>753</v>
      </c>
      <c r="B699" s="22">
        <v>100.65</v>
      </c>
      <c r="H699" s="22">
        <v>0.70699999999999996</v>
      </c>
      <c r="I699">
        <v>0.113</v>
      </c>
      <c r="J699">
        <v>4.5994950000000001</v>
      </c>
      <c r="K699">
        <v>0.7</v>
      </c>
      <c r="L699" s="300">
        <f t="shared" si="55"/>
        <v>0.33</v>
      </c>
      <c r="M699" s="302">
        <f t="shared" si="60"/>
        <v>0.51500000000000001</v>
      </c>
      <c r="N699" s="297">
        <f t="shared" si="56"/>
        <v>100.65</v>
      </c>
      <c r="O699" s="297">
        <f t="shared" si="57"/>
        <v>0</v>
      </c>
      <c r="P699" s="201" t="e">
        <f t="shared" si="59"/>
        <v>#DIV/0!</v>
      </c>
      <c r="Q699" s="208">
        <f t="shared" si="58"/>
        <v>0</v>
      </c>
      <c r="U699" s="297" t="str">
        <f>PE!AP699</f>
        <v>KWS</v>
      </c>
    </row>
    <row r="700" spans="1:21">
      <c r="A700" s="223" t="s">
        <v>754</v>
      </c>
      <c r="B700" s="22">
        <v>113.84</v>
      </c>
      <c r="H700" s="22">
        <v>0.70699999999999996</v>
      </c>
      <c r="I700">
        <v>0.113</v>
      </c>
      <c r="J700">
        <v>6.1010650000000002</v>
      </c>
      <c r="K700">
        <v>0.8</v>
      </c>
      <c r="L700" s="300">
        <f t="shared" si="55"/>
        <v>0.33</v>
      </c>
      <c r="M700" s="302">
        <f t="shared" si="60"/>
        <v>0.56500000000000006</v>
      </c>
      <c r="N700" s="297">
        <f t="shared" si="56"/>
        <v>113.84</v>
      </c>
      <c r="O700" s="297">
        <f t="shared" si="57"/>
        <v>0</v>
      </c>
      <c r="P700" s="201" t="e">
        <f t="shared" si="59"/>
        <v>#DIV/0!</v>
      </c>
      <c r="Q700" s="208">
        <f t="shared" si="58"/>
        <v>0</v>
      </c>
      <c r="U700" s="297" t="str">
        <f>PE!AP700</f>
        <v>KWS</v>
      </c>
    </row>
    <row r="701" spans="1:21">
      <c r="A701" s="223" t="s">
        <v>755</v>
      </c>
      <c r="B701" s="22">
        <v>120.66</v>
      </c>
      <c r="H701" s="22">
        <v>0.70699999999999996</v>
      </c>
      <c r="I701">
        <v>9.7000000000000003E-2</v>
      </c>
      <c r="J701">
        <v>4.843</v>
      </c>
      <c r="K701">
        <v>1</v>
      </c>
      <c r="L701" s="300">
        <f t="shared" si="55"/>
        <v>0.33</v>
      </c>
      <c r="M701" s="302">
        <f t="shared" si="60"/>
        <v>0.66500000000000004</v>
      </c>
      <c r="N701" s="297">
        <f t="shared" si="56"/>
        <v>120.66</v>
      </c>
      <c r="O701" s="297">
        <f t="shared" si="57"/>
        <v>0</v>
      </c>
      <c r="P701" s="201" t="e">
        <f t="shared" si="59"/>
        <v>#DIV/0!</v>
      </c>
      <c r="Q701" s="208">
        <f t="shared" si="58"/>
        <v>0</v>
      </c>
      <c r="U701" s="297" t="str">
        <f>PE!AP701</f>
        <v>KWS</v>
      </c>
    </row>
    <row r="702" spans="1:21">
      <c r="A702" s="223" t="s">
        <v>756</v>
      </c>
      <c r="B702" s="22">
        <v>247.42</v>
      </c>
      <c r="H702" s="22">
        <v>0.70699999999999996</v>
      </c>
      <c r="I702">
        <v>9.7000000000000003E-2</v>
      </c>
      <c r="J702">
        <v>6.6468399999999992</v>
      </c>
      <c r="K702">
        <v>1</v>
      </c>
      <c r="L702" s="300">
        <f t="shared" si="55"/>
        <v>0.33</v>
      </c>
      <c r="M702" s="302">
        <f t="shared" si="60"/>
        <v>0.66500000000000004</v>
      </c>
      <c r="N702" s="297">
        <f t="shared" si="56"/>
        <v>247.42</v>
      </c>
      <c r="O702" s="297">
        <f t="shared" si="57"/>
        <v>0</v>
      </c>
      <c r="P702" s="201" t="e">
        <f t="shared" si="59"/>
        <v>#DIV/0!</v>
      </c>
      <c r="Q702" s="208">
        <f t="shared" si="58"/>
        <v>0</v>
      </c>
      <c r="U702" s="297" t="str">
        <f>PE!AP702</f>
        <v>KWS</v>
      </c>
    </row>
    <row r="703" spans="1:21">
      <c r="A703" s="223" t="s">
        <v>757</v>
      </c>
      <c r="B703" s="22">
        <v>41.04</v>
      </c>
      <c r="J703">
        <v>-84.216399999999993</v>
      </c>
      <c r="K703">
        <v>0.25</v>
      </c>
      <c r="L703" s="300">
        <f t="shared" si="55"/>
        <v>0.33</v>
      </c>
      <c r="M703" s="302">
        <f t="shared" si="60"/>
        <v>0.29000000000000004</v>
      </c>
      <c r="N703" s="297">
        <f t="shared" si="56"/>
        <v>41.04</v>
      </c>
      <c r="O703" s="297">
        <f t="shared" si="57"/>
        <v>0</v>
      </c>
      <c r="P703" s="201" t="e">
        <f t="shared" si="59"/>
        <v>#DIV/0!</v>
      </c>
      <c r="Q703" s="208">
        <f t="shared" si="58"/>
        <v>0</v>
      </c>
      <c r="U703" s="297" t="str">
        <f>PE!AP703</f>
        <v>Methode</v>
      </c>
    </row>
    <row r="704" spans="1:21">
      <c r="A704" s="223" t="s">
        <v>758</v>
      </c>
      <c r="B704" s="22">
        <v>399.32</v>
      </c>
      <c r="J704">
        <v>5.4115699999999993</v>
      </c>
      <c r="K704">
        <v>1</v>
      </c>
      <c r="L704" s="300">
        <f t="shared" si="55"/>
        <v>0.33</v>
      </c>
      <c r="M704" s="302">
        <f t="shared" si="60"/>
        <v>0.66500000000000004</v>
      </c>
      <c r="N704" s="297">
        <f t="shared" si="56"/>
        <v>399.32</v>
      </c>
      <c r="O704" s="297">
        <f t="shared" si="57"/>
        <v>0</v>
      </c>
      <c r="P704" s="201" t="e">
        <f t="shared" si="59"/>
        <v>#DIV/0!</v>
      </c>
      <c r="Q704" s="208">
        <f t="shared" si="58"/>
        <v>0</v>
      </c>
      <c r="U704" s="297" t="str">
        <f>PE!AP704</f>
        <v>KWS, Methode</v>
      </c>
    </row>
    <row r="705" spans="1:21">
      <c r="A705" s="223" t="s">
        <v>759</v>
      </c>
      <c r="B705" s="22">
        <v>205.15</v>
      </c>
      <c r="J705">
        <v>5.4577400000000003</v>
      </c>
      <c r="K705">
        <v>1</v>
      </c>
      <c r="L705" s="300">
        <f t="shared" si="55"/>
        <v>0.33</v>
      </c>
      <c r="M705" s="302">
        <f t="shared" si="60"/>
        <v>0.66500000000000004</v>
      </c>
      <c r="N705" s="297">
        <f t="shared" si="56"/>
        <v>205.15</v>
      </c>
      <c r="O705" s="297">
        <f t="shared" si="57"/>
        <v>0</v>
      </c>
      <c r="P705" s="201" t="e">
        <f t="shared" si="59"/>
        <v>#DIV/0!</v>
      </c>
      <c r="Q705" s="208">
        <f t="shared" si="58"/>
        <v>0</v>
      </c>
      <c r="U705" s="297" t="str">
        <f>PE!AP705</f>
        <v>KWS, Methode</v>
      </c>
    </row>
    <row r="706" spans="1:21">
      <c r="A706" s="223" t="s">
        <v>760</v>
      </c>
      <c r="L706" s="300" t="e">
        <f t="shared" ref="L706:L769" si="61">IF(COUNT(B706:C706)=1,0.33,(COUNT(B706:C706)*(1/(COUNT(B706:C706)+COUNTBLANK(B706:C706)))+(IF(O706&lt;35,1,IF(O706&lt;70,0.5,IF(O706&gt;70,0)))))/2)</f>
        <v>#DIV/0!</v>
      </c>
      <c r="M706" s="302" t="e">
        <f t="shared" si="60"/>
        <v>#DIV/0!</v>
      </c>
      <c r="N706" s="297" t="e">
        <f t="shared" ref="N706:N769" si="62">AVERAGE(B706:E706)</f>
        <v>#DIV/0!</v>
      </c>
      <c r="O706" s="297" t="e">
        <f t="shared" ref="O706:O769" si="63">(MAX(B706:C706)-MIN(B706:C706))/N706*100</f>
        <v>#DIV/0!</v>
      </c>
      <c r="P706" s="201" t="e">
        <f t="shared" si="59"/>
        <v>#DIV/0!</v>
      </c>
      <c r="Q706" s="208">
        <f t="shared" ref="Q706:Q769" si="64">IFERROR(P706/J706,0)</f>
        <v>0</v>
      </c>
      <c r="U706" s="297" t="str">
        <f>PE!AP706</f>
        <v>KWS, Methode</v>
      </c>
    </row>
    <row r="707" spans="1:21">
      <c r="A707" s="223" t="s">
        <v>761</v>
      </c>
      <c r="B707" s="22">
        <v>308.64999999999998</v>
      </c>
      <c r="H707" s="22">
        <v>0.70699999999999996</v>
      </c>
      <c r="I707">
        <v>0.10199999999999999</v>
      </c>
      <c r="J707">
        <v>10.2348</v>
      </c>
      <c r="K707">
        <v>1</v>
      </c>
      <c r="L707" s="300">
        <f t="shared" si="61"/>
        <v>0.33</v>
      </c>
      <c r="M707" s="302">
        <f t="shared" si="60"/>
        <v>0.66500000000000004</v>
      </c>
      <c r="N707" s="297">
        <f t="shared" si="62"/>
        <v>308.64999999999998</v>
      </c>
      <c r="O707" s="297">
        <f t="shared" si="63"/>
        <v>0</v>
      </c>
      <c r="P707" s="201" t="e">
        <f t="shared" si="59"/>
        <v>#DIV/0!</v>
      </c>
      <c r="Q707" s="208">
        <f t="shared" si="64"/>
        <v>0</v>
      </c>
      <c r="U707" s="297" t="str">
        <f>PE!AP707</f>
        <v>Kläranlagen</v>
      </c>
    </row>
    <row r="708" spans="1:21">
      <c r="A708" s="223" t="s">
        <v>762</v>
      </c>
      <c r="B708" s="22">
        <v>297.92</v>
      </c>
      <c r="H708" s="22">
        <v>0.70699999999999996</v>
      </c>
      <c r="I708">
        <v>0.10199999999999999</v>
      </c>
      <c r="J708">
        <v>8.9482900000000001</v>
      </c>
      <c r="K708">
        <v>0.25</v>
      </c>
      <c r="L708" s="300">
        <f t="shared" si="61"/>
        <v>0.33</v>
      </c>
      <c r="M708" s="302">
        <f t="shared" si="60"/>
        <v>0.29000000000000004</v>
      </c>
      <c r="N708" s="297">
        <f t="shared" si="62"/>
        <v>297.92</v>
      </c>
      <c r="O708" s="297">
        <f t="shared" si="63"/>
        <v>0</v>
      </c>
      <c r="P708" s="201" t="e">
        <f t="shared" si="59"/>
        <v>#DIV/0!</v>
      </c>
      <c r="Q708" s="208">
        <f t="shared" si="64"/>
        <v>0</v>
      </c>
      <c r="U708" s="297" t="str">
        <f>PE!AP708</f>
        <v>Kläranlagen</v>
      </c>
    </row>
    <row r="709" spans="1:21">
      <c r="A709" s="223" t="s">
        <v>763</v>
      </c>
      <c r="B709" s="22">
        <v>943.77</v>
      </c>
      <c r="H709" s="22">
        <v>0.70699999999999996</v>
      </c>
      <c r="I709">
        <v>0.96699999999999997</v>
      </c>
      <c r="J709">
        <v>10.384600000000001</v>
      </c>
      <c r="K709">
        <v>0.25</v>
      </c>
      <c r="L709" s="300">
        <f t="shared" si="61"/>
        <v>0.33</v>
      </c>
      <c r="M709" s="302">
        <f t="shared" si="60"/>
        <v>0.29000000000000004</v>
      </c>
      <c r="N709" s="297">
        <f t="shared" si="62"/>
        <v>943.77</v>
      </c>
      <c r="O709" s="297">
        <f t="shared" si="63"/>
        <v>0</v>
      </c>
      <c r="P709" s="201" t="e">
        <f t="shared" si="59"/>
        <v>#DIV/0!</v>
      </c>
      <c r="Q709" s="208">
        <f t="shared" si="64"/>
        <v>0</v>
      </c>
      <c r="U709" s="297" t="str">
        <f>PE!AP709</f>
        <v>Kläranlagen</v>
      </c>
    </row>
    <row r="710" spans="1:21">
      <c r="A710" s="223" t="s">
        <v>764</v>
      </c>
      <c r="B710" s="22">
        <v>1424.95</v>
      </c>
      <c r="H710" s="22">
        <v>0.70699999999999996</v>
      </c>
      <c r="I710">
        <v>0.96699999999999997</v>
      </c>
      <c r="J710">
        <v>9.8760100000000008</v>
      </c>
      <c r="K710">
        <v>0.9</v>
      </c>
      <c r="L710" s="300">
        <f t="shared" si="61"/>
        <v>0.33</v>
      </c>
      <c r="M710" s="302">
        <f t="shared" si="60"/>
        <v>0.61499999999999999</v>
      </c>
      <c r="N710" s="297">
        <f t="shared" si="62"/>
        <v>1424.95</v>
      </c>
      <c r="O710" s="297">
        <f t="shared" si="63"/>
        <v>0</v>
      </c>
      <c r="P710" s="201" t="e">
        <f t="shared" si="59"/>
        <v>#DIV/0!</v>
      </c>
      <c r="Q710" s="208">
        <f t="shared" si="64"/>
        <v>0</v>
      </c>
      <c r="U710" s="297" t="str">
        <f>PE!AP710</f>
        <v>Kläranlagen</v>
      </c>
    </row>
    <row r="711" spans="1:21">
      <c r="A711" s="223" t="s">
        <v>765</v>
      </c>
      <c r="B711" s="22">
        <v>291.33999999999997</v>
      </c>
      <c r="J711">
        <v>6.4336500000000001</v>
      </c>
      <c r="K711">
        <v>1</v>
      </c>
      <c r="L711" s="300">
        <f t="shared" si="61"/>
        <v>0.33</v>
      </c>
      <c r="M711" s="302">
        <f t="shared" si="60"/>
        <v>0.66500000000000004</v>
      </c>
      <c r="N711" s="297">
        <f t="shared" si="62"/>
        <v>291.33999999999997</v>
      </c>
      <c r="O711" s="297">
        <f t="shared" si="63"/>
        <v>0</v>
      </c>
      <c r="P711" s="201" t="e">
        <f t="shared" si="59"/>
        <v>#DIV/0!</v>
      </c>
      <c r="Q711" s="208">
        <f t="shared" si="64"/>
        <v>0</v>
      </c>
      <c r="U711" s="297" t="str">
        <f>PE!AP711</f>
        <v>Kläranlagen, Methode</v>
      </c>
    </row>
    <row r="712" spans="1:21">
      <c r="A712" s="223" t="s">
        <v>767</v>
      </c>
      <c r="B712" s="22">
        <v>83.78</v>
      </c>
      <c r="C712">
        <v>361.01</v>
      </c>
      <c r="E712">
        <v>20.02</v>
      </c>
      <c r="F712">
        <v>101.25</v>
      </c>
      <c r="G712">
        <v>14.52</v>
      </c>
      <c r="J712">
        <v>0.232761</v>
      </c>
      <c r="K712">
        <v>0.72</v>
      </c>
      <c r="L712" s="300">
        <f t="shared" si="61"/>
        <v>0.5</v>
      </c>
      <c r="M712" s="302">
        <f t="shared" si="60"/>
        <v>0.61</v>
      </c>
      <c r="N712" s="297">
        <f t="shared" si="62"/>
        <v>154.93666666666664</v>
      </c>
      <c r="O712" s="297">
        <f t="shared" si="63"/>
        <v>178.93117617951427</v>
      </c>
      <c r="P712" s="201">
        <f t="shared" si="59"/>
        <v>124.19999999999999</v>
      </c>
      <c r="Q712" s="208">
        <f t="shared" si="64"/>
        <v>533.59454547797952</v>
      </c>
      <c r="S712" s="220">
        <v>0.14549999999999999</v>
      </c>
      <c r="T712" s="258">
        <f>100*P712/(1000*S712)</f>
        <v>85.360824742268022</v>
      </c>
      <c r="U712" s="297" t="str">
        <f>PE!AP712</f>
        <v>Methode</v>
      </c>
    </row>
    <row r="713" spans="1:21">
      <c r="A713" s="223" t="s">
        <v>768</v>
      </c>
      <c r="K713">
        <v>0</v>
      </c>
      <c r="L713" s="300" t="e">
        <f t="shared" si="61"/>
        <v>#DIV/0!</v>
      </c>
      <c r="M713" s="302" t="e">
        <f t="shared" si="60"/>
        <v>#DIV/0!</v>
      </c>
      <c r="N713" s="297" t="e">
        <f t="shared" si="62"/>
        <v>#DIV/0!</v>
      </c>
      <c r="O713" s="297" t="e">
        <f t="shared" si="63"/>
        <v>#DIV/0!</v>
      </c>
      <c r="P713" s="201" t="e">
        <f t="shared" si="59"/>
        <v>#DIV/0!</v>
      </c>
      <c r="Q713" s="208">
        <f t="shared" si="64"/>
        <v>0</v>
      </c>
      <c r="U713" s="297" t="str">
        <f>PE!AP713</f>
        <v>Methode</v>
      </c>
    </row>
    <row r="714" spans="1:21">
      <c r="A714" s="223" t="s">
        <v>769</v>
      </c>
      <c r="E714">
        <v>22.57</v>
      </c>
      <c r="F714">
        <v>23.88</v>
      </c>
      <c r="J714">
        <v>0.18177399999999999</v>
      </c>
      <c r="K714">
        <v>0.35</v>
      </c>
      <c r="L714" s="300">
        <f t="shared" si="61"/>
        <v>0.5</v>
      </c>
      <c r="M714" s="302">
        <f t="shared" si="60"/>
        <v>0.42499999999999999</v>
      </c>
      <c r="N714" s="297">
        <f t="shared" si="62"/>
        <v>22.57</v>
      </c>
      <c r="O714" s="297">
        <f t="shared" si="63"/>
        <v>0</v>
      </c>
      <c r="P714" s="201">
        <f t="shared" si="59"/>
        <v>23.225000000000001</v>
      </c>
      <c r="Q714" s="208">
        <f t="shared" si="64"/>
        <v>127.768547757105</v>
      </c>
      <c r="U714" s="297" t="str">
        <f>PE!AP714</f>
        <v>Methode</v>
      </c>
    </row>
    <row r="715" spans="1:21">
      <c r="A715" s="243" t="s">
        <v>770</v>
      </c>
      <c r="H715" s="22">
        <v>1.143</v>
      </c>
      <c r="I715">
        <v>0.12</v>
      </c>
      <c r="J715">
        <v>11.5961</v>
      </c>
      <c r="K715">
        <v>1</v>
      </c>
      <c r="L715" s="300" t="e">
        <f t="shared" si="61"/>
        <v>#DIV/0!</v>
      </c>
      <c r="M715" s="302" t="e">
        <f t="shared" si="60"/>
        <v>#DIV/0!</v>
      </c>
      <c r="N715" s="297" t="e">
        <f t="shared" si="62"/>
        <v>#DIV/0!</v>
      </c>
      <c r="O715" s="297" t="e">
        <f t="shared" si="63"/>
        <v>#DIV/0!</v>
      </c>
      <c r="P715" s="201" t="e">
        <f t="shared" si="59"/>
        <v>#DIV/0!</v>
      </c>
      <c r="Q715" s="208">
        <f t="shared" si="64"/>
        <v>0</v>
      </c>
      <c r="U715" s="297" t="str">
        <f>PE!AP715</f>
        <v>Methodenvergleich</v>
      </c>
    </row>
    <row r="716" spans="1:21">
      <c r="A716" s="243" t="s">
        <v>771</v>
      </c>
      <c r="H716" s="22">
        <v>0.61699999999999999</v>
      </c>
      <c r="I716">
        <v>0.12</v>
      </c>
      <c r="J716">
        <v>7.643675</v>
      </c>
      <c r="K716">
        <v>1</v>
      </c>
      <c r="L716" s="300" t="e">
        <f t="shared" si="61"/>
        <v>#DIV/0!</v>
      </c>
      <c r="M716" s="302" t="e">
        <f t="shared" si="60"/>
        <v>#DIV/0!</v>
      </c>
      <c r="N716" s="297" t="e">
        <f t="shared" si="62"/>
        <v>#DIV/0!</v>
      </c>
      <c r="O716" s="297" t="e">
        <f t="shared" si="63"/>
        <v>#DIV/0!</v>
      </c>
      <c r="P716" s="201" t="e">
        <f t="shared" si="59"/>
        <v>#DIV/0!</v>
      </c>
      <c r="Q716" s="208">
        <f t="shared" si="64"/>
        <v>0</v>
      </c>
      <c r="U716" s="297" t="str">
        <f>PE!AP716</f>
        <v>Methodenvergleich</v>
      </c>
    </row>
    <row r="717" spans="1:21">
      <c r="A717" s="243" t="s">
        <v>772</v>
      </c>
      <c r="H717" s="22">
        <v>0.53700000000000003</v>
      </c>
      <c r="I717">
        <v>0.12</v>
      </c>
      <c r="J717">
        <v>7.9011150000000008</v>
      </c>
      <c r="K717">
        <v>1</v>
      </c>
      <c r="L717" s="300" t="e">
        <f t="shared" si="61"/>
        <v>#DIV/0!</v>
      </c>
      <c r="M717" s="302" t="e">
        <f t="shared" si="60"/>
        <v>#DIV/0!</v>
      </c>
      <c r="N717" s="297" t="e">
        <f t="shared" si="62"/>
        <v>#DIV/0!</v>
      </c>
      <c r="O717" s="297" t="e">
        <f t="shared" si="63"/>
        <v>#DIV/0!</v>
      </c>
      <c r="P717" s="201" t="e">
        <f t="shared" ref="P717:P780" si="65">AVERAGE(C717:G717)</f>
        <v>#DIV/0!</v>
      </c>
      <c r="Q717" s="208">
        <f t="shared" si="64"/>
        <v>0</v>
      </c>
      <c r="U717" s="297" t="str">
        <f>PE!AP717</f>
        <v>Methodenvergleich</v>
      </c>
    </row>
    <row r="718" spans="1:21">
      <c r="A718" s="243" t="s">
        <v>773</v>
      </c>
      <c r="E718">
        <v>13.69</v>
      </c>
      <c r="K718">
        <v>0.94</v>
      </c>
      <c r="L718" s="300">
        <f t="shared" si="61"/>
        <v>0.5</v>
      </c>
      <c r="M718" s="302">
        <f t="shared" si="60"/>
        <v>0.72</v>
      </c>
      <c r="N718" s="297">
        <f t="shared" si="62"/>
        <v>13.69</v>
      </c>
      <c r="O718" s="297">
        <f t="shared" si="63"/>
        <v>0</v>
      </c>
      <c r="P718" s="201">
        <f t="shared" si="65"/>
        <v>13.69</v>
      </c>
      <c r="Q718" s="208">
        <f t="shared" si="64"/>
        <v>0</v>
      </c>
      <c r="U718" s="297" t="str">
        <f>PE!AP718</f>
        <v>Methode</v>
      </c>
    </row>
    <row r="719" spans="1:21">
      <c r="A719" s="243" t="s">
        <v>774</v>
      </c>
      <c r="H719" s="22">
        <v>0.82299999999999995</v>
      </c>
      <c r="I719">
        <v>9.9000000000000005E-2</v>
      </c>
      <c r="J719">
        <v>11.2964</v>
      </c>
      <c r="K719">
        <v>1</v>
      </c>
      <c r="L719" s="300" t="e">
        <f t="shared" si="61"/>
        <v>#DIV/0!</v>
      </c>
      <c r="M719" s="302" t="e">
        <f t="shared" si="60"/>
        <v>#DIV/0!</v>
      </c>
      <c r="N719" s="297" t="e">
        <f t="shared" si="62"/>
        <v>#DIV/0!</v>
      </c>
      <c r="O719" s="297" t="e">
        <f t="shared" si="63"/>
        <v>#DIV/0!</v>
      </c>
      <c r="P719" s="201" t="e">
        <f t="shared" si="65"/>
        <v>#DIV/0!</v>
      </c>
      <c r="Q719" s="208">
        <f t="shared" si="64"/>
        <v>0</v>
      </c>
      <c r="U719" s="297" t="str">
        <f>PE!AP719</f>
        <v>Kläranlagen</v>
      </c>
    </row>
    <row r="720" spans="1:21">
      <c r="A720" s="243" t="s">
        <v>775</v>
      </c>
      <c r="H720" s="22">
        <v>1</v>
      </c>
      <c r="I720">
        <v>9.9000000000000005E-2</v>
      </c>
      <c r="J720">
        <v>14.132300000000001</v>
      </c>
      <c r="K720">
        <v>1</v>
      </c>
      <c r="L720" s="300" t="e">
        <f t="shared" si="61"/>
        <v>#DIV/0!</v>
      </c>
      <c r="M720" s="302" t="e">
        <f t="shared" si="60"/>
        <v>#DIV/0!</v>
      </c>
      <c r="N720" s="297" t="e">
        <f t="shared" si="62"/>
        <v>#DIV/0!</v>
      </c>
      <c r="O720" s="297" t="e">
        <f t="shared" si="63"/>
        <v>#DIV/0!</v>
      </c>
      <c r="P720" s="201" t="e">
        <f t="shared" si="65"/>
        <v>#DIV/0!</v>
      </c>
      <c r="Q720" s="208">
        <f t="shared" si="64"/>
        <v>0</v>
      </c>
      <c r="U720" s="297" t="str">
        <f>PE!AP720</f>
        <v>Kläranlagen</v>
      </c>
    </row>
    <row r="721" spans="1:21">
      <c r="A721" s="243" t="s">
        <v>776</v>
      </c>
      <c r="H721" s="22">
        <v>0.38100000000000001</v>
      </c>
      <c r="I721">
        <v>9.9000000000000005E-2</v>
      </c>
      <c r="J721">
        <v>11.626950000000001</v>
      </c>
      <c r="K721">
        <v>0.8</v>
      </c>
      <c r="L721" s="300" t="e">
        <f t="shared" si="61"/>
        <v>#DIV/0!</v>
      </c>
      <c r="M721" s="302" t="e">
        <f t="shared" si="60"/>
        <v>#DIV/0!</v>
      </c>
      <c r="N721" s="297" t="e">
        <f t="shared" si="62"/>
        <v>#DIV/0!</v>
      </c>
      <c r="O721" s="297" t="e">
        <f t="shared" si="63"/>
        <v>#DIV/0!</v>
      </c>
      <c r="P721" s="201" t="e">
        <f t="shared" si="65"/>
        <v>#DIV/0!</v>
      </c>
      <c r="Q721" s="208">
        <f t="shared" si="64"/>
        <v>0</v>
      </c>
      <c r="U721" s="297" t="str">
        <f>PE!AP721</f>
        <v>Kläranlagen</v>
      </c>
    </row>
    <row r="722" spans="1:21">
      <c r="A722" s="243" t="s">
        <v>777</v>
      </c>
      <c r="H722" s="22">
        <v>1.069</v>
      </c>
      <c r="I722">
        <v>6.2E-2</v>
      </c>
      <c r="J722">
        <v>7.5627750000000002</v>
      </c>
      <c r="K722">
        <v>0.8</v>
      </c>
      <c r="L722" s="300" t="e">
        <f t="shared" si="61"/>
        <v>#DIV/0!</v>
      </c>
      <c r="M722" s="302" t="e">
        <f t="shared" si="60"/>
        <v>#DIV/0!</v>
      </c>
      <c r="N722" s="297" t="e">
        <f t="shared" si="62"/>
        <v>#DIV/0!</v>
      </c>
      <c r="O722" s="297" t="e">
        <f t="shared" si="63"/>
        <v>#DIV/0!</v>
      </c>
      <c r="P722" s="201" t="e">
        <f t="shared" si="65"/>
        <v>#DIV/0!</v>
      </c>
      <c r="Q722" s="208">
        <f t="shared" si="64"/>
        <v>0</v>
      </c>
      <c r="U722" s="297" t="str">
        <f>PE!AP722</f>
        <v>Kläranlagen</v>
      </c>
    </row>
    <row r="723" spans="1:21">
      <c r="A723" s="243" t="s">
        <v>778</v>
      </c>
      <c r="H723" s="22">
        <v>0.54</v>
      </c>
      <c r="I723">
        <v>6.2E-2</v>
      </c>
      <c r="J723">
        <v>9.8942800000000002</v>
      </c>
      <c r="K723">
        <v>1</v>
      </c>
      <c r="L723" s="300" t="e">
        <f t="shared" si="61"/>
        <v>#DIV/0!</v>
      </c>
      <c r="M723" s="302" t="e">
        <f t="shared" si="60"/>
        <v>#DIV/0!</v>
      </c>
      <c r="N723" s="297" t="e">
        <f t="shared" si="62"/>
        <v>#DIV/0!</v>
      </c>
      <c r="O723" s="297" t="e">
        <f t="shared" si="63"/>
        <v>#DIV/0!</v>
      </c>
      <c r="P723" s="201" t="e">
        <f t="shared" si="65"/>
        <v>#DIV/0!</v>
      </c>
      <c r="Q723" s="208">
        <f t="shared" si="64"/>
        <v>0</v>
      </c>
      <c r="U723" s="297" t="str">
        <f>PE!AP723</f>
        <v>Kläranlagen</v>
      </c>
    </row>
    <row r="724" spans="1:21">
      <c r="A724" s="243" t="s">
        <v>779</v>
      </c>
      <c r="H724" s="22">
        <v>0.64600000000000002</v>
      </c>
      <c r="I724">
        <v>6.2E-2</v>
      </c>
      <c r="J724">
        <v>10.4732</v>
      </c>
      <c r="K724">
        <v>1</v>
      </c>
      <c r="L724" s="300" t="e">
        <f t="shared" si="61"/>
        <v>#DIV/0!</v>
      </c>
      <c r="M724" s="302" t="e">
        <f t="shared" si="60"/>
        <v>#DIV/0!</v>
      </c>
      <c r="N724" s="297" t="e">
        <f t="shared" si="62"/>
        <v>#DIV/0!</v>
      </c>
      <c r="O724" s="297" t="e">
        <f t="shared" si="63"/>
        <v>#DIV/0!</v>
      </c>
      <c r="P724" s="201" t="e">
        <f t="shared" si="65"/>
        <v>#DIV/0!</v>
      </c>
      <c r="Q724" s="208">
        <f t="shared" si="64"/>
        <v>0</v>
      </c>
      <c r="U724" s="297" t="str">
        <f>PE!AP724</f>
        <v>Kläranlagen</v>
      </c>
    </row>
    <row r="725" spans="1:21">
      <c r="A725" s="243" t="s">
        <v>780</v>
      </c>
      <c r="J725">
        <v>2.2444700000000002</v>
      </c>
      <c r="L725" s="300" t="e">
        <f t="shared" si="61"/>
        <v>#DIV/0!</v>
      </c>
      <c r="M725" s="302" t="e">
        <f t="shared" si="60"/>
        <v>#DIV/0!</v>
      </c>
      <c r="N725" s="297" t="e">
        <f t="shared" si="62"/>
        <v>#DIV/0!</v>
      </c>
      <c r="O725" s="297" t="e">
        <f t="shared" si="63"/>
        <v>#DIV/0!</v>
      </c>
      <c r="P725" s="201" t="e">
        <f t="shared" si="65"/>
        <v>#DIV/0!</v>
      </c>
      <c r="Q725" s="208">
        <f t="shared" si="64"/>
        <v>0</v>
      </c>
      <c r="U725" s="297" t="str">
        <f>PE!AP725</f>
        <v>Methode</v>
      </c>
    </row>
    <row r="726" spans="1:21">
      <c r="A726" s="244" t="s">
        <v>781</v>
      </c>
      <c r="H726" s="22">
        <v>0.69099999999999995</v>
      </c>
      <c r="I726">
        <v>1.9E-2</v>
      </c>
      <c r="J726">
        <v>9.4745749999999997</v>
      </c>
      <c r="K726">
        <v>0.6</v>
      </c>
      <c r="L726" s="300" t="e">
        <f t="shared" si="61"/>
        <v>#DIV/0!</v>
      </c>
      <c r="M726" s="302" t="e">
        <f t="shared" si="60"/>
        <v>#DIV/0!</v>
      </c>
      <c r="N726" s="297" t="e">
        <f t="shared" si="62"/>
        <v>#DIV/0!</v>
      </c>
      <c r="O726" s="297" t="e">
        <f t="shared" si="63"/>
        <v>#DIV/0!</v>
      </c>
      <c r="P726" s="201" t="e">
        <f t="shared" si="65"/>
        <v>#DIV/0!</v>
      </c>
      <c r="Q726" s="208">
        <f t="shared" si="64"/>
        <v>0</v>
      </c>
      <c r="U726" s="297" t="str">
        <f>PE!AP726</f>
        <v>Kläranlagen</v>
      </c>
    </row>
    <row r="727" spans="1:21">
      <c r="A727" s="244" t="s">
        <v>782</v>
      </c>
      <c r="H727" s="22">
        <v>0.71699999999999997</v>
      </c>
      <c r="I727">
        <v>1.9E-2</v>
      </c>
      <c r="J727">
        <v>8.9332399999999996</v>
      </c>
      <c r="K727">
        <v>0.6</v>
      </c>
      <c r="L727" s="300" t="e">
        <f t="shared" si="61"/>
        <v>#DIV/0!</v>
      </c>
      <c r="M727" s="302" t="e">
        <f t="shared" si="60"/>
        <v>#DIV/0!</v>
      </c>
      <c r="N727" s="297" t="e">
        <f t="shared" si="62"/>
        <v>#DIV/0!</v>
      </c>
      <c r="O727" s="297" t="e">
        <f t="shared" si="63"/>
        <v>#DIV/0!</v>
      </c>
      <c r="P727" s="201" t="e">
        <f t="shared" si="65"/>
        <v>#DIV/0!</v>
      </c>
      <c r="Q727" s="208">
        <f t="shared" si="64"/>
        <v>0</v>
      </c>
      <c r="U727" s="297" t="str">
        <f>PE!AP727</f>
        <v>Kläranlagen</v>
      </c>
    </row>
    <row r="728" spans="1:21">
      <c r="A728" s="244" t="s">
        <v>783</v>
      </c>
      <c r="H728" s="22">
        <v>0.82399999999999995</v>
      </c>
      <c r="I728">
        <v>1.9E-2</v>
      </c>
      <c r="J728">
        <v>10.469950000000001</v>
      </c>
      <c r="K728">
        <v>0.6</v>
      </c>
      <c r="L728" s="300" t="e">
        <f t="shared" si="61"/>
        <v>#DIV/0!</v>
      </c>
      <c r="M728" s="302" t="e">
        <f t="shared" si="60"/>
        <v>#DIV/0!</v>
      </c>
      <c r="N728" s="297" t="e">
        <f t="shared" si="62"/>
        <v>#DIV/0!</v>
      </c>
      <c r="O728" s="297" t="e">
        <f t="shared" si="63"/>
        <v>#DIV/0!</v>
      </c>
      <c r="P728" s="201" t="e">
        <f t="shared" si="65"/>
        <v>#DIV/0!</v>
      </c>
      <c r="Q728" s="208">
        <f t="shared" si="64"/>
        <v>0</v>
      </c>
      <c r="U728" s="297" t="str">
        <f>PE!AP728</f>
        <v>Kläranlagen</v>
      </c>
    </row>
    <row r="729" spans="1:21">
      <c r="A729" s="244" t="s">
        <v>784</v>
      </c>
      <c r="H729" s="22">
        <v>0.82299999999999995</v>
      </c>
      <c r="I729">
        <v>0.13500000000000001</v>
      </c>
      <c r="J729">
        <v>8.8538300000000003</v>
      </c>
      <c r="K729">
        <v>0.5</v>
      </c>
      <c r="L729" s="300" t="e">
        <f t="shared" si="61"/>
        <v>#DIV/0!</v>
      </c>
      <c r="M729" s="302" t="e">
        <f t="shared" si="60"/>
        <v>#DIV/0!</v>
      </c>
      <c r="N729" s="297" t="e">
        <f t="shared" si="62"/>
        <v>#DIV/0!</v>
      </c>
      <c r="O729" s="297" t="e">
        <f t="shared" si="63"/>
        <v>#DIV/0!</v>
      </c>
      <c r="P729" s="201" t="e">
        <f t="shared" si="65"/>
        <v>#DIV/0!</v>
      </c>
      <c r="Q729" s="208">
        <f t="shared" si="64"/>
        <v>0</v>
      </c>
      <c r="U729" s="297" t="str">
        <f>PE!AP729</f>
        <v>Kläranlagen</v>
      </c>
    </row>
    <row r="730" spans="1:21">
      <c r="A730" s="244" t="s">
        <v>785</v>
      </c>
      <c r="H730" s="22">
        <v>0.29899999999999999</v>
      </c>
      <c r="I730">
        <v>0.13500000000000001</v>
      </c>
      <c r="J730">
        <v>8.9192199999999993</v>
      </c>
      <c r="K730">
        <v>0.5</v>
      </c>
      <c r="L730" s="300" t="e">
        <f t="shared" si="61"/>
        <v>#DIV/0!</v>
      </c>
      <c r="M730" s="302" t="e">
        <f t="shared" si="60"/>
        <v>#DIV/0!</v>
      </c>
      <c r="N730" s="297" t="e">
        <f t="shared" si="62"/>
        <v>#DIV/0!</v>
      </c>
      <c r="O730" s="297" t="e">
        <f t="shared" si="63"/>
        <v>#DIV/0!</v>
      </c>
      <c r="P730" s="201" t="e">
        <f t="shared" si="65"/>
        <v>#DIV/0!</v>
      </c>
      <c r="Q730" s="208">
        <f t="shared" si="64"/>
        <v>0</v>
      </c>
      <c r="U730" s="297" t="str">
        <f>PE!AP730</f>
        <v>Kläranlagen</v>
      </c>
    </row>
    <row r="731" spans="1:21">
      <c r="A731" s="244" t="s">
        <v>786</v>
      </c>
      <c r="H731" s="22">
        <v>1.0409999999999999</v>
      </c>
      <c r="I731">
        <v>0.13500000000000001</v>
      </c>
      <c r="J731">
        <v>9.8315149999999996</v>
      </c>
      <c r="K731">
        <v>0.5</v>
      </c>
      <c r="L731" s="300" t="e">
        <f t="shared" si="61"/>
        <v>#DIV/0!</v>
      </c>
      <c r="M731" s="302" t="e">
        <f t="shared" si="60"/>
        <v>#DIV/0!</v>
      </c>
      <c r="N731" s="297" t="e">
        <f t="shared" si="62"/>
        <v>#DIV/0!</v>
      </c>
      <c r="O731" s="297" t="e">
        <f t="shared" si="63"/>
        <v>#DIV/0!</v>
      </c>
      <c r="P731" s="201" t="e">
        <f t="shared" si="65"/>
        <v>#DIV/0!</v>
      </c>
      <c r="Q731" s="208">
        <f t="shared" si="64"/>
        <v>0</v>
      </c>
      <c r="U731" s="297" t="str">
        <f>PE!AP731</f>
        <v>Kläranlagen</v>
      </c>
    </row>
    <row r="732" spans="1:21">
      <c r="A732" s="244" t="s">
        <v>787</v>
      </c>
      <c r="H732" s="22">
        <v>0.92300000000000004</v>
      </c>
      <c r="I732">
        <v>0.113</v>
      </c>
      <c r="J732">
        <v>8.50929</v>
      </c>
      <c r="K732">
        <v>0.8</v>
      </c>
      <c r="L732" s="300" t="e">
        <f t="shared" si="61"/>
        <v>#DIV/0!</v>
      </c>
      <c r="M732" s="302" t="e">
        <f t="shared" ref="M732:M795" si="66">AVERAGE(K732:L732)</f>
        <v>#DIV/0!</v>
      </c>
      <c r="N732" s="297" t="e">
        <f t="shared" si="62"/>
        <v>#DIV/0!</v>
      </c>
      <c r="O732" s="297" t="e">
        <f t="shared" si="63"/>
        <v>#DIV/0!</v>
      </c>
      <c r="P732" s="201" t="e">
        <f t="shared" si="65"/>
        <v>#DIV/0!</v>
      </c>
      <c r="Q732" s="208">
        <f t="shared" si="64"/>
        <v>0</v>
      </c>
      <c r="U732" s="297" t="str">
        <f>PE!AP732</f>
        <v>Kläranlagen</v>
      </c>
    </row>
    <row r="733" spans="1:21">
      <c r="A733" s="244" t="s">
        <v>788</v>
      </c>
      <c r="H733" s="22">
        <v>0.73699999999999999</v>
      </c>
      <c r="I733">
        <v>0.113</v>
      </c>
      <c r="J733">
        <v>8.9350749999999994</v>
      </c>
      <c r="K733">
        <v>0.8</v>
      </c>
      <c r="L733" s="300" t="e">
        <f t="shared" si="61"/>
        <v>#DIV/0!</v>
      </c>
      <c r="M733" s="302" t="e">
        <f t="shared" si="66"/>
        <v>#DIV/0!</v>
      </c>
      <c r="N733" s="297" t="e">
        <f t="shared" si="62"/>
        <v>#DIV/0!</v>
      </c>
      <c r="O733" s="297" t="e">
        <f t="shared" si="63"/>
        <v>#DIV/0!</v>
      </c>
      <c r="P733" s="201" t="e">
        <f t="shared" si="65"/>
        <v>#DIV/0!</v>
      </c>
      <c r="Q733" s="208">
        <f t="shared" si="64"/>
        <v>0</v>
      </c>
      <c r="U733" s="297" t="str">
        <f>PE!AP733</f>
        <v>Kläranlagen</v>
      </c>
    </row>
    <row r="734" spans="1:21">
      <c r="A734" s="244" t="s">
        <v>789</v>
      </c>
      <c r="H734" s="22">
        <v>0.52500000000000002</v>
      </c>
      <c r="I734">
        <v>0.113</v>
      </c>
      <c r="J734">
        <v>8.0005349999999993</v>
      </c>
      <c r="K734">
        <v>0.8</v>
      </c>
      <c r="L734" s="300" t="e">
        <f t="shared" si="61"/>
        <v>#DIV/0!</v>
      </c>
      <c r="M734" s="302" t="e">
        <f t="shared" si="66"/>
        <v>#DIV/0!</v>
      </c>
      <c r="N734" s="297" t="e">
        <f t="shared" si="62"/>
        <v>#DIV/0!</v>
      </c>
      <c r="O734" s="297" t="e">
        <f t="shared" si="63"/>
        <v>#DIV/0!</v>
      </c>
      <c r="P734" s="201" t="e">
        <f t="shared" si="65"/>
        <v>#DIV/0!</v>
      </c>
      <c r="Q734" s="208">
        <f t="shared" si="64"/>
        <v>0</v>
      </c>
      <c r="U734" s="297" t="str">
        <f>PE!AP734</f>
        <v>Kläranlagen</v>
      </c>
    </row>
    <row r="735" spans="1:21">
      <c r="A735" s="244" t="s">
        <v>790</v>
      </c>
      <c r="H735" s="22">
        <v>0.70699999999999996</v>
      </c>
      <c r="I735">
        <v>3.5999999999999997E-2</v>
      </c>
      <c r="J735">
        <v>9.4548300000000012</v>
      </c>
      <c r="K735">
        <v>0.8</v>
      </c>
      <c r="L735" s="300" t="e">
        <f t="shared" si="61"/>
        <v>#DIV/0!</v>
      </c>
      <c r="M735" s="302" t="e">
        <f t="shared" si="66"/>
        <v>#DIV/0!</v>
      </c>
      <c r="N735" s="297" t="e">
        <f t="shared" si="62"/>
        <v>#DIV/0!</v>
      </c>
      <c r="O735" s="297" t="e">
        <f t="shared" si="63"/>
        <v>#DIV/0!</v>
      </c>
      <c r="P735" s="201" t="e">
        <f t="shared" si="65"/>
        <v>#DIV/0!</v>
      </c>
      <c r="Q735" s="208">
        <f t="shared" si="64"/>
        <v>0</v>
      </c>
      <c r="U735" s="297" t="str">
        <f>PE!AP735</f>
        <v>Kläranlagen</v>
      </c>
    </row>
    <row r="736" spans="1:21">
      <c r="A736" s="244" t="s">
        <v>791</v>
      </c>
      <c r="H736" s="22">
        <v>0.70699999999999996</v>
      </c>
      <c r="I736">
        <v>3.5999999999999997E-2</v>
      </c>
      <c r="J736">
        <v>9.7213200000000004</v>
      </c>
      <c r="K736">
        <v>0.8</v>
      </c>
      <c r="L736" s="300" t="e">
        <f t="shared" si="61"/>
        <v>#DIV/0!</v>
      </c>
      <c r="M736" s="302" t="e">
        <f t="shared" si="66"/>
        <v>#DIV/0!</v>
      </c>
      <c r="N736" s="297" t="e">
        <f t="shared" si="62"/>
        <v>#DIV/0!</v>
      </c>
      <c r="O736" s="297" t="e">
        <f t="shared" si="63"/>
        <v>#DIV/0!</v>
      </c>
      <c r="P736" s="201" t="e">
        <f t="shared" si="65"/>
        <v>#DIV/0!</v>
      </c>
      <c r="Q736" s="208">
        <f t="shared" si="64"/>
        <v>0</v>
      </c>
      <c r="U736" s="297" t="str">
        <f>PE!AP736</f>
        <v>Kläranlagen</v>
      </c>
    </row>
    <row r="737" spans="1:21">
      <c r="A737" s="245" t="s">
        <v>792</v>
      </c>
      <c r="H737" s="22">
        <v>1.1160000000000001</v>
      </c>
      <c r="I737">
        <v>5.3999999999999999E-2</v>
      </c>
      <c r="J737">
        <v>6.54345</v>
      </c>
      <c r="K737">
        <v>0.6</v>
      </c>
      <c r="L737" s="300" t="e">
        <f t="shared" si="61"/>
        <v>#DIV/0!</v>
      </c>
      <c r="M737" s="302" t="e">
        <f t="shared" si="66"/>
        <v>#DIV/0!</v>
      </c>
      <c r="N737" s="297" t="e">
        <f t="shared" si="62"/>
        <v>#DIV/0!</v>
      </c>
      <c r="O737" s="297" t="e">
        <f t="shared" si="63"/>
        <v>#DIV/0!</v>
      </c>
      <c r="P737" s="201" t="e">
        <f t="shared" si="65"/>
        <v>#DIV/0!</v>
      </c>
      <c r="Q737" s="208">
        <f t="shared" si="64"/>
        <v>0</v>
      </c>
      <c r="U737" s="297" t="str">
        <f>PE!AP737</f>
        <v>Kläranlagen</v>
      </c>
    </row>
    <row r="738" spans="1:21">
      <c r="A738" s="245" t="s">
        <v>793</v>
      </c>
      <c r="H738" s="22">
        <v>0.42499999999999999</v>
      </c>
      <c r="I738">
        <v>5.3999999999999999E-2</v>
      </c>
      <c r="J738">
        <v>9.3765300000000007</v>
      </c>
      <c r="K738">
        <v>0.6</v>
      </c>
      <c r="L738" s="300" t="e">
        <f t="shared" si="61"/>
        <v>#DIV/0!</v>
      </c>
      <c r="M738" s="302" t="e">
        <f t="shared" si="66"/>
        <v>#DIV/0!</v>
      </c>
      <c r="N738" s="297" t="e">
        <f t="shared" si="62"/>
        <v>#DIV/0!</v>
      </c>
      <c r="O738" s="297" t="e">
        <f t="shared" si="63"/>
        <v>#DIV/0!</v>
      </c>
      <c r="P738" s="201" t="e">
        <f t="shared" si="65"/>
        <v>#DIV/0!</v>
      </c>
      <c r="Q738" s="208">
        <f t="shared" si="64"/>
        <v>0</v>
      </c>
      <c r="U738" s="297" t="str">
        <f>PE!AP738</f>
        <v>Kläranlagen</v>
      </c>
    </row>
    <row r="739" spans="1:21">
      <c r="A739" s="245" t="s">
        <v>794</v>
      </c>
      <c r="H739" s="22">
        <v>0.70799999999999996</v>
      </c>
      <c r="I739">
        <v>5.3999999999999999E-2</v>
      </c>
      <c r="J739">
        <v>9.4155300000000004</v>
      </c>
      <c r="K739">
        <v>0.6</v>
      </c>
      <c r="L739" s="300" t="e">
        <f t="shared" si="61"/>
        <v>#DIV/0!</v>
      </c>
      <c r="M739" s="302" t="e">
        <f t="shared" si="66"/>
        <v>#DIV/0!</v>
      </c>
      <c r="N739" s="297" t="e">
        <f t="shared" si="62"/>
        <v>#DIV/0!</v>
      </c>
      <c r="O739" s="297" t="e">
        <f t="shared" si="63"/>
        <v>#DIV/0!</v>
      </c>
      <c r="P739" s="201" t="e">
        <f t="shared" si="65"/>
        <v>#DIV/0!</v>
      </c>
      <c r="Q739" s="208">
        <f t="shared" si="64"/>
        <v>0</v>
      </c>
      <c r="U739" s="297" t="str">
        <f>PE!AP739</f>
        <v>Kläranlagen</v>
      </c>
    </row>
    <row r="740" spans="1:21">
      <c r="A740" s="245" t="s">
        <v>795</v>
      </c>
      <c r="H740" s="22">
        <v>0.54300000000000004</v>
      </c>
      <c r="I740">
        <v>0.16400000000000001</v>
      </c>
      <c r="J740">
        <v>4.9485800000000006</v>
      </c>
      <c r="K740">
        <v>0.8</v>
      </c>
      <c r="L740" s="300" t="e">
        <f t="shared" si="61"/>
        <v>#DIV/0!</v>
      </c>
      <c r="M740" s="302" t="e">
        <f t="shared" si="66"/>
        <v>#DIV/0!</v>
      </c>
      <c r="N740" s="297" t="e">
        <f t="shared" si="62"/>
        <v>#DIV/0!</v>
      </c>
      <c r="O740" s="297" t="e">
        <f t="shared" si="63"/>
        <v>#DIV/0!</v>
      </c>
      <c r="P740" s="201" t="e">
        <f t="shared" si="65"/>
        <v>#DIV/0!</v>
      </c>
      <c r="Q740" s="208">
        <f t="shared" si="64"/>
        <v>0</v>
      </c>
      <c r="U740" s="297" t="str">
        <f>PE!AP740</f>
        <v>Kläranlagen</v>
      </c>
    </row>
    <row r="741" spans="1:21">
      <c r="A741" s="245" t="s">
        <v>796</v>
      </c>
      <c r="H741" s="22">
        <v>0.81899999999999995</v>
      </c>
      <c r="I741">
        <v>0.16400000000000001</v>
      </c>
      <c r="J741">
        <v>5.7705900000000003</v>
      </c>
      <c r="K741">
        <v>0.8</v>
      </c>
      <c r="L741" s="300" t="e">
        <f t="shared" si="61"/>
        <v>#DIV/0!</v>
      </c>
      <c r="M741" s="302" t="e">
        <f t="shared" si="66"/>
        <v>#DIV/0!</v>
      </c>
      <c r="N741" s="297" t="e">
        <f t="shared" si="62"/>
        <v>#DIV/0!</v>
      </c>
      <c r="O741" s="297" t="e">
        <f t="shared" si="63"/>
        <v>#DIV/0!</v>
      </c>
      <c r="P741" s="201" t="e">
        <f t="shared" si="65"/>
        <v>#DIV/0!</v>
      </c>
      <c r="Q741" s="208">
        <f t="shared" si="64"/>
        <v>0</v>
      </c>
      <c r="U741" s="297" t="str">
        <f>PE!AP741</f>
        <v>Kläranlagen</v>
      </c>
    </row>
    <row r="742" spans="1:21">
      <c r="A742" s="245" t="s">
        <v>797</v>
      </c>
      <c r="H742" s="22">
        <v>0.79800000000000004</v>
      </c>
      <c r="I742">
        <v>0.16400000000000001</v>
      </c>
      <c r="J742">
        <v>7.5740399999999992</v>
      </c>
      <c r="K742">
        <v>0.8</v>
      </c>
      <c r="L742" s="300" t="e">
        <f t="shared" si="61"/>
        <v>#DIV/0!</v>
      </c>
      <c r="M742" s="302" t="e">
        <f t="shared" si="66"/>
        <v>#DIV/0!</v>
      </c>
      <c r="N742" s="297" t="e">
        <f t="shared" si="62"/>
        <v>#DIV/0!</v>
      </c>
      <c r="O742" s="297" t="e">
        <f t="shared" si="63"/>
        <v>#DIV/0!</v>
      </c>
      <c r="P742" s="201" t="e">
        <f t="shared" si="65"/>
        <v>#DIV/0!</v>
      </c>
      <c r="Q742" s="208">
        <f t="shared" si="64"/>
        <v>0</v>
      </c>
      <c r="U742" s="297" t="str">
        <f>PE!AP742</f>
        <v>Kläranlagen</v>
      </c>
    </row>
    <row r="743" spans="1:21">
      <c r="A743" s="245" t="s">
        <v>798</v>
      </c>
      <c r="H743" s="22">
        <v>0.90900000000000003</v>
      </c>
      <c r="I743">
        <v>0.13900000000000001</v>
      </c>
      <c r="J743">
        <v>8.5882699999999996</v>
      </c>
      <c r="K743">
        <v>0.6</v>
      </c>
      <c r="L743" s="300" t="e">
        <f t="shared" si="61"/>
        <v>#DIV/0!</v>
      </c>
      <c r="M743" s="302" t="e">
        <f t="shared" si="66"/>
        <v>#DIV/0!</v>
      </c>
      <c r="N743" s="297" t="e">
        <f t="shared" si="62"/>
        <v>#DIV/0!</v>
      </c>
      <c r="O743" s="297" t="e">
        <f t="shared" si="63"/>
        <v>#DIV/0!</v>
      </c>
      <c r="P743" s="201" t="e">
        <f t="shared" si="65"/>
        <v>#DIV/0!</v>
      </c>
      <c r="Q743" s="208">
        <f t="shared" si="64"/>
        <v>0</v>
      </c>
      <c r="U743" s="297" t="str">
        <f>PE!AP743</f>
        <v>Kläranlagen</v>
      </c>
    </row>
    <row r="744" spans="1:21">
      <c r="A744" s="245" t="s">
        <v>799</v>
      </c>
      <c r="H744" s="22">
        <v>0.64800000000000002</v>
      </c>
      <c r="I744">
        <v>0.13900000000000001</v>
      </c>
      <c r="J744">
        <v>8.6637399999999989</v>
      </c>
      <c r="K744">
        <v>0.8</v>
      </c>
      <c r="L744" s="300" t="e">
        <f t="shared" si="61"/>
        <v>#DIV/0!</v>
      </c>
      <c r="M744" s="302" t="e">
        <f t="shared" si="66"/>
        <v>#DIV/0!</v>
      </c>
      <c r="N744" s="297" t="e">
        <f t="shared" si="62"/>
        <v>#DIV/0!</v>
      </c>
      <c r="O744" s="297" t="e">
        <f t="shared" si="63"/>
        <v>#DIV/0!</v>
      </c>
      <c r="P744" s="201" t="e">
        <f t="shared" si="65"/>
        <v>#DIV/0!</v>
      </c>
      <c r="Q744" s="208">
        <f t="shared" si="64"/>
        <v>0</v>
      </c>
      <c r="U744" s="297" t="str">
        <f>PE!AP744</f>
        <v>Kläranlagen</v>
      </c>
    </row>
    <row r="745" spans="1:21">
      <c r="A745" s="245" t="s">
        <v>800</v>
      </c>
      <c r="H745" s="22">
        <v>0.67400000000000004</v>
      </c>
      <c r="I745">
        <v>0.13900000000000001</v>
      </c>
      <c r="J745">
        <v>9.0110200000000003</v>
      </c>
      <c r="K745">
        <v>0.8</v>
      </c>
      <c r="L745" s="300" t="e">
        <f t="shared" si="61"/>
        <v>#DIV/0!</v>
      </c>
      <c r="M745" s="302" t="e">
        <f t="shared" si="66"/>
        <v>#DIV/0!</v>
      </c>
      <c r="N745" s="297" t="e">
        <f t="shared" si="62"/>
        <v>#DIV/0!</v>
      </c>
      <c r="O745" s="297" t="e">
        <f t="shared" si="63"/>
        <v>#DIV/0!</v>
      </c>
      <c r="P745" s="201" t="e">
        <f t="shared" si="65"/>
        <v>#DIV/0!</v>
      </c>
      <c r="Q745" s="208">
        <f t="shared" si="64"/>
        <v>0</v>
      </c>
      <c r="U745" s="297" t="str">
        <f>PE!AP745</f>
        <v>Kläranlagen</v>
      </c>
    </row>
    <row r="746" spans="1:21">
      <c r="A746" s="245" t="s">
        <v>801</v>
      </c>
      <c r="J746">
        <v>-84.778599999999997</v>
      </c>
      <c r="L746" s="300" t="e">
        <f t="shared" si="61"/>
        <v>#DIV/0!</v>
      </c>
      <c r="M746" s="302" t="e">
        <f t="shared" si="66"/>
        <v>#DIV/0!</v>
      </c>
      <c r="N746" s="297" t="e">
        <f t="shared" si="62"/>
        <v>#DIV/0!</v>
      </c>
      <c r="O746" s="297" t="e">
        <f t="shared" si="63"/>
        <v>#DIV/0!</v>
      </c>
      <c r="P746" s="201" t="e">
        <f t="shared" si="65"/>
        <v>#DIV/0!</v>
      </c>
      <c r="Q746" s="208">
        <f t="shared" si="64"/>
        <v>0</v>
      </c>
      <c r="U746" s="297" t="str">
        <f>PE!AP746</f>
        <v>Methode</v>
      </c>
    </row>
    <row r="747" spans="1:21">
      <c r="A747" s="245" t="s">
        <v>802</v>
      </c>
      <c r="J747">
        <v>-83.471699999999998</v>
      </c>
      <c r="K747">
        <v>0.33</v>
      </c>
      <c r="L747" s="300" t="e">
        <f t="shared" si="61"/>
        <v>#DIV/0!</v>
      </c>
      <c r="M747" s="302" t="e">
        <f t="shared" si="66"/>
        <v>#DIV/0!</v>
      </c>
      <c r="N747" s="297" t="e">
        <f t="shared" si="62"/>
        <v>#DIV/0!</v>
      </c>
      <c r="O747" s="297" t="e">
        <f t="shared" si="63"/>
        <v>#DIV/0!</v>
      </c>
      <c r="P747" s="201" t="e">
        <f t="shared" si="65"/>
        <v>#DIV/0!</v>
      </c>
      <c r="Q747" s="208">
        <f t="shared" si="64"/>
        <v>0</v>
      </c>
      <c r="U747" s="297" t="str">
        <f>PE!AP747</f>
        <v>Methode</v>
      </c>
    </row>
    <row r="748" spans="1:21">
      <c r="A748" s="245" t="s">
        <v>803</v>
      </c>
      <c r="K748">
        <v>0.6</v>
      </c>
      <c r="L748" s="300" t="e">
        <f t="shared" si="61"/>
        <v>#DIV/0!</v>
      </c>
      <c r="M748" s="302" t="e">
        <f t="shared" si="66"/>
        <v>#DIV/0!</v>
      </c>
      <c r="N748" s="297" t="e">
        <f t="shared" si="62"/>
        <v>#DIV/0!</v>
      </c>
      <c r="O748" s="297" t="e">
        <f t="shared" si="63"/>
        <v>#DIV/0!</v>
      </c>
      <c r="P748" s="201" t="e">
        <f t="shared" si="65"/>
        <v>#DIV/0!</v>
      </c>
      <c r="Q748" s="208">
        <f t="shared" si="64"/>
        <v>0</v>
      </c>
      <c r="U748" s="297" t="str">
        <f>PE!AP748</f>
        <v>Kläranlagen</v>
      </c>
    </row>
    <row r="749" spans="1:21">
      <c r="A749" s="245" t="s">
        <v>804</v>
      </c>
      <c r="K749">
        <v>0.8</v>
      </c>
      <c r="L749" s="300" t="e">
        <f t="shared" si="61"/>
        <v>#DIV/0!</v>
      </c>
      <c r="M749" s="302" t="e">
        <f t="shared" si="66"/>
        <v>#DIV/0!</v>
      </c>
      <c r="N749" s="297" t="e">
        <f t="shared" si="62"/>
        <v>#DIV/0!</v>
      </c>
      <c r="O749" s="297" t="e">
        <f t="shared" si="63"/>
        <v>#DIV/0!</v>
      </c>
      <c r="P749" s="201" t="e">
        <f t="shared" si="65"/>
        <v>#DIV/0!</v>
      </c>
      <c r="Q749" s="208">
        <f t="shared" si="64"/>
        <v>0</v>
      </c>
      <c r="U749" s="297" t="str">
        <f>PE!AP749</f>
        <v>Kläranlagen</v>
      </c>
    </row>
    <row r="750" spans="1:21">
      <c r="A750" s="245" t="s">
        <v>805</v>
      </c>
      <c r="K750">
        <v>0.6</v>
      </c>
      <c r="L750" s="300" t="e">
        <f t="shared" si="61"/>
        <v>#DIV/0!</v>
      </c>
      <c r="M750" s="302" t="e">
        <f t="shared" si="66"/>
        <v>#DIV/0!</v>
      </c>
      <c r="N750" s="297" t="e">
        <f t="shared" si="62"/>
        <v>#DIV/0!</v>
      </c>
      <c r="O750" s="297" t="e">
        <f t="shared" si="63"/>
        <v>#DIV/0!</v>
      </c>
      <c r="P750" s="201" t="e">
        <f t="shared" si="65"/>
        <v>#DIV/0!</v>
      </c>
      <c r="Q750" s="208">
        <f t="shared" si="64"/>
        <v>0</v>
      </c>
      <c r="U750" s="297" t="str">
        <f>PE!AP750</f>
        <v>Kläranlagen</v>
      </c>
    </row>
    <row r="751" spans="1:21">
      <c r="A751" s="245" t="s">
        <v>806</v>
      </c>
      <c r="J751">
        <v>6.02935</v>
      </c>
      <c r="K751">
        <v>0.8</v>
      </c>
      <c r="L751" s="300" t="e">
        <f t="shared" si="61"/>
        <v>#DIV/0!</v>
      </c>
      <c r="M751" s="302" t="e">
        <f t="shared" si="66"/>
        <v>#DIV/0!</v>
      </c>
      <c r="N751" s="297" t="e">
        <f t="shared" si="62"/>
        <v>#DIV/0!</v>
      </c>
      <c r="O751" s="297" t="e">
        <f t="shared" si="63"/>
        <v>#DIV/0!</v>
      </c>
      <c r="P751" s="201" t="e">
        <f t="shared" si="65"/>
        <v>#DIV/0!</v>
      </c>
      <c r="Q751" s="208">
        <f t="shared" si="64"/>
        <v>0</v>
      </c>
      <c r="U751" s="297" t="str">
        <f>PE!AP751</f>
        <v>Kläranlage, Methode</v>
      </c>
    </row>
    <row r="752" spans="1:21">
      <c r="A752" s="245" t="s">
        <v>807</v>
      </c>
      <c r="H752" s="22">
        <v>0.79800000000000004</v>
      </c>
      <c r="I752">
        <v>0.19</v>
      </c>
      <c r="J752">
        <v>8.4083800000000011</v>
      </c>
      <c r="K752">
        <v>0.6</v>
      </c>
      <c r="L752" s="300" t="e">
        <f t="shared" si="61"/>
        <v>#DIV/0!</v>
      </c>
      <c r="M752" s="302" t="e">
        <f t="shared" si="66"/>
        <v>#DIV/0!</v>
      </c>
      <c r="N752" s="297" t="e">
        <f t="shared" si="62"/>
        <v>#DIV/0!</v>
      </c>
      <c r="O752" s="297" t="e">
        <f t="shared" si="63"/>
        <v>#DIV/0!</v>
      </c>
      <c r="P752" s="201" t="e">
        <f t="shared" si="65"/>
        <v>#DIV/0!</v>
      </c>
      <c r="Q752" s="208">
        <f t="shared" si="64"/>
        <v>0</v>
      </c>
      <c r="U752" s="297" t="str">
        <f>PE!AP752</f>
        <v>Kläranlagen</v>
      </c>
    </row>
    <row r="753" spans="1:21">
      <c r="A753" s="245" t="s">
        <v>808</v>
      </c>
      <c r="H753" s="22">
        <v>0.82099999999999995</v>
      </c>
      <c r="I753">
        <v>0.19</v>
      </c>
      <c r="J753">
        <v>6.7405999999999997</v>
      </c>
      <c r="K753">
        <v>1</v>
      </c>
      <c r="L753" s="300" t="e">
        <f t="shared" si="61"/>
        <v>#DIV/0!</v>
      </c>
      <c r="M753" s="302" t="e">
        <f t="shared" si="66"/>
        <v>#DIV/0!</v>
      </c>
      <c r="N753" s="297" t="e">
        <f t="shared" si="62"/>
        <v>#DIV/0!</v>
      </c>
      <c r="O753" s="297" t="e">
        <f t="shared" si="63"/>
        <v>#DIV/0!</v>
      </c>
      <c r="P753" s="201" t="e">
        <f t="shared" si="65"/>
        <v>#DIV/0!</v>
      </c>
      <c r="Q753" s="208">
        <f t="shared" si="64"/>
        <v>0</v>
      </c>
      <c r="U753" s="297" t="str">
        <f>PE!AP753</f>
        <v>Kläranlagen</v>
      </c>
    </row>
    <row r="754" spans="1:21">
      <c r="A754" s="245" t="s">
        <v>809</v>
      </c>
      <c r="H754" s="22">
        <v>0.63600000000000001</v>
      </c>
      <c r="I754">
        <v>0.19</v>
      </c>
      <c r="J754">
        <v>7.8807499999999999</v>
      </c>
      <c r="K754">
        <v>0.8</v>
      </c>
      <c r="L754" s="300" t="e">
        <f t="shared" si="61"/>
        <v>#DIV/0!</v>
      </c>
      <c r="M754" s="302" t="e">
        <f t="shared" si="66"/>
        <v>#DIV/0!</v>
      </c>
      <c r="N754" s="297" t="e">
        <f t="shared" si="62"/>
        <v>#DIV/0!</v>
      </c>
      <c r="O754" s="297" t="e">
        <f t="shared" si="63"/>
        <v>#DIV/0!</v>
      </c>
      <c r="P754" s="201" t="e">
        <f t="shared" si="65"/>
        <v>#DIV/0!</v>
      </c>
      <c r="Q754" s="208">
        <f t="shared" si="64"/>
        <v>0</v>
      </c>
      <c r="U754" s="297" t="str">
        <f>PE!AP754</f>
        <v>Kläranlagen</v>
      </c>
    </row>
    <row r="755" spans="1:21">
      <c r="A755" s="245" t="s">
        <v>810</v>
      </c>
      <c r="H755" s="22">
        <v>0.78800000000000003</v>
      </c>
      <c r="I755">
        <v>7.9000000000000001E-2</v>
      </c>
      <c r="J755">
        <v>7.9408200000000004</v>
      </c>
      <c r="L755" s="300" t="e">
        <f t="shared" si="61"/>
        <v>#DIV/0!</v>
      </c>
      <c r="M755" s="302" t="e">
        <f t="shared" si="66"/>
        <v>#DIV/0!</v>
      </c>
      <c r="N755" s="297" t="e">
        <f t="shared" si="62"/>
        <v>#DIV/0!</v>
      </c>
      <c r="O755" s="297" t="e">
        <f t="shared" si="63"/>
        <v>#DIV/0!</v>
      </c>
      <c r="P755" s="201" t="e">
        <f t="shared" si="65"/>
        <v>#DIV/0!</v>
      </c>
      <c r="Q755" s="208">
        <f t="shared" si="64"/>
        <v>0</v>
      </c>
      <c r="U755" s="297" t="str">
        <f>PE!AP755</f>
        <v>Kläranlagen</v>
      </c>
    </row>
    <row r="756" spans="1:21">
      <c r="A756" s="245" t="s">
        <v>811</v>
      </c>
      <c r="H756" s="22">
        <v>0.61399999999999999</v>
      </c>
      <c r="I756">
        <v>7.9000000000000001E-2</v>
      </c>
      <c r="J756">
        <v>8.8335100000000004</v>
      </c>
      <c r="L756" s="300" t="e">
        <f t="shared" si="61"/>
        <v>#DIV/0!</v>
      </c>
      <c r="M756" s="302" t="e">
        <f t="shared" si="66"/>
        <v>#DIV/0!</v>
      </c>
      <c r="N756" s="297" t="e">
        <f t="shared" si="62"/>
        <v>#DIV/0!</v>
      </c>
      <c r="O756" s="297" t="e">
        <f t="shared" si="63"/>
        <v>#DIV/0!</v>
      </c>
      <c r="P756" s="201" t="e">
        <f t="shared" si="65"/>
        <v>#DIV/0!</v>
      </c>
      <c r="Q756" s="208">
        <f t="shared" si="64"/>
        <v>0</v>
      </c>
      <c r="U756" s="297" t="str">
        <f>PE!AP756</f>
        <v>Kläranlagen</v>
      </c>
    </row>
    <row r="757" spans="1:21">
      <c r="A757" s="245" t="s">
        <v>812</v>
      </c>
      <c r="H757" s="22">
        <v>0.82399999999999995</v>
      </c>
      <c r="I757">
        <v>7.9000000000000001E-2</v>
      </c>
      <c r="J757">
        <v>5.070665</v>
      </c>
      <c r="L757" s="300" t="e">
        <f t="shared" si="61"/>
        <v>#DIV/0!</v>
      </c>
      <c r="M757" s="302" t="e">
        <f t="shared" si="66"/>
        <v>#DIV/0!</v>
      </c>
      <c r="N757" s="297" t="e">
        <f t="shared" si="62"/>
        <v>#DIV/0!</v>
      </c>
      <c r="O757" s="297" t="e">
        <f t="shared" si="63"/>
        <v>#DIV/0!</v>
      </c>
      <c r="P757" s="201" t="e">
        <f t="shared" si="65"/>
        <v>#DIV/0!</v>
      </c>
      <c r="Q757" s="208">
        <f t="shared" si="64"/>
        <v>0</v>
      </c>
      <c r="U757" s="297" t="str">
        <f>PE!AP757</f>
        <v>Kläranlagen</v>
      </c>
    </row>
    <row r="758" spans="1:21">
      <c r="A758" s="245" t="s">
        <v>813</v>
      </c>
      <c r="H758" s="22">
        <v>0.27</v>
      </c>
      <c r="I758">
        <v>2.7E-2</v>
      </c>
      <c r="J758">
        <v>8.5876000000000001</v>
      </c>
      <c r="L758" s="300" t="e">
        <f t="shared" si="61"/>
        <v>#DIV/0!</v>
      </c>
      <c r="M758" s="302" t="e">
        <f t="shared" si="66"/>
        <v>#DIV/0!</v>
      </c>
      <c r="N758" s="297" t="e">
        <f t="shared" si="62"/>
        <v>#DIV/0!</v>
      </c>
      <c r="O758" s="297" t="e">
        <f t="shared" si="63"/>
        <v>#DIV/0!</v>
      </c>
      <c r="P758" s="201" t="e">
        <f t="shared" si="65"/>
        <v>#DIV/0!</v>
      </c>
      <c r="Q758" s="208">
        <f t="shared" si="64"/>
        <v>0</v>
      </c>
      <c r="U758" s="297" t="str">
        <f>PE!AP758</f>
        <v>Kläranlagen</v>
      </c>
    </row>
    <row r="759" spans="1:21">
      <c r="A759" s="245" t="s">
        <v>814</v>
      </c>
      <c r="H759" s="22">
        <v>0.98399999999999999</v>
      </c>
      <c r="I759">
        <v>2.7E-2</v>
      </c>
      <c r="J759">
        <v>11.02365</v>
      </c>
      <c r="L759" s="300" t="e">
        <f t="shared" si="61"/>
        <v>#DIV/0!</v>
      </c>
      <c r="M759" s="302" t="e">
        <f t="shared" si="66"/>
        <v>#DIV/0!</v>
      </c>
      <c r="N759" s="297" t="e">
        <f t="shared" si="62"/>
        <v>#DIV/0!</v>
      </c>
      <c r="O759" s="297" t="e">
        <f t="shared" si="63"/>
        <v>#DIV/0!</v>
      </c>
      <c r="P759" s="201" t="e">
        <f t="shared" si="65"/>
        <v>#DIV/0!</v>
      </c>
      <c r="Q759" s="208">
        <f t="shared" si="64"/>
        <v>0</v>
      </c>
      <c r="U759" s="297" t="str">
        <f>PE!AP759</f>
        <v>Kläranlagen</v>
      </c>
    </row>
    <row r="760" spans="1:21">
      <c r="A760" s="245" t="s">
        <v>815</v>
      </c>
      <c r="H760" s="22">
        <v>0.89400000000000002</v>
      </c>
      <c r="I760">
        <v>2.7E-2</v>
      </c>
      <c r="J760">
        <v>7.3289749999999998</v>
      </c>
      <c r="L760" s="300" t="e">
        <f t="shared" si="61"/>
        <v>#DIV/0!</v>
      </c>
      <c r="M760" s="302" t="e">
        <f t="shared" si="66"/>
        <v>#DIV/0!</v>
      </c>
      <c r="N760" s="297" t="e">
        <f t="shared" si="62"/>
        <v>#DIV/0!</v>
      </c>
      <c r="O760" s="297" t="e">
        <f t="shared" si="63"/>
        <v>#DIV/0!</v>
      </c>
      <c r="P760" s="201" t="e">
        <f t="shared" si="65"/>
        <v>#DIV/0!</v>
      </c>
      <c r="Q760" s="208">
        <f t="shared" si="64"/>
        <v>0</v>
      </c>
      <c r="U760" s="297" t="str">
        <f>PE!AP760</f>
        <v>Kläranlagen</v>
      </c>
    </row>
    <row r="761" spans="1:21">
      <c r="A761" s="246" t="s">
        <v>816</v>
      </c>
      <c r="J761" s="72">
        <v>0.663636</v>
      </c>
      <c r="K761">
        <v>0.31</v>
      </c>
      <c r="L761" s="300" t="e">
        <f t="shared" si="61"/>
        <v>#DIV/0!</v>
      </c>
      <c r="M761" s="302" t="e">
        <f t="shared" si="66"/>
        <v>#DIV/0!</v>
      </c>
      <c r="N761" s="297" t="e">
        <f t="shared" si="62"/>
        <v>#DIV/0!</v>
      </c>
      <c r="O761" s="297" t="e">
        <f t="shared" si="63"/>
        <v>#DIV/0!</v>
      </c>
      <c r="P761" s="201" t="e">
        <f t="shared" si="65"/>
        <v>#DIV/0!</v>
      </c>
      <c r="Q761" s="208">
        <f t="shared" si="64"/>
        <v>0</v>
      </c>
      <c r="U761" s="297" t="str">
        <f>PE!AP761</f>
        <v>Sickerwasser</v>
      </c>
    </row>
    <row r="762" spans="1:21">
      <c r="A762" s="246" t="s">
        <v>817</v>
      </c>
      <c r="J762" s="72">
        <v>0.59525800000000006</v>
      </c>
      <c r="K762">
        <v>0.25</v>
      </c>
      <c r="L762" s="300" t="e">
        <f t="shared" si="61"/>
        <v>#DIV/0!</v>
      </c>
      <c r="M762" s="302" t="e">
        <f t="shared" si="66"/>
        <v>#DIV/0!</v>
      </c>
      <c r="N762" s="297" t="e">
        <f t="shared" si="62"/>
        <v>#DIV/0!</v>
      </c>
      <c r="O762" s="297" t="e">
        <f t="shared" si="63"/>
        <v>#DIV/0!</v>
      </c>
      <c r="P762" s="201" t="e">
        <f t="shared" si="65"/>
        <v>#DIV/0!</v>
      </c>
      <c r="Q762" s="208">
        <f t="shared" si="64"/>
        <v>0</v>
      </c>
      <c r="U762" s="297" t="str">
        <f>PE!AP762</f>
        <v>Sickerwasser</v>
      </c>
    </row>
    <row r="763" spans="1:21">
      <c r="A763" s="246" t="s">
        <v>818</v>
      </c>
      <c r="C763">
        <v>39.590000000000003</v>
      </c>
      <c r="F763">
        <v>52.08</v>
      </c>
      <c r="G763">
        <v>58.85</v>
      </c>
      <c r="J763" s="72">
        <v>1.8567100000000001</v>
      </c>
      <c r="K763">
        <v>0.35</v>
      </c>
      <c r="L763" s="300">
        <f t="shared" si="61"/>
        <v>0.33</v>
      </c>
      <c r="M763" s="302">
        <f t="shared" si="66"/>
        <v>0.33999999999999997</v>
      </c>
      <c r="N763" s="297">
        <f t="shared" si="62"/>
        <v>39.590000000000003</v>
      </c>
      <c r="O763" s="297">
        <f t="shared" si="63"/>
        <v>0</v>
      </c>
      <c r="P763" s="201">
        <f t="shared" si="65"/>
        <v>50.173333333333339</v>
      </c>
      <c r="Q763" s="208">
        <f t="shared" si="64"/>
        <v>27.022708626190056</v>
      </c>
      <c r="U763" s="297" t="str">
        <f>PE!AP763</f>
        <v>Sickerwasser</v>
      </c>
    </row>
    <row r="764" spans="1:21">
      <c r="A764" s="246" t="s">
        <v>819</v>
      </c>
      <c r="J764" s="72">
        <v>2.0060099999999998</v>
      </c>
      <c r="K764">
        <v>0.43</v>
      </c>
      <c r="L764" s="300" t="e">
        <f t="shared" si="61"/>
        <v>#DIV/0!</v>
      </c>
      <c r="M764" s="302" t="e">
        <f t="shared" si="66"/>
        <v>#DIV/0!</v>
      </c>
      <c r="N764" s="297" t="e">
        <f t="shared" si="62"/>
        <v>#DIV/0!</v>
      </c>
      <c r="O764" s="297" t="e">
        <f t="shared" si="63"/>
        <v>#DIV/0!</v>
      </c>
      <c r="P764" s="201" t="e">
        <f t="shared" si="65"/>
        <v>#DIV/0!</v>
      </c>
      <c r="Q764" s="208">
        <f t="shared" si="64"/>
        <v>0</v>
      </c>
      <c r="U764" s="297" t="str">
        <f>PE!AP764</f>
        <v>Sickerwasser</v>
      </c>
    </row>
    <row r="765" spans="1:21">
      <c r="A765" s="246" t="s">
        <v>820</v>
      </c>
      <c r="H765" s="22">
        <v>1.0489999999999999</v>
      </c>
      <c r="I765">
        <v>1.6E-2</v>
      </c>
      <c r="J765">
        <v>10.911899999999999</v>
      </c>
      <c r="K765">
        <v>0.25</v>
      </c>
      <c r="L765" s="300" t="e">
        <f t="shared" si="61"/>
        <v>#DIV/0!</v>
      </c>
      <c r="M765" s="302" t="e">
        <f t="shared" si="66"/>
        <v>#DIV/0!</v>
      </c>
      <c r="N765" s="297" t="e">
        <f t="shared" si="62"/>
        <v>#DIV/0!</v>
      </c>
      <c r="O765" s="297" t="e">
        <f t="shared" si="63"/>
        <v>#DIV/0!</v>
      </c>
      <c r="P765" s="201" t="e">
        <f t="shared" si="65"/>
        <v>#DIV/0!</v>
      </c>
      <c r="Q765" s="208">
        <f t="shared" si="64"/>
        <v>0</v>
      </c>
      <c r="U765" s="297" t="str">
        <f>PE!AP765</f>
        <v>Kläranlagen</v>
      </c>
    </row>
    <row r="766" spans="1:21">
      <c r="A766" s="246" t="s">
        <v>821</v>
      </c>
      <c r="H766" s="22">
        <v>0.80200000000000005</v>
      </c>
      <c r="I766">
        <v>1.6E-2</v>
      </c>
      <c r="J766">
        <v>13.8399</v>
      </c>
      <c r="K766">
        <v>0.25</v>
      </c>
      <c r="L766" s="300" t="e">
        <f t="shared" si="61"/>
        <v>#DIV/0!</v>
      </c>
      <c r="M766" s="302" t="e">
        <f t="shared" si="66"/>
        <v>#DIV/0!</v>
      </c>
      <c r="N766" s="297" t="e">
        <f t="shared" si="62"/>
        <v>#DIV/0!</v>
      </c>
      <c r="O766" s="297" t="e">
        <f t="shared" si="63"/>
        <v>#DIV/0!</v>
      </c>
      <c r="P766" s="201" t="e">
        <f t="shared" si="65"/>
        <v>#DIV/0!</v>
      </c>
      <c r="Q766" s="208">
        <f t="shared" si="64"/>
        <v>0</v>
      </c>
      <c r="U766" s="297" t="str">
        <f>PE!AP766</f>
        <v>Kläranlagen</v>
      </c>
    </row>
    <row r="767" spans="1:21">
      <c r="A767" s="246" t="s">
        <v>822</v>
      </c>
      <c r="H767" s="22">
        <v>0.38100000000000001</v>
      </c>
      <c r="I767">
        <v>1.6E-2</v>
      </c>
      <c r="J767">
        <v>13.145899999999999</v>
      </c>
      <c r="K767">
        <v>0.25</v>
      </c>
      <c r="L767" s="300" t="e">
        <f t="shared" si="61"/>
        <v>#DIV/0!</v>
      </c>
      <c r="M767" s="302" t="e">
        <f t="shared" si="66"/>
        <v>#DIV/0!</v>
      </c>
      <c r="N767" s="297" t="e">
        <f t="shared" si="62"/>
        <v>#DIV/0!</v>
      </c>
      <c r="O767" s="297" t="e">
        <f t="shared" si="63"/>
        <v>#DIV/0!</v>
      </c>
      <c r="P767" s="201" t="e">
        <f t="shared" si="65"/>
        <v>#DIV/0!</v>
      </c>
      <c r="Q767" s="208">
        <f t="shared" si="64"/>
        <v>0</v>
      </c>
      <c r="U767" s="297" t="str">
        <f>PE!AP767</f>
        <v>Kläranlagen</v>
      </c>
    </row>
    <row r="768" spans="1:21">
      <c r="A768" s="246" t="s">
        <v>823</v>
      </c>
      <c r="H768" s="22">
        <v>1.0189999999999999</v>
      </c>
      <c r="I768">
        <v>7.6999999999999999E-2</v>
      </c>
      <c r="J768">
        <v>4.4084400000000006</v>
      </c>
      <c r="K768">
        <v>0.8</v>
      </c>
      <c r="L768" s="300" t="e">
        <f t="shared" si="61"/>
        <v>#DIV/0!</v>
      </c>
      <c r="M768" s="302" t="e">
        <f t="shared" si="66"/>
        <v>#DIV/0!</v>
      </c>
      <c r="N768" s="297" t="e">
        <f t="shared" si="62"/>
        <v>#DIV/0!</v>
      </c>
      <c r="O768" s="297" t="e">
        <f t="shared" si="63"/>
        <v>#DIV/0!</v>
      </c>
      <c r="P768" s="201" t="e">
        <f t="shared" si="65"/>
        <v>#DIV/0!</v>
      </c>
      <c r="Q768" s="208">
        <f t="shared" si="64"/>
        <v>0</v>
      </c>
      <c r="U768" s="297" t="str">
        <f>PE!AP768</f>
        <v>Kläranlagen</v>
      </c>
    </row>
    <row r="769" spans="1:21">
      <c r="A769" s="246" t="s">
        <v>824</v>
      </c>
      <c r="H769" s="22">
        <v>0.20899999999999999</v>
      </c>
      <c r="I769">
        <v>7.6999999999999999E-2</v>
      </c>
      <c r="J769">
        <v>5.8289400000000002</v>
      </c>
      <c r="K769">
        <v>0.8</v>
      </c>
      <c r="L769" s="300" t="e">
        <f t="shared" si="61"/>
        <v>#DIV/0!</v>
      </c>
      <c r="M769" s="302" t="e">
        <f t="shared" si="66"/>
        <v>#DIV/0!</v>
      </c>
      <c r="N769" s="297" t="e">
        <f t="shared" si="62"/>
        <v>#DIV/0!</v>
      </c>
      <c r="O769" s="297" t="e">
        <f t="shared" si="63"/>
        <v>#DIV/0!</v>
      </c>
      <c r="P769" s="201" t="e">
        <f t="shared" si="65"/>
        <v>#DIV/0!</v>
      </c>
      <c r="Q769" s="208">
        <f t="shared" si="64"/>
        <v>0</v>
      </c>
      <c r="U769" s="297" t="str">
        <f>PE!AP769</f>
        <v>Kläranlagen</v>
      </c>
    </row>
    <row r="770" spans="1:21">
      <c r="A770" s="246" t="s">
        <v>825</v>
      </c>
      <c r="H770" s="22">
        <v>0.91900000000000004</v>
      </c>
      <c r="I770">
        <v>7.6999999999999999E-2</v>
      </c>
      <c r="J770">
        <v>7.2386850000000003</v>
      </c>
      <c r="K770">
        <v>0.8</v>
      </c>
      <c r="L770" s="300" t="e">
        <f t="shared" ref="L770:L833" si="67">IF(COUNT(B770:C770)=1,0.33,(COUNT(B770:C770)*(1/(COUNT(B770:C770)+COUNTBLANK(B770:C770)))+(IF(O770&lt;35,1,IF(O770&lt;70,0.5,IF(O770&gt;70,0)))))/2)</f>
        <v>#DIV/0!</v>
      </c>
      <c r="M770" s="302" t="e">
        <f t="shared" si="66"/>
        <v>#DIV/0!</v>
      </c>
      <c r="N770" s="297" t="e">
        <f t="shared" ref="N770:N833" si="68">AVERAGE(B770:E770)</f>
        <v>#DIV/0!</v>
      </c>
      <c r="O770" s="297" t="e">
        <f t="shared" ref="O770:O833" si="69">(MAX(B770:C770)-MIN(B770:C770))/N770*100</f>
        <v>#DIV/0!</v>
      </c>
      <c r="P770" s="201" t="e">
        <f t="shared" si="65"/>
        <v>#DIV/0!</v>
      </c>
      <c r="Q770" s="208">
        <f t="shared" ref="Q770:Q833" si="70">IFERROR(P770/J770,0)</f>
        <v>0</v>
      </c>
      <c r="U770" s="297" t="str">
        <f>PE!AP770</f>
        <v>Kläranlagen</v>
      </c>
    </row>
    <row r="771" spans="1:21">
      <c r="A771" s="246" t="s">
        <v>826</v>
      </c>
      <c r="H771" s="22">
        <v>0.70699999999999996</v>
      </c>
      <c r="I771">
        <v>7.5999999999999998E-2</v>
      </c>
      <c r="J771">
        <v>8.7423999999999999</v>
      </c>
      <c r="K771">
        <v>0.6</v>
      </c>
      <c r="L771" s="300" t="e">
        <f t="shared" si="67"/>
        <v>#DIV/0!</v>
      </c>
      <c r="M771" s="302" t="e">
        <f t="shared" si="66"/>
        <v>#DIV/0!</v>
      </c>
      <c r="N771" s="297" t="e">
        <f t="shared" si="68"/>
        <v>#DIV/0!</v>
      </c>
      <c r="O771" s="297" t="e">
        <f t="shared" si="69"/>
        <v>#DIV/0!</v>
      </c>
      <c r="P771" s="201" t="e">
        <f t="shared" si="65"/>
        <v>#DIV/0!</v>
      </c>
      <c r="Q771" s="208">
        <f t="shared" si="70"/>
        <v>0</v>
      </c>
      <c r="U771" s="297" t="str">
        <f>PE!AP771</f>
        <v>Kläranlagen</v>
      </c>
    </row>
    <row r="772" spans="1:21">
      <c r="A772" s="246" t="s">
        <v>827</v>
      </c>
      <c r="H772" s="22">
        <v>0.70699999999999996</v>
      </c>
      <c r="I772">
        <v>7.5999999999999998E-2</v>
      </c>
      <c r="J772">
        <v>9.5285200000000003</v>
      </c>
      <c r="K772">
        <v>0.8</v>
      </c>
      <c r="L772" s="300" t="e">
        <f t="shared" si="67"/>
        <v>#DIV/0!</v>
      </c>
      <c r="M772" s="302" t="e">
        <f t="shared" si="66"/>
        <v>#DIV/0!</v>
      </c>
      <c r="N772" s="297" t="e">
        <f t="shared" si="68"/>
        <v>#DIV/0!</v>
      </c>
      <c r="O772" s="297" t="e">
        <f t="shared" si="69"/>
        <v>#DIV/0!</v>
      </c>
      <c r="P772" s="201" t="e">
        <f t="shared" si="65"/>
        <v>#DIV/0!</v>
      </c>
      <c r="Q772" s="208">
        <f t="shared" si="70"/>
        <v>0</v>
      </c>
      <c r="U772" s="297" t="str">
        <f>PE!AP772</f>
        <v>Kläranlagen</v>
      </c>
    </row>
    <row r="773" spans="1:21">
      <c r="A773" s="263" t="s">
        <v>828</v>
      </c>
      <c r="H773" s="22">
        <v>0.70699999999999996</v>
      </c>
      <c r="I773">
        <v>0.124</v>
      </c>
      <c r="J773">
        <v>8.6800599999999992</v>
      </c>
      <c r="K773">
        <v>0.8</v>
      </c>
      <c r="L773" s="300" t="e">
        <f t="shared" si="67"/>
        <v>#DIV/0!</v>
      </c>
      <c r="M773" s="302" t="e">
        <f t="shared" si="66"/>
        <v>#DIV/0!</v>
      </c>
      <c r="N773" s="297" t="e">
        <f t="shared" si="68"/>
        <v>#DIV/0!</v>
      </c>
      <c r="O773" s="297" t="e">
        <f t="shared" si="69"/>
        <v>#DIV/0!</v>
      </c>
      <c r="P773" s="201" t="e">
        <f t="shared" si="65"/>
        <v>#DIV/0!</v>
      </c>
      <c r="Q773" s="208">
        <f t="shared" si="70"/>
        <v>0</v>
      </c>
      <c r="U773" s="297" t="str">
        <f>PE!AP773</f>
        <v>KWB</v>
      </c>
    </row>
    <row r="774" spans="1:21">
      <c r="A774" s="263" t="s">
        <v>830</v>
      </c>
      <c r="H774" s="22">
        <v>0.70699999999999996</v>
      </c>
      <c r="I774">
        <v>0.124</v>
      </c>
      <c r="J774">
        <v>7.4999899999999986</v>
      </c>
      <c r="K774">
        <v>0.6</v>
      </c>
      <c r="L774" s="300" t="e">
        <f t="shared" si="67"/>
        <v>#DIV/0!</v>
      </c>
      <c r="M774" s="302" t="e">
        <f t="shared" si="66"/>
        <v>#DIV/0!</v>
      </c>
      <c r="N774" s="297" t="e">
        <f t="shared" si="68"/>
        <v>#DIV/0!</v>
      </c>
      <c r="O774" s="297" t="e">
        <f t="shared" si="69"/>
        <v>#DIV/0!</v>
      </c>
      <c r="P774" s="201" t="e">
        <f t="shared" si="65"/>
        <v>#DIV/0!</v>
      </c>
      <c r="Q774" s="208">
        <f t="shared" si="70"/>
        <v>0</v>
      </c>
      <c r="U774" s="297" t="str">
        <f>PE!AP774</f>
        <v>KWB</v>
      </c>
    </row>
    <row r="775" spans="1:21">
      <c r="A775" s="263" t="s">
        <v>831</v>
      </c>
      <c r="H775" s="22">
        <v>0.70699999999999996</v>
      </c>
      <c r="I775">
        <v>0.14499999999999999</v>
      </c>
      <c r="J775">
        <v>5.2228399999999997</v>
      </c>
      <c r="K775">
        <v>0.8</v>
      </c>
      <c r="L775" s="300" t="e">
        <f t="shared" si="67"/>
        <v>#DIV/0!</v>
      </c>
      <c r="M775" s="302" t="e">
        <f t="shared" si="66"/>
        <v>#DIV/0!</v>
      </c>
      <c r="N775" s="297" t="e">
        <f t="shared" si="68"/>
        <v>#DIV/0!</v>
      </c>
      <c r="O775" s="297" t="e">
        <f t="shared" si="69"/>
        <v>#DIV/0!</v>
      </c>
      <c r="P775" s="201" t="e">
        <f t="shared" si="65"/>
        <v>#DIV/0!</v>
      </c>
      <c r="Q775" s="208">
        <f t="shared" si="70"/>
        <v>0</v>
      </c>
      <c r="U775" s="297" t="str">
        <f>PE!AP775</f>
        <v>KWB</v>
      </c>
    </row>
    <row r="776" spans="1:21">
      <c r="A776" s="263" t="s">
        <v>832</v>
      </c>
      <c r="H776" s="22">
        <v>0.70699999999999996</v>
      </c>
      <c r="I776">
        <v>0.441</v>
      </c>
      <c r="J776">
        <v>6.5493899999999998</v>
      </c>
      <c r="K776">
        <v>0.8</v>
      </c>
      <c r="L776" s="300" t="e">
        <f t="shared" si="67"/>
        <v>#DIV/0!</v>
      </c>
      <c r="M776" s="302" t="e">
        <f t="shared" si="66"/>
        <v>#DIV/0!</v>
      </c>
      <c r="N776" s="297" t="e">
        <f t="shared" si="68"/>
        <v>#DIV/0!</v>
      </c>
      <c r="O776" s="297" t="e">
        <f t="shared" si="69"/>
        <v>#DIV/0!</v>
      </c>
      <c r="P776" s="201" t="e">
        <f t="shared" si="65"/>
        <v>#DIV/0!</v>
      </c>
      <c r="Q776" s="208">
        <f t="shared" si="70"/>
        <v>0</v>
      </c>
      <c r="U776" s="297" t="str">
        <f>PE!AP776</f>
        <v>KWB</v>
      </c>
    </row>
    <row r="777" spans="1:21">
      <c r="A777" s="263" t="s">
        <v>833</v>
      </c>
      <c r="H777" s="22">
        <v>0.70699999999999996</v>
      </c>
      <c r="I777">
        <v>0.441</v>
      </c>
      <c r="J777">
        <v>6.3233449999999998</v>
      </c>
      <c r="K777">
        <v>0.6</v>
      </c>
      <c r="L777" s="300" t="e">
        <f t="shared" si="67"/>
        <v>#DIV/0!</v>
      </c>
      <c r="M777" s="302" t="e">
        <f t="shared" si="66"/>
        <v>#DIV/0!</v>
      </c>
      <c r="N777" s="297" t="e">
        <f t="shared" si="68"/>
        <v>#DIV/0!</v>
      </c>
      <c r="O777" s="297" t="e">
        <f t="shared" si="69"/>
        <v>#DIV/0!</v>
      </c>
      <c r="P777" s="201" t="e">
        <f t="shared" si="65"/>
        <v>#DIV/0!</v>
      </c>
      <c r="Q777" s="208">
        <f t="shared" si="70"/>
        <v>0</v>
      </c>
      <c r="U777" s="297" t="str">
        <f>PE!AP777</f>
        <v>KWB</v>
      </c>
    </row>
    <row r="778" spans="1:21">
      <c r="A778" s="263" t="s">
        <v>834</v>
      </c>
      <c r="H778" s="22">
        <v>0.70699999999999996</v>
      </c>
      <c r="I778">
        <v>0.15</v>
      </c>
      <c r="J778">
        <v>8.8096600000000009</v>
      </c>
      <c r="K778">
        <v>0.6</v>
      </c>
      <c r="L778" s="300" t="e">
        <f t="shared" si="67"/>
        <v>#DIV/0!</v>
      </c>
      <c r="M778" s="302" t="e">
        <f t="shared" si="66"/>
        <v>#DIV/0!</v>
      </c>
      <c r="N778" s="297" t="e">
        <f t="shared" si="68"/>
        <v>#DIV/0!</v>
      </c>
      <c r="O778" s="297" t="e">
        <f t="shared" si="69"/>
        <v>#DIV/0!</v>
      </c>
      <c r="P778" s="201" t="e">
        <f t="shared" si="65"/>
        <v>#DIV/0!</v>
      </c>
      <c r="Q778" s="208">
        <f t="shared" si="70"/>
        <v>0</v>
      </c>
      <c r="U778" s="297" t="str">
        <f>PE!AP778</f>
        <v>Kläranlagen</v>
      </c>
    </row>
    <row r="779" spans="1:21">
      <c r="A779" s="263" t="s">
        <v>835</v>
      </c>
      <c r="H779" s="22">
        <v>0.70699999999999996</v>
      </c>
      <c r="I779">
        <v>0.15</v>
      </c>
      <c r="J779">
        <v>4.2671099999999997</v>
      </c>
      <c r="K779">
        <v>0.8</v>
      </c>
      <c r="L779" s="300" t="e">
        <f t="shared" si="67"/>
        <v>#DIV/0!</v>
      </c>
      <c r="M779" s="302" t="e">
        <f t="shared" si="66"/>
        <v>#DIV/0!</v>
      </c>
      <c r="N779" s="297" t="e">
        <f t="shared" si="68"/>
        <v>#DIV/0!</v>
      </c>
      <c r="O779" s="297" t="e">
        <f t="shared" si="69"/>
        <v>#DIV/0!</v>
      </c>
      <c r="P779" s="201" t="e">
        <f t="shared" si="65"/>
        <v>#DIV/0!</v>
      </c>
      <c r="Q779" s="208">
        <f t="shared" si="70"/>
        <v>0</v>
      </c>
      <c r="U779" s="297" t="str">
        <f>PE!AP779</f>
        <v>Kläranlagen</v>
      </c>
    </row>
    <row r="780" spans="1:21">
      <c r="A780" s="263" t="s">
        <v>836</v>
      </c>
      <c r="H780" s="22">
        <v>1.0149999999999999</v>
      </c>
      <c r="I780">
        <v>0.124</v>
      </c>
      <c r="J780">
        <v>16.703499999999998</v>
      </c>
      <c r="K780">
        <v>0.8</v>
      </c>
      <c r="L780" s="300" t="e">
        <f t="shared" si="67"/>
        <v>#DIV/0!</v>
      </c>
      <c r="M780" s="302" t="e">
        <f t="shared" si="66"/>
        <v>#DIV/0!</v>
      </c>
      <c r="N780" s="297" t="e">
        <f t="shared" si="68"/>
        <v>#DIV/0!</v>
      </c>
      <c r="O780" s="297" t="e">
        <f t="shared" si="69"/>
        <v>#DIV/0!</v>
      </c>
      <c r="P780" s="201" t="e">
        <f t="shared" si="65"/>
        <v>#DIV/0!</v>
      </c>
      <c r="Q780" s="208">
        <f t="shared" si="70"/>
        <v>0</v>
      </c>
      <c r="U780" s="297" t="str">
        <f>PE!AP780</f>
        <v>Kläranlagen</v>
      </c>
    </row>
    <row r="781" spans="1:21">
      <c r="A781" s="263" t="s">
        <v>837</v>
      </c>
      <c r="H781" s="22">
        <v>0.222</v>
      </c>
      <c r="I781">
        <v>0.124</v>
      </c>
      <c r="J781">
        <v>10.55025</v>
      </c>
      <c r="K781">
        <v>0.9</v>
      </c>
      <c r="L781" s="300" t="e">
        <f t="shared" si="67"/>
        <v>#DIV/0!</v>
      </c>
      <c r="M781" s="302" t="e">
        <f t="shared" si="66"/>
        <v>#DIV/0!</v>
      </c>
      <c r="N781" s="297" t="e">
        <f t="shared" si="68"/>
        <v>#DIV/0!</v>
      </c>
      <c r="O781" s="297" t="e">
        <f t="shared" si="69"/>
        <v>#DIV/0!</v>
      </c>
      <c r="P781" s="201" t="e">
        <f t="shared" ref="P781:P844" si="71">AVERAGE(C781:G781)</f>
        <v>#DIV/0!</v>
      </c>
      <c r="Q781" s="208">
        <f t="shared" si="70"/>
        <v>0</v>
      </c>
      <c r="U781" s="297" t="str">
        <f>PE!AP781</f>
        <v>Kläranlagen</v>
      </c>
    </row>
    <row r="782" spans="1:21">
      <c r="A782" s="263" t="s">
        <v>838</v>
      </c>
      <c r="H782" s="22">
        <v>0.90400000000000003</v>
      </c>
      <c r="I782">
        <v>0.124</v>
      </c>
      <c r="J782">
        <v>8.4931399999999986</v>
      </c>
      <c r="K782">
        <v>0.8</v>
      </c>
      <c r="L782" s="300" t="e">
        <f t="shared" si="67"/>
        <v>#DIV/0!</v>
      </c>
      <c r="M782" s="302" t="e">
        <f t="shared" si="66"/>
        <v>#DIV/0!</v>
      </c>
      <c r="N782" s="297" t="e">
        <f t="shared" si="68"/>
        <v>#DIV/0!</v>
      </c>
      <c r="O782" s="297" t="e">
        <f t="shared" si="69"/>
        <v>#DIV/0!</v>
      </c>
      <c r="P782" s="201" t="e">
        <f t="shared" si="71"/>
        <v>#DIV/0!</v>
      </c>
      <c r="Q782" s="208">
        <f t="shared" si="70"/>
        <v>0</v>
      </c>
      <c r="U782" s="297" t="str">
        <f>PE!AP782</f>
        <v>Kläranlagen</v>
      </c>
    </row>
    <row r="783" spans="1:21">
      <c r="A783" s="263" t="s">
        <v>839</v>
      </c>
      <c r="H783" s="22">
        <v>0.96899999999999997</v>
      </c>
      <c r="I783">
        <v>9.7000000000000003E-2</v>
      </c>
      <c r="J783">
        <v>8.8780900000000003</v>
      </c>
      <c r="K783">
        <v>0.8</v>
      </c>
      <c r="L783" s="300" t="e">
        <f t="shared" si="67"/>
        <v>#DIV/0!</v>
      </c>
      <c r="M783" s="302" t="e">
        <f t="shared" si="66"/>
        <v>#DIV/0!</v>
      </c>
      <c r="N783" s="297" t="e">
        <f t="shared" si="68"/>
        <v>#DIV/0!</v>
      </c>
      <c r="O783" s="297" t="e">
        <f t="shared" si="69"/>
        <v>#DIV/0!</v>
      </c>
      <c r="P783" s="201" t="e">
        <f t="shared" si="71"/>
        <v>#DIV/0!</v>
      </c>
      <c r="Q783" s="208">
        <f t="shared" si="70"/>
        <v>0</v>
      </c>
      <c r="U783" s="297" t="str">
        <f>PE!AP783</f>
        <v>KWS, Schlamm</v>
      </c>
    </row>
    <row r="784" spans="1:21">
      <c r="A784" s="263" t="s">
        <v>840</v>
      </c>
      <c r="H784" s="22">
        <v>0.55400000000000005</v>
      </c>
      <c r="I784">
        <v>9.7000000000000003E-2</v>
      </c>
      <c r="J784">
        <v>13.416</v>
      </c>
      <c r="K784">
        <v>1</v>
      </c>
      <c r="L784" s="300" t="e">
        <f t="shared" si="67"/>
        <v>#DIV/0!</v>
      </c>
      <c r="M784" s="302" t="e">
        <f t="shared" si="66"/>
        <v>#DIV/0!</v>
      </c>
      <c r="N784" s="297" t="e">
        <f t="shared" si="68"/>
        <v>#DIV/0!</v>
      </c>
      <c r="O784" s="297" t="e">
        <f t="shared" si="69"/>
        <v>#DIV/0!</v>
      </c>
      <c r="P784" s="201" t="e">
        <f t="shared" si="71"/>
        <v>#DIV/0!</v>
      </c>
      <c r="Q784" s="208">
        <f t="shared" si="70"/>
        <v>0</v>
      </c>
      <c r="U784" s="297" t="str">
        <f>PE!AP784</f>
        <v>KWS, Schlamm</v>
      </c>
    </row>
    <row r="785" spans="1:21">
      <c r="A785" s="263" t="s">
        <v>841</v>
      </c>
      <c r="H785" s="22">
        <v>0.66200000000000003</v>
      </c>
      <c r="I785">
        <v>9.7000000000000003E-2</v>
      </c>
      <c r="J785">
        <v>12.52145</v>
      </c>
      <c r="K785">
        <v>1</v>
      </c>
      <c r="L785" s="300" t="e">
        <f t="shared" si="67"/>
        <v>#DIV/0!</v>
      </c>
      <c r="M785" s="302" t="e">
        <f t="shared" si="66"/>
        <v>#DIV/0!</v>
      </c>
      <c r="N785" s="297" t="e">
        <f t="shared" si="68"/>
        <v>#DIV/0!</v>
      </c>
      <c r="O785" s="297" t="e">
        <f t="shared" si="69"/>
        <v>#DIV/0!</v>
      </c>
      <c r="P785" s="201" t="e">
        <f t="shared" si="71"/>
        <v>#DIV/0!</v>
      </c>
      <c r="Q785" s="208">
        <f t="shared" si="70"/>
        <v>0</v>
      </c>
      <c r="U785" s="297" t="str">
        <f>PE!AP785</f>
        <v>KWS, Schlamm</v>
      </c>
    </row>
    <row r="786" spans="1:21">
      <c r="A786" s="263" t="s">
        <v>842</v>
      </c>
      <c r="H786" s="22">
        <v>0.70399999999999996</v>
      </c>
      <c r="I786">
        <v>0.105</v>
      </c>
      <c r="J786">
        <v>6.3610100000000003</v>
      </c>
      <c r="K786">
        <v>0.8</v>
      </c>
      <c r="L786" s="300" t="e">
        <f t="shared" si="67"/>
        <v>#DIV/0!</v>
      </c>
      <c r="M786" s="302" t="e">
        <f t="shared" si="66"/>
        <v>#DIV/0!</v>
      </c>
      <c r="N786" s="297" t="e">
        <f t="shared" si="68"/>
        <v>#DIV/0!</v>
      </c>
      <c r="O786" s="297" t="e">
        <f t="shared" si="69"/>
        <v>#DIV/0!</v>
      </c>
      <c r="P786" s="201" t="e">
        <f t="shared" si="71"/>
        <v>#DIV/0!</v>
      </c>
      <c r="Q786" s="208">
        <f t="shared" si="70"/>
        <v>0</v>
      </c>
      <c r="U786" s="297" t="str">
        <f>PE!AP786</f>
        <v>Kläranlagen</v>
      </c>
    </row>
    <row r="787" spans="1:21">
      <c r="A787" s="263" t="s">
        <v>843</v>
      </c>
      <c r="H787" s="22">
        <v>0.51200000000000001</v>
      </c>
      <c r="I787">
        <v>0.105</v>
      </c>
      <c r="J787">
        <v>6.8368600000000006</v>
      </c>
      <c r="K787">
        <v>0.8</v>
      </c>
      <c r="L787" s="300" t="e">
        <f t="shared" si="67"/>
        <v>#DIV/0!</v>
      </c>
      <c r="M787" s="302" t="e">
        <f t="shared" si="66"/>
        <v>#DIV/0!</v>
      </c>
      <c r="N787" s="297" t="e">
        <f t="shared" si="68"/>
        <v>#DIV/0!</v>
      </c>
      <c r="O787" s="297" t="e">
        <f t="shared" si="69"/>
        <v>#DIV/0!</v>
      </c>
      <c r="P787" s="201" t="e">
        <f t="shared" si="71"/>
        <v>#DIV/0!</v>
      </c>
      <c r="Q787" s="208">
        <f t="shared" si="70"/>
        <v>0</v>
      </c>
      <c r="U787" s="297" t="str">
        <f>PE!AP787</f>
        <v>Kläranlagen</v>
      </c>
    </row>
    <row r="788" spans="1:21">
      <c r="A788" s="263" t="s">
        <v>844</v>
      </c>
      <c r="H788" s="22">
        <v>1.012</v>
      </c>
      <c r="I788">
        <v>0.105</v>
      </c>
      <c r="J788">
        <v>9.6653200000000012</v>
      </c>
      <c r="K788">
        <v>0.8</v>
      </c>
      <c r="L788" s="300" t="e">
        <f t="shared" si="67"/>
        <v>#DIV/0!</v>
      </c>
      <c r="M788" s="302" t="e">
        <f t="shared" si="66"/>
        <v>#DIV/0!</v>
      </c>
      <c r="N788" s="297" t="e">
        <f t="shared" si="68"/>
        <v>#DIV/0!</v>
      </c>
      <c r="O788" s="297" t="e">
        <f t="shared" si="69"/>
        <v>#DIV/0!</v>
      </c>
      <c r="P788" s="201" t="e">
        <f t="shared" si="71"/>
        <v>#DIV/0!</v>
      </c>
      <c r="Q788" s="208">
        <f t="shared" si="70"/>
        <v>0</v>
      </c>
      <c r="U788" s="297" t="str">
        <f>PE!AP788</f>
        <v>Kläranlagen</v>
      </c>
    </row>
    <row r="789" spans="1:21">
      <c r="A789" s="263" t="s">
        <v>845</v>
      </c>
      <c r="H789" s="22">
        <v>0.70699999999999996</v>
      </c>
      <c r="I789">
        <v>3.5999999999999997E-2</v>
      </c>
      <c r="J789">
        <v>7.4095949999999986</v>
      </c>
      <c r="K789">
        <v>0.8</v>
      </c>
      <c r="L789" s="300" t="e">
        <f t="shared" si="67"/>
        <v>#DIV/0!</v>
      </c>
      <c r="M789" s="302" t="e">
        <f t="shared" si="66"/>
        <v>#DIV/0!</v>
      </c>
      <c r="N789" s="297" t="e">
        <f t="shared" si="68"/>
        <v>#DIV/0!</v>
      </c>
      <c r="O789" s="297" t="e">
        <f t="shared" si="69"/>
        <v>#DIV/0!</v>
      </c>
      <c r="P789" s="201" t="e">
        <f t="shared" si="71"/>
        <v>#DIV/0!</v>
      </c>
      <c r="Q789" s="208">
        <f t="shared" si="70"/>
        <v>0</v>
      </c>
      <c r="U789" s="297" t="str">
        <f>PE!AP789</f>
        <v>Kläranlagen</v>
      </c>
    </row>
    <row r="790" spans="1:21">
      <c r="A790" s="263" t="s">
        <v>846</v>
      </c>
      <c r="H790" s="22">
        <v>0.70699999999999996</v>
      </c>
      <c r="I790">
        <v>3.5999999999999997E-2</v>
      </c>
      <c r="J790">
        <v>8.2220100000000009</v>
      </c>
      <c r="K790">
        <v>0.6</v>
      </c>
      <c r="L790" s="300" t="e">
        <f t="shared" si="67"/>
        <v>#DIV/0!</v>
      </c>
      <c r="M790" s="302" t="e">
        <f t="shared" si="66"/>
        <v>#DIV/0!</v>
      </c>
      <c r="N790" s="297" t="e">
        <f t="shared" si="68"/>
        <v>#DIV/0!</v>
      </c>
      <c r="O790" s="297" t="e">
        <f t="shared" si="69"/>
        <v>#DIV/0!</v>
      </c>
      <c r="P790" s="201" t="e">
        <f t="shared" si="71"/>
        <v>#DIV/0!</v>
      </c>
      <c r="Q790" s="208">
        <f t="shared" si="70"/>
        <v>0</v>
      </c>
      <c r="U790" s="297" t="str">
        <f>PE!AP790</f>
        <v>Kläranlagen</v>
      </c>
    </row>
    <row r="791" spans="1:21">
      <c r="A791" s="264" t="s">
        <v>1072</v>
      </c>
      <c r="H791" s="22">
        <v>0.64600000000000002</v>
      </c>
      <c r="I791">
        <v>5.3999999999999999E-2</v>
      </c>
      <c r="J791">
        <v>12.948399999999999</v>
      </c>
      <c r="K791">
        <v>1</v>
      </c>
      <c r="L791" s="300" t="e">
        <f t="shared" si="67"/>
        <v>#DIV/0!</v>
      </c>
      <c r="M791" s="302" t="e">
        <f t="shared" si="66"/>
        <v>#DIV/0!</v>
      </c>
      <c r="N791" s="297" t="e">
        <f t="shared" si="68"/>
        <v>#DIV/0!</v>
      </c>
      <c r="O791" s="297" t="e">
        <f t="shared" si="69"/>
        <v>#DIV/0!</v>
      </c>
      <c r="P791" s="201" t="e">
        <f t="shared" si="71"/>
        <v>#DIV/0!</v>
      </c>
      <c r="Q791" s="208">
        <f t="shared" si="70"/>
        <v>0</v>
      </c>
      <c r="U791" s="297" t="str">
        <f>PE!AP791</f>
        <v>Ringversuch</v>
      </c>
    </row>
    <row r="792" spans="1:21">
      <c r="A792" s="264" t="s">
        <v>1073</v>
      </c>
      <c r="H792" s="22">
        <v>0.55100000000000005</v>
      </c>
      <c r="I792">
        <v>5.3999999999999999E-2</v>
      </c>
      <c r="J792">
        <v>12.1568</v>
      </c>
      <c r="K792">
        <v>0.5</v>
      </c>
      <c r="L792" s="300" t="e">
        <f t="shared" si="67"/>
        <v>#DIV/0!</v>
      </c>
      <c r="M792" s="302" t="e">
        <f t="shared" si="66"/>
        <v>#DIV/0!</v>
      </c>
      <c r="N792" s="297" t="e">
        <f t="shared" si="68"/>
        <v>#DIV/0!</v>
      </c>
      <c r="O792" s="297" t="e">
        <f t="shared" si="69"/>
        <v>#DIV/0!</v>
      </c>
      <c r="P792" s="201" t="e">
        <f t="shared" si="71"/>
        <v>#DIV/0!</v>
      </c>
      <c r="Q792" s="208">
        <f t="shared" si="70"/>
        <v>0</v>
      </c>
      <c r="U792" s="297" t="str">
        <f>PE!AP792</f>
        <v>Ringversuch</v>
      </c>
    </row>
    <row r="793" spans="1:21">
      <c r="A793" s="264" t="s">
        <v>1074</v>
      </c>
      <c r="H793" s="22">
        <v>1.006</v>
      </c>
      <c r="I793">
        <v>5.3999999999999999E-2</v>
      </c>
      <c r="J793">
        <v>10.7052</v>
      </c>
      <c r="K793">
        <v>1</v>
      </c>
      <c r="L793" s="300" t="e">
        <f t="shared" si="67"/>
        <v>#DIV/0!</v>
      </c>
      <c r="M793" s="302" t="e">
        <f t="shared" si="66"/>
        <v>#DIV/0!</v>
      </c>
      <c r="N793" s="297" t="e">
        <f t="shared" si="68"/>
        <v>#DIV/0!</v>
      </c>
      <c r="O793" s="297" t="e">
        <f t="shared" si="69"/>
        <v>#DIV/0!</v>
      </c>
      <c r="P793" s="201" t="e">
        <f t="shared" si="71"/>
        <v>#DIV/0!</v>
      </c>
      <c r="Q793" s="208">
        <f t="shared" si="70"/>
        <v>0</v>
      </c>
      <c r="U793" s="297" t="str">
        <f>PE!AP793</f>
        <v>Ringversuch</v>
      </c>
    </row>
    <row r="794" spans="1:21">
      <c r="A794" s="264" t="s">
        <v>1075</v>
      </c>
      <c r="J794">
        <v>3.8606199999999991</v>
      </c>
      <c r="K794">
        <v>1</v>
      </c>
      <c r="L794" s="300" t="e">
        <f t="shared" si="67"/>
        <v>#DIV/0!</v>
      </c>
      <c r="M794" s="302" t="e">
        <f t="shared" si="66"/>
        <v>#DIV/0!</v>
      </c>
      <c r="N794" s="297" t="e">
        <f t="shared" si="68"/>
        <v>#DIV/0!</v>
      </c>
      <c r="O794" s="297" t="e">
        <f t="shared" si="69"/>
        <v>#DIV/0!</v>
      </c>
      <c r="P794" s="201" t="e">
        <f t="shared" si="71"/>
        <v>#DIV/0!</v>
      </c>
      <c r="Q794" s="208">
        <f t="shared" si="70"/>
        <v>0</v>
      </c>
      <c r="U794" s="297" t="str">
        <f>PE!AP794</f>
        <v>Ringversuch</v>
      </c>
    </row>
    <row r="795" spans="1:21">
      <c r="A795" s="264" t="s">
        <v>1076</v>
      </c>
      <c r="J795">
        <v>4.9999699999999994</v>
      </c>
      <c r="K795">
        <v>1</v>
      </c>
      <c r="L795" s="300" t="e">
        <f t="shared" si="67"/>
        <v>#DIV/0!</v>
      </c>
      <c r="M795" s="302" t="e">
        <f t="shared" si="66"/>
        <v>#DIV/0!</v>
      </c>
      <c r="N795" s="297" t="e">
        <f t="shared" si="68"/>
        <v>#DIV/0!</v>
      </c>
      <c r="O795" s="297" t="e">
        <f t="shared" si="69"/>
        <v>#DIV/0!</v>
      </c>
      <c r="P795" s="201" t="e">
        <f t="shared" si="71"/>
        <v>#DIV/0!</v>
      </c>
      <c r="Q795" s="208">
        <f t="shared" si="70"/>
        <v>0</v>
      </c>
      <c r="S795" s="265">
        <v>4.4499999999999998E-2</v>
      </c>
      <c r="T795" s="113"/>
      <c r="U795" s="297" t="str">
        <f>PE!AP795</f>
        <v>Ringversuch</v>
      </c>
    </row>
    <row r="796" spans="1:21">
      <c r="A796" s="264" t="s">
        <v>1077</v>
      </c>
      <c r="J796">
        <v>2.4472399999999999</v>
      </c>
      <c r="K796">
        <v>0.8</v>
      </c>
      <c r="L796" s="300" t="e">
        <f t="shared" si="67"/>
        <v>#DIV/0!</v>
      </c>
      <c r="M796" s="302" t="e">
        <f t="shared" ref="M796:M859" si="72">AVERAGE(K796:L796)</f>
        <v>#DIV/0!</v>
      </c>
      <c r="N796" s="297" t="e">
        <f t="shared" si="68"/>
        <v>#DIV/0!</v>
      </c>
      <c r="O796" s="297" t="e">
        <f t="shared" si="69"/>
        <v>#DIV/0!</v>
      </c>
      <c r="P796" s="201" t="e">
        <f t="shared" si="71"/>
        <v>#DIV/0!</v>
      </c>
      <c r="Q796" s="208">
        <f t="shared" si="70"/>
        <v>0</v>
      </c>
      <c r="U796" s="297" t="str">
        <f>PE!AP796</f>
        <v>Ringversuch</v>
      </c>
    </row>
    <row r="797" spans="1:21">
      <c r="A797" s="264" t="s">
        <v>1078</v>
      </c>
      <c r="J797">
        <v>5.4399699999999998</v>
      </c>
      <c r="K797">
        <v>0.8</v>
      </c>
      <c r="L797" s="300" t="e">
        <f t="shared" si="67"/>
        <v>#DIV/0!</v>
      </c>
      <c r="M797" s="302" t="e">
        <f t="shared" si="72"/>
        <v>#DIV/0!</v>
      </c>
      <c r="N797" s="297" t="e">
        <f t="shared" si="68"/>
        <v>#DIV/0!</v>
      </c>
      <c r="O797" s="297" t="e">
        <f t="shared" si="69"/>
        <v>#DIV/0!</v>
      </c>
      <c r="P797" s="201" t="e">
        <f t="shared" si="71"/>
        <v>#DIV/0!</v>
      </c>
      <c r="Q797" s="208">
        <f t="shared" si="70"/>
        <v>0</v>
      </c>
      <c r="U797" s="297" t="str">
        <f>PE!AP797</f>
        <v>Ringversuch</v>
      </c>
    </row>
    <row r="798" spans="1:21">
      <c r="A798" s="264" t="s">
        <v>1079</v>
      </c>
      <c r="J798">
        <v>3.875</v>
      </c>
      <c r="K798">
        <v>0.8</v>
      </c>
      <c r="L798" s="300" t="e">
        <f t="shared" si="67"/>
        <v>#DIV/0!</v>
      </c>
      <c r="M798" s="302" t="e">
        <f t="shared" si="72"/>
        <v>#DIV/0!</v>
      </c>
      <c r="N798" s="297" t="e">
        <f t="shared" si="68"/>
        <v>#DIV/0!</v>
      </c>
      <c r="O798" s="297" t="e">
        <f t="shared" si="69"/>
        <v>#DIV/0!</v>
      </c>
      <c r="P798" s="201" t="e">
        <f t="shared" si="71"/>
        <v>#DIV/0!</v>
      </c>
      <c r="Q798" s="208">
        <f t="shared" si="70"/>
        <v>0</v>
      </c>
      <c r="U798" s="297" t="str">
        <f>PE!AP798</f>
        <v>Ringversuch</v>
      </c>
    </row>
    <row r="799" spans="1:21">
      <c r="A799" s="264" t="s">
        <v>855</v>
      </c>
      <c r="J799">
        <v>4.3691700000000004</v>
      </c>
      <c r="K799">
        <v>0.25</v>
      </c>
      <c r="L799" s="300" t="e">
        <f t="shared" si="67"/>
        <v>#DIV/0!</v>
      </c>
      <c r="M799" s="302" t="e">
        <f t="shared" si="72"/>
        <v>#DIV/0!</v>
      </c>
      <c r="N799" s="297" t="e">
        <f t="shared" si="68"/>
        <v>#DIV/0!</v>
      </c>
      <c r="O799" s="297" t="e">
        <f t="shared" si="69"/>
        <v>#DIV/0!</v>
      </c>
      <c r="P799" s="201" t="e">
        <f t="shared" si="71"/>
        <v>#DIV/0!</v>
      </c>
      <c r="Q799" s="208">
        <f t="shared" si="70"/>
        <v>0</v>
      </c>
      <c r="U799" s="297" t="str">
        <f>PE!AP799</f>
        <v>Kläranlagen, Methode</v>
      </c>
    </row>
    <row r="800" spans="1:21">
      <c r="A800" s="264" t="s">
        <v>856</v>
      </c>
      <c r="H800" s="22">
        <v>0.70699999999999996</v>
      </c>
      <c r="I800">
        <v>4.1000000000000002E-2</v>
      </c>
      <c r="J800">
        <v>3.7162099999999998</v>
      </c>
      <c r="K800">
        <v>0.8</v>
      </c>
      <c r="L800" s="300" t="e">
        <f t="shared" si="67"/>
        <v>#DIV/0!</v>
      </c>
      <c r="M800" s="302" t="e">
        <f t="shared" si="72"/>
        <v>#DIV/0!</v>
      </c>
      <c r="N800" s="297" t="e">
        <f t="shared" si="68"/>
        <v>#DIV/0!</v>
      </c>
      <c r="O800" s="297" t="e">
        <f t="shared" si="69"/>
        <v>#DIV/0!</v>
      </c>
      <c r="P800" s="201" t="e">
        <f t="shared" si="71"/>
        <v>#DIV/0!</v>
      </c>
      <c r="Q800" s="208">
        <f t="shared" si="70"/>
        <v>0</v>
      </c>
      <c r="U800" s="297" t="str">
        <f>PE!AP800</f>
        <v>KWB</v>
      </c>
    </row>
    <row r="801" spans="1:21">
      <c r="A801" s="264" t="s">
        <v>857</v>
      </c>
      <c r="H801" s="22">
        <v>0.70699999999999996</v>
      </c>
      <c r="I801">
        <v>4.1000000000000002E-2</v>
      </c>
      <c r="J801">
        <v>3.9679250000000001</v>
      </c>
      <c r="K801">
        <v>0.6</v>
      </c>
      <c r="L801" s="300" t="e">
        <f t="shared" si="67"/>
        <v>#DIV/0!</v>
      </c>
      <c r="M801" s="302" t="e">
        <f t="shared" si="72"/>
        <v>#DIV/0!</v>
      </c>
      <c r="N801" s="297" t="e">
        <f t="shared" si="68"/>
        <v>#DIV/0!</v>
      </c>
      <c r="O801" s="297" t="e">
        <f t="shared" si="69"/>
        <v>#DIV/0!</v>
      </c>
      <c r="P801" s="201" t="e">
        <f t="shared" si="71"/>
        <v>#DIV/0!</v>
      </c>
      <c r="Q801" s="208">
        <f t="shared" si="70"/>
        <v>0</v>
      </c>
      <c r="U801" s="297" t="str">
        <f>PE!AP801</f>
        <v>KWB</v>
      </c>
    </row>
    <row r="802" spans="1:21">
      <c r="A802" s="264" t="s">
        <v>858</v>
      </c>
      <c r="H802" s="22">
        <v>0.70699999999999996</v>
      </c>
      <c r="I802">
        <v>2.492</v>
      </c>
      <c r="J802">
        <v>1.542055</v>
      </c>
      <c r="K802">
        <v>0.25</v>
      </c>
      <c r="L802" s="300" t="e">
        <f t="shared" si="67"/>
        <v>#DIV/0!</v>
      </c>
      <c r="M802" s="302" t="e">
        <f t="shared" si="72"/>
        <v>#DIV/0!</v>
      </c>
      <c r="N802" s="297" t="e">
        <f t="shared" si="68"/>
        <v>#DIV/0!</v>
      </c>
      <c r="O802" s="297" t="e">
        <f t="shared" si="69"/>
        <v>#DIV/0!</v>
      </c>
      <c r="P802" s="201" t="e">
        <f t="shared" si="71"/>
        <v>#DIV/0!</v>
      </c>
      <c r="Q802" s="208">
        <f t="shared" si="70"/>
        <v>0</v>
      </c>
      <c r="U802" s="297" t="str">
        <f>PE!AP802</f>
        <v>Bodenproben</v>
      </c>
    </row>
    <row r="803" spans="1:21">
      <c r="A803" s="264" t="s">
        <v>860</v>
      </c>
      <c r="H803" s="22">
        <v>0.70699999999999996</v>
      </c>
      <c r="I803">
        <v>2.492</v>
      </c>
      <c r="J803">
        <v>0.66958400000000007</v>
      </c>
      <c r="K803">
        <v>0.25</v>
      </c>
      <c r="L803" s="300" t="e">
        <f t="shared" si="67"/>
        <v>#DIV/0!</v>
      </c>
      <c r="M803" s="302" t="e">
        <f t="shared" si="72"/>
        <v>#DIV/0!</v>
      </c>
      <c r="N803" s="297" t="e">
        <f t="shared" si="68"/>
        <v>#DIV/0!</v>
      </c>
      <c r="O803" s="297" t="e">
        <f t="shared" si="69"/>
        <v>#DIV/0!</v>
      </c>
      <c r="P803" s="201" t="e">
        <f t="shared" si="71"/>
        <v>#DIV/0!</v>
      </c>
      <c r="Q803" s="208">
        <f t="shared" si="70"/>
        <v>0</v>
      </c>
      <c r="U803" s="297" t="str">
        <f>PE!AP803</f>
        <v>Bodenproben</v>
      </c>
    </row>
    <row r="804" spans="1:21">
      <c r="A804" s="264" t="s">
        <v>861</v>
      </c>
      <c r="H804" s="22">
        <v>0.69899999999999995</v>
      </c>
      <c r="I804">
        <v>2.9000000000000001E-2</v>
      </c>
      <c r="J804">
        <v>6.98522</v>
      </c>
      <c r="K804">
        <v>1</v>
      </c>
      <c r="L804" s="300" t="e">
        <f t="shared" si="67"/>
        <v>#DIV/0!</v>
      </c>
      <c r="M804" s="302" t="e">
        <f t="shared" si="72"/>
        <v>#DIV/0!</v>
      </c>
      <c r="N804" s="297" t="e">
        <f t="shared" si="68"/>
        <v>#DIV/0!</v>
      </c>
      <c r="O804" s="297" t="e">
        <f t="shared" si="69"/>
        <v>#DIV/0!</v>
      </c>
      <c r="P804" s="201" t="e">
        <f t="shared" si="71"/>
        <v>#DIV/0!</v>
      </c>
      <c r="Q804" s="208">
        <f t="shared" si="70"/>
        <v>0</v>
      </c>
      <c r="U804" s="297" t="str">
        <f>PE!AP804</f>
        <v>Kläranlagen</v>
      </c>
    </row>
    <row r="805" spans="1:21">
      <c r="A805" s="264" t="s">
        <v>862</v>
      </c>
      <c r="H805" s="22">
        <v>0.65200000000000002</v>
      </c>
      <c r="I805">
        <v>2.9000000000000001E-2</v>
      </c>
      <c r="J805">
        <v>7.3602299999999996</v>
      </c>
      <c r="K805">
        <v>1</v>
      </c>
      <c r="L805" s="300" t="e">
        <f t="shared" si="67"/>
        <v>#DIV/0!</v>
      </c>
      <c r="M805" s="302" t="e">
        <f t="shared" si="72"/>
        <v>#DIV/0!</v>
      </c>
      <c r="N805" s="297" t="e">
        <f t="shared" si="68"/>
        <v>#DIV/0!</v>
      </c>
      <c r="O805" s="297" t="e">
        <f t="shared" si="69"/>
        <v>#DIV/0!</v>
      </c>
      <c r="P805" s="201" t="e">
        <f t="shared" si="71"/>
        <v>#DIV/0!</v>
      </c>
      <c r="Q805" s="208">
        <f t="shared" si="70"/>
        <v>0</v>
      </c>
      <c r="U805" s="297" t="str">
        <f>PE!AP805</f>
        <v>Kläranlagen</v>
      </c>
    </row>
    <row r="806" spans="1:21">
      <c r="A806" s="264" t="s">
        <v>863</v>
      </c>
      <c r="H806" s="22">
        <v>0.873</v>
      </c>
      <c r="I806">
        <v>2.9000000000000001E-2</v>
      </c>
      <c r="J806">
        <v>7.2579799999999999</v>
      </c>
      <c r="K806">
        <v>1</v>
      </c>
      <c r="L806" s="300" t="e">
        <f t="shared" si="67"/>
        <v>#DIV/0!</v>
      </c>
      <c r="M806" s="302" t="e">
        <f t="shared" si="72"/>
        <v>#DIV/0!</v>
      </c>
      <c r="N806" s="297" t="e">
        <f t="shared" si="68"/>
        <v>#DIV/0!</v>
      </c>
      <c r="O806" s="297" t="e">
        <f t="shared" si="69"/>
        <v>#DIV/0!</v>
      </c>
      <c r="P806" s="201" t="e">
        <f t="shared" si="71"/>
        <v>#DIV/0!</v>
      </c>
      <c r="Q806" s="208">
        <f t="shared" si="70"/>
        <v>0</v>
      </c>
      <c r="U806" s="297" t="str">
        <f>PE!AP806</f>
        <v>Kläranlagen</v>
      </c>
    </row>
    <row r="807" spans="1:21">
      <c r="A807" s="264" t="s">
        <v>864</v>
      </c>
      <c r="J807">
        <v>7.8634899999999996</v>
      </c>
      <c r="K807">
        <v>0.8</v>
      </c>
      <c r="L807" s="300" t="e">
        <f t="shared" si="67"/>
        <v>#DIV/0!</v>
      </c>
      <c r="M807" s="302" t="e">
        <f t="shared" si="72"/>
        <v>#DIV/0!</v>
      </c>
      <c r="N807" s="297" t="e">
        <f t="shared" si="68"/>
        <v>#DIV/0!</v>
      </c>
      <c r="O807" s="297" t="e">
        <f t="shared" si="69"/>
        <v>#DIV/0!</v>
      </c>
      <c r="P807" s="201" t="e">
        <f t="shared" si="71"/>
        <v>#DIV/0!</v>
      </c>
      <c r="Q807" s="208">
        <f t="shared" si="70"/>
        <v>0</v>
      </c>
      <c r="U807" s="297" t="str">
        <f>PE!AP807</f>
        <v>Kläranlagen, Methode</v>
      </c>
    </row>
    <row r="808" spans="1:21">
      <c r="A808" s="281" t="s">
        <v>865</v>
      </c>
      <c r="H808">
        <v>0.54</v>
      </c>
      <c r="I808">
        <v>5.3999999999999999E-2</v>
      </c>
      <c r="J808">
        <v>12.1568</v>
      </c>
      <c r="K808">
        <v>0.6</v>
      </c>
      <c r="L808" s="300" t="e">
        <f t="shared" si="67"/>
        <v>#DIV/0!</v>
      </c>
      <c r="M808" s="302" t="e">
        <f t="shared" si="72"/>
        <v>#DIV/0!</v>
      </c>
      <c r="N808" s="297" t="e">
        <f t="shared" si="68"/>
        <v>#DIV/0!</v>
      </c>
      <c r="O808" s="297" t="e">
        <f t="shared" si="69"/>
        <v>#DIV/0!</v>
      </c>
      <c r="P808" s="201" t="e">
        <f t="shared" si="71"/>
        <v>#DIV/0!</v>
      </c>
      <c r="Q808" s="208">
        <f t="shared" si="70"/>
        <v>0</v>
      </c>
      <c r="U808" s="297" t="str">
        <f>PE!AP808</f>
        <v>Ringversuch</v>
      </c>
    </row>
    <row r="809" spans="1:21">
      <c r="A809" s="281" t="s">
        <v>866</v>
      </c>
      <c r="H809">
        <v>1.002</v>
      </c>
      <c r="I809">
        <v>5.3999999999999999E-2</v>
      </c>
      <c r="J809">
        <v>10.7057</v>
      </c>
      <c r="K809">
        <v>0.4</v>
      </c>
      <c r="L809" s="300" t="e">
        <f t="shared" si="67"/>
        <v>#DIV/0!</v>
      </c>
      <c r="M809" s="302" t="e">
        <f t="shared" si="72"/>
        <v>#DIV/0!</v>
      </c>
      <c r="N809" s="297" t="e">
        <f t="shared" si="68"/>
        <v>#DIV/0!</v>
      </c>
      <c r="O809" s="297" t="e">
        <f t="shared" si="69"/>
        <v>#DIV/0!</v>
      </c>
      <c r="P809" s="201" t="e">
        <f t="shared" si="71"/>
        <v>#DIV/0!</v>
      </c>
      <c r="Q809" s="208">
        <f t="shared" si="70"/>
        <v>0</v>
      </c>
      <c r="U809" s="297" t="str">
        <f>PE!AP809</f>
        <v>Ringversuch</v>
      </c>
    </row>
    <row r="810" spans="1:21">
      <c r="A810" s="281" t="s">
        <v>867</v>
      </c>
      <c r="B810">
        <v>118.32</v>
      </c>
      <c r="C810">
        <v>27.51</v>
      </c>
      <c r="I810" s="72"/>
      <c r="J810">
        <v>3.8606199999999991</v>
      </c>
      <c r="K810">
        <v>0.62</v>
      </c>
      <c r="L810" s="300">
        <f t="shared" si="67"/>
        <v>0.5</v>
      </c>
      <c r="M810" s="302">
        <f t="shared" si="72"/>
        <v>0.56000000000000005</v>
      </c>
      <c r="N810" s="297">
        <f t="shared" si="68"/>
        <v>72.914999999999992</v>
      </c>
      <c r="O810" s="297">
        <f t="shared" si="69"/>
        <v>124.54227525200577</v>
      </c>
      <c r="P810" s="201">
        <f t="shared" si="71"/>
        <v>27.51</v>
      </c>
      <c r="Q810" s="208">
        <f t="shared" si="70"/>
        <v>7.1257984468815909</v>
      </c>
      <c r="U810" s="297" t="str">
        <f>PE!AP810</f>
        <v>Ringversuch</v>
      </c>
    </row>
    <row r="811" spans="1:21">
      <c r="A811" s="281" t="s">
        <v>868</v>
      </c>
      <c r="D811">
        <v>496.15</v>
      </c>
      <c r="I811" s="72"/>
      <c r="J811">
        <v>4.9999699999999994</v>
      </c>
      <c r="K811">
        <v>1</v>
      </c>
      <c r="L811" s="300">
        <f t="shared" si="67"/>
        <v>0.5</v>
      </c>
      <c r="M811" s="302">
        <f t="shared" si="72"/>
        <v>0.75</v>
      </c>
      <c r="N811" s="297">
        <f t="shared" si="68"/>
        <v>496.15</v>
      </c>
      <c r="O811" s="297">
        <f t="shared" si="69"/>
        <v>0</v>
      </c>
      <c r="P811" s="201">
        <f t="shared" si="71"/>
        <v>496.15</v>
      </c>
      <c r="Q811" s="208">
        <f t="shared" si="70"/>
        <v>99.230595383572307</v>
      </c>
      <c r="S811" s="265">
        <v>4.4499999999999998E-2</v>
      </c>
      <c r="T811" s="258">
        <f>100*D811/(S811*1000)</f>
        <v>1114.943820224719</v>
      </c>
      <c r="U811" s="297" t="str">
        <f>PE!AP811</f>
        <v>Ringversuch</v>
      </c>
    </row>
    <row r="812" spans="1:21">
      <c r="A812" s="281" t="s">
        <v>869</v>
      </c>
      <c r="I812" s="72"/>
      <c r="J812">
        <v>2.4472399999999999</v>
      </c>
      <c r="K812">
        <v>0.8</v>
      </c>
      <c r="L812" s="300" t="e">
        <f t="shared" si="67"/>
        <v>#DIV/0!</v>
      </c>
      <c r="M812" s="302" t="e">
        <f t="shared" si="72"/>
        <v>#DIV/0!</v>
      </c>
      <c r="N812" s="297" t="e">
        <f t="shared" si="68"/>
        <v>#DIV/0!</v>
      </c>
      <c r="O812" s="297" t="e">
        <f t="shared" si="69"/>
        <v>#DIV/0!</v>
      </c>
      <c r="P812" s="201" t="e">
        <f t="shared" si="71"/>
        <v>#DIV/0!</v>
      </c>
      <c r="Q812" s="208">
        <f t="shared" si="70"/>
        <v>0</v>
      </c>
      <c r="U812" s="297" t="str">
        <f>PE!AP812</f>
        <v>Ringversuch</v>
      </c>
    </row>
    <row r="813" spans="1:21">
      <c r="A813" s="281" t="s">
        <v>870</v>
      </c>
      <c r="I813" s="72"/>
      <c r="J813">
        <v>5.4399699999999998</v>
      </c>
      <c r="K813">
        <v>0.8</v>
      </c>
      <c r="L813" s="300" t="e">
        <f t="shared" si="67"/>
        <v>#DIV/0!</v>
      </c>
      <c r="M813" s="302" t="e">
        <f t="shared" si="72"/>
        <v>#DIV/0!</v>
      </c>
      <c r="N813" s="297" t="e">
        <f t="shared" si="68"/>
        <v>#DIV/0!</v>
      </c>
      <c r="O813" s="297" t="e">
        <f t="shared" si="69"/>
        <v>#DIV/0!</v>
      </c>
      <c r="P813" s="201" t="e">
        <f t="shared" si="71"/>
        <v>#DIV/0!</v>
      </c>
      <c r="Q813" s="208">
        <f t="shared" si="70"/>
        <v>0</v>
      </c>
      <c r="U813" s="297" t="str">
        <f>PE!AP813</f>
        <v>Ringversuch</v>
      </c>
    </row>
    <row r="814" spans="1:21">
      <c r="A814" s="281" t="s">
        <v>871</v>
      </c>
      <c r="I814" s="72"/>
      <c r="J814">
        <v>3.875</v>
      </c>
      <c r="K814">
        <v>0.8</v>
      </c>
      <c r="L814" s="300" t="e">
        <f t="shared" si="67"/>
        <v>#DIV/0!</v>
      </c>
      <c r="M814" s="302" t="e">
        <f t="shared" si="72"/>
        <v>#DIV/0!</v>
      </c>
      <c r="N814" s="297" t="e">
        <f t="shared" si="68"/>
        <v>#DIV/0!</v>
      </c>
      <c r="O814" s="297" t="e">
        <f t="shared" si="69"/>
        <v>#DIV/0!</v>
      </c>
      <c r="P814" s="201" t="e">
        <f t="shared" si="71"/>
        <v>#DIV/0!</v>
      </c>
      <c r="Q814" s="208">
        <f t="shared" si="70"/>
        <v>0</v>
      </c>
      <c r="U814" s="297" t="str">
        <f>PE!AP814</f>
        <v>Ringversuch</v>
      </c>
    </row>
    <row r="815" spans="1:21">
      <c r="A815" s="286" t="s">
        <v>872</v>
      </c>
      <c r="H815">
        <v>1.1040000000000001</v>
      </c>
      <c r="I815">
        <v>6.8000000000000005E-2</v>
      </c>
      <c r="J815">
        <v>9.286525000000001</v>
      </c>
      <c r="K815">
        <v>0.8</v>
      </c>
      <c r="L815" s="300" t="e">
        <f t="shared" si="67"/>
        <v>#DIV/0!</v>
      </c>
      <c r="M815" s="302" t="e">
        <f t="shared" si="72"/>
        <v>#DIV/0!</v>
      </c>
      <c r="N815" s="297" t="e">
        <f t="shared" si="68"/>
        <v>#DIV/0!</v>
      </c>
      <c r="O815" s="297" t="e">
        <f t="shared" si="69"/>
        <v>#DIV/0!</v>
      </c>
      <c r="P815" s="201" t="e">
        <f t="shared" si="71"/>
        <v>#DIV/0!</v>
      </c>
      <c r="Q815" s="208">
        <f t="shared" si="70"/>
        <v>0</v>
      </c>
      <c r="U815" s="297" t="str">
        <f>PE!AP815</f>
        <v>Flussproben</v>
      </c>
    </row>
    <row r="816" spans="1:21">
      <c r="A816" s="286" t="s">
        <v>874</v>
      </c>
      <c r="H816">
        <v>0.61799999999999999</v>
      </c>
      <c r="I816">
        <v>6.8000000000000005E-2</v>
      </c>
      <c r="J816">
        <v>12.2521</v>
      </c>
      <c r="K816">
        <v>0.6</v>
      </c>
      <c r="L816" s="300" t="e">
        <f t="shared" si="67"/>
        <v>#DIV/0!</v>
      </c>
      <c r="M816" s="302" t="e">
        <f t="shared" si="72"/>
        <v>#DIV/0!</v>
      </c>
      <c r="N816" s="297" t="e">
        <f t="shared" si="68"/>
        <v>#DIV/0!</v>
      </c>
      <c r="O816" s="297" t="e">
        <f t="shared" si="69"/>
        <v>#DIV/0!</v>
      </c>
      <c r="P816" s="201" t="e">
        <f t="shared" si="71"/>
        <v>#DIV/0!</v>
      </c>
      <c r="Q816" s="208">
        <f t="shared" si="70"/>
        <v>0</v>
      </c>
      <c r="U816" s="297" t="str">
        <f>PE!AP816</f>
        <v>Flussproben</v>
      </c>
    </row>
    <row r="817" spans="1:21">
      <c r="A817" s="286" t="s">
        <v>875</v>
      </c>
      <c r="H817">
        <v>0.49199999999999999</v>
      </c>
      <c r="I817">
        <v>6.8000000000000005E-2</v>
      </c>
      <c r="J817">
        <v>12.615600000000001</v>
      </c>
      <c r="K817">
        <v>0.6</v>
      </c>
      <c r="L817" s="300" t="e">
        <f t="shared" si="67"/>
        <v>#DIV/0!</v>
      </c>
      <c r="M817" s="302" t="e">
        <f t="shared" si="72"/>
        <v>#DIV/0!</v>
      </c>
      <c r="N817" s="297" t="e">
        <f t="shared" si="68"/>
        <v>#DIV/0!</v>
      </c>
      <c r="O817" s="297" t="e">
        <f t="shared" si="69"/>
        <v>#DIV/0!</v>
      </c>
      <c r="P817" s="201" t="e">
        <f t="shared" si="71"/>
        <v>#DIV/0!</v>
      </c>
      <c r="Q817" s="208">
        <f t="shared" si="70"/>
        <v>0</v>
      </c>
      <c r="U817" s="297" t="str">
        <f>PE!AP817</f>
        <v>Flussproben</v>
      </c>
    </row>
    <row r="818" spans="1:21">
      <c r="A818" s="286" t="s">
        <v>876</v>
      </c>
      <c r="H818">
        <v>0.97599999999999998</v>
      </c>
      <c r="I818">
        <v>0.115</v>
      </c>
      <c r="J818">
        <v>7.8564349999999994</v>
      </c>
      <c r="K818">
        <v>0.8</v>
      </c>
      <c r="L818" s="300" t="e">
        <f t="shared" si="67"/>
        <v>#DIV/0!</v>
      </c>
      <c r="M818" s="302" t="e">
        <f t="shared" si="72"/>
        <v>#DIV/0!</v>
      </c>
      <c r="N818" s="297" t="e">
        <f t="shared" si="68"/>
        <v>#DIV/0!</v>
      </c>
      <c r="O818" s="297" t="e">
        <f t="shared" si="69"/>
        <v>#DIV/0!</v>
      </c>
      <c r="P818" s="201" t="e">
        <f t="shared" si="71"/>
        <v>#DIV/0!</v>
      </c>
      <c r="Q818" s="208">
        <f t="shared" si="70"/>
        <v>0</v>
      </c>
      <c r="U818" s="297" t="str">
        <f>PE!AP818</f>
        <v>Flussproben</v>
      </c>
    </row>
    <row r="819" spans="1:21">
      <c r="A819" s="286" t="s">
        <v>877</v>
      </c>
      <c r="H819">
        <v>1.0029999999999999</v>
      </c>
      <c r="I819">
        <v>0.115</v>
      </c>
      <c r="J819">
        <v>14.190099999999999</v>
      </c>
      <c r="K819">
        <v>0.6</v>
      </c>
      <c r="L819" s="300" t="e">
        <f t="shared" si="67"/>
        <v>#DIV/0!</v>
      </c>
      <c r="M819" s="302" t="e">
        <f t="shared" si="72"/>
        <v>#DIV/0!</v>
      </c>
      <c r="N819" s="297" t="e">
        <f t="shared" si="68"/>
        <v>#DIV/0!</v>
      </c>
      <c r="O819" s="297" t="e">
        <f t="shared" si="69"/>
        <v>#DIV/0!</v>
      </c>
      <c r="P819" s="201" t="e">
        <f t="shared" si="71"/>
        <v>#DIV/0!</v>
      </c>
      <c r="Q819" s="208">
        <f t="shared" si="70"/>
        <v>0</v>
      </c>
      <c r="U819" s="297" t="str">
        <f>PE!AP819</f>
        <v>Flussproben</v>
      </c>
    </row>
    <row r="820" spans="1:21">
      <c r="A820" s="286" t="s">
        <v>878</v>
      </c>
      <c r="H820">
        <v>7.9000000000000001E-2</v>
      </c>
      <c r="I820">
        <v>0.115</v>
      </c>
      <c r="J820">
        <v>11.1106</v>
      </c>
      <c r="K820">
        <v>0.8</v>
      </c>
      <c r="L820" s="300" t="e">
        <f t="shared" si="67"/>
        <v>#DIV/0!</v>
      </c>
      <c r="M820" s="302" t="e">
        <f t="shared" si="72"/>
        <v>#DIV/0!</v>
      </c>
      <c r="N820" s="297" t="e">
        <f t="shared" si="68"/>
        <v>#DIV/0!</v>
      </c>
      <c r="O820" s="297" t="e">
        <f t="shared" si="69"/>
        <v>#DIV/0!</v>
      </c>
      <c r="P820" s="201" t="e">
        <f t="shared" si="71"/>
        <v>#DIV/0!</v>
      </c>
      <c r="Q820" s="208">
        <f t="shared" si="70"/>
        <v>0</v>
      </c>
      <c r="U820" s="297" t="str">
        <f>PE!AP820</f>
        <v>Flussproben</v>
      </c>
    </row>
    <row r="821" spans="1:21">
      <c r="A821" s="286" t="s">
        <v>879</v>
      </c>
      <c r="H821">
        <v>0.38</v>
      </c>
      <c r="I821">
        <v>2.1999999999999999E-2</v>
      </c>
      <c r="J821">
        <v>7.3928099999999999</v>
      </c>
      <c r="K821">
        <v>0.8</v>
      </c>
      <c r="L821" s="300" t="e">
        <f t="shared" si="67"/>
        <v>#DIV/0!</v>
      </c>
      <c r="M821" s="302" t="e">
        <f t="shared" si="72"/>
        <v>#DIV/0!</v>
      </c>
      <c r="N821" s="297" t="e">
        <f t="shared" si="68"/>
        <v>#DIV/0!</v>
      </c>
      <c r="O821" s="297" t="e">
        <f t="shared" si="69"/>
        <v>#DIV/0!</v>
      </c>
      <c r="P821" s="201" t="e">
        <f t="shared" si="71"/>
        <v>#DIV/0!</v>
      </c>
      <c r="Q821" s="208">
        <f t="shared" si="70"/>
        <v>0</v>
      </c>
      <c r="U821" s="297" t="str">
        <f>PE!AP821</f>
        <v>Flussproben</v>
      </c>
    </row>
    <row r="822" spans="1:21">
      <c r="A822" s="286" t="s">
        <v>880</v>
      </c>
      <c r="H822">
        <v>0.98199999999999998</v>
      </c>
      <c r="I822">
        <v>2.1999999999999999E-2</v>
      </c>
      <c r="J822">
        <v>6.2162100000000002</v>
      </c>
      <c r="K822">
        <v>0.8</v>
      </c>
      <c r="L822" s="300" t="e">
        <f t="shared" si="67"/>
        <v>#DIV/0!</v>
      </c>
      <c r="M822" s="302" t="e">
        <f t="shared" si="72"/>
        <v>#DIV/0!</v>
      </c>
      <c r="N822" s="297" t="e">
        <f t="shared" si="68"/>
        <v>#DIV/0!</v>
      </c>
      <c r="O822" s="297" t="e">
        <f t="shared" si="69"/>
        <v>#DIV/0!</v>
      </c>
      <c r="P822" s="201" t="e">
        <f t="shared" si="71"/>
        <v>#DIV/0!</v>
      </c>
      <c r="Q822" s="208">
        <f t="shared" si="70"/>
        <v>0</v>
      </c>
      <c r="U822" s="297" t="str">
        <f>PE!AP822</f>
        <v>Flussproben</v>
      </c>
    </row>
    <row r="823" spans="1:21">
      <c r="A823" s="286" t="s">
        <v>881</v>
      </c>
      <c r="H823">
        <v>0.85099999999999998</v>
      </c>
      <c r="I823">
        <v>2.1999999999999999E-2</v>
      </c>
      <c r="J823">
        <v>7.1563549999999996</v>
      </c>
      <c r="K823">
        <v>0.8</v>
      </c>
      <c r="L823" s="300" t="e">
        <f t="shared" si="67"/>
        <v>#DIV/0!</v>
      </c>
      <c r="M823" s="302" t="e">
        <f t="shared" si="72"/>
        <v>#DIV/0!</v>
      </c>
      <c r="N823" s="297" t="e">
        <f t="shared" si="68"/>
        <v>#DIV/0!</v>
      </c>
      <c r="O823" s="297" t="e">
        <f t="shared" si="69"/>
        <v>#DIV/0!</v>
      </c>
      <c r="P823" s="201" t="e">
        <f t="shared" si="71"/>
        <v>#DIV/0!</v>
      </c>
      <c r="Q823" s="208">
        <f t="shared" si="70"/>
        <v>0</v>
      </c>
      <c r="U823" s="297" t="str">
        <f>PE!AP823</f>
        <v>Flussproben</v>
      </c>
    </row>
    <row r="824" spans="1:21">
      <c r="A824" s="286" t="s">
        <v>882</v>
      </c>
      <c r="H824">
        <v>0.34200000000000003</v>
      </c>
      <c r="I824">
        <v>4.7E-2</v>
      </c>
      <c r="J824">
        <v>8.0316200000000002</v>
      </c>
      <c r="K824">
        <v>0.8</v>
      </c>
      <c r="L824" s="300" t="e">
        <f t="shared" si="67"/>
        <v>#DIV/0!</v>
      </c>
      <c r="M824" s="302" t="e">
        <f t="shared" si="72"/>
        <v>#DIV/0!</v>
      </c>
      <c r="N824" s="297" t="e">
        <f t="shared" si="68"/>
        <v>#DIV/0!</v>
      </c>
      <c r="O824" s="297" t="e">
        <f t="shared" si="69"/>
        <v>#DIV/0!</v>
      </c>
      <c r="P824" s="201" t="e">
        <f t="shared" si="71"/>
        <v>#DIV/0!</v>
      </c>
      <c r="Q824" s="208">
        <f t="shared" si="70"/>
        <v>0</v>
      </c>
      <c r="U824" s="297" t="str">
        <f>PE!AP824</f>
        <v>Flussproben</v>
      </c>
    </row>
    <row r="825" spans="1:21">
      <c r="A825" s="286" t="s">
        <v>883</v>
      </c>
      <c r="H825">
        <v>0.78300000000000003</v>
      </c>
      <c r="I825">
        <v>4.7E-2</v>
      </c>
      <c r="J825">
        <v>8.0259600000000013</v>
      </c>
      <c r="K825">
        <v>0.8</v>
      </c>
      <c r="L825" s="300" t="e">
        <f t="shared" si="67"/>
        <v>#DIV/0!</v>
      </c>
      <c r="M825" s="302" t="e">
        <f t="shared" si="72"/>
        <v>#DIV/0!</v>
      </c>
      <c r="N825" s="297" t="e">
        <f t="shared" si="68"/>
        <v>#DIV/0!</v>
      </c>
      <c r="O825" s="297" t="e">
        <f t="shared" si="69"/>
        <v>#DIV/0!</v>
      </c>
      <c r="P825" s="201" t="e">
        <f t="shared" si="71"/>
        <v>#DIV/0!</v>
      </c>
      <c r="Q825" s="208">
        <f t="shared" si="70"/>
        <v>0</v>
      </c>
      <c r="U825" s="297" t="str">
        <f>PE!AP825</f>
        <v>Flussproben</v>
      </c>
    </row>
    <row r="826" spans="1:21">
      <c r="A826" s="286" t="s">
        <v>884</v>
      </c>
      <c r="H826">
        <v>1.0549999999999999</v>
      </c>
      <c r="I826">
        <v>4.7E-2</v>
      </c>
      <c r="J826">
        <v>6.2082499999999996</v>
      </c>
      <c r="K826">
        <v>0.8</v>
      </c>
      <c r="L826" s="300" t="e">
        <f t="shared" si="67"/>
        <v>#DIV/0!</v>
      </c>
      <c r="M826" s="302" t="e">
        <f t="shared" si="72"/>
        <v>#DIV/0!</v>
      </c>
      <c r="N826" s="297" t="e">
        <f t="shared" si="68"/>
        <v>#DIV/0!</v>
      </c>
      <c r="O826" s="297" t="e">
        <f t="shared" si="69"/>
        <v>#DIV/0!</v>
      </c>
      <c r="P826" s="201" t="e">
        <f t="shared" si="71"/>
        <v>#DIV/0!</v>
      </c>
      <c r="Q826" s="208">
        <f t="shared" si="70"/>
        <v>0</v>
      </c>
      <c r="U826" s="297" t="str">
        <f>PE!AP826</f>
        <v>Flussproben</v>
      </c>
    </row>
    <row r="827" spans="1:21">
      <c r="A827" s="286" t="s">
        <v>885</v>
      </c>
      <c r="J827">
        <v>3.4388299999999997E-2</v>
      </c>
      <c r="L827" s="300" t="e">
        <f t="shared" si="67"/>
        <v>#DIV/0!</v>
      </c>
      <c r="M827" s="302" t="e">
        <f t="shared" si="72"/>
        <v>#DIV/0!</v>
      </c>
      <c r="N827" s="297" t="e">
        <f t="shared" si="68"/>
        <v>#DIV/0!</v>
      </c>
      <c r="O827" s="297" t="e">
        <f t="shared" si="69"/>
        <v>#DIV/0!</v>
      </c>
      <c r="P827" s="201" t="e">
        <f t="shared" si="71"/>
        <v>#DIV/0!</v>
      </c>
      <c r="Q827" s="208">
        <f t="shared" si="70"/>
        <v>0</v>
      </c>
      <c r="U827" s="297" t="str">
        <f>PE!AP827</f>
        <v>Methode</v>
      </c>
    </row>
    <row r="828" spans="1:21">
      <c r="A828" s="286" t="s">
        <v>886</v>
      </c>
      <c r="H828">
        <v>0.70699999999999996</v>
      </c>
      <c r="I828">
        <v>1.159</v>
      </c>
      <c r="J828">
        <v>42.269350000000003</v>
      </c>
      <c r="K828">
        <v>0.8</v>
      </c>
      <c r="L828" s="300" t="e">
        <f t="shared" si="67"/>
        <v>#DIV/0!</v>
      </c>
      <c r="M828" s="302" t="e">
        <f t="shared" si="72"/>
        <v>#DIV/0!</v>
      </c>
      <c r="N828" s="297" t="e">
        <f t="shared" si="68"/>
        <v>#DIV/0!</v>
      </c>
      <c r="O828" s="297" t="e">
        <f t="shared" si="69"/>
        <v>#DIV/0!</v>
      </c>
      <c r="P828" s="201" t="e">
        <f t="shared" si="71"/>
        <v>#DIV/0!</v>
      </c>
      <c r="Q828" s="208">
        <f t="shared" si="70"/>
        <v>0</v>
      </c>
      <c r="U828" s="297" t="str">
        <f>PE!AP828</f>
        <v>Straßenabfluss</v>
      </c>
    </row>
    <row r="829" spans="1:21">
      <c r="A829" s="286" t="s">
        <v>888</v>
      </c>
      <c r="H829">
        <v>0.70699999999999996</v>
      </c>
      <c r="I829">
        <v>1.159</v>
      </c>
      <c r="J829">
        <v>8.3740800000000011</v>
      </c>
      <c r="K829">
        <v>0.8</v>
      </c>
      <c r="L829" s="300" t="e">
        <f t="shared" si="67"/>
        <v>#DIV/0!</v>
      </c>
      <c r="M829" s="302" t="e">
        <f t="shared" si="72"/>
        <v>#DIV/0!</v>
      </c>
      <c r="N829" s="297" t="e">
        <f t="shared" si="68"/>
        <v>#DIV/0!</v>
      </c>
      <c r="O829" s="297" t="e">
        <f t="shared" si="69"/>
        <v>#DIV/0!</v>
      </c>
      <c r="P829" s="201" t="e">
        <f t="shared" si="71"/>
        <v>#DIV/0!</v>
      </c>
      <c r="Q829" s="208">
        <f t="shared" si="70"/>
        <v>0</v>
      </c>
      <c r="U829" s="297" t="str">
        <f>PE!AP829</f>
        <v>Straßenabfluss</v>
      </c>
    </row>
    <row r="830" spans="1:21">
      <c r="A830" s="286" t="s">
        <v>889</v>
      </c>
      <c r="H830">
        <v>0.873</v>
      </c>
      <c r="I830">
        <v>5.1999999999999998E-2</v>
      </c>
      <c r="J830">
        <v>10.184799999999999</v>
      </c>
      <c r="K830">
        <v>1</v>
      </c>
      <c r="L830" s="300" t="e">
        <f t="shared" si="67"/>
        <v>#DIV/0!</v>
      </c>
      <c r="M830" s="302" t="e">
        <f t="shared" si="72"/>
        <v>#DIV/0!</v>
      </c>
      <c r="N830" s="297" t="e">
        <f t="shared" si="68"/>
        <v>#DIV/0!</v>
      </c>
      <c r="O830" s="297" t="e">
        <f t="shared" si="69"/>
        <v>#DIV/0!</v>
      </c>
      <c r="P830" s="201" t="e">
        <f t="shared" si="71"/>
        <v>#DIV/0!</v>
      </c>
      <c r="Q830" s="208">
        <f t="shared" si="70"/>
        <v>0</v>
      </c>
      <c r="U830" s="297" t="str">
        <f>PE!AP830</f>
        <v>Kläranlagen</v>
      </c>
    </row>
    <row r="831" spans="1:21">
      <c r="A831" s="286" t="s">
        <v>890</v>
      </c>
      <c r="H831">
        <v>0.90300000000000002</v>
      </c>
      <c r="I831">
        <v>5.1999999999999998E-2</v>
      </c>
      <c r="J831">
        <v>6.6310199999999986</v>
      </c>
      <c r="K831">
        <v>1</v>
      </c>
      <c r="L831" s="300" t="e">
        <f t="shared" si="67"/>
        <v>#DIV/0!</v>
      </c>
      <c r="M831" s="302" t="e">
        <f t="shared" si="72"/>
        <v>#DIV/0!</v>
      </c>
      <c r="N831" s="297" t="e">
        <f t="shared" si="68"/>
        <v>#DIV/0!</v>
      </c>
      <c r="O831" s="297" t="e">
        <f t="shared" si="69"/>
        <v>#DIV/0!</v>
      </c>
      <c r="P831" s="201" t="e">
        <f t="shared" si="71"/>
        <v>#DIV/0!</v>
      </c>
      <c r="Q831" s="208">
        <f t="shared" si="70"/>
        <v>0</v>
      </c>
      <c r="U831" s="297" t="str">
        <f>PE!AP831</f>
        <v>Kläranlagen</v>
      </c>
    </row>
    <row r="832" spans="1:21">
      <c r="A832" s="286" t="s">
        <v>891</v>
      </c>
      <c r="H832">
        <v>0.44900000000000001</v>
      </c>
      <c r="I832">
        <v>5.1999999999999998E-2</v>
      </c>
      <c r="J832">
        <v>7.7322649999999999</v>
      </c>
      <c r="K832">
        <v>0.8</v>
      </c>
      <c r="L832" s="300" t="e">
        <f t="shared" si="67"/>
        <v>#DIV/0!</v>
      </c>
      <c r="M832" s="302" t="e">
        <f t="shared" si="72"/>
        <v>#DIV/0!</v>
      </c>
      <c r="N832" s="297" t="e">
        <f t="shared" si="68"/>
        <v>#DIV/0!</v>
      </c>
      <c r="O832" s="297" t="e">
        <f t="shared" si="69"/>
        <v>#DIV/0!</v>
      </c>
      <c r="P832" s="201" t="e">
        <f t="shared" si="71"/>
        <v>#DIV/0!</v>
      </c>
      <c r="Q832" s="208">
        <f t="shared" si="70"/>
        <v>0</v>
      </c>
      <c r="U832" s="297" t="str">
        <f>PE!AP832</f>
        <v>Kläranlagen</v>
      </c>
    </row>
    <row r="833" spans="1:21">
      <c r="A833" s="307" t="s">
        <v>892</v>
      </c>
      <c r="J833">
        <v>6.8647899999999993</v>
      </c>
      <c r="K833">
        <v>0.6</v>
      </c>
      <c r="L833" s="300" t="e">
        <f t="shared" si="67"/>
        <v>#DIV/0!</v>
      </c>
      <c r="M833" s="302" t="e">
        <f t="shared" si="72"/>
        <v>#DIV/0!</v>
      </c>
      <c r="N833" s="297" t="e">
        <f t="shared" si="68"/>
        <v>#DIV/0!</v>
      </c>
      <c r="O833" s="297" t="e">
        <f t="shared" si="69"/>
        <v>#DIV/0!</v>
      </c>
      <c r="P833" s="201" t="e">
        <f t="shared" si="71"/>
        <v>#DIV/0!</v>
      </c>
      <c r="Q833" s="208">
        <f t="shared" si="70"/>
        <v>0</v>
      </c>
      <c r="U833" s="297" t="str">
        <f>PE!AP833</f>
        <v>Ringversuch</v>
      </c>
    </row>
    <row r="834" spans="1:21">
      <c r="A834" s="307" t="s">
        <v>893</v>
      </c>
      <c r="J834">
        <v>5.2691300000000014</v>
      </c>
      <c r="K834">
        <v>0.25</v>
      </c>
      <c r="L834" s="300" t="e">
        <f t="shared" ref="L834:L897" si="73">IF(COUNT(B834:C834)=1,0.33,(COUNT(B834:C834)*(1/(COUNT(B834:C834)+COUNTBLANK(B834:C834)))+(IF(O834&lt;35,1,IF(O834&lt;70,0.5,IF(O834&gt;70,0)))))/2)</f>
        <v>#DIV/0!</v>
      </c>
      <c r="M834" s="302" t="e">
        <f t="shared" si="72"/>
        <v>#DIV/0!</v>
      </c>
      <c r="N834" s="297" t="e">
        <f t="shared" ref="N834:N897" si="74">AVERAGE(B834:E834)</f>
        <v>#DIV/0!</v>
      </c>
      <c r="O834" s="297" t="e">
        <f t="shared" ref="O834:O897" si="75">(MAX(B834:C834)-MIN(B834:C834))/N834*100</f>
        <v>#DIV/0!</v>
      </c>
      <c r="P834" s="201" t="e">
        <f t="shared" si="71"/>
        <v>#DIV/0!</v>
      </c>
      <c r="Q834" s="208">
        <f t="shared" ref="Q834:Q897" si="76">IFERROR(P834/J834,0)</f>
        <v>0</v>
      </c>
      <c r="U834" s="297" t="str">
        <f>PE!AP834</f>
        <v>Kläranlagen, Methode</v>
      </c>
    </row>
    <row r="835" spans="1:21">
      <c r="A835" s="307" t="s">
        <v>894</v>
      </c>
      <c r="H835">
        <v>0.70699999999999996</v>
      </c>
      <c r="I835">
        <v>9.4E-2</v>
      </c>
      <c r="J835">
        <v>7.6050600000000008</v>
      </c>
      <c r="K835">
        <v>0.6</v>
      </c>
      <c r="L835" s="300" t="e">
        <f t="shared" si="73"/>
        <v>#DIV/0!</v>
      </c>
      <c r="M835" s="302" t="e">
        <f t="shared" si="72"/>
        <v>#DIV/0!</v>
      </c>
      <c r="N835" s="297" t="e">
        <f t="shared" si="74"/>
        <v>#DIV/0!</v>
      </c>
      <c r="O835" s="297" t="e">
        <f t="shared" si="75"/>
        <v>#DIV/0!</v>
      </c>
      <c r="P835" s="201" t="e">
        <f t="shared" si="71"/>
        <v>#DIV/0!</v>
      </c>
      <c r="Q835" s="208">
        <f t="shared" si="76"/>
        <v>0</v>
      </c>
      <c r="U835" s="297" t="str">
        <f>PE!AP835</f>
        <v>Kläranlagen</v>
      </c>
    </row>
    <row r="836" spans="1:21">
      <c r="A836" s="307" t="s">
        <v>895</v>
      </c>
      <c r="H836">
        <v>0.70699999999999996</v>
      </c>
      <c r="I836">
        <v>9.4E-2</v>
      </c>
      <c r="J836">
        <v>7.6572449999999996</v>
      </c>
      <c r="K836">
        <v>0.8</v>
      </c>
      <c r="L836" s="300" t="e">
        <f t="shared" si="73"/>
        <v>#DIV/0!</v>
      </c>
      <c r="M836" s="302" t="e">
        <f t="shared" si="72"/>
        <v>#DIV/0!</v>
      </c>
      <c r="N836" s="297" t="e">
        <f t="shared" si="74"/>
        <v>#DIV/0!</v>
      </c>
      <c r="O836" s="297" t="e">
        <f t="shared" si="75"/>
        <v>#DIV/0!</v>
      </c>
      <c r="P836" s="201" t="e">
        <f t="shared" si="71"/>
        <v>#DIV/0!</v>
      </c>
      <c r="Q836" s="208">
        <f t="shared" si="76"/>
        <v>0</v>
      </c>
      <c r="U836" s="297" t="str">
        <f>PE!AP836</f>
        <v>Kläranlagen</v>
      </c>
    </row>
    <row r="837" spans="1:21">
      <c r="A837" s="308" t="s">
        <v>896</v>
      </c>
      <c r="H837">
        <v>0.68799999999999994</v>
      </c>
      <c r="I837">
        <v>3.6999999999999998E-2</v>
      </c>
      <c r="J837">
        <v>8.7559050000000003</v>
      </c>
      <c r="K837">
        <v>0.8</v>
      </c>
      <c r="L837" s="300" t="e">
        <f t="shared" si="73"/>
        <v>#DIV/0!</v>
      </c>
      <c r="M837" s="302" t="e">
        <f t="shared" si="72"/>
        <v>#DIV/0!</v>
      </c>
      <c r="N837" s="297" t="e">
        <f t="shared" si="74"/>
        <v>#DIV/0!</v>
      </c>
      <c r="O837" s="297" t="e">
        <f t="shared" si="75"/>
        <v>#DIV/0!</v>
      </c>
      <c r="P837" s="201" t="e">
        <f t="shared" si="71"/>
        <v>#DIV/0!</v>
      </c>
      <c r="Q837" s="208">
        <f t="shared" si="76"/>
        <v>0</v>
      </c>
      <c r="U837" s="297" t="str">
        <f>PE!AP837</f>
        <v>KWS</v>
      </c>
    </row>
    <row r="838" spans="1:21">
      <c r="A838" s="308" t="s">
        <v>897</v>
      </c>
      <c r="H838">
        <v>0.878</v>
      </c>
      <c r="I838">
        <v>3.6999999999999998E-2</v>
      </c>
      <c r="J838">
        <v>9.4018100000000011</v>
      </c>
      <c r="K838">
        <v>0.8</v>
      </c>
      <c r="L838" s="300" t="e">
        <f t="shared" si="73"/>
        <v>#DIV/0!</v>
      </c>
      <c r="M838" s="302" t="e">
        <f t="shared" si="72"/>
        <v>#DIV/0!</v>
      </c>
      <c r="N838" s="297" t="e">
        <f t="shared" si="74"/>
        <v>#DIV/0!</v>
      </c>
      <c r="O838" s="297" t="e">
        <f t="shared" si="75"/>
        <v>#DIV/0!</v>
      </c>
      <c r="P838" s="201" t="e">
        <f t="shared" si="71"/>
        <v>#DIV/0!</v>
      </c>
      <c r="Q838" s="208">
        <f t="shared" si="76"/>
        <v>0</v>
      </c>
      <c r="U838" s="297" t="str">
        <f>PE!AP838</f>
        <v>KWS</v>
      </c>
    </row>
    <row r="839" spans="1:21">
      <c r="A839" s="308" t="s">
        <v>898</v>
      </c>
      <c r="H839">
        <v>0.65600000000000003</v>
      </c>
      <c r="I839">
        <v>3.6999999999999998E-2</v>
      </c>
      <c r="J839">
        <v>8.4639299999999995</v>
      </c>
      <c r="K839">
        <v>0.8</v>
      </c>
      <c r="L839" s="300" t="e">
        <f t="shared" si="73"/>
        <v>#DIV/0!</v>
      </c>
      <c r="M839" s="302" t="e">
        <f t="shared" si="72"/>
        <v>#DIV/0!</v>
      </c>
      <c r="N839" s="297" t="e">
        <f t="shared" si="74"/>
        <v>#DIV/0!</v>
      </c>
      <c r="O839" s="297" t="e">
        <f t="shared" si="75"/>
        <v>#DIV/0!</v>
      </c>
      <c r="P839" s="201" t="e">
        <f t="shared" si="71"/>
        <v>#DIV/0!</v>
      </c>
      <c r="Q839" s="208">
        <f t="shared" si="76"/>
        <v>0</v>
      </c>
      <c r="U839" s="297" t="str">
        <f>PE!AP839</f>
        <v>KWS</v>
      </c>
    </row>
    <row r="840" spans="1:21">
      <c r="A840" s="314" t="s">
        <v>899</v>
      </c>
      <c r="J840">
        <v>0.15474299999999999</v>
      </c>
      <c r="L840" s="300" t="e">
        <f t="shared" si="73"/>
        <v>#DIV/0!</v>
      </c>
      <c r="M840" s="302" t="e">
        <f t="shared" si="72"/>
        <v>#DIV/0!</v>
      </c>
      <c r="N840" s="297" t="e">
        <f t="shared" si="74"/>
        <v>#DIV/0!</v>
      </c>
      <c r="O840" s="297" t="e">
        <f t="shared" si="75"/>
        <v>#DIV/0!</v>
      </c>
      <c r="P840" s="201" t="e">
        <f t="shared" si="71"/>
        <v>#DIV/0!</v>
      </c>
      <c r="Q840" s="208">
        <f t="shared" si="76"/>
        <v>0</v>
      </c>
      <c r="U840" s="297" t="str">
        <f>PE!AP840</f>
        <v>Sickerwasser</v>
      </c>
    </row>
    <row r="841" spans="1:21">
      <c r="A841" s="314" t="s">
        <v>900</v>
      </c>
      <c r="J841">
        <v>0.34292499999999998</v>
      </c>
      <c r="L841" s="300" t="e">
        <f t="shared" si="73"/>
        <v>#DIV/0!</v>
      </c>
      <c r="M841" s="302" t="e">
        <f t="shared" si="72"/>
        <v>#DIV/0!</v>
      </c>
      <c r="N841" s="297" t="e">
        <f t="shared" si="74"/>
        <v>#DIV/0!</v>
      </c>
      <c r="O841" s="297" t="e">
        <f t="shared" si="75"/>
        <v>#DIV/0!</v>
      </c>
      <c r="P841" s="201" t="e">
        <f t="shared" si="71"/>
        <v>#DIV/0!</v>
      </c>
      <c r="Q841" s="208">
        <f t="shared" si="76"/>
        <v>0</v>
      </c>
      <c r="U841" s="297" t="str">
        <f>PE!AP841</f>
        <v>Sickerwasser</v>
      </c>
    </row>
    <row r="842" spans="1:21">
      <c r="A842" s="314" t="s">
        <v>901</v>
      </c>
      <c r="J842">
        <v>-4.0199999999999818</v>
      </c>
      <c r="L842" s="300" t="e">
        <f t="shared" si="73"/>
        <v>#DIV/0!</v>
      </c>
      <c r="M842" s="302" t="e">
        <f t="shared" si="72"/>
        <v>#DIV/0!</v>
      </c>
      <c r="N842" s="297" t="e">
        <f t="shared" si="74"/>
        <v>#DIV/0!</v>
      </c>
      <c r="O842" s="297" t="e">
        <f t="shared" si="75"/>
        <v>#DIV/0!</v>
      </c>
      <c r="P842" s="201" t="e">
        <f t="shared" si="71"/>
        <v>#DIV/0!</v>
      </c>
      <c r="Q842" s="208">
        <f t="shared" si="76"/>
        <v>0</v>
      </c>
      <c r="U842" s="297" t="str">
        <f>PE!AP842</f>
        <v>Sickerwasser</v>
      </c>
    </row>
    <row r="843" spans="1:21">
      <c r="A843" s="314" t="s">
        <v>902</v>
      </c>
      <c r="J843">
        <v>0.50999999999999091</v>
      </c>
      <c r="L843" s="300" t="e">
        <f t="shared" si="73"/>
        <v>#DIV/0!</v>
      </c>
      <c r="M843" s="302" t="e">
        <f t="shared" si="72"/>
        <v>#DIV/0!</v>
      </c>
      <c r="N843" s="297" t="e">
        <f t="shared" si="74"/>
        <v>#DIV/0!</v>
      </c>
      <c r="O843" s="297" t="e">
        <f t="shared" si="75"/>
        <v>#DIV/0!</v>
      </c>
      <c r="P843" s="201" t="e">
        <f t="shared" si="71"/>
        <v>#DIV/0!</v>
      </c>
      <c r="Q843" s="208">
        <f t="shared" si="76"/>
        <v>0</v>
      </c>
      <c r="U843" s="297" t="str">
        <f>PE!AP843</f>
        <v>Sickerwasser</v>
      </c>
    </row>
    <row r="844" spans="1:21">
      <c r="A844" s="314" t="s">
        <v>903</v>
      </c>
      <c r="J844">
        <v>0.98000000000001819</v>
      </c>
      <c r="L844" s="300" t="e">
        <f t="shared" si="73"/>
        <v>#DIV/0!</v>
      </c>
      <c r="M844" s="302" t="e">
        <f t="shared" si="72"/>
        <v>#DIV/0!</v>
      </c>
      <c r="N844" s="297" t="e">
        <f t="shared" si="74"/>
        <v>#DIV/0!</v>
      </c>
      <c r="O844" s="297" t="e">
        <f t="shared" si="75"/>
        <v>#DIV/0!</v>
      </c>
      <c r="P844" s="201" t="e">
        <f t="shared" si="71"/>
        <v>#DIV/0!</v>
      </c>
      <c r="Q844" s="208">
        <f t="shared" si="76"/>
        <v>0</v>
      </c>
      <c r="U844" s="297" t="str">
        <f>PE!AP844</f>
        <v>Sickerwasser</v>
      </c>
    </row>
    <row r="845" spans="1:21">
      <c r="A845" s="314" t="s">
        <v>904</v>
      </c>
      <c r="J845">
        <v>11.670000000000069</v>
      </c>
      <c r="K845">
        <v>0.8</v>
      </c>
      <c r="L845" s="300" t="e">
        <f t="shared" si="73"/>
        <v>#DIV/0!</v>
      </c>
      <c r="M845" s="302" t="e">
        <f t="shared" si="72"/>
        <v>#DIV/0!</v>
      </c>
      <c r="N845" s="297" t="e">
        <f t="shared" si="74"/>
        <v>#DIV/0!</v>
      </c>
      <c r="O845" s="297" t="e">
        <f t="shared" si="75"/>
        <v>#DIV/0!</v>
      </c>
      <c r="P845" s="201" t="e">
        <f t="shared" ref="P845:P908" si="77">AVERAGE(C845:G845)</f>
        <v>#DIV/0!</v>
      </c>
      <c r="Q845" s="208">
        <f t="shared" si="76"/>
        <v>0</v>
      </c>
      <c r="U845" s="297" t="str">
        <f>PE!AP845</f>
        <v>Sickerwasser</v>
      </c>
    </row>
    <row r="846" spans="1:21">
      <c r="A846" s="314" t="s">
        <v>905</v>
      </c>
      <c r="J846">
        <v>0.98000000000001819</v>
      </c>
      <c r="L846" s="300" t="e">
        <f t="shared" si="73"/>
        <v>#DIV/0!</v>
      </c>
      <c r="M846" s="302" t="e">
        <f t="shared" si="72"/>
        <v>#DIV/0!</v>
      </c>
      <c r="N846" s="297" t="e">
        <f t="shared" si="74"/>
        <v>#DIV/0!</v>
      </c>
      <c r="O846" s="297" t="e">
        <f t="shared" si="75"/>
        <v>#DIV/0!</v>
      </c>
      <c r="P846" s="201" t="e">
        <f t="shared" si="77"/>
        <v>#DIV/0!</v>
      </c>
      <c r="Q846" s="208">
        <f t="shared" si="76"/>
        <v>0</v>
      </c>
      <c r="U846" s="297" t="str">
        <f>PE!AP846</f>
        <v>Sickerwasser</v>
      </c>
    </row>
    <row r="847" spans="1:21">
      <c r="A847" s="318" t="s">
        <v>906</v>
      </c>
      <c r="H847">
        <v>0.53800000000000003</v>
      </c>
      <c r="I847">
        <v>5.2999999999999999E-2</v>
      </c>
      <c r="J847">
        <v>5.7561650000000002</v>
      </c>
      <c r="K847">
        <v>0.8</v>
      </c>
      <c r="L847" s="300" t="e">
        <f t="shared" si="73"/>
        <v>#DIV/0!</v>
      </c>
      <c r="M847" s="302" t="e">
        <f t="shared" si="72"/>
        <v>#DIV/0!</v>
      </c>
      <c r="N847" s="297" t="e">
        <f t="shared" si="74"/>
        <v>#DIV/0!</v>
      </c>
      <c r="O847" s="297" t="e">
        <f t="shared" si="75"/>
        <v>#DIV/0!</v>
      </c>
      <c r="P847" s="201" t="e">
        <f t="shared" si="77"/>
        <v>#DIV/0!</v>
      </c>
      <c r="Q847" s="208">
        <f t="shared" si="76"/>
        <v>0</v>
      </c>
      <c r="U847" s="297" t="str">
        <f>PE!AP847</f>
        <v>KWS</v>
      </c>
    </row>
    <row r="848" spans="1:21">
      <c r="A848" s="318" t="s">
        <v>907</v>
      </c>
      <c r="H848">
        <v>0.84899999999999998</v>
      </c>
      <c r="I848">
        <v>5.2999999999999999E-2</v>
      </c>
      <c r="J848">
        <v>4.7637349999999996</v>
      </c>
      <c r="K848">
        <v>0.6</v>
      </c>
      <c r="L848" s="300" t="e">
        <f t="shared" si="73"/>
        <v>#DIV/0!</v>
      </c>
      <c r="M848" s="302" t="e">
        <f t="shared" si="72"/>
        <v>#DIV/0!</v>
      </c>
      <c r="N848" s="297" t="e">
        <f t="shared" si="74"/>
        <v>#DIV/0!</v>
      </c>
      <c r="O848" s="297" t="e">
        <f t="shared" si="75"/>
        <v>#DIV/0!</v>
      </c>
      <c r="P848" s="201" t="e">
        <f t="shared" si="77"/>
        <v>#DIV/0!</v>
      </c>
      <c r="Q848" s="208">
        <f t="shared" si="76"/>
        <v>0</v>
      </c>
      <c r="U848" s="297" t="str">
        <f>PE!AP848</f>
        <v>KWS</v>
      </c>
    </row>
    <row r="849" spans="1:21">
      <c r="A849" s="318" t="s">
        <v>908</v>
      </c>
      <c r="H849">
        <v>0.8</v>
      </c>
      <c r="I849">
        <v>5.2999999999999999E-2</v>
      </c>
      <c r="J849">
        <v>6.4533699999999996</v>
      </c>
      <c r="K849">
        <v>0.8</v>
      </c>
      <c r="L849" s="300" t="e">
        <f t="shared" si="73"/>
        <v>#DIV/0!</v>
      </c>
      <c r="M849" s="302" t="e">
        <f t="shared" si="72"/>
        <v>#DIV/0!</v>
      </c>
      <c r="N849" s="297" t="e">
        <f t="shared" si="74"/>
        <v>#DIV/0!</v>
      </c>
      <c r="O849" s="297" t="e">
        <f t="shared" si="75"/>
        <v>#DIV/0!</v>
      </c>
      <c r="P849" s="201" t="e">
        <f t="shared" si="77"/>
        <v>#DIV/0!</v>
      </c>
      <c r="Q849" s="208">
        <f t="shared" si="76"/>
        <v>0</v>
      </c>
      <c r="U849" s="297" t="str">
        <f>PE!AP849</f>
        <v>KWS</v>
      </c>
    </row>
    <row r="850" spans="1:21">
      <c r="A850" s="318" t="s">
        <v>909</v>
      </c>
      <c r="H850">
        <v>1.0569999999999999</v>
      </c>
      <c r="I850">
        <v>0.03</v>
      </c>
      <c r="J850">
        <v>10.164300000000001</v>
      </c>
      <c r="K850">
        <v>0.8</v>
      </c>
      <c r="L850" s="300" t="e">
        <f t="shared" si="73"/>
        <v>#DIV/0!</v>
      </c>
      <c r="M850" s="302" t="e">
        <f t="shared" si="72"/>
        <v>#DIV/0!</v>
      </c>
      <c r="N850" s="297" t="e">
        <f t="shared" si="74"/>
        <v>#DIV/0!</v>
      </c>
      <c r="O850" s="297" t="e">
        <f t="shared" si="75"/>
        <v>#DIV/0!</v>
      </c>
      <c r="P850" s="201" t="e">
        <f t="shared" si="77"/>
        <v>#DIV/0!</v>
      </c>
      <c r="Q850" s="208">
        <f t="shared" si="76"/>
        <v>0</v>
      </c>
      <c r="U850" s="297" t="str">
        <f>PE!AP850</f>
        <v>Flussproben</v>
      </c>
    </row>
    <row r="851" spans="1:21">
      <c r="A851" s="318" t="s">
        <v>910</v>
      </c>
      <c r="H851">
        <v>0.84799999999999998</v>
      </c>
      <c r="I851">
        <v>0.03</v>
      </c>
      <c r="J851">
        <v>9.1882099999999998</v>
      </c>
      <c r="K851">
        <v>0.8</v>
      </c>
      <c r="L851" s="300" t="e">
        <f t="shared" si="73"/>
        <v>#DIV/0!</v>
      </c>
      <c r="M851" s="302" t="e">
        <f t="shared" si="72"/>
        <v>#DIV/0!</v>
      </c>
      <c r="N851" s="297" t="e">
        <f t="shared" si="74"/>
        <v>#DIV/0!</v>
      </c>
      <c r="O851" s="297" t="e">
        <f t="shared" si="75"/>
        <v>#DIV/0!</v>
      </c>
      <c r="P851" s="201" t="e">
        <f t="shared" si="77"/>
        <v>#DIV/0!</v>
      </c>
      <c r="Q851" s="208">
        <f t="shared" si="76"/>
        <v>0</v>
      </c>
      <c r="U851" s="297" t="str">
        <f>PE!AP851</f>
        <v>Flussproben</v>
      </c>
    </row>
    <row r="852" spans="1:21">
      <c r="A852" s="318" t="s">
        <v>911</v>
      </c>
      <c r="H852">
        <v>1.1279999999999999</v>
      </c>
      <c r="I852">
        <v>0.11799999999999999</v>
      </c>
      <c r="J852">
        <v>8.6088899999999988</v>
      </c>
      <c r="K852">
        <v>0.8</v>
      </c>
      <c r="L852" s="300" t="e">
        <f t="shared" si="73"/>
        <v>#DIV/0!</v>
      </c>
      <c r="M852" s="302" t="e">
        <f t="shared" si="72"/>
        <v>#DIV/0!</v>
      </c>
      <c r="N852" s="297" t="e">
        <f t="shared" si="74"/>
        <v>#DIV/0!</v>
      </c>
      <c r="O852" s="297" t="e">
        <f t="shared" si="75"/>
        <v>#DIV/0!</v>
      </c>
      <c r="P852" s="201" t="e">
        <f t="shared" si="77"/>
        <v>#DIV/0!</v>
      </c>
      <c r="Q852" s="208">
        <f t="shared" si="76"/>
        <v>0</v>
      </c>
      <c r="U852" s="297" t="str">
        <f>PE!AP852</f>
        <v>Flussproben</v>
      </c>
    </row>
    <row r="853" spans="1:21">
      <c r="A853" s="318" t="s">
        <v>912</v>
      </c>
      <c r="H853">
        <v>0.72199999999999998</v>
      </c>
      <c r="I853">
        <v>0.11799999999999999</v>
      </c>
      <c r="J853">
        <v>5.6537300000000004</v>
      </c>
      <c r="K853">
        <v>0.8</v>
      </c>
      <c r="L853" s="300" t="e">
        <f t="shared" si="73"/>
        <v>#DIV/0!</v>
      </c>
      <c r="M853" s="302" t="e">
        <f t="shared" si="72"/>
        <v>#DIV/0!</v>
      </c>
      <c r="N853" s="297" t="e">
        <f t="shared" si="74"/>
        <v>#DIV/0!</v>
      </c>
      <c r="O853" s="297" t="e">
        <f t="shared" si="75"/>
        <v>#DIV/0!</v>
      </c>
      <c r="P853" s="201" t="e">
        <f t="shared" si="77"/>
        <v>#DIV/0!</v>
      </c>
      <c r="Q853" s="208">
        <f t="shared" si="76"/>
        <v>0</v>
      </c>
      <c r="U853" s="297" t="str">
        <f>PE!AP853</f>
        <v>Flussproben</v>
      </c>
    </row>
    <row r="854" spans="1:21">
      <c r="A854" s="318" t="s">
        <v>913</v>
      </c>
      <c r="H854">
        <v>0.40799999999999997</v>
      </c>
      <c r="I854">
        <v>0.11799999999999999</v>
      </c>
      <c r="J854">
        <v>7.3857999999999997</v>
      </c>
      <c r="K854">
        <v>1</v>
      </c>
      <c r="L854" s="300" t="e">
        <f t="shared" si="73"/>
        <v>#DIV/0!</v>
      </c>
      <c r="M854" s="302" t="e">
        <f t="shared" si="72"/>
        <v>#DIV/0!</v>
      </c>
      <c r="N854" s="297" t="e">
        <f t="shared" si="74"/>
        <v>#DIV/0!</v>
      </c>
      <c r="O854" s="297" t="e">
        <f t="shared" si="75"/>
        <v>#DIV/0!</v>
      </c>
      <c r="P854" s="201" t="e">
        <f t="shared" si="77"/>
        <v>#DIV/0!</v>
      </c>
      <c r="Q854" s="208">
        <f t="shared" si="76"/>
        <v>0</v>
      </c>
      <c r="U854" s="297" t="str">
        <f>PE!AP854</f>
        <v>Flussproben</v>
      </c>
    </row>
    <row r="855" spans="1:21">
      <c r="A855" s="318" t="s">
        <v>914</v>
      </c>
      <c r="H855">
        <v>0.34399999999999997</v>
      </c>
      <c r="I855">
        <v>8.2000000000000003E-2</v>
      </c>
      <c r="J855">
        <v>5.98393</v>
      </c>
      <c r="K855">
        <v>0.8</v>
      </c>
      <c r="L855" s="300" t="e">
        <f t="shared" si="73"/>
        <v>#DIV/0!</v>
      </c>
      <c r="M855" s="302" t="e">
        <f t="shared" si="72"/>
        <v>#DIV/0!</v>
      </c>
      <c r="N855" s="297" t="e">
        <f t="shared" si="74"/>
        <v>#DIV/0!</v>
      </c>
      <c r="O855" s="297" t="e">
        <f t="shared" si="75"/>
        <v>#DIV/0!</v>
      </c>
      <c r="P855" s="201" t="e">
        <f t="shared" si="77"/>
        <v>#DIV/0!</v>
      </c>
      <c r="Q855" s="208">
        <f t="shared" si="76"/>
        <v>0</v>
      </c>
      <c r="U855" s="297" t="str">
        <f>PE!AP855</f>
        <v>RÜB</v>
      </c>
    </row>
    <row r="856" spans="1:21">
      <c r="A856" s="318" t="s">
        <v>916</v>
      </c>
      <c r="H856">
        <v>0.79600000000000004</v>
      </c>
      <c r="I856">
        <v>8.2000000000000003E-2</v>
      </c>
      <c r="J856">
        <v>5.4762849999999998</v>
      </c>
      <c r="K856">
        <v>0.6</v>
      </c>
      <c r="L856" s="300" t="e">
        <f t="shared" si="73"/>
        <v>#DIV/0!</v>
      </c>
      <c r="M856" s="302" t="e">
        <f t="shared" si="72"/>
        <v>#DIV/0!</v>
      </c>
      <c r="N856" s="297" t="e">
        <f t="shared" si="74"/>
        <v>#DIV/0!</v>
      </c>
      <c r="O856" s="297" t="e">
        <f t="shared" si="75"/>
        <v>#DIV/0!</v>
      </c>
      <c r="P856" s="201" t="e">
        <f t="shared" si="77"/>
        <v>#DIV/0!</v>
      </c>
      <c r="Q856" s="208">
        <f t="shared" si="76"/>
        <v>0</v>
      </c>
      <c r="U856" s="297" t="str">
        <f>PE!AP856</f>
        <v>RÜB</v>
      </c>
    </row>
    <row r="857" spans="1:21">
      <c r="A857" s="318" t="s">
        <v>917</v>
      </c>
      <c r="H857">
        <v>1.1020000000000001</v>
      </c>
      <c r="I857">
        <v>8.2000000000000003E-2</v>
      </c>
      <c r="J857">
        <v>10.230499999999999</v>
      </c>
      <c r="K857">
        <v>0.6</v>
      </c>
      <c r="L857" s="300" t="e">
        <f t="shared" si="73"/>
        <v>#DIV/0!</v>
      </c>
      <c r="M857" s="302" t="e">
        <f t="shared" si="72"/>
        <v>#DIV/0!</v>
      </c>
      <c r="N857" s="297" t="e">
        <f t="shared" si="74"/>
        <v>#DIV/0!</v>
      </c>
      <c r="O857" s="297" t="e">
        <f t="shared" si="75"/>
        <v>#DIV/0!</v>
      </c>
      <c r="P857" s="201" t="e">
        <f t="shared" si="77"/>
        <v>#DIV/0!</v>
      </c>
      <c r="Q857" s="208">
        <f t="shared" si="76"/>
        <v>0</v>
      </c>
      <c r="U857" s="297" t="str">
        <f>PE!AP857</f>
        <v>RÜB</v>
      </c>
    </row>
    <row r="858" spans="1:21">
      <c r="A858" s="320" t="s">
        <v>918</v>
      </c>
      <c r="H858">
        <v>0.89100000000000001</v>
      </c>
      <c r="I858">
        <v>7.2999999999999995E-2</v>
      </c>
      <c r="J858">
        <v>6.1067300000000007</v>
      </c>
      <c r="K858">
        <v>0.6</v>
      </c>
      <c r="L858" s="300" t="e">
        <f t="shared" si="73"/>
        <v>#DIV/0!</v>
      </c>
      <c r="M858" s="302" t="e">
        <f t="shared" si="72"/>
        <v>#DIV/0!</v>
      </c>
      <c r="N858" s="297" t="e">
        <f t="shared" si="74"/>
        <v>#DIV/0!</v>
      </c>
      <c r="O858" s="297" t="e">
        <f t="shared" si="75"/>
        <v>#DIV/0!</v>
      </c>
      <c r="P858" s="201" t="e">
        <f t="shared" si="77"/>
        <v>#DIV/0!</v>
      </c>
      <c r="Q858" s="208">
        <f t="shared" si="76"/>
        <v>0</v>
      </c>
      <c r="U858" s="297" t="str">
        <f>PE!AP858</f>
        <v>KWS</v>
      </c>
    </row>
    <row r="859" spans="1:21">
      <c r="A859" s="320" t="s">
        <v>919</v>
      </c>
      <c r="H859">
        <v>0.88600000000000001</v>
      </c>
      <c r="I859">
        <v>7.2999999999999995E-2</v>
      </c>
      <c r="J859">
        <v>4.3619599999999998</v>
      </c>
      <c r="K859">
        <v>1</v>
      </c>
      <c r="L859" s="300" t="e">
        <f t="shared" si="73"/>
        <v>#DIV/0!</v>
      </c>
      <c r="M859" s="302" t="e">
        <f t="shared" si="72"/>
        <v>#DIV/0!</v>
      </c>
      <c r="N859" s="297" t="e">
        <f t="shared" si="74"/>
        <v>#DIV/0!</v>
      </c>
      <c r="O859" s="297" t="e">
        <f t="shared" si="75"/>
        <v>#DIV/0!</v>
      </c>
      <c r="P859" s="201" t="e">
        <f t="shared" si="77"/>
        <v>#DIV/0!</v>
      </c>
      <c r="Q859" s="208">
        <f t="shared" si="76"/>
        <v>0</v>
      </c>
      <c r="U859" s="297" t="str">
        <f>PE!AP859</f>
        <v>KWS</v>
      </c>
    </row>
    <row r="860" spans="1:21">
      <c r="A860" s="320" t="s">
        <v>920</v>
      </c>
      <c r="H860">
        <v>0.45100000000000001</v>
      </c>
      <c r="I860">
        <v>7.2999999999999995E-2</v>
      </c>
      <c r="J860">
        <v>5.0663900000000002</v>
      </c>
      <c r="K860">
        <v>0.6</v>
      </c>
      <c r="L860" s="300" t="e">
        <f t="shared" si="73"/>
        <v>#DIV/0!</v>
      </c>
      <c r="M860" s="302" t="e">
        <f t="shared" ref="M860:M923" si="78">AVERAGE(K860:L860)</f>
        <v>#DIV/0!</v>
      </c>
      <c r="N860" s="297" t="e">
        <f t="shared" si="74"/>
        <v>#DIV/0!</v>
      </c>
      <c r="O860" s="297" t="e">
        <f t="shared" si="75"/>
        <v>#DIV/0!</v>
      </c>
      <c r="P860" s="201" t="e">
        <f t="shared" si="77"/>
        <v>#DIV/0!</v>
      </c>
      <c r="Q860" s="208">
        <f t="shared" si="76"/>
        <v>0</v>
      </c>
      <c r="U860" s="297" t="str">
        <f>PE!AP860</f>
        <v>KWS</v>
      </c>
    </row>
    <row r="861" spans="1:21">
      <c r="A861" s="320" t="s">
        <v>921</v>
      </c>
      <c r="J861">
        <v>1.51233</v>
      </c>
      <c r="K861">
        <v>0.44</v>
      </c>
      <c r="L861" s="300" t="e">
        <f t="shared" si="73"/>
        <v>#DIV/0!</v>
      </c>
      <c r="M861" s="302" t="e">
        <f t="shared" si="78"/>
        <v>#DIV/0!</v>
      </c>
      <c r="N861" s="297" t="e">
        <f t="shared" si="74"/>
        <v>#DIV/0!</v>
      </c>
      <c r="O861" s="297" t="e">
        <f t="shared" si="75"/>
        <v>#DIV/0!</v>
      </c>
      <c r="P861" s="201" t="e">
        <f t="shared" si="77"/>
        <v>#DIV/0!</v>
      </c>
      <c r="Q861" s="208">
        <f t="shared" si="76"/>
        <v>0</v>
      </c>
      <c r="U861" s="297" t="str">
        <f>PE!AP861</f>
        <v>KWS, Methode</v>
      </c>
    </row>
    <row r="862" spans="1:21">
      <c r="A862" s="320" t="s">
        <v>922</v>
      </c>
      <c r="H862">
        <v>0.52800000000000002</v>
      </c>
      <c r="I862">
        <v>0.104</v>
      </c>
      <c r="J862">
        <v>9.3551099999999998</v>
      </c>
      <c r="K862">
        <v>0.8</v>
      </c>
      <c r="L862" s="300" t="e">
        <f t="shared" si="73"/>
        <v>#DIV/0!</v>
      </c>
      <c r="M862" s="302" t="e">
        <f t="shared" si="78"/>
        <v>#DIV/0!</v>
      </c>
      <c r="N862" s="297" t="e">
        <f t="shared" si="74"/>
        <v>#DIV/0!</v>
      </c>
      <c r="O862" s="297" t="e">
        <f t="shared" si="75"/>
        <v>#DIV/0!</v>
      </c>
      <c r="P862" s="201" t="e">
        <f t="shared" si="77"/>
        <v>#DIV/0!</v>
      </c>
      <c r="Q862" s="208">
        <f t="shared" si="76"/>
        <v>0</v>
      </c>
      <c r="U862" s="297" t="str">
        <f>PE!AP862</f>
        <v>Flussproben</v>
      </c>
    </row>
    <row r="863" spans="1:21">
      <c r="A863" s="320" t="s">
        <v>923</v>
      </c>
      <c r="H863">
        <v>1.1419999999999999</v>
      </c>
      <c r="I863">
        <v>0.104</v>
      </c>
      <c r="J863">
        <v>4.7531699999999999</v>
      </c>
      <c r="K863">
        <v>0.8</v>
      </c>
      <c r="L863" s="300" t="e">
        <f t="shared" si="73"/>
        <v>#DIV/0!</v>
      </c>
      <c r="M863" s="302" t="e">
        <f t="shared" si="78"/>
        <v>#DIV/0!</v>
      </c>
      <c r="N863" s="297" t="e">
        <f t="shared" si="74"/>
        <v>#DIV/0!</v>
      </c>
      <c r="O863" s="297" t="e">
        <f t="shared" si="75"/>
        <v>#DIV/0!</v>
      </c>
      <c r="P863" s="201" t="e">
        <f t="shared" si="77"/>
        <v>#DIV/0!</v>
      </c>
      <c r="Q863" s="208">
        <f t="shared" si="76"/>
        <v>0</v>
      </c>
      <c r="U863" s="297" t="str">
        <f>PE!AP863</f>
        <v>Flussproben</v>
      </c>
    </row>
    <row r="864" spans="1:21">
      <c r="A864" s="320" t="s">
        <v>924</v>
      </c>
      <c r="H864">
        <v>0.622</v>
      </c>
      <c r="I864">
        <v>0.104</v>
      </c>
      <c r="J864">
        <v>11.220549999999999</v>
      </c>
      <c r="K864">
        <v>0.6</v>
      </c>
      <c r="L864" s="300" t="e">
        <f t="shared" si="73"/>
        <v>#DIV/0!</v>
      </c>
      <c r="M864" s="302" t="e">
        <f t="shared" si="78"/>
        <v>#DIV/0!</v>
      </c>
      <c r="N864" s="297" t="e">
        <f t="shared" si="74"/>
        <v>#DIV/0!</v>
      </c>
      <c r="O864" s="297" t="e">
        <f t="shared" si="75"/>
        <v>#DIV/0!</v>
      </c>
      <c r="P864" s="201" t="e">
        <f t="shared" si="77"/>
        <v>#DIV/0!</v>
      </c>
      <c r="Q864" s="208">
        <f t="shared" si="76"/>
        <v>0</v>
      </c>
      <c r="U864" s="297" t="str">
        <f>PE!AP864</f>
        <v>Flussproben</v>
      </c>
    </row>
    <row r="865" spans="1:21">
      <c r="A865" s="320" t="s">
        <v>1106</v>
      </c>
      <c r="H865">
        <v>0.57799999999999996</v>
      </c>
      <c r="I865">
        <v>22.041</v>
      </c>
      <c r="J865">
        <v>9.23292</v>
      </c>
      <c r="K865">
        <v>0.8</v>
      </c>
      <c r="L865" s="300" t="e">
        <f t="shared" si="73"/>
        <v>#DIV/0!</v>
      </c>
      <c r="M865" s="302" t="e">
        <f t="shared" si="78"/>
        <v>#DIV/0!</v>
      </c>
      <c r="N865" s="297" t="e">
        <f t="shared" si="74"/>
        <v>#DIV/0!</v>
      </c>
      <c r="O865" s="297" t="e">
        <f t="shared" si="75"/>
        <v>#DIV/0!</v>
      </c>
      <c r="P865" s="201" t="e">
        <f t="shared" si="77"/>
        <v>#DIV/0!</v>
      </c>
      <c r="Q865" s="208">
        <f t="shared" si="76"/>
        <v>0</v>
      </c>
      <c r="U865" s="297" t="str">
        <f>PE!AP865</f>
        <v>Kläranlagen</v>
      </c>
    </row>
    <row r="866" spans="1:21">
      <c r="A866" s="320" t="s">
        <v>1107</v>
      </c>
      <c r="H866">
        <v>1.1539999999999999</v>
      </c>
      <c r="I866">
        <v>22.041</v>
      </c>
      <c r="J866">
        <v>-99.239099999999993</v>
      </c>
      <c r="K866">
        <v>0.8</v>
      </c>
      <c r="L866" s="300" t="e">
        <f t="shared" si="73"/>
        <v>#DIV/0!</v>
      </c>
      <c r="M866" s="302" t="e">
        <f t="shared" si="78"/>
        <v>#DIV/0!</v>
      </c>
      <c r="N866" s="297" t="e">
        <f t="shared" si="74"/>
        <v>#DIV/0!</v>
      </c>
      <c r="O866" s="297" t="e">
        <f t="shared" si="75"/>
        <v>#DIV/0!</v>
      </c>
      <c r="P866" s="201" t="e">
        <f t="shared" si="77"/>
        <v>#DIV/0!</v>
      </c>
      <c r="Q866" s="208">
        <f t="shared" si="76"/>
        <v>0</v>
      </c>
      <c r="U866" s="297" t="str">
        <f>PE!AP866</f>
        <v>Kläranlagen</v>
      </c>
    </row>
    <row r="867" spans="1:21">
      <c r="A867" s="320" t="s">
        <v>1108</v>
      </c>
      <c r="H867">
        <v>0.57699999999999996</v>
      </c>
      <c r="I867">
        <v>22.041</v>
      </c>
      <c r="J867">
        <v>8.4308049999999994</v>
      </c>
      <c r="K867">
        <v>0.8</v>
      </c>
      <c r="L867" s="300" t="e">
        <f t="shared" si="73"/>
        <v>#DIV/0!</v>
      </c>
      <c r="M867" s="302" t="e">
        <f t="shared" si="78"/>
        <v>#DIV/0!</v>
      </c>
      <c r="N867" s="297" t="e">
        <f t="shared" si="74"/>
        <v>#DIV/0!</v>
      </c>
      <c r="O867" s="297" t="e">
        <f t="shared" si="75"/>
        <v>#DIV/0!</v>
      </c>
      <c r="P867" s="201" t="e">
        <f t="shared" si="77"/>
        <v>#DIV/0!</v>
      </c>
      <c r="Q867" s="208">
        <f t="shared" si="76"/>
        <v>0</v>
      </c>
      <c r="U867" s="297" t="str">
        <f>PE!AP867</f>
        <v>Kläranlagen</v>
      </c>
    </row>
    <row r="868" spans="1:21">
      <c r="A868" s="320" t="s">
        <v>928</v>
      </c>
      <c r="H868">
        <v>0.67500000000000004</v>
      </c>
      <c r="I868">
        <v>5.8999999999999997E-2</v>
      </c>
      <c r="J868">
        <v>11.371600000000001</v>
      </c>
      <c r="K868">
        <v>0.8</v>
      </c>
      <c r="L868" s="300" t="e">
        <f t="shared" si="73"/>
        <v>#DIV/0!</v>
      </c>
      <c r="M868" s="302" t="e">
        <f t="shared" si="78"/>
        <v>#DIV/0!</v>
      </c>
      <c r="N868" s="297" t="e">
        <f t="shared" si="74"/>
        <v>#DIV/0!</v>
      </c>
      <c r="O868" s="297" t="e">
        <f t="shared" si="75"/>
        <v>#DIV/0!</v>
      </c>
      <c r="P868" s="201" t="e">
        <f t="shared" si="77"/>
        <v>#DIV/0!</v>
      </c>
      <c r="Q868" s="208">
        <f t="shared" si="76"/>
        <v>0</v>
      </c>
      <c r="U868" s="297" t="str">
        <f>PE!AP868</f>
        <v>Münchehofe</v>
      </c>
    </row>
    <row r="869" spans="1:21">
      <c r="A869" s="320" t="s">
        <v>929</v>
      </c>
      <c r="H869">
        <v>0.97199999999999998</v>
      </c>
      <c r="I869">
        <v>5.8999999999999997E-2</v>
      </c>
      <c r="J869">
        <v>13.8476</v>
      </c>
      <c r="K869">
        <v>0.8</v>
      </c>
      <c r="L869" s="300" t="e">
        <f t="shared" si="73"/>
        <v>#DIV/0!</v>
      </c>
      <c r="M869" s="302" t="e">
        <f t="shared" si="78"/>
        <v>#DIV/0!</v>
      </c>
      <c r="N869" s="297" t="e">
        <f t="shared" si="74"/>
        <v>#DIV/0!</v>
      </c>
      <c r="O869" s="297" t="e">
        <f t="shared" si="75"/>
        <v>#DIV/0!</v>
      </c>
      <c r="P869" s="201" t="e">
        <f t="shared" si="77"/>
        <v>#DIV/0!</v>
      </c>
      <c r="Q869" s="208">
        <f t="shared" si="76"/>
        <v>0</v>
      </c>
      <c r="U869" s="297" t="str">
        <f>PE!AP869</f>
        <v>Münchehofe</v>
      </c>
    </row>
    <row r="870" spans="1:21">
      <c r="A870" s="320" t="s">
        <v>930</v>
      </c>
      <c r="H870">
        <v>0.54900000000000004</v>
      </c>
      <c r="I870">
        <v>5.8999999999999997E-2</v>
      </c>
      <c r="J870">
        <v>11.058949999999999</v>
      </c>
      <c r="K870">
        <v>0.8</v>
      </c>
      <c r="L870" s="300" t="e">
        <f t="shared" si="73"/>
        <v>#DIV/0!</v>
      </c>
      <c r="M870" s="302" t="e">
        <f t="shared" si="78"/>
        <v>#DIV/0!</v>
      </c>
      <c r="N870" s="297" t="e">
        <f t="shared" si="74"/>
        <v>#DIV/0!</v>
      </c>
      <c r="O870" s="297" t="e">
        <f t="shared" si="75"/>
        <v>#DIV/0!</v>
      </c>
      <c r="P870" s="201" t="e">
        <f t="shared" si="77"/>
        <v>#DIV/0!</v>
      </c>
      <c r="Q870" s="208">
        <f t="shared" si="76"/>
        <v>0</v>
      </c>
      <c r="U870" s="297" t="str">
        <f>PE!AP870</f>
        <v>Münchehofe</v>
      </c>
    </row>
    <row r="871" spans="1:21">
      <c r="A871" s="320" t="s">
        <v>931</v>
      </c>
      <c r="H871">
        <v>0.498</v>
      </c>
      <c r="I871">
        <v>4.1000000000000002E-2</v>
      </c>
      <c r="J871">
        <v>5.7896099999999997</v>
      </c>
      <c r="K871">
        <v>0.6</v>
      </c>
      <c r="L871" s="300" t="e">
        <f t="shared" si="73"/>
        <v>#DIV/0!</v>
      </c>
      <c r="M871" s="302" t="e">
        <f t="shared" si="78"/>
        <v>#DIV/0!</v>
      </c>
      <c r="N871" s="297" t="e">
        <f t="shared" si="74"/>
        <v>#DIV/0!</v>
      </c>
      <c r="O871" s="297" t="e">
        <f t="shared" si="75"/>
        <v>#DIV/0!</v>
      </c>
      <c r="P871" s="201" t="e">
        <f t="shared" si="77"/>
        <v>#DIV/0!</v>
      </c>
      <c r="Q871" s="208">
        <f t="shared" si="76"/>
        <v>0</v>
      </c>
      <c r="U871" s="297" t="str">
        <f>PE!AP871</f>
        <v>Münchehofe</v>
      </c>
    </row>
    <row r="872" spans="1:21">
      <c r="A872" s="320" t="s">
        <v>932</v>
      </c>
      <c r="H872">
        <v>0.81399999999999995</v>
      </c>
      <c r="I872">
        <v>4.1000000000000002E-2</v>
      </c>
      <c r="J872">
        <v>6.0290800000000004</v>
      </c>
      <c r="K872">
        <v>0.6</v>
      </c>
      <c r="L872" s="300" t="e">
        <f t="shared" si="73"/>
        <v>#DIV/0!</v>
      </c>
      <c r="M872" s="302" t="e">
        <f t="shared" si="78"/>
        <v>#DIV/0!</v>
      </c>
      <c r="N872" s="297" t="e">
        <f t="shared" si="74"/>
        <v>#DIV/0!</v>
      </c>
      <c r="O872" s="297" t="e">
        <f t="shared" si="75"/>
        <v>#DIV/0!</v>
      </c>
      <c r="P872" s="201" t="e">
        <f t="shared" si="77"/>
        <v>#DIV/0!</v>
      </c>
      <c r="Q872" s="208">
        <f t="shared" si="76"/>
        <v>0</v>
      </c>
      <c r="U872" s="297" t="str">
        <f>PE!AP872</f>
        <v>Münchehofe</v>
      </c>
    </row>
    <row r="873" spans="1:21">
      <c r="A873" s="320" t="s">
        <v>933</v>
      </c>
      <c r="H873">
        <v>0.88700000000000001</v>
      </c>
      <c r="I873">
        <v>4.1000000000000002E-2</v>
      </c>
      <c r="J873">
        <v>6.4609699999999997</v>
      </c>
      <c r="K873">
        <v>0.4</v>
      </c>
      <c r="L873" s="300" t="e">
        <f t="shared" si="73"/>
        <v>#DIV/0!</v>
      </c>
      <c r="M873" s="302" t="e">
        <f t="shared" si="78"/>
        <v>#DIV/0!</v>
      </c>
      <c r="N873" s="297" t="e">
        <f t="shared" si="74"/>
        <v>#DIV/0!</v>
      </c>
      <c r="O873" s="297" t="e">
        <f t="shared" si="75"/>
        <v>#DIV/0!</v>
      </c>
      <c r="P873" s="201" t="e">
        <f t="shared" si="77"/>
        <v>#DIV/0!</v>
      </c>
      <c r="Q873" s="208">
        <f t="shared" si="76"/>
        <v>0</v>
      </c>
      <c r="U873" s="297" t="str">
        <f>PE!AP873</f>
        <v>Münchehofe</v>
      </c>
    </row>
    <row r="874" spans="1:21">
      <c r="A874" s="320" t="s">
        <v>934</v>
      </c>
      <c r="J874">
        <v>9.5821000000000003E-2</v>
      </c>
      <c r="K874">
        <v>0.5</v>
      </c>
      <c r="L874" s="300" t="e">
        <f t="shared" si="73"/>
        <v>#DIV/0!</v>
      </c>
      <c r="M874" s="302" t="e">
        <f t="shared" si="78"/>
        <v>#DIV/0!</v>
      </c>
      <c r="N874" s="297" t="e">
        <f t="shared" si="74"/>
        <v>#DIV/0!</v>
      </c>
      <c r="O874" s="297" t="e">
        <f t="shared" si="75"/>
        <v>#DIV/0!</v>
      </c>
      <c r="P874" s="201" t="e">
        <f t="shared" si="77"/>
        <v>#DIV/0!</v>
      </c>
      <c r="Q874" s="208">
        <f t="shared" si="76"/>
        <v>0</v>
      </c>
      <c r="U874" s="297" t="str">
        <f>PE!AP874</f>
        <v>RBF</v>
      </c>
    </row>
    <row r="875" spans="1:21">
      <c r="A875" s="320" t="s">
        <v>936</v>
      </c>
      <c r="J875">
        <v>3.9952099999999997E-2</v>
      </c>
      <c r="L875" s="300" t="e">
        <f t="shared" si="73"/>
        <v>#DIV/0!</v>
      </c>
      <c r="M875" s="302" t="e">
        <f t="shared" si="78"/>
        <v>#DIV/0!</v>
      </c>
      <c r="N875" s="297" t="e">
        <f t="shared" si="74"/>
        <v>#DIV/0!</v>
      </c>
      <c r="O875" s="297" t="e">
        <f t="shared" si="75"/>
        <v>#DIV/0!</v>
      </c>
      <c r="P875" s="201" t="e">
        <f t="shared" si="77"/>
        <v>#DIV/0!</v>
      </c>
      <c r="Q875" s="208">
        <f t="shared" si="76"/>
        <v>0</v>
      </c>
      <c r="U875" s="297" t="str">
        <f>PE!AP875</f>
        <v>Methode</v>
      </c>
    </row>
    <row r="876" spans="1:21">
      <c r="A876" s="320" t="s">
        <v>937</v>
      </c>
      <c r="H876">
        <v>0.70699999999999996</v>
      </c>
      <c r="I876">
        <v>4.1000000000000002E-2</v>
      </c>
      <c r="J876">
        <v>12.188499999999999</v>
      </c>
      <c r="K876">
        <v>0.8</v>
      </c>
      <c r="L876" s="300" t="e">
        <f t="shared" si="73"/>
        <v>#DIV/0!</v>
      </c>
      <c r="M876" s="302" t="e">
        <f t="shared" si="78"/>
        <v>#DIV/0!</v>
      </c>
      <c r="N876" s="297" t="e">
        <f t="shared" si="74"/>
        <v>#DIV/0!</v>
      </c>
      <c r="O876" s="297" t="e">
        <f t="shared" si="75"/>
        <v>#DIV/0!</v>
      </c>
      <c r="P876" s="201" t="e">
        <f t="shared" si="77"/>
        <v>#DIV/0!</v>
      </c>
      <c r="Q876" s="208">
        <f t="shared" si="76"/>
        <v>0</v>
      </c>
      <c r="U876" s="297" t="str">
        <f>PE!AP876</f>
        <v>Straßenabfluss</v>
      </c>
    </row>
    <row r="877" spans="1:21">
      <c r="A877" s="320" t="s">
        <v>938</v>
      </c>
      <c r="H877">
        <v>0.70699999999999996</v>
      </c>
      <c r="I877">
        <v>4.1000000000000002E-2</v>
      </c>
      <c r="J877">
        <v>17.268899999999999</v>
      </c>
      <c r="K877">
        <v>0.8</v>
      </c>
      <c r="L877" s="300" t="e">
        <f t="shared" si="73"/>
        <v>#DIV/0!</v>
      </c>
      <c r="M877" s="302" t="e">
        <f t="shared" si="78"/>
        <v>#DIV/0!</v>
      </c>
      <c r="N877" s="297" t="e">
        <f t="shared" si="74"/>
        <v>#DIV/0!</v>
      </c>
      <c r="O877" s="297" t="e">
        <f t="shared" si="75"/>
        <v>#DIV/0!</v>
      </c>
      <c r="P877" s="201" t="e">
        <f t="shared" si="77"/>
        <v>#DIV/0!</v>
      </c>
      <c r="Q877" s="208">
        <f t="shared" si="76"/>
        <v>0</v>
      </c>
      <c r="U877" s="297" t="str">
        <f>PE!AP877</f>
        <v>Straßenabfluss</v>
      </c>
    </row>
    <row r="878" spans="1:21">
      <c r="A878" s="320" t="s">
        <v>939</v>
      </c>
      <c r="H878">
        <v>0.70699999999999996</v>
      </c>
      <c r="I878">
        <v>6.9000000000000006E-2</v>
      </c>
      <c r="J878">
        <v>6.0072850000000004</v>
      </c>
      <c r="K878">
        <v>0.8</v>
      </c>
      <c r="L878" s="300" t="e">
        <f t="shared" si="73"/>
        <v>#DIV/0!</v>
      </c>
      <c r="M878" s="302" t="e">
        <f t="shared" si="78"/>
        <v>#DIV/0!</v>
      </c>
      <c r="N878" s="297" t="e">
        <f t="shared" si="74"/>
        <v>#DIV/0!</v>
      </c>
      <c r="O878" s="297" t="e">
        <f t="shared" si="75"/>
        <v>#DIV/0!</v>
      </c>
      <c r="P878" s="201" t="e">
        <f t="shared" si="77"/>
        <v>#DIV/0!</v>
      </c>
      <c r="Q878" s="208">
        <f t="shared" si="76"/>
        <v>0</v>
      </c>
      <c r="U878" s="297" t="str">
        <f>PE!AP878</f>
        <v>Kläranlagen</v>
      </c>
    </row>
    <row r="879" spans="1:21">
      <c r="A879" s="320" t="s">
        <v>940</v>
      </c>
      <c r="H879">
        <v>0.70699999999999996</v>
      </c>
      <c r="I879">
        <v>6.9000000000000006E-2</v>
      </c>
      <c r="J879">
        <v>5.5315799999999999</v>
      </c>
      <c r="K879">
        <v>0.8</v>
      </c>
      <c r="L879" s="300" t="e">
        <f t="shared" si="73"/>
        <v>#DIV/0!</v>
      </c>
      <c r="M879" s="302" t="e">
        <f t="shared" si="78"/>
        <v>#DIV/0!</v>
      </c>
      <c r="N879" s="297" t="e">
        <f t="shared" si="74"/>
        <v>#DIV/0!</v>
      </c>
      <c r="O879" s="297" t="e">
        <f t="shared" si="75"/>
        <v>#DIV/0!</v>
      </c>
      <c r="P879" s="201" t="e">
        <f t="shared" si="77"/>
        <v>#DIV/0!</v>
      </c>
      <c r="Q879" s="208">
        <f t="shared" si="76"/>
        <v>0</v>
      </c>
      <c r="U879" s="297" t="str">
        <f>PE!AP879</f>
        <v>Kläranlagen</v>
      </c>
    </row>
    <row r="880" spans="1:21">
      <c r="A880" s="324" t="s">
        <v>941</v>
      </c>
      <c r="H880">
        <v>0.14699999999999999</v>
      </c>
      <c r="I880">
        <v>0.29299999999999998</v>
      </c>
      <c r="J880">
        <v>26.531649999999999</v>
      </c>
      <c r="K880">
        <v>0.8</v>
      </c>
      <c r="L880" s="300" t="e">
        <f t="shared" si="73"/>
        <v>#DIV/0!</v>
      </c>
      <c r="M880" s="302" t="e">
        <f t="shared" si="78"/>
        <v>#DIV/0!</v>
      </c>
      <c r="N880" s="297" t="e">
        <f t="shared" si="74"/>
        <v>#DIV/0!</v>
      </c>
      <c r="O880" s="297" t="e">
        <f t="shared" si="75"/>
        <v>#DIV/0!</v>
      </c>
      <c r="P880" s="201" t="e">
        <f t="shared" si="77"/>
        <v>#DIV/0!</v>
      </c>
      <c r="Q880" s="208">
        <f t="shared" si="76"/>
        <v>0</v>
      </c>
      <c r="U880" s="297" t="str">
        <f>PE!AP880</f>
        <v>KWS</v>
      </c>
    </row>
    <row r="881" spans="1:21">
      <c r="A881" s="324" t="s">
        <v>942</v>
      </c>
      <c r="H881">
        <v>0.92200000000000004</v>
      </c>
      <c r="I881">
        <v>0.29299999999999998</v>
      </c>
      <c r="J881">
        <v>29.1462</v>
      </c>
      <c r="K881">
        <v>0.8</v>
      </c>
      <c r="L881" s="300" t="e">
        <f t="shared" si="73"/>
        <v>#DIV/0!</v>
      </c>
      <c r="M881" s="302" t="e">
        <f t="shared" si="78"/>
        <v>#DIV/0!</v>
      </c>
      <c r="N881" s="297" t="e">
        <f t="shared" si="74"/>
        <v>#DIV/0!</v>
      </c>
      <c r="O881" s="297" t="e">
        <f t="shared" si="75"/>
        <v>#DIV/0!</v>
      </c>
      <c r="P881" s="201" t="e">
        <f t="shared" si="77"/>
        <v>#DIV/0!</v>
      </c>
      <c r="Q881" s="208">
        <f t="shared" si="76"/>
        <v>0</v>
      </c>
      <c r="U881" s="297" t="str">
        <f>PE!AP881</f>
        <v>KWS</v>
      </c>
    </row>
    <row r="882" spans="1:21">
      <c r="A882" s="324" t="s">
        <v>943</v>
      </c>
      <c r="H882">
        <v>1.0509999999999999</v>
      </c>
      <c r="I882">
        <v>0.29299999999999998</v>
      </c>
      <c r="J882">
        <v>16.288900000000002</v>
      </c>
      <c r="K882">
        <v>0.8</v>
      </c>
      <c r="L882" s="300" t="e">
        <f t="shared" si="73"/>
        <v>#DIV/0!</v>
      </c>
      <c r="M882" s="302" t="e">
        <f t="shared" si="78"/>
        <v>#DIV/0!</v>
      </c>
      <c r="N882" s="297" t="e">
        <f t="shared" si="74"/>
        <v>#DIV/0!</v>
      </c>
      <c r="O882" s="297" t="e">
        <f t="shared" si="75"/>
        <v>#DIV/0!</v>
      </c>
      <c r="P882" s="201" t="e">
        <f t="shared" si="77"/>
        <v>#DIV/0!</v>
      </c>
      <c r="Q882" s="208">
        <f t="shared" si="76"/>
        <v>0</v>
      </c>
      <c r="U882" s="297" t="str">
        <f>PE!AP882</f>
        <v>KWS</v>
      </c>
    </row>
    <row r="883" spans="1:21">
      <c r="A883" s="324" t="s">
        <v>944</v>
      </c>
      <c r="H883">
        <v>0.998</v>
      </c>
      <c r="I883">
        <v>0.246</v>
      </c>
      <c r="J883">
        <v>3.7278199999999999</v>
      </c>
      <c r="K883">
        <v>0.69</v>
      </c>
      <c r="L883" s="300" t="e">
        <f t="shared" si="73"/>
        <v>#DIV/0!</v>
      </c>
      <c r="M883" s="302" t="e">
        <f t="shared" si="78"/>
        <v>#DIV/0!</v>
      </c>
      <c r="N883" s="297" t="e">
        <f t="shared" si="74"/>
        <v>#DIV/0!</v>
      </c>
      <c r="O883" s="297" t="e">
        <f t="shared" si="75"/>
        <v>#DIV/0!</v>
      </c>
      <c r="P883" s="201" t="e">
        <f t="shared" si="77"/>
        <v>#DIV/0!</v>
      </c>
      <c r="Q883" s="208">
        <f t="shared" si="76"/>
        <v>0</v>
      </c>
      <c r="U883" s="297" t="str">
        <f>PE!AP883</f>
        <v>KWS</v>
      </c>
    </row>
    <row r="884" spans="1:21">
      <c r="A884" s="324" t="s">
        <v>945</v>
      </c>
      <c r="H884">
        <v>0.65900000000000003</v>
      </c>
      <c r="I884">
        <v>0.246</v>
      </c>
      <c r="J884">
        <v>6.7965999999999998</v>
      </c>
      <c r="K884">
        <v>0.8</v>
      </c>
      <c r="L884" s="300" t="e">
        <f t="shared" si="73"/>
        <v>#DIV/0!</v>
      </c>
      <c r="M884" s="302" t="e">
        <f t="shared" si="78"/>
        <v>#DIV/0!</v>
      </c>
      <c r="N884" s="297" t="e">
        <f t="shared" si="74"/>
        <v>#DIV/0!</v>
      </c>
      <c r="O884" s="297" t="e">
        <f t="shared" si="75"/>
        <v>#DIV/0!</v>
      </c>
      <c r="P884" s="201" t="e">
        <f t="shared" si="77"/>
        <v>#DIV/0!</v>
      </c>
      <c r="Q884" s="208">
        <f t="shared" si="76"/>
        <v>0</v>
      </c>
      <c r="U884" s="297" t="str">
        <f>PE!AP884</f>
        <v>KWS</v>
      </c>
    </row>
    <row r="885" spans="1:21">
      <c r="A885" s="324" t="s">
        <v>946</v>
      </c>
      <c r="H885">
        <v>0.51400000000000001</v>
      </c>
      <c r="I885">
        <v>0.246</v>
      </c>
      <c r="J885">
        <v>5.0972499999999998</v>
      </c>
      <c r="K885">
        <v>0.8</v>
      </c>
      <c r="L885" s="300" t="e">
        <f t="shared" si="73"/>
        <v>#DIV/0!</v>
      </c>
      <c r="M885" s="302" t="e">
        <f t="shared" si="78"/>
        <v>#DIV/0!</v>
      </c>
      <c r="N885" s="297" t="e">
        <f t="shared" si="74"/>
        <v>#DIV/0!</v>
      </c>
      <c r="O885" s="297" t="e">
        <f t="shared" si="75"/>
        <v>#DIV/0!</v>
      </c>
      <c r="P885" s="201" t="e">
        <f t="shared" si="77"/>
        <v>#DIV/0!</v>
      </c>
      <c r="Q885" s="208">
        <f t="shared" si="76"/>
        <v>0</v>
      </c>
      <c r="U885" s="297" t="str">
        <f>PE!AP885</f>
        <v>KWS</v>
      </c>
    </row>
    <row r="886" spans="1:21">
      <c r="A886" s="324" t="s">
        <v>947</v>
      </c>
      <c r="H886">
        <v>0.48199999999999998</v>
      </c>
      <c r="I886">
        <v>6.2E-2</v>
      </c>
      <c r="J886">
        <v>10.328900000000001</v>
      </c>
      <c r="K886">
        <v>0.8</v>
      </c>
      <c r="L886" s="300" t="e">
        <f t="shared" si="73"/>
        <v>#DIV/0!</v>
      </c>
      <c r="M886" s="302" t="e">
        <f t="shared" si="78"/>
        <v>#DIV/0!</v>
      </c>
      <c r="N886" s="297" t="e">
        <f t="shared" si="74"/>
        <v>#DIV/0!</v>
      </c>
      <c r="O886" s="297" t="e">
        <f t="shared" si="75"/>
        <v>#DIV/0!</v>
      </c>
      <c r="P886" s="201" t="e">
        <f t="shared" si="77"/>
        <v>#DIV/0!</v>
      </c>
      <c r="Q886" s="208">
        <f t="shared" si="76"/>
        <v>0</v>
      </c>
      <c r="U886" s="297" t="str">
        <f>PE!AP886</f>
        <v>Flussproben</v>
      </c>
    </row>
    <row r="887" spans="1:21">
      <c r="A887" s="324" t="s">
        <v>948</v>
      </c>
      <c r="H887">
        <v>0.66500000000000004</v>
      </c>
      <c r="I887">
        <v>6.2E-2</v>
      </c>
      <c r="J887">
        <v>9.8335849999999994</v>
      </c>
      <c r="K887">
        <v>0.6</v>
      </c>
      <c r="L887" s="300" t="e">
        <f t="shared" si="73"/>
        <v>#DIV/0!</v>
      </c>
      <c r="M887" s="302" t="e">
        <f t="shared" si="78"/>
        <v>#DIV/0!</v>
      </c>
      <c r="N887" s="297" t="e">
        <f t="shared" si="74"/>
        <v>#DIV/0!</v>
      </c>
      <c r="O887" s="297" t="e">
        <f t="shared" si="75"/>
        <v>#DIV/0!</v>
      </c>
      <c r="P887" s="201" t="e">
        <f t="shared" si="77"/>
        <v>#DIV/0!</v>
      </c>
      <c r="Q887" s="208">
        <f t="shared" si="76"/>
        <v>0</v>
      </c>
      <c r="U887" s="297" t="str">
        <f>PE!AP887</f>
        <v>Flussproben</v>
      </c>
    </row>
    <row r="888" spans="1:21">
      <c r="A888" s="324" t="s">
        <v>949</v>
      </c>
      <c r="H888">
        <v>1.1459999999999999</v>
      </c>
      <c r="I888">
        <v>6.2E-2</v>
      </c>
      <c r="J888">
        <v>16.55585</v>
      </c>
      <c r="K888">
        <v>0.6</v>
      </c>
      <c r="L888" s="300" t="e">
        <f t="shared" si="73"/>
        <v>#DIV/0!</v>
      </c>
      <c r="M888" s="302" t="e">
        <f t="shared" si="78"/>
        <v>#DIV/0!</v>
      </c>
      <c r="N888" s="297" t="e">
        <f t="shared" si="74"/>
        <v>#DIV/0!</v>
      </c>
      <c r="O888" s="297" t="e">
        <f t="shared" si="75"/>
        <v>#DIV/0!</v>
      </c>
      <c r="P888" s="201" t="e">
        <f t="shared" si="77"/>
        <v>#DIV/0!</v>
      </c>
      <c r="Q888" s="208">
        <f t="shared" si="76"/>
        <v>0</v>
      </c>
      <c r="U888" s="297" t="str">
        <f>PE!AP888</f>
        <v>Flussproben</v>
      </c>
    </row>
    <row r="889" spans="1:21">
      <c r="A889" s="324" t="s">
        <v>950</v>
      </c>
      <c r="J889">
        <v>10.1968</v>
      </c>
      <c r="K889">
        <v>0.4</v>
      </c>
      <c r="L889" s="300" t="e">
        <f t="shared" si="73"/>
        <v>#DIV/0!</v>
      </c>
      <c r="M889" s="302" t="e">
        <f t="shared" si="78"/>
        <v>#DIV/0!</v>
      </c>
      <c r="N889" s="297" t="e">
        <f t="shared" si="74"/>
        <v>#DIV/0!</v>
      </c>
      <c r="O889" s="297" t="e">
        <f t="shared" si="75"/>
        <v>#DIV/0!</v>
      </c>
      <c r="P889" s="201" t="e">
        <f t="shared" si="77"/>
        <v>#DIV/0!</v>
      </c>
      <c r="Q889" s="208">
        <f t="shared" si="76"/>
        <v>0</v>
      </c>
      <c r="U889" s="297" t="str">
        <f>PE!AP889</f>
        <v>Flussproben, Methode</v>
      </c>
    </row>
    <row r="890" spans="1:21">
      <c r="A890" s="324" t="s">
        <v>951</v>
      </c>
      <c r="C890">
        <v>368.4</v>
      </c>
      <c r="D890">
        <v>242.26</v>
      </c>
      <c r="F890">
        <v>105.24</v>
      </c>
      <c r="G890">
        <v>166.89</v>
      </c>
      <c r="J890">
        <v>0.53195800000000004</v>
      </c>
      <c r="K890">
        <v>0.89</v>
      </c>
      <c r="L890" s="300">
        <f t="shared" si="73"/>
        <v>0.33</v>
      </c>
      <c r="M890" s="302">
        <f t="shared" si="78"/>
        <v>0.61</v>
      </c>
      <c r="N890" s="297">
        <f t="shared" si="74"/>
        <v>305.33</v>
      </c>
      <c r="O890" s="297">
        <f t="shared" si="75"/>
        <v>0</v>
      </c>
      <c r="P890" s="201">
        <f t="shared" si="77"/>
        <v>220.69749999999999</v>
      </c>
      <c r="Q890" s="208">
        <f t="shared" si="76"/>
        <v>414.87767831294946</v>
      </c>
      <c r="S890" s="258">
        <f>100*P890/(1000*J890)</f>
        <v>41.487767831294946</v>
      </c>
      <c r="T890" s="258">
        <f>100*N890/(1000*J890)</f>
        <v>57.397388515634681</v>
      </c>
      <c r="U890" s="297" t="str">
        <f>PE!AP890</f>
        <v>Methode</v>
      </c>
    </row>
    <row r="891" spans="1:21">
      <c r="A891" s="324" t="s">
        <v>952</v>
      </c>
      <c r="J891">
        <v>0.137437</v>
      </c>
      <c r="L891" s="300" t="e">
        <f t="shared" si="73"/>
        <v>#DIV/0!</v>
      </c>
      <c r="M891" s="302" t="e">
        <f t="shared" si="78"/>
        <v>#DIV/0!</v>
      </c>
      <c r="N891" s="297" t="e">
        <f t="shared" si="74"/>
        <v>#DIV/0!</v>
      </c>
      <c r="O891" s="297" t="e">
        <f t="shared" si="75"/>
        <v>#DIV/0!</v>
      </c>
      <c r="P891" s="201" t="e">
        <f t="shared" si="77"/>
        <v>#DIV/0!</v>
      </c>
      <c r="Q891" s="208">
        <f t="shared" si="76"/>
        <v>0</v>
      </c>
      <c r="U891" s="297" t="str">
        <f>PE!AP891</f>
        <v>Methode</v>
      </c>
    </row>
    <row r="892" spans="1:21">
      <c r="A892" s="324" t="s">
        <v>953</v>
      </c>
      <c r="H892">
        <v>0.70699999999999996</v>
      </c>
      <c r="I892">
        <v>1.0549999999999999</v>
      </c>
      <c r="J892">
        <v>35.155799999999999</v>
      </c>
      <c r="K892">
        <v>0.8</v>
      </c>
      <c r="L892" s="300" t="e">
        <f t="shared" si="73"/>
        <v>#DIV/0!</v>
      </c>
      <c r="M892" s="302" t="e">
        <f t="shared" si="78"/>
        <v>#DIV/0!</v>
      </c>
      <c r="N892" s="297" t="e">
        <f t="shared" si="74"/>
        <v>#DIV/0!</v>
      </c>
      <c r="O892" s="297" t="e">
        <f t="shared" si="75"/>
        <v>#DIV/0!</v>
      </c>
      <c r="P892" s="201" t="e">
        <f t="shared" si="77"/>
        <v>#DIV/0!</v>
      </c>
      <c r="Q892" s="208">
        <f t="shared" si="76"/>
        <v>0</v>
      </c>
      <c r="U892" s="297" t="str">
        <f>PE!AP892</f>
        <v>Straßenabfluss</v>
      </c>
    </row>
    <row r="893" spans="1:21">
      <c r="A893" s="324" t="s">
        <v>954</v>
      </c>
      <c r="H893">
        <v>0.70699999999999996</v>
      </c>
      <c r="I893">
        <v>1.0549999999999999</v>
      </c>
      <c r="J893">
        <v>42.128150000000012</v>
      </c>
      <c r="K893">
        <v>0.6</v>
      </c>
      <c r="L893" s="300" t="e">
        <f t="shared" si="73"/>
        <v>#DIV/0!</v>
      </c>
      <c r="M893" s="302" t="e">
        <f t="shared" si="78"/>
        <v>#DIV/0!</v>
      </c>
      <c r="N893" s="297" t="e">
        <f t="shared" si="74"/>
        <v>#DIV/0!</v>
      </c>
      <c r="O893" s="297" t="e">
        <f t="shared" si="75"/>
        <v>#DIV/0!</v>
      </c>
      <c r="P893" s="201" t="e">
        <f t="shared" si="77"/>
        <v>#DIV/0!</v>
      </c>
      <c r="Q893" s="208">
        <f t="shared" si="76"/>
        <v>0</v>
      </c>
      <c r="U893" s="297" t="str">
        <f>PE!AP893</f>
        <v>KWS, Methode</v>
      </c>
    </row>
    <row r="894" spans="1:21">
      <c r="A894" s="326" t="s">
        <v>955</v>
      </c>
      <c r="B894">
        <v>420.8</v>
      </c>
      <c r="C894">
        <v>35.479999999999997</v>
      </c>
      <c r="D894">
        <v>105.6</v>
      </c>
      <c r="E894">
        <v>32.31</v>
      </c>
      <c r="F894">
        <v>54.5</v>
      </c>
      <c r="H894">
        <v>1.0349999999999999</v>
      </c>
      <c r="I894">
        <v>0.14899999999999999</v>
      </c>
      <c r="J894">
        <v>18.248699999999999</v>
      </c>
      <c r="K894">
        <v>0.74</v>
      </c>
      <c r="L894" s="300">
        <f t="shared" si="73"/>
        <v>0.5</v>
      </c>
      <c r="M894" s="302">
        <f t="shared" si="78"/>
        <v>0.62</v>
      </c>
      <c r="N894" s="297">
        <f t="shared" si="74"/>
        <v>148.54750000000001</v>
      </c>
      <c r="O894" s="297">
        <f t="shared" si="75"/>
        <v>259.39177704101377</v>
      </c>
      <c r="P894" s="201">
        <f t="shared" si="77"/>
        <v>56.972499999999997</v>
      </c>
      <c r="Q894" s="208">
        <f t="shared" si="76"/>
        <v>3.1220032111876463</v>
      </c>
      <c r="U894" s="297" t="str">
        <f>PE!AP894</f>
        <v>KWS, Methode</v>
      </c>
    </row>
    <row r="895" spans="1:21">
      <c r="A895" s="326" t="s">
        <v>956</v>
      </c>
      <c r="B895">
        <v>130.49</v>
      </c>
      <c r="C895">
        <v>26.47</v>
      </c>
      <c r="H895">
        <v>0.42399999999999999</v>
      </c>
      <c r="I895">
        <v>0.14899999999999999</v>
      </c>
      <c r="J895">
        <v>10.176299999999999</v>
      </c>
      <c r="K895">
        <v>0.86</v>
      </c>
      <c r="L895" s="300">
        <f t="shared" si="73"/>
        <v>0.5</v>
      </c>
      <c r="M895" s="302">
        <f t="shared" si="78"/>
        <v>0.67999999999999994</v>
      </c>
      <c r="N895" s="297">
        <f t="shared" si="74"/>
        <v>78.48</v>
      </c>
      <c r="O895" s="297">
        <f t="shared" si="75"/>
        <v>132.54332313965341</v>
      </c>
      <c r="P895" s="201">
        <f t="shared" si="77"/>
        <v>26.47</v>
      </c>
      <c r="Q895" s="208">
        <f t="shared" si="76"/>
        <v>2.6011418688521371</v>
      </c>
      <c r="U895" s="297" t="str">
        <f>PE!AP895</f>
        <v>KWS, Methode</v>
      </c>
    </row>
    <row r="896" spans="1:21">
      <c r="A896" s="326" t="s">
        <v>957</v>
      </c>
      <c r="B896">
        <v>477.06</v>
      </c>
      <c r="C896">
        <v>39.06</v>
      </c>
      <c r="D896">
        <v>584.83000000000004</v>
      </c>
      <c r="F896">
        <v>54.7</v>
      </c>
      <c r="H896">
        <v>0.308</v>
      </c>
      <c r="I896">
        <v>0.104</v>
      </c>
      <c r="J896">
        <v>10.766</v>
      </c>
      <c r="K896">
        <v>0.5</v>
      </c>
      <c r="L896" s="300">
        <f t="shared" si="73"/>
        <v>0.5</v>
      </c>
      <c r="M896" s="302">
        <f t="shared" si="78"/>
        <v>0.5</v>
      </c>
      <c r="N896" s="297">
        <f t="shared" si="74"/>
        <v>366.98333333333335</v>
      </c>
      <c r="O896" s="297">
        <f t="shared" si="75"/>
        <v>119.35146918570325</v>
      </c>
      <c r="P896" s="201">
        <f t="shared" si="77"/>
        <v>226.19666666666672</v>
      </c>
      <c r="Q896" s="208">
        <f t="shared" si="76"/>
        <v>21.010279274258473</v>
      </c>
      <c r="U896" s="297" t="str">
        <f>PE!AP896</f>
        <v>KWS, Methode</v>
      </c>
    </row>
    <row r="897" spans="1:21">
      <c r="A897" s="326" t="s">
        <v>958</v>
      </c>
      <c r="B897">
        <v>250.69</v>
      </c>
      <c r="C897">
        <v>33.32</v>
      </c>
      <c r="D897">
        <v>233.92</v>
      </c>
      <c r="F897">
        <v>51.05</v>
      </c>
      <c r="H897">
        <v>1.0580000000000001</v>
      </c>
      <c r="I897">
        <v>0.104</v>
      </c>
      <c r="J897">
        <v>8.0681899999999995</v>
      </c>
      <c r="K897">
        <v>0.78</v>
      </c>
      <c r="L897" s="300">
        <f t="shared" si="73"/>
        <v>0.5</v>
      </c>
      <c r="M897" s="302">
        <f t="shared" si="78"/>
        <v>0.64</v>
      </c>
      <c r="N897" s="297">
        <f t="shared" si="74"/>
        <v>172.64333333333332</v>
      </c>
      <c r="O897" s="297">
        <f t="shared" si="75"/>
        <v>125.90697584615683</v>
      </c>
      <c r="P897" s="201">
        <f t="shared" si="77"/>
        <v>106.09666666666668</v>
      </c>
      <c r="Q897" s="208">
        <f t="shared" si="76"/>
        <v>13.149996054464097</v>
      </c>
      <c r="U897" s="297" t="str">
        <f>PE!AP897</f>
        <v>KWS, Methode</v>
      </c>
    </row>
    <row r="898" spans="1:21">
      <c r="A898" s="326" t="s">
        <v>959</v>
      </c>
      <c r="B898">
        <v>739.4</v>
      </c>
      <c r="C898">
        <v>43.45</v>
      </c>
      <c r="D898">
        <v>848.26</v>
      </c>
      <c r="F898">
        <v>56.08</v>
      </c>
      <c r="H898">
        <v>0.82899999999999996</v>
      </c>
      <c r="I898">
        <v>0.104</v>
      </c>
      <c r="J898">
        <v>12.1059</v>
      </c>
      <c r="K898">
        <v>0.78</v>
      </c>
      <c r="L898" s="300">
        <f t="shared" ref="L898:L961" si="79">IF(COUNT(B898:C898)=1,0.33,(COUNT(B898:C898)*(1/(COUNT(B898:C898)+COUNTBLANK(B898:C898)))+(IF(O898&lt;35,1,IF(O898&lt;70,0.5,IF(O898&gt;70,0)))))/2)</f>
        <v>0.5</v>
      </c>
      <c r="M898" s="302">
        <f t="shared" si="78"/>
        <v>0.64</v>
      </c>
      <c r="N898" s="297">
        <f t="shared" ref="N898:N961" si="80">AVERAGE(B898:E898)</f>
        <v>543.70333333333338</v>
      </c>
      <c r="O898" s="297">
        <f t="shared" ref="O898:O961" si="81">(MAX(B898:C898)-MIN(B898:C898))/N898*100</f>
        <v>128.00179019195514</v>
      </c>
      <c r="P898" s="201">
        <f t="shared" si="77"/>
        <v>315.93</v>
      </c>
      <c r="Q898" s="208">
        <f t="shared" ref="Q898:Q961" si="82">IFERROR(P898/J898,0)</f>
        <v>26.097192278145368</v>
      </c>
      <c r="U898" s="297" t="str">
        <f>PE!AP898</f>
        <v>KWS, Methode</v>
      </c>
    </row>
    <row r="899" spans="1:21">
      <c r="A899" s="326" t="s">
        <v>960</v>
      </c>
      <c r="B899">
        <v>500.25</v>
      </c>
      <c r="C899">
        <v>65.56</v>
      </c>
      <c r="D899">
        <v>960.81</v>
      </c>
      <c r="F899">
        <v>58.85</v>
      </c>
      <c r="G899">
        <v>58.67</v>
      </c>
      <c r="H899">
        <v>0.30299999999999999</v>
      </c>
      <c r="I899">
        <v>0.104</v>
      </c>
      <c r="J899">
        <v>8.165560000000001</v>
      </c>
      <c r="K899">
        <v>0.57999999999999996</v>
      </c>
      <c r="L899" s="300">
        <f t="shared" si="79"/>
        <v>0.5</v>
      </c>
      <c r="M899" s="302">
        <f t="shared" si="78"/>
        <v>0.54</v>
      </c>
      <c r="N899" s="297">
        <f t="shared" si="80"/>
        <v>508.87333333333328</v>
      </c>
      <c r="O899" s="297">
        <f t="shared" si="81"/>
        <v>85.422043468577641</v>
      </c>
      <c r="P899" s="201">
        <f t="shared" si="77"/>
        <v>285.97249999999997</v>
      </c>
      <c r="Q899" s="208">
        <f t="shared" si="82"/>
        <v>35.021786625779484</v>
      </c>
      <c r="U899" s="297" t="str">
        <f>PE!AP899</f>
        <v>KWS, Methode</v>
      </c>
    </row>
    <row r="900" spans="1:21">
      <c r="A900" s="326" t="s">
        <v>961</v>
      </c>
      <c r="B900">
        <v>300.08</v>
      </c>
      <c r="C900">
        <v>60.04</v>
      </c>
      <c r="D900">
        <v>691.74</v>
      </c>
      <c r="F900">
        <v>57.49</v>
      </c>
      <c r="G900">
        <v>58.63</v>
      </c>
      <c r="H900">
        <v>0.84699999999999998</v>
      </c>
      <c r="I900">
        <v>0.104</v>
      </c>
      <c r="J900">
        <v>7.0779899999999998</v>
      </c>
      <c r="K900">
        <v>0.56000000000000005</v>
      </c>
      <c r="L900" s="300">
        <f t="shared" si="79"/>
        <v>0.75</v>
      </c>
      <c r="M900" s="302">
        <f t="shared" si="78"/>
        <v>0.65500000000000003</v>
      </c>
      <c r="N900" s="297">
        <f t="shared" si="80"/>
        <v>350.62000000000006</v>
      </c>
      <c r="O900" s="297">
        <f t="shared" si="81"/>
        <v>68.461582339855099</v>
      </c>
      <c r="P900" s="201">
        <f t="shared" si="77"/>
        <v>216.97499999999999</v>
      </c>
      <c r="Q900" s="208">
        <f t="shared" si="82"/>
        <v>30.654889311796147</v>
      </c>
      <c r="U900" s="297" t="str">
        <f>PE!AP900</f>
        <v>KWS, Methode</v>
      </c>
    </row>
    <row r="901" spans="1:21">
      <c r="A901" s="326" t="s">
        <v>962</v>
      </c>
      <c r="B901">
        <v>465.23</v>
      </c>
      <c r="C901">
        <v>55.02</v>
      </c>
      <c r="D901">
        <v>711.81</v>
      </c>
      <c r="F901">
        <v>59.4</v>
      </c>
      <c r="H901">
        <v>1.04</v>
      </c>
      <c r="I901">
        <v>0.104</v>
      </c>
      <c r="J901">
        <v>10.222049999999999</v>
      </c>
      <c r="K901">
        <v>0.84</v>
      </c>
      <c r="L901" s="300">
        <f t="shared" si="79"/>
        <v>0.5</v>
      </c>
      <c r="M901" s="302">
        <f t="shared" si="78"/>
        <v>0.66999999999999993</v>
      </c>
      <c r="N901" s="297">
        <f t="shared" si="80"/>
        <v>410.68666666666667</v>
      </c>
      <c r="O901" s="297">
        <f t="shared" si="81"/>
        <v>99.883934223982607</v>
      </c>
      <c r="P901" s="201">
        <f t="shared" si="77"/>
        <v>275.40999999999997</v>
      </c>
      <c r="Q901" s="208">
        <f t="shared" si="82"/>
        <v>26.942736535235102</v>
      </c>
      <c r="U901" s="297" t="str">
        <f>PE!AP901</f>
        <v>KWS, Methode</v>
      </c>
    </row>
    <row r="902" spans="1:21">
      <c r="A902" s="326" t="s">
        <v>963</v>
      </c>
      <c r="H902">
        <v>0.38100000000000001</v>
      </c>
      <c r="I902">
        <v>0.55100000000000005</v>
      </c>
      <c r="J902">
        <v>10.4535</v>
      </c>
      <c r="K902">
        <v>0.6</v>
      </c>
      <c r="L902" s="300" t="e">
        <f t="shared" si="79"/>
        <v>#DIV/0!</v>
      </c>
      <c r="M902" s="302" t="e">
        <f t="shared" si="78"/>
        <v>#DIV/0!</v>
      </c>
      <c r="N902" s="297" t="e">
        <f t="shared" si="80"/>
        <v>#DIV/0!</v>
      </c>
      <c r="O902" s="297" t="e">
        <f t="shared" si="81"/>
        <v>#DIV/0!</v>
      </c>
      <c r="P902" s="201" t="e">
        <f t="shared" si="77"/>
        <v>#DIV/0!</v>
      </c>
      <c r="Q902" s="208">
        <f t="shared" si="82"/>
        <v>0</v>
      </c>
      <c r="U902" s="297" t="str">
        <f>PE!AP902</f>
        <v>Kläranlagen</v>
      </c>
    </row>
    <row r="903" spans="1:21">
      <c r="A903" s="326" t="s">
        <v>964</v>
      </c>
      <c r="H903">
        <v>0.95</v>
      </c>
      <c r="I903">
        <v>0.55100000000000005</v>
      </c>
      <c r="J903">
        <v>8.8926250000000007</v>
      </c>
      <c r="K903">
        <v>0.8</v>
      </c>
      <c r="L903" s="300" t="e">
        <f t="shared" si="79"/>
        <v>#DIV/0!</v>
      </c>
      <c r="M903" s="302" t="e">
        <f t="shared" si="78"/>
        <v>#DIV/0!</v>
      </c>
      <c r="N903" s="297" t="e">
        <f t="shared" si="80"/>
        <v>#DIV/0!</v>
      </c>
      <c r="O903" s="297" t="e">
        <f t="shared" si="81"/>
        <v>#DIV/0!</v>
      </c>
      <c r="P903" s="201" t="e">
        <f t="shared" si="77"/>
        <v>#DIV/0!</v>
      </c>
      <c r="Q903" s="208">
        <f t="shared" si="82"/>
        <v>0</v>
      </c>
      <c r="U903" s="297" t="str">
        <f>PE!AP903</f>
        <v>Kläranlagen</v>
      </c>
    </row>
    <row r="904" spans="1:21">
      <c r="A904" s="326" t="s">
        <v>965</v>
      </c>
      <c r="H904">
        <v>0.80300000000000005</v>
      </c>
      <c r="I904">
        <v>0.55100000000000005</v>
      </c>
      <c r="J904">
        <v>10.566750000000001</v>
      </c>
      <c r="K904">
        <v>0.8</v>
      </c>
      <c r="L904" s="300" t="e">
        <f t="shared" si="79"/>
        <v>#DIV/0!</v>
      </c>
      <c r="M904" s="302" t="e">
        <f t="shared" si="78"/>
        <v>#DIV/0!</v>
      </c>
      <c r="N904" s="297" t="e">
        <f t="shared" si="80"/>
        <v>#DIV/0!</v>
      </c>
      <c r="O904" s="297" t="e">
        <f t="shared" si="81"/>
        <v>#DIV/0!</v>
      </c>
      <c r="P904" s="201" t="e">
        <f t="shared" si="77"/>
        <v>#DIV/0!</v>
      </c>
      <c r="Q904" s="208">
        <f t="shared" si="82"/>
        <v>0</v>
      </c>
      <c r="U904" s="297" t="str">
        <f>PE!AP904</f>
        <v>Kläranlagen</v>
      </c>
    </row>
    <row r="905" spans="1:21">
      <c r="A905" s="326" t="s">
        <v>966</v>
      </c>
      <c r="H905">
        <v>0.45300000000000001</v>
      </c>
      <c r="I905">
        <v>7.3999999999999996E-2</v>
      </c>
      <c r="J905">
        <v>12.769600000000001</v>
      </c>
      <c r="K905">
        <v>0.8</v>
      </c>
      <c r="L905" s="300" t="e">
        <f t="shared" si="79"/>
        <v>#DIV/0!</v>
      </c>
      <c r="M905" s="302" t="e">
        <f t="shared" si="78"/>
        <v>#DIV/0!</v>
      </c>
      <c r="N905" s="297" t="e">
        <f t="shared" si="80"/>
        <v>#DIV/0!</v>
      </c>
      <c r="O905" s="297" t="e">
        <f t="shared" si="81"/>
        <v>#DIV/0!</v>
      </c>
      <c r="P905" s="201" t="e">
        <f t="shared" si="77"/>
        <v>#DIV/0!</v>
      </c>
      <c r="Q905" s="208">
        <f t="shared" si="82"/>
        <v>0</v>
      </c>
      <c r="U905" s="297" t="str">
        <f>PE!AP905</f>
        <v>Straßenabfluss</v>
      </c>
    </row>
    <row r="906" spans="1:21">
      <c r="A906" s="326" t="s">
        <v>967</v>
      </c>
      <c r="H906">
        <v>1.107</v>
      </c>
      <c r="I906">
        <v>7.3999999999999996E-2</v>
      </c>
      <c r="J906">
        <v>9.585189999999999</v>
      </c>
      <c r="K906">
        <v>0.8</v>
      </c>
      <c r="L906" s="300" t="e">
        <f t="shared" si="79"/>
        <v>#DIV/0!</v>
      </c>
      <c r="M906" s="302" t="e">
        <f t="shared" si="78"/>
        <v>#DIV/0!</v>
      </c>
      <c r="N906" s="297" t="e">
        <f t="shared" si="80"/>
        <v>#DIV/0!</v>
      </c>
      <c r="O906" s="297" t="e">
        <f t="shared" si="81"/>
        <v>#DIV/0!</v>
      </c>
      <c r="P906" s="201" t="e">
        <f t="shared" si="77"/>
        <v>#DIV/0!</v>
      </c>
      <c r="Q906" s="208">
        <f t="shared" si="82"/>
        <v>0</v>
      </c>
      <c r="U906" s="297" t="str">
        <f>PE!AP906</f>
        <v>Straßenabfluss</v>
      </c>
    </row>
    <row r="907" spans="1:21">
      <c r="A907" s="326" t="s">
        <v>968</v>
      </c>
      <c r="H907">
        <v>0.70599999999999996</v>
      </c>
      <c r="I907">
        <v>7.3999999999999996E-2</v>
      </c>
      <c r="J907">
        <v>13.752599999999999</v>
      </c>
      <c r="K907">
        <v>0.8</v>
      </c>
      <c r="L907" s="300" t="e">
        <f t="shared" si="79"/>
        <v>#DIV/0!</v>
      </c>
      <c r="M907" s="302" t="e">
        <f t="shared" si="78"/>
        <v>#DIV/0!</v>
      </c>
      <c r="N907" s="297" t="e">
        <f t="shared" si="80"/>
        <v>#DIV/0!</v>
      </c>
      <c r="O907" s="297" t="e">
        <f t="shared" si="81"/>
        <v>#DIV/0!</v>
      </c>
      <c r="P907" s="201" t="e">
        <f t="shared" si="77"/>
        <v>#DIV/0!</v>
      </c>
      <c r="Q907" s="208">
        <f t="shared" si="82"/>
        <v>0</v>
      </c>
      <c r="U907" s="297" t="str">
        <f>PE!AP907</f>
        <v>Straßenabfluss</v>
      </c>
    </row>
    <row r="908" spans="1:21">
      <c r="A908" s="330" t="s">
        <v>969</v>
      </c>
      <c r="H908">
        <v>0.70699999999999996</v>
      </c>
      <c r="I908">
        <v>0.129</v>
      </c>
      <c r="J908">
        <v>5.9239199999999999</v>
      </c>
      <c r="L908" s="300" t="e">
        <f t="shared" si="79"/>
        <v>#DIV/0!</v>
      </c>
      <c r="M908" s="302" t="e">
        <f t="shared" si="78"/>
        <v>#DIV/0!</v>
      </c>
      <c r="N908" s="297" t="e">
        <f t="shared" si="80"/>
        <v>#DIV/0!</v>
      </c>
      <c r="O908" s="297" t="e">
        <f t="shared" si="81"/>
        <v>#DIV/0!</v>
      </c>
      <c r="P908" s="201" t="e">
        <f t="shared" si="77"/>
        <v>#DIV/0!</v>
      </c>
      <c r="Q908" s="208">
        <f t="shared" si="82"/>
        <v>0</v>
      </c>
      <c r="U908" s="297" t="str">
        <f>PE!AP908</f>
        <v>Bodenproben</v>
      </c>
    </row>
    <row r="909" spans="1:21">
      <c r="A909" s="330" t="s">
        <v>970</v>
      </c>
      <c r="H909">
        <v>0.70699999999999996</v>
      </c>
      <c r="I909">
        <v>0.129</v>
      </c>
      <c r="J909">
        <v>11.6953</v>
      </c>
      <c r="L909" s="300" t="e">
        <f t="shared" si="79"/>
        <v>#DIV/0!</v>
      </c>
      <c r="M909" s="302" t="e">
        <f t="shared" si="78"/>
        <v>#DIV/0!</v>
      </c>
      <c r="N909" s="297" t="e">
        <f t="shared" si="80"/>
        <v>#DIV/0!</v>
      </c>
      <c r="O909" s="297" t="e">
        <f t="shared" si="81"/>
        <v>#DIV/0!</v>
      </c>
      <c r="P909" s="201" t="e">
        <f t="shared" ref="P909:P921" si="83">AVERAGE(C909:G909)</f>
        <v>#DIV/0!</v>
      </c>
      <c r="Q909" s="208">
        <f t="shared" si="82"/>
        <v>0</v>
      </c>
      <c r="U909" s="297" t="str">
        <f>PE!AP909</f>
        <v>Bodenproben</v>
      </c>
    </row>
    <row r="910" spans="1:21">
      <c r="A910" s="330" t="s">
        <v>971</v>
      </c>
      <c r="H910">
        <v>0.70699999999999996</v>
      </c>
      <c r="I910">
        <v>8.4000000000000005E-2</v>
      </c>
      <c r="J910">
        <v>5.3761700000000001</v>
      </c>
      <c r="L910" s="300" t="e">
        <f t="shared" si="79"/>
        <v>#DIV/0!</v>
      </c>
      <c r="M910" s="302" t="e">
        <f t="shared" si="78"/>
        <v>#DIV/0!</v>
      </c>
      <c r="N910" s="297" t="e">
        <f t="shared" si="80"/>
        <v>#DIV/0!</v>
      </c>
      <c r="O910" s="297" t="e">
        <f t="shared" si="81"/>
        <v>#DIV/0!</v>
      </c>
      <c r="P910" s="201" t="e">
        <f t="shared" si="83"/>
        <v>#DIV/0!</v>
      </c>
      <c r="Q910" s="208">
        <f t="shared" si="82"/>
        <v>0</v>
      </c>
      <c r="U910" s="297" t="str">
        <f>PE!AP910</f>
        <v>Bodenproben</v>
      </c>
    </row>
    <row r="911" spans="1:21">
      <c r="A911" s="330" t="s">
        <v>972</v>
      </c>
      <c r="H911">
        <v>0.70699999999999996</v>
      </c>
      <c r="I911">
        <v>8.4000000000000005E-2</v>
      </c>
      <c r="J911">
        <v>9.5681949999999993</v>
      </c>
      <c r="L911" s="300" t="e">
        <f t="shared" si="79"/>
        <v>#DIV/0!</v>
      </c>
      <c r="M911" s="302" t="e">
        <f t="shared" si="78"/>
        <v>#DIV/0!</v>
      </c>
      <c r="N911" s="297" t="e">
        <f t="shared" si="80"/>
        <v>#DIV/0!</v>
      </c>
      <c r="O911" s="297" t="e">
        <f t="shared" si="81"/>
        <v>#DIV/0!</v>
      </c>
      <c r="P911" s="201" t="e">
        <f t="shared" si="83"/>
        <v>#DIV/0!</v>
      </c>
      <c r="Q911" s="208">
        <f t="shared" si="82"/>
        <v>0</v>
      </c>
      <c r="U911" s="297" t="str">
        <f>PE!AP911</f>
        <v>Bodenproben</v>
      </c>
    </row>
    <row r="912" spans="1:21">
      <c r="A912" s="330" t="s">
        <v>973</v>
      </c>
      <c r="H912">
        <v>0.70699999999999996</v>
      </c>
      <c r="I912">
        <v>2.7E-2</v>
      </c>
      <c r="J912">
        <v>7.2167000000000003</v>
      </c>
      <c r="L912" s="300" t="e">
        <f t="shared" si="79"/>
        <v>#DIV/0!</v>
      </c>
      <c r="M912" s="302" t="e">
        <f t="shared" si="78"/>
        <v>#DIV/0!</v>
      </c>
      <c r="N912" s="297" t="e">
        <f t="shared" si="80"/>
        <v>#DIV/0!</v>
      </c>
      <c r="O912" s="297" t="e">
        <f t="shared" si="81"/>
        <v>#DIV/0!</v>
      </c>
      <c r="P912" s="201" t="e">
        <f t="shared" si="83"/>
        <v>#DIV/0!</v>
      </c>
      <c r="Q912" s="208">
        <f t="shared" si="82"/>
        <v>0</v>
      </c>
      <c r="U912" s="297" t="str">
        <f>PE!AP912</f>
        <v>Bodenproben</v>
      </c>
    </row>
    <row r="913" spans="1:21">
      <c r="A913" s="330" t="s">
        <v>974</v>
      </c>
      <c r="H913">
        <v>0.70699999999999996</v>
      </c>
      <c r="I913">
        <v>2.7E-2</v>
      </c>
      <c r="J913">
        <v>6.6939800000000007</v>
      </c>
      <c r="L913" s="300" t="e">
        <f t="shared" si="79"/>
        <v>#DIV/0!</v>
      </c>
      <c r="M913" s="302" t="e">
        <f t="shared" si="78"/>
        <v>#DIV/0!</v>
      </c>
      <c r="N913" s="297" t="e">
        <f t="shared" si="80"/>
        <v>#DIV/0!</v>
      </c>
      <c r="O913" s="297" t="e">
        <f t="shared" si="81"/>
        <v>#DIV/0!</v>
      </c>
      <c r="P913" s="201" t="e">
        <f t="shared" si="83"/>
        <v>#DIV/0!</v>
      </c>
      <c r="Q913" s="208">
        <f t="shared" si="82"/>
        <v>0</v>
      </c>
      <c r="U913" s="297" t="str">
        <f>PE!AP913</f>
        <v>Bodenproben</v>
      </c>
    </row>
    <row r="914" spans="1:21">
      <c r="A914" s="330" t="s">
        <v>975</v>
      </c>
      <c r="C914">
        <v>27.74</v>
      </c>
      <c r="H914">
        <v>0.70699999999999996</v>
      </c>
      <c r="I914">
        <v>7.3999999999999996E-2</v>
      </c>
      <c r="J914">
        <v>9.5514899999999994</v>
      </c>
      <c r="K914">
        <v>0.4</v>
      </c>
      <c r="L914" s="300">
        <f t="shared" si="79"/>
        <v>0.33</v>
      </c>
      <c r="M914" s="302">
        <f t="shared" si="78"/>
        <v>0.36499999999999999</v>
      </c>
      <c r="N914" s="297">
        <f t="shared" si="80"/>
        <v>27.74</v>
      </c>
      <c r="O914" s="297">
        <f t="shared" si="81"/>
        <v>0</v>
      </c>
      <c r="P914" s="201">
        <f t="shared" si="83"/>
        <v>27.74</v>
      </c>
      <c r="Q914" s="208">
        <f t="shared" si="82"/>
        <v>2.9042589166716399</v>
      </c>
      <c r="U914" s="297" t="str">
        <f>PE!AP914</f>
        <v>Bodenproben</v>
      </c>
    </row>
    <row r="915" spans="1:21">
      <c r="A915" s="330" t="s">
        <v>976</v>
      </c>
      <c r="H915">
        <v>0.70699999999999996</v>
      </c>
      <c r="I915">
        <v>0.13500000000000001</v>
      </c>
      <c r="J915">
        <v>10.0252</v>
      </c>
      <c r="L915" s="300" t="e">
        <f t="shared" si="79"/>
        <v>#DIV/0!</v>
      </c>
      <c r="M915" s="302" t="e">
        <f t="shared" si="78"/>
        <v>#DIV/0!</v>
      </c>
      <c r="N915" s="297" t="e">
        <f t="shared" si="80"/>
        <v>#DIV/0!</v>
      </c>
      <c r="O915" s="297" t="e">
        <f t="shared" si="81"/>
        <v>#DIV/0!</v>
      </c>
      <c r="P915" s="201" t="e">
        <f t="shared" si="83"/>
        <v>#DIV/0!</v>
      </c>
      <c r="Q915" s="208">
        <f t="shared" si="82"/>
        <v>0</v>
      </c>
      <c r="U915" s="297" t="str">
        <f>PE!AP915</f>
        <v>Bodenproben</v>
      </c>
    </row>
    <row r="916" spans="1:21">
      <c r="A916" s="330" t="s">
        <v>977</v>
      </c>
      <c r="H916">
        <v>0.70699999999999996</v>
      </c>
      <c r="I916">
        <v>0.104</v>
      </c>
      <c r="J916">
        <v>9.7563600000000008</v>
      </c>
      <c r="L916" s="300" t="e">
        <f t="shared" si="79"/>
        <v>#DIV/0!</v>
      </c>
      <c r="M916" s="302" t="e">
        <f t="shared" si="78"/>
        <v>#DIV/0!</v>
      </c>
      <c r="N916" s="297" t="e">
        <f t="shared" si="80"/>
        <v>#DIV/0!</v>
      </c>
      <c r="O916" s="297" t="e">
        <f t="shared" si="81"/>
        <v>#DIV/0!</v>
      </c>
      <c r="P916" s="201" t="e">
        <f t="shared" si="83"/>
        <v>#DIV/0!</v>
      </c>
      <c r="Q916" s="208">
        <f t="shared" si="82"/>
        <v>0</v>
      </c>
      <c r="U916" s="297" t="str">
        <f>PE!AP916</f>
        <v>Bodenproben</v>
      </c>
    </row>
    <row r="917" spans="1:21">
      <c r="A917" s="330" t="s">
        <v>978</v>
      </c>
      <c r="H917">
        <v>0.70699999999999996</v>
      </c>
      <c r="I917">
        <v>0.104</v>
      </c>
      <c r="J917">
        <v>6.7526899999999994</v>
      </c>
      <c r="L917" s="300" t="e">
        <f t="shared" si="79"/>
        <v>#DIV/0!</v>
      </c>
      <c r="M917" s="302" t="e">
        <f t="shared" si="78"/>
        <v>#DIV/0!</v>
      </c>
      <c r="N917" s="297" t="e">
        <f t="shared" si="80"/>
        <v>#DIV/0!</v>
      </c>
      <c r="O917" s="297" t="e">
        <f t="shared" si="81"/>
        <v>#DIV/0!</v>
      </c>
      <c r="P917" s="201" t="e">
        <f t="shared" si="83"/>
        <v>#DIV/0!</v>
      </c>
      <c r="Q917" s="208">
        <f t="shared" si="82"/>
        <v>0</v>
      </c>
      <c r="U917" s="297" t="str">
        <f>PE!AP917</f>
        <v>Bodenproben</v>
      </c>
    </row>
    <row r="918" spans="1:21">
      <c r="A918" s="330" t="s">
        <v>979</v>
      </c>
      <c r="H918">
        <v>0.70699999999999996</v>
      </c>
      <c r="I918">
        <v>7.3999999999999996E-2</v>
      </c>
      <c r="J918">
        <v>6.7782999999999998</v>
      </c>
      <c r="L918" s="300" t="e">
        <f t="shared" si="79"/>
        <v>#DIV/0!</v>
      </c>
      <c r="M918" s="302" t="e">
        <f t="shared" si="78"/>
        <v>#DIV/0!</v>
      </c>
      <c r="N918" s="297" t="e">
        <f t="shared" si="80"/>
        <v>#DIV/0!</v>
      </c>
      <c r="O918" s="297" t="e">
        <f t="shared" si="81"/>
        <v>#DIV/0!</v>
      </c>
      <c r="P918" s="201" t="e">
        <f t="shared" si="83"/>
        <v>#DIV/0!</v>
      </c>
      <c r="Q918" s="208">
        <f t="shared" si="82"/>
        <v>0</v>
      </c>
      <c r="U918" s="297" t="str">
        <f>PE!AP918</f>
        <v>Bodenproben</v>
      </c>
    </row>
    <row r="919" spans="1:21">
      <c r="A919" s="330" t="s">
        <v>980</v>
      </c>
      <c r="H919">
        <v>0.70699999999999996</v>
      </c>
      <c r="I919">
        <v>0.13500000000000001</v>
      </c>
      <c r="J919">
        <v>4.1185499999999999</v>
      </c>
      <c r="L919" s="300" t="e">
        <f t="shared" si="79"/>
        <v>#DIV/0!</v>
      </c>
      <c r="M919" s="302" t="e">
        <f t="shared" si="78"/>
        <v>#DIV/0!</v>
      </c>
      <c r="N919" s="297" t="e">
        <f t="shared" si="80"/>
        <v>#DIV/0!</v>
      </c>
      <c r="O919" s="297" t="e">
        <f t="shared" si="81"/>
        <v>#DIV/0!</v>
      </c>
      <c r="P919" s="201" t="e">
        <f t="shared" si="83"/>
        <v>#DIV/0!</v>
      </c>
      <c r="Q919" s="208">
        <f t="shared" si="82"/>
        <v>0</v>
      </c>
      <c r="U919" s="297" t="str">
        <f>PE!AP919</f>
        <v>Bodenproben</v>
      </c>
    </row>
    <row r="920" spans="1:21">
      <c r="A920" s="333" t="s">
        <v>981</v>
      </c>
      <c r="J920" s="304">
        <v>18.433900000000001</v>
      </c>
      <c r="L920" s="300" t="e">
        <f t="shared" si="79"/>
        <v>#DIV/0!</v>
      </c>
      <c r="M920" s="302" t="e">
        <f t="shared" si="78"/>
        <v>#DIV/0!</v>
      </c>
      <c r="N920" s="297" t="e">
        <f t="shared" si="80"/>
        <v>#DIV/0!</v>
      </c>
      <c r="O920" s="297" t="e">
        <f t="shared" si="81"/>
        <v>#DIV/0!</v>
      </c>
      <c r="P920" s="201" t="e">
        <f t="shared" si="83"/>
        <v>#DIV/0!</v>
      </c>
      <c r="Q920" s="208">
        <f t="shared" si="82"/>
        <v>0</v>
      </c>
      <c r="U920" s="297" t="str">
        <f>PE!AP920</f>
        <v>Bodenproben</v>
      </c>
    </row>
    <row r="921" spans="1:21">
      <c r="A921" s="333" t="s">
        <v>982</v>
      </c>
      <c r="J921">
        <v>16.974799999999998</v>
      </c>
      <c r="L921" s="300" t="e">
        <f t="shared" si="79"/>
        <v>#DIV/0!</v>
      </c>
      <c r="M921" s="302" t="e">
        <f t="shared" si="78"/>
        <v>#DIV/0!</v>
      </c>
      <c r="N921" s="297" t="e">
        <f t="shared" si="80"/>
        <v>#DIV/0!</v>
      </c>
      <c r="O921" s="297" t="e">
        <f t="shared" si="81"/>
        <v>#DIV/0!</v>
      </c>
      <c r="P921" s="201" t="e">
        <f t="shared" si="83"/>
        <v>#DIV/0!</v>
      </c>
      <c r="Q921" s="208">
        <f t="shared" si="82"/>
        <v>0</v>
      </c>
      <c r="U921" s="297" t="str">
        <f>PE!AP921</f>
        <v>Bodenproben</v>
      </c>
    </row>
    <row r="922" spans="1:21">
      <c r="A922" s="333" t="s">
        <v>983</v>
      </c>
      <c r="B922">
        <v>44.29</v>
      </c>
      <c r="C922">
        <v>35.43</v>
      </c>
      <c r="F922">
        <v>55.64</v>
      </c>
      <c r="G922">
        <v>58.98</v>
      </c>
      <c r="J922">
        <v>2.40835</v>
      </c>
      <c r="K922">
        <v>0.74</v>
      </c>
      <c r="L922" s="300">
        <f t="shared" si="79"/>
        <v>1</v>
      </c>
      <c r="M922" s="302">
        <f t="shared" si="78"/>
        <v>0.87</v>
      </c>
      <c r="N922" s="297">
        <f t="shared" si="80"/>
        <v>39.86</v>
      </c>
      <c r="O922" s="297">
        <f t="shared" si="81"/>
        <v>22.227797290516808</v>
      </c>
      <c r="P922" s="201">
        <f>AVERAGE(B922:G922)</f>
        <v>48.585000000000001</v>
      </c>
      <c r="Q922" s="208">
        <f t="shared" si="82"/>
        <v>20.173562812714099</v>
      </c>
      <c r="R922" s="265">
        <v>9.8800700000000005E-2</v>
      </c>
      <c r="S922">
        <f>R922*1000</f>
        <v>98.800700000000006</v>
      </c>
      <c r="T922" s="258">
        <f>P922/S922*100</f>
        <v>49.174752810455793</v>
      </c>
      <c r="U922" s="297" t="str">
        <f>PE!AP922</f>
        <v>KWS, Methode</v>
      </c>
    </row>
    <row r="923" spans="1:21">
      <c r="A923" s="333" t="s">
        <v>984</v>
      </c>
      <c r="C923">
        <v>30.11</v>
      </c>
      <c r="H923">
        <v>0.79800000000000004</v>
      </c>
      <c r="I923">
        <v>9.2999999999999999E-2</v>
      </c>
      <c r="J923">
        <v>7.2383749999999996</v>
      </c>
      <c r="K923">
        <v>0.25</v>
      </c>
      <c r="L923" s="300">
        <f t="shared" si="79"/>
        <v>0.33</v>
      </c>
      <c r="M923" s="302">
        <f t="shared" si="78"/>
        <v>0.29000000000000004</v>
      </c>
      <c r="N923" s="297">
        <f t="shared" si="80"/>
        <v>30.11</v>
      </c>
      <c r="O923" s="297">
        <f t="shared" si="81"/>
        <v>0</v>
      </c>
      <c r="P923" s="201">
        <f t="shared" ref="P923:P961" si="84">AVERAGE(C923:G923)</f>
        <v>30.11</v>
      </c>
      <c r="Q923" s="208">
        <f t="shared" si="82"/>
        <v>4.1597734298098681</v>
      </c>
      <c r="U923" s="297" t="str">
        <f>PE!AP923</f>
        <v>KWS, Methode</v>
      </c>
    </row>
    <row r="924" spans="1:21">
      <c r="A924" s="333" t="s">
        <v>985</v>
      </c>
      <c r="C924">
        <v>35.79</v>
      </c>
      <c r="H924">
        <v>0.71599999999999997</v>
      </c>
      <c r="I924">
        <v>9.2999999999999999E-2</v>
      </c>
      <c r="J924">
        <v>10.759</v>
      </c>
      <c r="K924">
        <v>0.4</v>
      </c>
      <c r="L924" s="300">
        <f t="shared" si="79"/>
        <v>0.33</v>
      </c>
      <c r="M924" s="302">
        <f t="shared" ref="M924:M987" si="85">AVERAGE(K924:L924)</f>
        <v>0.36499999999999999</v>
      </c>
      <c r="N924" s="297">
        <f t="shared" si="80"/>
        <v>35.79</v>
      </c>
      <c r="O924" s="297">
        <f t="shared" si="81"/>
        <v>0</v>
      </c>
      <c r="P924" s="201">
        <f t="shared" si="84"/>
        <v>35.79</v>
      </c>
      <c r="Q924" s="208">
        <f t="shared" si="82"/>
        <v>3.3265173343247514</v>
      </c>
      <c r="U924" s="297" t="str">
        <f>PE!AP924</f>
        <v>KWS, Methode</v>
      </c>
    </row>
    <row r="925" spans="1:21">
      <c r="A925" s="333" t="s">
        <v>986</v>
      </c>
      <c r="C925">
        <v>30.05</v>
      </c>
      <c r="J925">
        <v>6.9593999999999996</v>
      </c>
      <c r="K925">
        <v>0.4</v>
      </c>
      <c r="L925" s="300">
        <f t="shared" si="79"/>
        <v>0.33</v>
      </c>
      <c r="M925" s="302">
        <f t="shared" si="85"/>
        <v>0.36499999999999999</v>
      </c>
      <c r="N925" s="297">
        <f t="shared" si="80"/>
        <v>30.05</v>
      </c>
      <c r="O925" s="297">
        <f t="shared" si="81"/>
        <v>0</v>
      </c>
      <c r="P925" s="201">
        <f t="shared" si="84"/>
        <v>30.05</v>
      </c>
      <c r="Q925" s="208">
        <f t="shared" si="82"/>
        <v>4.3179009684742944</v>
      </c>
      <c r="U925" s="297" t="str">
        <f>PE!AP925</f>
        <v>KWS, Methode</v>
      </c>
    </row>
    <row r="926" spans="1:21">
      <c r="A926" s="333" t="s">
        <v>987</v>
      </c>
      <c r="J926">
        <v>6.5583899999999993</v>
      </c>
      <c r="K926">
        <v>0.8</v>
      </c>
      <c r="L926" s="300" t="e">
        <f t="shared" si="79"/>
        <v>#DIV/0!</v>
      </c>
      <c r="M926" s="302" t="e">
        <f t="shared" si="85"/>
        <v>#DIV/0!</v>
      </c>
      <c r="N926" s="297" t="e">
        <f t="shared" si="80"/>
        <v>#DIV/0!</v>
      </c>
      <c r="O926" s="297" t="e">
        <f t="shared" si="81"/>
        <v>#DIV/0!</v>
      </c>
      <c r="P926" s="201" t="e">
        <f t="shared" si="84"/>
        <v>#DIV/0!</v>
      </c>
      <c r="Q926" s="208">
        <f t="shared" si="82"/>
        <v>0</v>
      </c>
      <c r="U926" s="297" t="str">
        <f>PE!AP926</f>
        <v>Flussproben, Methode</v>
      </c>
    </row>
    <row r="927" spans="1:21">
      <c r="A927" s="333" t="s">
        <v>988</v>
      </c>
      <c r="J927" s="265">
        <v>5.7743099999999999E-2</v>
      </c>
      <c r="L927" s="300" t="e">
        <f t="shared" si="79"/>
        <v>#DIV/0!</v>
      </c>
      <c r="M927" s="302" t="e">
        <f t="shared" si="85"/>
        <v>#DIV/0!</v>
      </c>
      <c r="N927" s="297" t="e">
        <f t="shared" si="80"/>
        <v>#DIV/0!</v>
      </c>
      <c r="O927" s="297" t="e">
        <f t="shared" si="81"/>
        <v>#DIV/0!</v>
      </c>
      <c r="P927" s="201" t="e">
        <f t="shared" si="84"/>
        <v>#DIV/0!</v>
      </c>
      <c r="Q927" s="208">
        <f t="shared" si="82"/>
        <v>0</v>
      </c>
      <c r="U927" s="297" t="str">
        <f>PE!AP927</f>
        <v>Methode</v>
      </c>
    </row>
    <row r="928" spans="1:21">
      <c r="A928" s="333" t="s">
        <v>989</v>
      </c>
      <c r="J928">
        <v>0.1338</v>
      </c>
      <c r="L928" s="300" t="e">
        <f t="shared" si="79"/>
        <v>#DIV/0!</v>
      </c>
      <c r="M928" s="302" t="e">
        <f t="shared" si="85"/>
        <v>#DIV/0!</v>
      </c>
      <c r="N928" s="297" t="e">
        <f t="shared" si="80"/>
        <v>#DIV/0!</v>
      </c>
      <c r="O928" s="297" t="e">
        <f t="shared" si="81"/>
        <v>#DIV/0!</v>
      </c>
      <c r="P928" s="201" t="e">
        <f t="shared" si="84"/>
        <v>#DIV/0!</v>
      </c>
      <c r="Q928" s="208">
        <f t="shared" si="82"/>
        <v>0</v>
      </c>
      <c r="U928" s="297" t="str">
        <f>PE!AP928</f>
        <v>Methode</v>
      </c>
    </row>
    <row r="929" spans="1:21">
      <c r="A929" s="333" t="s">
        <v>990</v>
      </c>
      <c r="J929">
        <v>4.8291000000000004</v>
      </c>
      <c r="K929">
        <v>0.5</v>
      </c>
      <c r="L929" s="300" t="e">
        <f t="shared" si="79"/>
        <v>#DIV/0!</v>
      </c>
      <c r="M929" s="302" t="e">
        <f t="shared" si="85"/>
        <v>#DIV/0!</v>
      </c>
      <c r="N929" s="297" t="e">
        <f t="shared" si="80"/>
        <v>#DIV/0!</v>
      </c>
      <c r="O929" s="297" t="e">
        <f t="shared" si="81"/>
        <v>#DIV/0!</v>
      </c>
      <c r="P929" s="201" t="e">
        <f t="shared" si="84"/>
        <v>#DIV/0!</v>
      </c>
      <c r="Q929" s="208">
        <f t="shared" si="82"/>
        <v>0</v>
      </c>
      <c r="U929" s="297" t="str">
        <f>PE!AP929</f>
        <v>Straßenabfluss, Methode</v>
      </c>
    </row>
    <row r="930" spans="1:21">
      <c r="A930" s="333" t="s">
        <v>992</v>
      </c>
      <c r="H930">
        <v>0.70699999999999996</v>
      </c>
      <c r="I930">
        <v>4.3999999999999997E-2</v>
      </c>
      <c r="J930">
        <v>13.0227</v>
      </c>
      <c r="K930">
        <v>0.8</v>
      </c>
      <c r="L930" s="300" t="e">
        <f t="shared" si="79"/>
        <v>#DIV/0!</v>
      </c>
      <c r="M930" s="302" t="e">
        <f t="shared" si="85"/>
        <v>#DIV/0!</v>
      </c>
      <c r="N930" s="297" t="e">
        <f t="shared" si="80"/>
        <v>#DIV/0!</v>
      </c>
      <c r="O930" s="297" t="e">
        <f t="shared" si="81"/>
        <v>#DIV/0!</v>
      </c>
      <c r="P930" s="201" t="e">
        <f t="shared" si="84"/>
        <v>#DIV/0!</v>
      </c>
      <c r="Q930" s="208">
        <f t="shared" si="82"/>
        <v>0</v>
      </c>
      <c r="U930" s="297" t="str">
        <f>PE!AP930</f>
        <v>Straßenabfluss</v>
      </c>
    </row>
    <row r="931" spans="1:21">
      <c r="A931" s="333" t="s">
        <v>993</v>
      </c>
      <c r="H931">
        <v>0.70699999999999996</v>
      </c>
      <c r="I931">
        <v>4.3999999999999997E-2</v>
      </c>
      <c r="J931">
        <v>10.6518</v>
      </c>
      <c r="K931">
        <v>1</v>
      </c>
      <c r="L931" s="300" t="e">
        <f t="shared" si="79"/>
        <v>#DIV/0!</v>
      </c>
      <c r="M931" s="302" t="e">
        <f t="shared" si="85"/>
        <v>#DIV/0!</v>
      </c>
      <c r="N931" s="297" t="e">
        <f t="shared" si="80"/>
        <v>#DIV/0!</v>
      </c>
      <c r="O931" s="297" t="e">
        <f t="shared" si="81"/>
        <v>#DIV/0!</v>
      </c>
      <c r="P931" s="201" t="e">
        <f t="shared" si="84"/>
        <v>#DIV/0!</v>
      </c>
      <c r="Q931" s="208">
        <f t="shared" si="82"/>
        <v>0</v>
      </c>
      <c r="U931" s="297" t="str">
        <f>PE!AP931</f>
        <v>Straßenabfluss</v>
      </c>
    </row>
    <row r="932" spans="1:21">
      <c r="A932" s="333" t="s">
        <v>994</v>
      </c>
      <c r="H932">
        <v>0.70699999999999996</v>
      </c>
      <c r="I932">
        <v>0.01</v>
      </c>
      <c r="J932">
        <v>11.817399999999999</v>
      </c>
      <c r="K932">
        <v>0.8</v>
      </c>
      <c r="L932" s="300" t="e">
        <f t="shared" si="79"/>
        <v>#DIV/0!</v>
      </c>
      <c r="M932" s="302" t="e">
        <f t="shared" si="85"/>
        <v>#DIV/0!</v>
      </c>
      <c r="N932" s="297" t="e">
        <f t="shared" si="80"/>
        <v>#DIV/0!</v>
      </c>
      <c r="O932" s="297" t="e">
        <f t="shared" si="81"/>
        <v>#DIV/0!</v>
      </c>
      <c r="P932" s="201" t="e">
        <f t="shared" si="84"/>
        <v>#DIV/0!</v>
      </c>
      <c r="Q932" s="208">
        <f t="shared" si="82"/>
        <v>0</v>
      </c>
      <c r="U932" s="297" t="str">
        <f>PE!AP932</f>
        <v>Straßenabfluss</v>
      </c>
    </row>
    <row r="933" spans="1:21">
      <c r="A933" s="333" t="s">
        <v>995</v>
      </c>
      <c r="H933">
        <v>0.70699999999999996</v>
      </c>
      <c r="I933">
        <v>0.01</v>
      </c>
      <c r="J933">
        <v>11.172000000000001</v>
      </c>
      <c r="K933">
        <v>0.8</v>
      </c>
      <c r="L933" s="300" t="e">
        <f t="shared" si="79"/>
        <v>#DIV/0!</v>
      </c>
      <c r="M933" s="302" t="e">
        <f t="shared" si="85"/>
        <v>#DIV/0!</v>
      </c>
      <c r="N933" s="297" t="e">
        <f t="shared" si="80"/>
        <v>#DIV/0!</v>
      </c>
      <c r="O933" s="297" t="e">
        <f t="shared" si="81"/>
        <v>#DIV/0!</v>
      </c>
      <c r="P933" s="201" t="e">
        <f t="shared" si="84"/>
        <v>#DIV/0!</v>
      </c>
      <c r="Q933" s="208">
        <f t="shared" si="82"/>
        <v>0</v>
      </c>
      <c r="U933" s="297" t="str">
        <f>PE!AP933</f>
        <v>Straßenabfluss</v>
      </c>
    </row>
    <row r="934" spans="1:21">
      <c r="A934" s="333" t="s">
        <v>996</v>
      </c>
      <c r="J934">
        <v>5.7991000000000001</v>
      </c>
      <c r="K934">
        <v>0.25</v>
      </c>
      <c r="L934" s="300" t="e">
        <f t="shared" si="79"/>
        <v>#DIV/0!</v>
      </c>
      <c r="M934" s="302" t="e">
        <f t="shared" si="85"/>
        <v>#DIV/0!</v>
      </c>
      <c r="N934" s="297" t="e">
        <f t="shared" si="80"/>
        <v>#DIV/0!</v>
      </c>
      <c r="O934" s="297" t="e">
        <f t="shared" si="81"/>
        <v>#DIV/0!</v>
      </c>
      <c r="P934" s="201" t="e">
        <f t="shared" si="84"/>
        <v>#DIV/0!</v>
      </c>
      <c r="Q934" s="208">
        <f t="shared" si="82"/>
        <v>0</v>
      </c>
      <c r="U934" s="297" t="str">
        <f>PE!AP934</f>
        <v>Straßenabfluss, Methode</v>
      </c>
    </row>
    <row r="935" spans="1:21">
      <c r="A935" s="333" t="s">
        <v>997</v>
      </c>
      <c r="H935">
        <v>0.70699999999999996</v>
      </c>
      <c r="I935">
        <v>4.2000000000000003E-2</v>
      </c>
      <c r="J935">
        <v>9.7790800000000004</v>
      </c>
      <c r="K935">
        <v>0.25</v>
      </c>
      <c r="L935" s="300" t="e">
        <f t="shared" si="79"/>
        <v>#DIV/0!</v>
      </c>
      <c r="M935" s="302" t="e">
        <f t="shared" si="85"/>
        <v>#DIV/0!</v>
      </c>
      <c r="N935" s="297" t="e">
        <f t="shared" si="80"/>
        <v>#DIV/0!</v>
      </c>
      <c r="O935" s="297" t="e">
        <f t="shared" si="81"/>
        <v>#DIV/0!</v>
      </c>
      <c r="P935" s="201" t="e">
        <f t="shared" si="84"/>
        <v>#DIV/0!</v>
      </c>
      <c r="Q935" s="208">
        <f t="shared" si="82"/>
        <v>0</v>
      </c>
      <c r="U935" s="297" t="str">
        <f>PE!AP935</f>
        <v>Straßenabfluss</v>
      </c>
    </row>
    <row r="936" spans="1:21">
      <c r="A936" s="333" t="s">
        <v>998</v>
      </c>
      <c r="H936">
        <v>0.70699999999999996</v>
      </c>
      <c r="I936">
        <v>4.2000000000000003E-2</v>
      </c>
      <c r="J936">
        <v>11.240500000000001</v>
      </c>
      <c r="K936">
        <v>0.25</v>
      </c>
      <c r="L936" s="300" t="e">
        <f t="shared" si="79"/>
        <v>#DIV/0!</v>
      </c>
      <c r="M936" s="302" t="e">
        <f t="shared" si="85"/>
        <v>#DIV/0!</v>
      </c>
      <c r="N936" s="297" t="e">
        <f t="shared" si="80"/>
        <v>#DIV/0!</v>
      </c>
      <c r="O936" s="297" t="e">
        <f t="shared" si="81"/>
        <v>#DIV/0!</v>
      </c>
      <c r="P936" s="201" t="e">
        <f t="shared" si="84"/>
        <v>#DIV/0!</v>
      </c>
      <c r="Q936" s="208">
        <f t="shared" si="82"/>
        <v>0</v>
      </c>
      <c r="U936" s="297" t="str">
        <f>PE!AP936</f>
        <v>Straßenabfluss</v>
      </c>
    </row>
    <row r="937" spans="1:21">
      <c r="A937" s="333" t="s">
        <v>999</v>
      </c>
      <c r="H937">
        <v>0.70699999999999996</v>
      </c>
      <c r="I937">
        <v>0.111</v>
      </c>
      <c r="J937">
        <v>8.0438550000000006</v>
      </c>
      <c r="L937" s="300" t="e">
        <f t="shared" si="79"/>
        <v>#DIV/0!</v>
      </c>
      <c r="M937" s="302" t="e">
        <f t="shared" si="85"/>
        <v>#DIV/0!</v>
      </c>
      <c r="N937" s="297" t="e">
        <f t="shared" si="80"/>
        <v>#DIV/0!</v>
      </c>
      <c r="O937" s="297" t="e">
        <f t="shared" si="81"/>
        <v>#DIV/0!</v>
      </c>
      <c r="P937" s="201" t="e">
        <f t="shared" si="84"/>
        <v>#DIV/0!</v>
      </c>
      <c r="Q937" s="208">
        <f t="shared" si="82"/>
        <v>0</v>
      </c>
      <c r="U937" s="297" t="str">
        <f>PE!AP937</f>
        <v>Straßenabfluss</v>
      </c>
    </row>
    <row r="938" spans="1:21">
      <c r="A938" s="333" t="s">
        <v>1000</v>
      </c>
      <c r="H938">
        <v>0.70699999999999996</v>
      </c>
      <c r="I938">
        <v>0.111</v>
      </c>
      <c r="J938">
        <v>12.492749999999999</v>
      </c>
      <c r="L938" s="300" t="e">
        <f t="shared" si="79"/>
        <v>#DIV/0!</v>
      </c>
      <c r="M938" s="302" t="e">
        <f t="shared" si="85"/>
        <v>#DIV/0!</v>
      </c>
      <c r="N938" s="297" t="e">
        <f t="shared" si="80"/>
        <v>#DIV/0!</v>
      </c>
      <c r="O938" s="297" t="e">
        <f t="shared" si="81"/>
        <v>#DIV/0!</v>
      </c>
      <c r="P938" s="201" t="e">
        <f t="shared" si="84"/>
        <v>#DIV/0!</v>
      </c>
      <c r="Q938" s="208">
        <f t="shared" si="82"/>
        <v>0</v>
      </c>
      <c r="U938" s="297" t="str">
        <f>PE!AP938</f>
        <v>Straßenabfluss</v>
      </c>
    </row>
    <row r="939" spans="1:21">
      <c r="A939" s="333" t="s">
        <v>1001</v>
      </c>
      <c r="H939">
        <v>0.70699999999999996</v>
      </c>
      <c r="I939">
        <v>0.46400000000000002</v>
      </c>
      <c r="J939">
        <v>9.6039899999999996</v>
      </c>
      <c r="K939">
        <v>0.25</v>
      </c>
      <c r="L939" s="300" t="e">
        <f t="shared" si="79"/>
        <v>#DIV/0!</v>
      </c>
      <c r="M939" s="302" t="e">
        <f t="shared" si="85"/>
        <v>#DIV/0!</v>
      </c>
      <c r="N939" s="297" t="e">
        <f t="shared" si="80"/>
        <v>#DIV/0!</v>
      </c>
      <c r="O939" s="297" t="e">
        <f t="shared" si="81"/>
        <v>#DIV/0!</v>
      </c>
      <c r="P939" s="201" t="e">
        <f t="shared" si="84"/>
        <v>#DIV/0!</v>
      </c>
      <c r="Q939" s="208">
        <f t="shared" si="82"/>
        <v>0</v>
      </c>
      <c r="U939" s="297" t="str">
        <f>PE!AP939</f>
        <v>Straßenabfluss</v>
      </c>
    </row>
    <row r="940" spans="1:21">
      <c r="A940" s="333" t="s">
        <v>1002</v>
      </c>
      <c r="H940">
        <v>0.70699999999999996</v>
      </c>
      <c r="I940">
        <v>0.46400000000000002</v>
      </c>
      <c r="J940">
        <v>12.9993</v>
      </c>
      <c r="L940" s="300" t="e">
        <f t="shared" si="79"/>
        <v>#DIV/0!</v>
      </c>
      <c r="M940" s="302" t="e">
        <f t="shared" si="85"/>
        <v>#DIV/0!</v>
      </c>
      <c r="N940" s="297" t="e">
        <f t="shared" si="80"/>
        <v>#DIV/0!</v>
      </c>
      <c r="O940" s="297" t="e">
        <f t="shared" si="81"/>
        <v>#DIV/0!</v>
      </c>
      <c r="P940" s="201" t="e">
        <f t="shared" si="84"/>
        <v>#DIV/0!</v>
      </c>
      <c r="Q940" s="208">
        <f t="shared" si="82"/>
        <v>0</v>
      </c>
      <c r="U940" s="297" t="str">
        <f>PE!AP940</f>
        <v>Straßenabfluss</v>
      </c>
    </row>
    <row r="941" spans="1:21">
      <c r="A941" s="333" t="s">
        <v>1003</v>
      </c>
      <c r="H941">
        <v>0.70699999999999996</v>
      </c>
      <c r="I941">
        <v>0.17399999999999999</v>
      </c>
      <c r="J941">
        <v>8.3272600000000008</v>
      </c>
      <c r="L941" s="300" t="e">
        <f t="shared" si="79"/>
        <v>#DIV/0!</v>
      </c>
      <c r="M941" s="302" t="e">
        <f t="shared" si="85"/>
        <v>#DIV/0!</v>
      </c>
      <c r="N941" s="297" t="e">
        <f t="shared" si="80"/>
        <v>#DIV/0!</v>
      </c>
      <c r="O941" s="297" t="e">
        <f t="shared" si="81"/>
        <v>#DIV/0!</v>
      </c>
      <c r="P941" s="201" t="e">
        <f t="shared" si="84"/>
        <v>#DIV/0!</v>
      </c>
      <c r="Q941" s="208">
        <f t="shared" si="82"/>
        <v>0</v>
      </c>
      <c r="U941" s="297" t="str">
        <f>PE!AP941</f>
        <v>Straßenabfluss</v>
      </c>
    </row>
    <row r="942" spans="1:21">
      <c r="A942" s="333" t="s">
        <v>1004</v>
      </c>
      <c r="H942">
        <v>0.70699999999999996</v>
      </c>
      <c r="I942">
        <v>0.17399999999999999</v>
      </c>
      <c r="J942">
        <v>5.5668749999999996</v>
      </c>
      <c r="L942" s="300" t="e">
        <f t="shared" si="79"/>
        <v>#DIV/0!</v>
      </c>
      <c r="M942" s="302" t="e">
        <f t="shared" si="85"/>
        <v>#DIV/0!</v>
      </c>
      <c r="N942" s="297" t="e">
        <f t="shared" si="80"/>
        <v>#DIV/0!</v>
      </c>
      <c r="O942" s="297" t="e">
        <f t="shared" si="81"/>
        <v>#DIV/0!</v>
      </c>
      <c r="P942" s="201" t="e">
        <f t="shared" si="84"/>
        <v>#DIV/0!</v>
      </c>
      <c r="Q942" s="208">
        <f t="shared" si="82"/>
        <v>0</v>
      </c>
      <c r="U942" s="297" t="str">
        <f>PE!AP942</f>
        <v>Straßenabfluss</v>
      </c>
    </row>
    <row r="943" spans="1:21">
      <c r="A943" s="333" t="s">
        <v>1005</v>
      </c>
      <c r="H943">
        <v>0.70699999999999996</v>
      </c>
      <c r="I943">
        <v>0.12</v>
      </c>
      <c r="J943">
        <v>10.570399999999999</v>
      </c>
      <c r="L943" s="300" t="e">
        <f t="shared" si="79"/>
        <v>#DIV/0!</v>
      </c>
      <c r="M943" s="302" t="e">
        <f t="shared" si="85"/>
        <v>#DIV/0!</v>
      </c>
      <c r="N943" s="297" t="e">
        <f t="shared" si="80"/>
        <v>#DIV/0!</v>
      </c>
      <c r="O943" s="297" t="e">
        <f t="shared" si="81"/>
        <v>#DIV/0!</v>
      </c>
      <c r="P943" s="201" t="e">
        <f t="shared" si="84"/>
        <v>#DIV/0!</v>
      </c>
      <c r="Q943" s="208">
        <f t="shared" si="82"/>
        <v>0</v>
      </c>
      <c r="U943" s="297" t="str">
        <f>PE!AP943</f>
        <v>Straßenabfluss</v>
      </c>
    </row>
    <row r="944" spans="1:21">
      <c r="A944" s="333" t="s">
        <v>1006</v>
      </c>
      <c r="H944">
        <v>0.70699999999999996</v>
      </c>
      <c r="I944">
        <v>0.12</v>
      </c>
      <c r="J944">
        <v>7.1077349999999999</v>
      </c>
      <c r="L944" s="300" t="e">
        <f t="shared" si="79"/>
        <v>#DIV/0!</v>
      </c>
      <c r="M944" s="302" t="e">
        <f t="shared" si="85"/>
        <v>#DIV/0!</v>
      </c>
      <c r="N944" s="297" t="e">
        <f t="shared" si="80"/>
        <v>#DIV/0!</v>
      </c>
      <c r="O944" s="297" t="e">
        <f t="shared" si="81"/>
        <v>#DIV/0!</v>
      </c>
      <c r="P944" s="201" t="e">
        <f t="shared" si="84"/>
        <v>#DIV/0!</v>
      </c>
      <c r="Q944" s="208">
        <f t="shared" si="82"/>
        <v>0</v>
      </c>
      <c r="U944" s="297" t="str">
        <f>PE!AP944</f>
        <v>Straßenabfluss</v>
      </c>
    </row>
    <row r="945" spans="1:21">
      <c r="A945" s="371" t="s">
        <v>1007</v>
      </c>
      <c r="J945">
        <v>8.5403399999999987</v>
      </c>
      <c r="L945" s="300" t="e">
        <f t="shared" si="79"/>
        <v>#DIV/0!</v>
      </c>
      <c r="M945" s="302" t="e">
        <f t="shared" si="85"/>
        <v>#DIV/0!</v>
      </c>
      <c r="N945" s="297" t="e">
        <f t="shared" si="80"/>
        <v>#DIV/0!</v>
      </c>
      <c r="O945" s="297" t="e">
        <f t="shared" si="81"/>
        <v>#DIV/0!</v>
      </c>
      <c r="P945" s="201" t="e">
        <f t="shared" si="84"/>
        <v>#DIV/0!</v>
      </c>
      <c r="Q945" s="208">
        <f t="shared" si="82"/>
        <v>0</v>
      </c>
      <c r="U945" s="297" t="str">
        <f>PE!AP945</f>
        <v>KWS, Methode</v>
      </c>
    </row>
    <row r="946" spans="1:21">
      <c r="A946" s="371" t="s">
        <v>1008</v>
      </c>
      <c r="J946">
        <v>5.9147600000000002E-2</v>
      </c>
      <c r="L946" s="300" t="e">
        <f t="shared" si="79"/>
        <v>#DIV/0!</v>
      </c>
      <c r="M946" s="302" t="e">
        <f t="shared" si="85"/>
        <v>#DIV/0!</v>
      </c>
      <c r="N946" s="297" t="e">
        <f t="shared" si="80"/>
        <v>#DIV/0!</v>
      </c>
      <c r="O946" s="297" t="e">
        <f t="shared" si="81"/>
        <v>#DIV/0!</v>
      </c>
      <c r="P946" s="201" t="e">
        <f t="shared" si="84"/>
        <v>#DIV/0!</v>
      </c>
      <c r="Q946" s="208">
        <f t="shared" si="82"/>
        <v>0</v>
      </c>
      <c r="U946" s="297" t="str">
        <f>PE!AP946</f>
        <v>Methode</v>
      </c>
    </row>
    <row r="947" spans="1:21">
      <c r="A947" s="371" t="s">
        <v>1009</v>
      </c>
      <c r="H947">
        <v>0.70699999999999996</v>
      </c>
      <c r="I947">
        <v>0.15</v>
      </c>
      <c r="J947">
        <v>9.0053249999999991</v>
      </c>
      <c r="L947" s="300" t="e">
        <f t="shared" si="79"/>
        <v>#DIV/0!</v>
      </c>
      <c r="M947" s="302" t="e">
        <f t="shared" si="85"/>
        <v>#DIV/0!</v>
      </c>
      <c r="N947" s="297" t="e">
        <f t="shared" si="80"/>
        <v>#DIV/0!</v>
      </c>
      <c r="O947" s="297" t="e">
        <f t="shared" si="81"/>
        <v>#DIV/0!</v>
      </c>
      <c r="P947" s="201" t="e">
        <f t="shared" si="84"/>
        <v>#DIV/0!</v>
      </c>
      <c r="Q947" s="208">
        <f t="shared" si="82"/>
        <v>0</v>
      </c>
      <c r="U947" s="297" t="str">
        <f>PE!AP947</f>
        <v>Straßenabfluss</v>
      </c>
    </row>
    <row r="948" spans="1:21">
      <c r="A948" s="371" t="s">
        <v>1010</v>
      </c>
      <c r="H948">
        <v>0.70699999999999996</v>
      </c>
      <c r="I948">
        <v>0.15</v>
      </c>
      <c r="J948">
        <v>7.380395</v>
      </c>
      <c r="L948" s="300" t="e">
        <f t="shared" si="79"/>
        <v>#DIV/0!</v>
      </c>
      <c r="M948" s="302" t="e">
        <f t="shared" si="85"/>
        <v>#DIV/0!</v>
      </c>
      <c r="N948" s="297" t="e">
        <f t="shared" si="80"/>
        <v>#DIV/0!</v>
      </c>
      <c r="O948" s="297" t="e">
        <f t="shared" si="81"/>
        <v>#DIV/0!</v>
      </c>
      <c r="P948" s="201" t="e">
        <f t="shared" si="84"/>
        <v>#DIV/0!</v>
      </c>
      <c r="Q948" s="208">
        <f t="shared" si="82"/>
        <v>0</v>
      </c>
      <c r="U948" s="297" t="str">
        <f>PE!AP948</f>
        <v>Straßenabfluss</v>
      </c>
    </row>
    <row r="949" spans="1:21">
      <c r="A949" s="371" t="s">
        <v>1011</v>
      </c>
      <c r="J949">
        <v>4.4695199999999993</v>
      </c>
      <c r="L949" s="300" t="e">
        <f t="shared" si="79"/>
        <v>#DIV/0!</v>
      </c>
      <c r="M949" s="302" t="e">
        <f t="shared" si="85"/>
        <v>#DIV/0!</v>
      </c>
      <c r="N949" s="297" t="e">
        <f t="shared" si="80"/>
        <v>#DIV/0!</v>
      </c>
      <c r="O949" s="297" t="e">
        <f t="shared" si="81"/>
        <v>#DIV/0!</v>
      </c>
      <c r="P949" s="201" t="e">
        <f t="shared" si="84"/>
        <v>#DIV/0!</v>
      </c>
      <c r="Q949" s="208">
        <f t="shared" si="82"/>
        <v>0</v>
      </c>
      <c r="U949" s="297" t="str">
        <f>PE!AP949</f>
        <v>Straßenabfluss</v>
      </c>
    </row>
    <row r="950" spans="1:21">
      <c r="A950" s="371" t="s">
        <v>1012</v>
      </c>
      <c r="H950">
        <v>0.70699999999999996</v>
      </c>
      <c r="I950">
        <v>0.16500000000000001</v>
      </c>
      <c r="J950">
        <v>7.4709699999999986</v>
      </c>
      <c r="L950" s="300" t="e">
        <f t="shared" si="79"/>
        <v>#DIV/0!</v>
      </c>
      <c r="M950" s="302" t="e">
        <f t="shared" si="85"/>
        <v>#DIV/0!</v>
      </c>
      <c r="N950" s="297" t="e">
        <f t="shared" si="80"/>
        <v>#DIV/0!</v>
      </c>
      <c r="O950" s="297" t="e">
        <f t="shared" si="81"/>
        <v>#DIV/0!</v>
      </c>
      <c r="P950" s="201" t="e">
        <f t="shared" si="84"/>
        <v>#DIV/0!</v>
      </c>
      <c r="Q950" s="208">
        <f t="shared" si="82"/>
        <v>0</v>
      </c>
      <c r="U950" s="297" t="str">
        <f>PE!AP950</f>
        <v>Straßenabfluss</v>
      </c>
    </row>
    <row r="951" spans="1:21">
      <c r="A951" s="371" t="s">
        <v>1013</v>
      </c>
      <c r="H951">
        <v>0.70699999999999996</v>
      </c>
      <c r="I951">
        <v>0.16500000000000001</v>
      </c>
      <c r="J951">
        <v>5.5076400000000003</v>
      </c>
      <c r="L951" s="300" t="e">
        <f t="shared" si="79"/>
        <v>#DIV/0!</v>
      </c>
      <c r="M951" s="302" t="e">
        <f t="shared" si="85"/>
        <v>#DIV/0!</v>
      </c>
      <c r="N951" s="297" t="e">
        <f t="shared" si="80"/>
        <v>#DIV/0!</v>
      </c>
      <c r="O951" s="297" t="e">
        <f t="shared" si="81"/>
        <v>#DIV/0!</v>
      </c>
      <c r="P951" s="201" t="e">
        <f t="shared" si="84"/>
        <v>#DIV/0!</v>
      </c>
      <c r="Q951" s="208">
        <f t="shared" si="82"/>
        <v>0</v>
      </c>
      <c r="U951" s="297" t="str">
        <f>PE!AP951</f>
        <v>Straßenabfluss</v>
      </c>
    </row>
    <row r="952" spans="1:21">
      <c r="A952" s="371" t="s">
        <v>1014</v>
      </c>
      <c r="H952">
        <v>0.70699999999999996</v>
      </c>
      <c r="I952">
        <v>0.19700000000000001</v>
      </c>
      <c r="J952">
        <v>5.2082850000000001</v>
      </c>
      <c r="L952" s="300" t="e">
        <f t="shared" si="79"/>
        <v>#DIV/0!</v>
      </c>
      <c r="M952" s="302" t="e">
        <f t="shared" si="85"/>
        <v>#DIV/0!</v>
      </c>
      <c r="N952" s="297" t="e">
        <f t="shared" si="80"/>
        <v>#DIV/0!</v>
      </c>
      <c r="O952" s="297" t="e">
        <f t="shared" si="81"/>
        <v>#DIV/0!</v>
      </c>
      <c r="P952" s="201" t="e">
        <f t="shared" si="84"/>
        <v>#DIV/0!</v>
      </c>
      <c r="Q952" s="208">
        <f t="shared" si="82"/>
        <v>0</v>
      </c>
      <c r="U952" s="297" t="str">
        <f>PE!AP952</f>
        <v>Straßenabfluss</v>
      </c>
    </row>
    <row r="953" spans="1:21">
      <c r="A953" s="371" t="s">
        <v>1015</v>
      </c>
      <c r="H953">
        <v>0.70699999999999996</v>
      </c>
      <c r="I953">
        <v>0.19700000000000001</v>
      </c>
      <c r="J953">
        <v>7.9868699999999997</v>
      </c>
      <c r="L953" s="300" t="e">
        <f t="shared" si="79"/>
        <v>#DIV/0!</v>
      </c>
      <c r="M953" s="302" t="e">
        <f t="shared" si="85"/>
        <v>#DIV/0!</v>
      </c>
      <c r="N953" s="297" t="e">
        <f t="shared" si="80"/>
        <v>#DIV/0!</v>
      </c>
      <c r="O953" s="297" t="e">
        <f t="shared" si="81"/>
        <v>#DIV/0!</v>
      </c>
      <c r="P953" s="201" t="e">
        <f t="shared" si="84"/>
        <v>#DIV/0!</v>
      </c>
      <c r="Q953" s="208">
        <f t="shared" si="82"/>
        <v>0</v>
      </c>
      <c r="U953" s="297" t="str">
        <f>PE!AP953</f>
        <v>Straßenabfluss</v>
      </c>
    </row>
    <row r="954" spans="1:21">
      <c r="A954" s="371" t="s">
        <v>1016</v>
      </c>
      <c r="H954">
        <v>0.70699999999999996</v>
      </c>
      <c r="I954">
        <v>0.40899999999999997</v>
      </c>
      <c r="J954">
        <v>5.3942600000000001</v>
      </c>
      <c r="L954" s="300" t="e">
        <f t="shared" si="79"/>
        <v>#DIV/0!</v>
      </c>
      <c r="M954" s="302" t="e">
        <f t="shared" si="85"/>
        <v>#DIV/0!</v>
      </c>
      <c r="N954" s="297" t="e">
        <f t="shared" si="80"/>
        <v>#DIV/0!</v>
      </c>
      <c r="O954" s="297" t="e">
        <f t="shared" si="81"/>
        <v>#DIV/0!</v>
      </c>
      <c r="P954" s="201" t="e">
        <f t="shared" si="84"/>
        <v>#DIV/0!</v>
      </c>
      <c r="Q954" s="208">
        <f t="shared" si="82"/>
        <v>0</v>
      </c>
      <c r="U954" s="297" t="str">
        <f>PE!AP954</f>
        <v>Straßenabfluss</v>
      </c>
    </row>
    <row r="955" spans="1:21">
      <c r="A955" s="371" t="s">
        <v>1017</v>
      </c>
      <c r="H955">
        <v>0.70699999999999996</v>
      </c>
      <c r="I955">
        <v>0.40899999999999997</v>
      </c>
      <c r="J955">
        <v>8.81677</v>
      </c>
      <c r="L955" s="300" t="e">
        <f t="shared" si="79"/>
        <v>#DIV/0!</v>
      </c>
      <c r="M955" s="302" t="e">
        <f t="shared" si="85"/>
        <v>#DIV/0!</v>
      </c>
      <c r="N955" s="297" t="e">
        <f t="shared" si="80"/>
        <v>#DIV/0!</v>
      </c>
      <c r="O955" s="297" t="e">
        <f t="shared" si="81"/>
        <v>#DIV/0!</v>
      </c>
      <c r="P955" s="201" t="e">
        <f t="shared" si="84"/>
        <v>#DIV/0!</v>
      </c>
      <c r="Q955" s="208">
        <f t="shared" si="82"/>
        <v>0</v>
      </c>
      <c r="U955" s="297" t="str">
        <f>PE!AP955</f>
        <v>Straßenabfluss</v>
      </c>
    </row>
    <row r="956" spans="1:21">
      <c r="A956" s="371" t="s">
        <v>1018</v>
      </c>
      <c r="H956">
        <v>0.70699999999999996</v>
      </c>
      <c r="I956">
        <v>0.23300000000000001</v>
      </c>
      <c r="J956">
        <v>20.2043</v>
      </c>
      <c r="K956">
        <v>0.7</v>
      </c>
      <c r="L956" s="300" t="e">
        <f t="shared" si="79"/>
        <v>#DIV/0!</v>
      </c>
      <c r="M956" s="302" t="e">
        <f t="shared" si="85"/>
        <v>#DIV/0!</v>
      </c>
      <c r="N956" s="297" t="e">
        <f t="shared" si="80"/>
        <v>#DIV/0!</v>
      </c>
      <c r="O956" s="297" t="e">
        <f t="shared" si="81"/>
        <v>#DIV/0!</v>
      </c>
      <c r="P956" s="201" t="e">
        <f t="shared" si="84"/>
        <v>#DIV/0!</v>
      </c>
      <c r="Q956" s="208">
        <f t="shared" si="82"/>
        <v>0</v>
      </c>
      <c r="U956" s="297" t="str">
        <f>PE!AP956</f>
        <v>Straßenabfluss</v>
      </c>
    </row>
    <row r="957" spans="1:21">
      <c r="A957" s="371" t="s">
        <v>1019</v>
      </c>
      <c r="H957">
        <v>0.70699999999999996</v>
      </c>
      <c r="I957">
        <v>0.23300000000000001</v>
      </c>
      <c r="J957">
        <v>29.874700000000001</v>
      </c>
      <c r="K957">
        <v>0.8</v>
      </c>
      <c r="L957" s="300" t="e">
        <f t="shared" si="79"/>
        <v>#DIV/0!</v>
      </c>
      <c r="M957" s="302" t="e">
        <f t="shared" si="85"/>
        <v>#DIV/0!</v>
      </c>
      <c r="N957" s="297" t="e">
        <f t="shared" si="80"/>
        <v>#DIV/0!</v>
      </c>
      <c r="O957" s="297" t="e">
        <f t="shared" si="81"/>
        <v>#DIV/0!</v>
      </c>
      <c r="P957" s="201" t="e">
        <f t="shared" si="84"/>
        <v>#DIV/0!</v>
      </c>
      <c r="Q957" s="208">
        <f t="shared" si="82"/>
        <v>0</v>
      </c>
      <c r="U957" s="297" t="str">
        <f>PE!AP957</f>
        <v>Straßenabfluss</v>
      </c>
    </row>
    <row r="958" spans="1:21">
      <c r="A958" s="371" t="s">
        <v>1020</v>
      </c>
      <c r="H958">
        <v>0.70699999999999996</v>
      </c>
      <c r="I958">
        <v>0.34</v>
      </c>
      <c r="J958">
        <v>2.8785050000000001</v>
      </c>
      <c r="L958" s="300" t="e">
        <f t="shared" si="79"/>
        <v>#DIV/0!</v>
      </c>
      <c r="M958" s="302" t="e">
        <f t="shared" si="85"/>
        <v>#DIV/0!</v>
      </c>
      <c r="N958" s="297" t="e">
        <f t="shared" si="80"/>
        <v>#DIV/0!</v>
      </c>
      <c r="O958" s="297" t="e">
        <f t="shared" si="81"/>
        <v>#DIV/0!</v>
      </c>
      <c r="P958" s="201" t="e">
        <f t="shared" si="84"/>
        <v>#DIV/0!</v>
      </c>
      <c r="Q958" s="208">
        <f t="shared" si="82"/>
        <v>0</v>
      </c>
      <c r="U958" s="297" t="str">
        <f>PE!AP958</f>
        <v>Straßenabfluss</v>
      </c>
    </row>
    <row r="959" spans="1:21">
      <c r="A959" s="371" t="s">
        <v>1021</v>
      </c>
      <c r="H959">
        <v>0.70699999999999996</v>
      </c>
      <c r="I959">
        <v>0.34</v>
      </c>
      <c r="J959">
        <v>2.8524050000000001</v>
      </c>
      <c r="L959" s="300" t="e">
        <f t="shared" si="79"/>
        <v>#DIV/0!</v>
      </c>
      <c r="M959" s="302" t="e">
        <f t="shared" si="85"/>
        <v>#DIV/0!</v>
      </c>
      <c r="N959" s="297" t="e">
        <f t="shared" si="80"/>
        <v>#DIV/0!</v>
      </c>
      <c r="O959" s="297" t="e">
        <f t="shared" si="81"/>
        <v>#DIV/0!</v>
      </c>
      <c r="P959" s="201" t="e">
        <f t="shared" si="84"/>
        <v>#DIV/0!</v>
      </c>
      <c r="Q959" s="208">
        <f t="shared" si="82"/>
        <v>0</v>
      </c>
      <c r="U959" s="297" t="str">
        <f>PE!AP959</f>
        <v>Straßenabfluss</v>
      </c>
    </row>
    <row r="960" spans="1:21">
      <c r="A960" s="371" t="s">
        <v>1022</v>
      </c>
      <c r="H960">
        <v>0.70699999999999996</v>
      </c>
      <c r="I960">
        <v>3.5000000000000003E-2</v>
      </c>
      <c r="J960">
        <v>3.5029300000000001</v>
      </c>
      <c r="L960" s="300" t="e">
        <f t="shared" si="79"/>
        <v>#DIV/0!</v>
      </c>
      <c r="M960" s="302" t="e">
        <f t="shared" si="85"/>
        <v>#DIV/0!</v>
      </c>
      <c r="N960" s="297" t="e">
        <f t="shared" si="80"/>
        <v>#DIV/0!</v>
      </c>
      <c r="O960" s="297" t="e">
        <f t="shared" si="81"/>
        <v>#DIV/0!</v>
      </c>
      <c r="P960" s="201" t="e">
        <f t="shared" si="84"/>
        <v>#DIV/0!</v>
      </c>
      <c r="Q960" s="208">
        <f t="shared" si="82"/>
        <v>0</v>
      </c>
      <c r="U960" s="297" t="str">
        <f>PE!AP960</f>
        <v>Straßenabfluss</v>
      </c>
    </row>
    <row r="961" spans="1:21">
      <c r="A961" s="371" t="s">
        <v>1023</v>
      </c>
      <c r="H961">
        <v>0.70699999999999996</v>
      </c>
      <c r="I961">
        <v>3.5000000000000003E-2</v>
      </c>
      <c r="J961">
        <v>3.8363700000000001</v>
      </c>
      <c r="L961" s="300" t="e">
        <f t="shared" si="79"/>
        <v>#DIV/0!</v>
      </c>
      <c r="M961" s="302" t="e">
        <f t="shared" si="85"/>
        <v>#DIV/0!</v>
      </c>
      <c r="N961" s="297" t="e">
        <f t="shared" si="80"/>
        <v>#DIV/0!</v>
      </c>
      <c r="O961" s="297" t="e">
        <f t="shared" si="81"/>
        <v>#DIV/0!</v>
      </c>
      <c r="P961" s="201" t="e">
        <f t="shared" si="84"/>
        <v>#DIV/0!</v>
      </c>
      <c r="Q961" s="208">
        <f t="shared" si="82"/>
        <v>0</v>
      </c>
      <c r="U961" s="297" t="str">
        <f>PE!AP961</f>
        <v>Straßenabfluss</v>
      </c>
    </row>
    <row r="962" spans="1:21">
      <c r="A962" s="380" t="s">
        <v>1024</v>
      </c>
      <c r="B962"/>
      <c r="C962"/>
      <c r="D962"/>
      <c r="E962"/>
      <c r="F962"/>
      <c r="G962"/>
      <c r="H962">
        <v>1.08</v>
      </c>
      <c r="I962">
        <v>0.28899999999999998</v>
      </c>
      <c r="J962">
        <v>10.0718</v>
      </c>
      <c r="K962">
        <v>0</v>
      </c>
    </row>
    <row r="963" spans="1:21">
      <c r="A963" s="380" t="s">
        <v>1025</v>
      </c>
      <c r="B963"/>
      <c r="C963"/>
      <c r="D963"/>
      <c r="E963"/>
      <c r="F963"/>
      <c r="G963"/>
      <c r="H963">
        <v>0.20200000000000001</v>
      </c>
      <c r="I963">
        <v>0.28899999999999998</v>
      </c>
      <c r="J963">
        <v>16.639399999999998</v>
      </c>
      <c r="K963">
        <v>0.67</v>
      </c>
    </row>
    <row r="964" spans="1:21">
      <c r="A964" s="380" t="s">
        <v>1026</v>
      </c>
      <c r="B964"/>
      <c r="C964"/>
      <c r="D964"/>
      <c r="E964"/>
      <c r="F964"/>
      <c r="G964"/>
      <c r="H964">
        <v>0.88600000000000001</v>
      </c>
      <c r="I964">
        <v>0.28899999999999998</v>
      </c>
      <c r="J964">
        <v>22.468150000000001</v>
      </c>
      <c r="K964">
        <v>0.31</v>
      </c>
    </row>
    <row r="965" spans="1:21">
      <c r="A965" s="380" t="s">
        <v>1027</v>
      </c>
      <c r="B965"/>
      <c r="C965"/>
      <c r="D965"/>
      <c r="E965"/>
      <c r="F965"/>
      <c r="G965"/>
      <c r="H965">
        <v>0.379</v>
      </c>
      <c r="I965">
        <v>6.4000000000000001E-2</v>
      </c>
      <c r="J965">
        <v>15.792899999999999</v>
      </c>
      <c r="K965">
        <v>0.25</v>
      </c>
    </row>
    <row r="966" spans="1:21">
      <c r="A966" s="380" t="s">
        <v>1028</v>
      </c>
      <c r="B966"/>
      <c r="C966"/>
      <c r="D966"/>
      <c r="E966"/>
      <c r="F966"/>
      <c r="G966"/>
      <c r="H966">
        <v>1.0089999999999999</v>
      </c>
      <c r="I966">
        <v>6.4000000000000001E-2</v>
      </c>
      <c r="J966">
        <v>9.8225499999999997</v>
      </c>
      <c r="K966">
        <v>0.25</v>
      </c>
    </row>
    <row r="967" spans="1:21">
      <c r="A967" s="380" t="s">
        <v>1029</v>
      </c>
      <c r="B967"/>
      <c r="C967"/>
      <c r="D967"/>
      <c r="E967"/>
      <c r="F967"/>
      <c r="G967"/>
      <c r="H967">
        <v>0.82499999999999996</v>
      </c>
      <c r="I967">
        <v>6.4000000000000001E-2</v>
      </c>
      <c r="J967">
        <v>22.014600000000002</v>
      </c>
      <c r="K967">
        <v>0.44</v>
      </c>
    </row>
    <row r="968" spans="1:21">
      <c r="A968" s="380" t="s">
        <v>1030</v>
      </c>
      <c r="B968"/>
      <c r="C968"/>
      <c r="D968"/>
      <c r="E968"/>
      <c r="F968"/>
      <c r="G968"/>
      <c r="H968">
        <v>0.94699999999999995</v>
      </c>
      <c r="I968">
        <v>0.188</v>
      </c>
      <c r="J968">
        <v>7.5543800000000001</v>
      </c>
      <c r="K968"/>
    </row>
    <row r="969" spans="1:21">
      <c r="A969" s="380" t="s">
        <v>1031</v>
      </c>
      <c r="B969"/>
      <c r="C969"/>
      <c r="D969"/>
      <c r="E969"/>
      <c r="F969"/>
      <c r="G969"/>
      <c r="H969">
        <v>0.112</v>
      </c>
      <c r="I969">
        <v>0.188</v>
      </c>
      <c r="J969">
        <v>12.848599999999999</v>
      </c>
      <c r="K969">
        <v>0.25</v>
      </c>
    </row>
    <row r="970" spans="1:21">
      <c r="A970" s="380" t="s">
        <v>1032</v>
      </c>
      <c r="B970"/>
      <c r="C970"/>
      <c r="D970"/>
      <c r="E970"/>
      <c r="F970"/>
      <c r="G970"/>
      <c r="H970">
        <v>1.022</v>
      </c>
      <c r="I970">
        <v>0.188</v>
      </c>
      <c r="J970">
        <v>19.5212</v>
      </c>
      <c r="K970">
        <v>0.25</v>
      </c>
    </row>
    <row r="971" spans="1:21">
      <c r="A971" s="380" t="s">
        <v>1033</v>
      </c>
      <c r="B971"/>
      <c r="C971"/>
      <c r="D971"/>
      <c r="E971"/>
      <c r="F971"/>
      <c r="G971"/>
      <c r="H971">
        <v>0.82399999999999995</v>
      </c>
      <c r="I971">
        <v>5.3999999999999999E-2</v>
      </c>
      <c r="J971">
        <v>11.5001</v>
      </c>
      <c r="K971">
        <v>0.25</v>
      </c>
    </row>
    <row r="972" spans="1:21">
      <c r="A972" s="380" t="s">
        <v>1034</v>
      </c>
      <c r="B972"/>
      <c r="C972"/>
      <c r="D972"/>
      <c r="E972"/>
      <c r="F972"/>
      <c r="G972"/>
      <c r="H972">
        <v>0.29699999999999999</v>
      </c>
      <c r="I972">
        <v>5.3999999999999999E-2</v>
      </c>
      <c r="J972">
        <v>14.77725</v>
      </c>
      <c r="K972">
        <v>0.25</v>
      </c>
    </row>
    <row r="973" spans="1:21">
      <c r="A973" s="380" t="s">
        <v>1035</v>
      </c>
      <c r="B973"/>
      <c r="C973"/>
      <c r="D973"/>
      <c r="E973"/>
      <c r="F973"/>
      <c r="G973"/>
      <c r="H973">
        <v>1.0669999999999999</v>
      </c>
      <c r="I973">
        <v>5.3999999999999999E-2</v>
      </c>
      <c r="J973">
        <v>15.0672</v>
      </c>
      <c r="K973">
        <v>0.25</v>
      </c>
    </row>
    <row r="974" spans="1:21">
      <c r="A974" s="380" t="s">
        <v>1036</v>
      </c>
      <c r="B974"/>
      <c r="C974"/>
      <c r="D974"/>
      <c r="E974"/>
      <c r="F974"/>
      <c r="G974"/>
      <c r="H974">
        <v>0.60799999999999998</v>
      </c>
      <c r="I974">
        <v>0.05</v>
      </c>
      <c r="J974">
        <v>10.635899999999999</v>
      </c>
      <c r="K974">
        <v>0</v>
      </c>
    </row>
    <row r="975" spans="1:21">
      <c r="A975" s="380" t="s">
        <v>1037</v>
      </c>
      <c r="B975"/>
      <c r="C975"/>
      <c r="D975"/>
      <c r="E975"/>
      <c r="F975"/>
      <c r="G975"/>
      <c r="H975">
        <v>1.0169999999999999</v>
      </c>
      <c r="I975">
        <v>0.05</v>
      </c>
      <c r="J975">
        <v>10.545199999999999</v>
      </c>
      <c r="K975">
        <v>0.25</v>
      </c>
    </row>
    <row r="976" spans="1:21">
      <c r="A976" s="380" t="s">
        <v>1038</v>
      </c>
      <c r="B976"/>
      <c r="C976"/>
      <c r="D976"/>
      <c r="E976"/>
      <c r="F976"/>
      <c r="G976"/>
      <c r="H976">
        <v>0.60499999999999998</v>
      </c>
      <c r="I976">
        <v>0.05</v>
      </c>
      <c r="J976">
        <v>8.69252</v>
      </c>
      <c r="K976"/>
    </row>
    <row r="977" spans="1:11">
      <c r="A977" s="380" t="s">
        <v>1039</v>
      </c>
      <c r="B977"/>
      <c r="C977"/>
      <c r="D977"/>
      <c r="E977"/>
      <c r="F977"/>
      <c r="G977"/>
      <c r="H977"/>
      <c r="I977"/>
      <c r="J977">
        <v>9.8884500000000006</v>
      </c>
      <c r="K977">
        <v>0.25</v>
      </c>
    </row>
  </sheetData>
  <autoFilter ref="A1:V839" xr:uid="{00000000-0009-0000-0000-000004000000}"/>
  <conditionalFormatting sqref="O1:P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53:O26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num" val="0"/>
        <cfvo type="percentile" val="20"/>
        <cfvo type="num" val="100"/>
        <color rgb="FFF8696B"/>
        <color rgb="FFFFEB84"/>
        <color rgb="FF63BE7B"/>
      </colorScale>
    </cfRule>
  </conditionalFormatting>
  <conditionalFormatting sqref="H233:I252 H262:I278">
    <cfRule type="cellIs" dxfId="3" priority="4" operator="lessThan">
      <formula>#REF!</formula>
    </cfRule>
  </conditionalFormatting>
  <conditionalFormatting sqref="H261:I261">
    <cfRule type="cellIs" dxfId="2" priority="3" operator="lessThan">
      <formula>#REF!</formula>
    </cfRule>
  </conditionalFormatting>
  <conditionalFormatting sqref="J233:J252 J262:J278">
    <cfRule type="cellIs" dxfId="1" priority="2" operator="lessThan">
      <formula>#REF!</formula>
    </cfRule>
  </conditionalFormatting>
  <conditionalFormatting sqref="J261">
    <cfRule type="cellIs" dxfId="0" priority="1" operator="lessThan">
      <formula>#REF!</formula>
    </cfRule>
  </conditionalFormatting>
  <conditionalFormatting sqref="O2:O252 O261:O96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num" val="0"/>
        <cfvo type="percentile" val="20"/>
        <cfvo type="num" val="100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53"/>
  <sheetViews>
    <sheetView topLeftCell="A196" zoomScale="80" zoomScaleNormal="80" workbookViewId="0">
      <selection activeCell="C242" sqref="C242"/>
    </sheetView>
  </sheetViews>
  <sheetFormatPr baseColWidth="10" defaultColWidth="11.42578125" defaultRowHeight="15"/>
  <cols>
    <col min="1" max="1" width="57.5703125" style="353" bestFit="1" customWidth="1"/>
    <col min="2" max="2" width="11.42578125" style="22" customWidth="1"/>
    <col min="3" max="4" width="11.42578125" style="353" customWidth="1"/>
    <col min="5" max="5" width="11.42578125" style="72" customWidth="1"/>
    <col min="6" max="9" width="11.42578125" style="353" customWidth="1"/>
    <col min="10" max="10" width="33" style="299" bestFit="1" customWidth="1"/>
    <col min="11" max="35" width="11.42578125" style="353" customWidth="1"/>
    <col min="36" max="16384" width="11.42578125" style="353"/>
  </cols>
  <sheetData>
    <row r="1" spans="1:11" ht="37.5" customHeight="1">
      <c r="A1" s="352" t="s">
        <v>0</v>
      </c>
      <c r="B1" s="225" t="s">
        <v>1109</v>
      </c>
      <c r="C1" s="173" t="s">
        <v>13</v>
      </c>
      <c r="D1" s="173" t="s">
        <v>14</v>
      </c>
      <c r="E1" s="62" t="s">
        <v>15</v>
      </c>
      <c r="F1" s="106" t="s">
        <v>16</v>
      </c>
      <c r="G1" s="55" t="s">
        <v>25</v>
      </c>
      <c r="H1" s="63" t="s">
        <v>1090</v>
      </c>
      <c r="I1" s="168" t="s">
        <v>28</v>
      </c>
      <c r="J1" s="64" t="s">
        <v>29</v>
      </c>
      <c r="K1" s="104" t="s">
        <v>1091</v>
      </c>
    </row>
    <row r="2" spans="1:11">
      <c r="A2" s="244" t="s">
        <v>781</v>
      </c>
      <c r="C2">
        <v>0.69099999999999995</v>
      </c>
      <c r="D2">
        <v>1.9E-2</v>
      </c>
      <c r="E2" s="72">
        <v>9.4745749999999997</v>
      </c>
      <c r="G2">
        <f t="shared" ref="G2:G65" si="0">B2/E2</f>
        <v>0</v>
      </c>
      <c r="J2" s="299" t="str">
        <f>PE!AP726</f>
        <v>Kläranlagen</v>
      </c>
    </row>
    <row r="3" spans="1:11">
      <c r="A3" s="244" t="s">
        <v>782</v>
      </c>
      <c r="C3">
        <v>0.71699999999999997</v>
      </c>
      <c r="D3">
        <v>1.9E-2</v>
      </c>
      <c r="E3" s="72">
        <v>8.9332399999999996</v>
      </c>
      <c r="G3">
        <f t="shared" si="0"/>
        <v>0</v>
      </c>
      <c r="J3" s="299" t="str">
        <f>PE!AP727</f>
        <v>Kläranlagen</v>
      </c>
    </row>
    <row r="4" spans="1:11">
      <c r="A4" s="244" t="s">
        <v>783</v>
      </c>
      <c r="C4">
        <v>0.82399999999999995</v>
      </c>
      <c r="D4">
        <v>1.9E-2</v>
      </c>
      <c r="E4" s="72">
        <v>10.469950000000001</v>
      </c>
      <c r="G4">
        <f t="shared" si="0"/>
        <v>0</v>
      </c>
      <c r="J4" s="299" t="str">
        <f>PE!AP728</f>
        <v>Kläranlagen</v>
      </c>
    </row>
    <row r="5" spans="1:11">
      <c r="A5" s="244" t="s">
        <v>784</v>
      </c>
      <c r="C5">
        <v>0.82299999999999995</v>
      </c>
      <c r="D5">
        <v>0.13500000000000001</v>
      </c>
      <c r="E5" s="72">
        <v>8.8538300000000003</v>
      </c>
      <c r="G5">
        <f t="shared" si="0"/>
        <v>0</v>
      </c>
      <c r="J5" s="299" t="str">
        <f>PE!AP729</f>
        <v>Kläranlagen</v>
      </c>
    </row>
    <row r="6" spans="1:11">
      <c r="A6" s="244" t="s">
        <v>785</v>
      </c>
      <c r="C6">
        <v>0.29899999999999999</v>
      </c>
      <c r="D6">
        <v>0.13500000000000001</v>
      </c>
      <c r="E6" s="72">
        <v>8.9192199999999993</v>
      </c>
      <c r="G6">
        <f t="shared" si="0"/>
        <v>0</v>
      </c>
      <c r="J6" s="299" t="str">
        <f>PE!AP730</f>
        <v>Kläranlagen</v>
      </c>
    </row>
    <row r="7" spans="1:11">
      <c r="A7" s="244" t="s">
        <v>786</v>
      </c>
      <c r="C7">
        <v>1.0409999999999999</v>
      </c>
      <c r="D7">
        <v>0.13500000000000001</v>
      </c>
      <c r="E7" s="72">
        <v>9.8315149999999996</v>
      </c>
      <c r="G7">
        <f t="shared" si="0"/>
        <v>0</v>
      </c>
      <c r="J7" s="299" t="str">
        <f>PE!AP731</f>
        <v>Kläranlagen</v>
      </c>
    </row>
    <row r="8" spans="1:11">
      <c r="A8" s="244" t="s">
        <v>787</v>
      </c>
      <c r="C8">
        <v>0.92300000000000004</v>
      </c>
      <c r="D8">
        <v>0.113</v>
      </c>
      <c r="E8" s="72">
        <v>8.50929</v>
      </c>
      <c r="G8">
        <f t="shared" si="0"/>
        <v>0</v>
      </c>
      <c r="J8" s="299" t="str">
        <f>PE!AP732</f>
        <v>Kläranlagen</v>
      </c>
    </row>
    <row r="9" spans="1:11">
      <c r="A9" s="244" t="s">
        <v>788</v>
      </c>
      <c r="C9">
        <v>0.73699999999999999</v>
      </c>
      <c r="D9">
        <v>0.113</v>
      </c>
      <c r="E9" s="72">
        <v>8.9350749999999994</v>
      </c>
      <c r="G9">
        <f t="shared" si="0"/>
        <v>0</v>
      </c>
      <c r="J9" s="299" t="str">
        <f>PE!AP733</f>
        <v>Kläranlagen</v>
      </c>
    </row>
    <row r="10" spans="1:11">
      <c r="A10" s="244" t="s">
        <v>789</v>
      </c>
      <c r="C10">
        <v>0.52500000000000002</v>
      </c>
      <c r="D10">
        <v>0.113</v>
      </c>
      <c r="E10" s="72">
        <v>8.0005349999999993</v>
      </c>
      <c r="G10">
        <f t="shared" si="0"/>
        <v>0</v>
      </c>
      <c r="J10" s="299" t="str">
        <f>PE!AP734</f>
        <v>Kläranlagen</v>
      </c>
    </row>
    <row r="11" spans="1:11">
      <c r="A11" s="244" t="s">
        <v>790</v>
      </c>
      <c r="C11">
        <v>0.70699999999999996</v>
      </c>
      <c r="D11">
        <v>3.5999999999999997E-2</v>
      </c>
      <c r="E11" s="72">
        <v>9.4548300000000012</v>
      </c>
      <c r="G11">
        <f t="shared" si="0"/>
        <v>0</v>
      </c>
      <c r="J11" s="299" t="str">
        <f>PE!AP735</f>
        <v>Kläranlagen</v>
      </c>
    </row>
    <row r="12" spans="1:11">
      <c r="A12" s="244" t="s">
        <v>791</v>
      </c>
      <c r="C12">
        <v>0.70699999999999996</v>
      </c>
      <c r="D12">
        <v>3.5999999999999997E-2</v>
      </c>
      <c r="E12" s="72">
        <v>9.7213200000000004</v>
      </c>
      <c r="G12">
        <f t="shared" si="0"/>
        <v>0</v>
      </c>
      <c r="J12" s="299" t="str">
        <f>PE!AP736</f>
        <v>Kläranlagen</v>
      </c>
    </row>
    <row r="13" spans="1:11">
      <c r="A13" s="245" t="s">
        <v>792</v>
      </c>
      <c r="C13">
        <v>1.1160000000000001</v>
      </c>
      <c r="D13">
        <v>5.3999999999999999E-2</v>
      </c>
      <c r="E13" s="72">
        <v>6.54345</v>
      </c>
      <c r="G13">
        <f t="shared" si="0"/>
        <v>0</v>
      </c>
      <c r="J13" s="299" t="str">
        <f>PE!AP737</f>
        <v>Kläranlagen</v>
      </c>
    </row>
    <row r="14" spans="1:11">
      <c r="A14" s="245" t="s">
        <v>793</v>
      </c>
      <c r="C14">
        <v>0.42499999999999999</v>
      </c>
      <c r="D14">
        <v>5.3999999999999999E-2</v>
      </c>
      <c r="E14" s="72">
        <v>9.3765300000000007</v>
      </c>
      <c r="G14">
        <f t="shared" si="0"/>
        <v>0</v>
      </c>
      <c r="J14" s="299" t="str">
        <f>PE!AP738</f>
        <v>Kläranlagen</v>
      </c>
    </row>
    <row r="15" spans="1:11">
      <c r="A15" s="245" t="s">
        <v>794</v>
      </c>
      <c r="C15">
        <v>0.70799999999999996</v>
      </c>
      <c r="D15">
        <v>5.3999999999999999E-2</v>
      </c>
      <c r="E15" s="72">
        <v>9.4155300000000004</v>
      </c>
      <c r="G15">
        <f t="shared" si="0"/>
        <v>0</v>
      </c>
      <c r="J15" s="299" t="str">
        <f>PE!AP739</f>
        <v>Kläranlagen</v>
      </c>
    </row>
    <row r="16" spans="1:11">
      <c r="A16" s="245" t="s">
        <v>795</v>
      </c>
      <c r="C16">
        <v>0.54300000000000004</v>
      </c>
      <c r="D16">
        <v>0.16400000000000001</v>
      </c>
      <c r="E16" s="72">
        <v>4.9485800000000006</v>
      </c>
      <c r="G16">
        <f t="shared" si="0"/>
        <v>0</v>
      </c>
      <c r="J16" s="299" t="str">
        <f>PE!AP740</f>
        <v>Kläranlagen</v>
      </c>
    </row>
    <row r="17" spans="1:10">
      <c r="A17" s="245" t="s">
        <v>796</v>
      </c>
      <c r="C17">
        <v>0.81899999999999995</v>
      </c>
      <c r="D17">
        <v>0.16400000000000001</v>
      </c>
      <c r="E17" s="72">
        <v>5.7705900000000003</v>
      </c>
      <c r="G17">
        <f t="shared" si="0"/>
        <v>0</v>
      </c>
      <c r="J17" s="299" t="str">
        <f>PE!AP741</f>
        <v>Kläranlagen</v>
      </c>
    </row>
    <row r="18" spans="1:10">
      <c r="A18" s="245" t="s">
        <v>797</v>
      </c>
      <c r="C18">
        <v>0.79800000000000004</v>
      </c>
      <c r="D18">
        <v>0.16400000000000001</v>
      </c>
      <c r="E18" s="72">
        <v>7.5740399999999992</v>
      </c>
      <c r="G18">
        <f t="shared" si="0"/>
        <v>0</v>
      </c>
      <c r="J18" s="299" t="str">
        <f>PE!AP742</f>
        <v>Kläranlagen</v>
      </c>
    </row>
    <row r="19" spans="1:10">
      <c r="A19" s="245" t="s">
        <v>798</v>
      </c>
      <c r="C19">
        <v>0.90900000000000003</v>
      </c>
      <c r="D19">
        <v>0.13900000000000001</v>
      </c>
      <c r="E19" s="72">
        <v>8.5882699999999996</v>
      </c>
      <c r="G19">
        <f t="shared" si="0"/>
        <v>0</v>
      </c>
      <c r="J19" s="299" t="str">
        <f>PE!AP743</f>
        <v>Kläranlagen</v>
      </c>
    </row>
    <row r="20" spans="1:10">
      <c r="A20" s="245" t="s">
        <v>799</v>
      </c>
      <c r="C20">
        <v>0.64800000000000002</v>
      </c>
      <c r="D20">
        <v>0.13900000000000001</v>
      </c>
      <c r="E20" s="72">
        <v>8.6637399999999989</v>
      </c>
      <c r="G20">
        <f t="shared" si="0"/>
        <v>0</v>
      </c>
      <c r="J20" s="299" t="str">
        <f>PE!AP744</f>
        <v>Kläranlagen</v>
      </c>
    </row>
    <row r="21" spans="1:10">
      <c r="A21" s="245" t="s">
        <v>800</v>
      </c>
      <c r="C21">
        <v>0.67400000000000004</v>
      </c>
      <c r="D21">
        <v>0.13900000000000001</v>
      </c>
      <c r="E21" s="72">
        <v>9.0110200000000003</v>
      </c>
      <c r="G21">
        <f t="shared" si="0"/>
        <v>0</v>
      </c>
      <c r="J21" s="299" t="str">
        <f>PE!AP745</f>
        <v>Kläranlagen</v>
      </c>
    </row>
    <row r="22" spans="1:10">
      <c r="A22" s="245" t="s">
        <v>801</v>
      </c>
      <c r="B22">
        <v>53.14</v>
      </c>
      <c r="E22" s="287">
        <f>1000*0.2079</f>
        <v>207.9</v>
      </c>
      <c r="F22">
        <v>0.5</v>
      </c>
      <c r="G22">
        <f t="shared" si="0"/>
        <v>0.25560365560365561</v>
      </c>
      <c r="H22" s="183">
        <v>0.2079</v>
      </c>
      <c r="I22">
        <f>B22/(H22*100)</f>
        <v>2.5560365560365561</v>
      </c>
      <c r="J22" s="299" t="str">
        <f>PE!AP746</f>
        <v>Methode</v>
      </c>
    </row>
    <row r="23" spans="1:10">
      <c r="A23" s="245" t="s">
        <v>802</v>
      </c>
      <c r="E23" s="72">
        <v>-83.471699999999998</v>
      </c>
      <c r="G23">
        <f t="shared" si="0"/>
        <v>0</v>
      </c>
      <c r="J23" s="299" t="str">
        <f>PE!AP747</f>
        <v>Methode</v>
      </c>
    </row>
    <row r="24" spans="1:10">
      <c r="A24" s="245" t="s">
        <v>803</v>
      </c>
      <c r="G24" t="e">
        <f t="shared" si="0"/>
        <v>#DIV/0!</v>
      </c>
      <c r="J24" s="299" t="str">
        <f>PE!AP748</f>
        <v>Kläranlagen</v>
      </c>
    </row>
    <row r="25" spans="1:10">
      <c r="A25" s="245" t="s">
        <v>804</v>
      </c>
      <c r="G25" t="e">
        <f t="shared" si="0"/>
        <v>#DIV/0!</v>
      </c>
      <c r="J25" s="299" t="str">
        <f>PE!AP749</f>
        <v>Kläranlagen</v>
      </c>
    </row>
    <row r="26" spans="1:10">
      <c r="A26" s="245" t="s">
        <v>805</v>
      </c>
      <c r="G26" t="e">
        <f t="shared" si="0"/>
        <v>#DIV/0!</v>
      </c>
      <c r="J26" s="299" t="str">
        <f>PE!AP750</f>
        <v>Kläranlagen</v>
      </c>
    </row>
    <row r="27" spans="1:10">
      <c r="A27" s="245" t="s">
        <v>806</v>
      </c>
      <c r="E27" s="72">
        <v>6.02935</v>
      </c>
      <c r="G27">
        <f t="shared" si="0"/>
        <v>0</v>
      </c>
      <c r="J27" s="299" t="str">
        <f>PE!AP751</f>
        <v>Kläranlage, Methode</v>
      </c>
    </row>
    <row r="28" spans="1:10">
      <c r="A28" s="245" t="s">
        <v>807</v>
      </c>
      <c r="C28">
        <v>0.79800000000000004</v>
      </c>
      <c r="D28">
        <v>0.19</v>
      </c>
      <c r="E28" s="72">
        <v>8.4083800000000011</v>
      </c>
      <c r="G28">
        <f t="shared" si="0"/>
        <v>0</v>
      </c>
      <c r="J28" s="299" t="str">
        <f>PE!AP752</f>
        <v>Kläranlagen</v>
      </c>
    </row>
    <row r="29" spans="1:10">
      <c r="A29" s="245" t="s">
        <v>808</v>
      </c>
      <c r="C29">
        <v>0.82099999999999995</v>
      </c>
      <c r="D29">
        <v>0.19</v>
      </c>
      <c r="E29" s="72">
        <v>6.7405999999999997</v>
      </c>
      <c r="G29">
        <f t="shared" si="0"/>
        <v>0</v>
      </c>
      <c r="J29" s="299" t="str">
        <f>PE!AP753</f>
        <v>Kläranlagen</v>
      </c>
    </row>
    <row r="30" spans="1:10">
      <c r="A30" s="245" t="s">
        <v>809</v>
      </c>
      <c r="C30">
        <v>0.63600000000000001</v>
      </c>
      <c r="D30">
        <v>0.19</v>
      </c>
      <c r="E30" s="72">
        <v>7.8807499999999999</v>
      </c>
      <c r="G30">
        <f t="shared" si="0"/>
        <v>0</v>
      </c>
      <c r="J30" s="299" t="str">
        <f>PE!AP754</f>
        <v>Kläranlagen</v>
      </c>
    </row>
    <row r="31" spans="1:10">
      <c r="A31" s="245" t="s">
        <v>810</v>
      </c>
      <c r="C31">
        <v>0.78800000000000003</v>
      </c>
      <c r="D31">
        <v>7.9000000000000001E-2</v>
      </c>
      <c r="E31" s="72">
        <v>7.9408200000000004</v>
      </c>
      <c r="G31">
        <f t="shared" si="0"/>
        <v>0</v>
      </c>
      <c r="J31" s="299" t="str">
        <f>PE!AP755</f>
        <v>Kläranlagen</v>
      </c>
    </row>
    <row r="32" spans="1:10">
      <c r="A32" s="245" t="s">
        <v>811</v>
      </c>
      <c r="C32">
        <v>0.61399999999999999</v>
      </c>
      <c r="D32">
        <v>7.9000000000000001E-2</v>
      </c>
      <c r="E32" s="72">
        <v>8.8335100000000004</v>
      </c>
      <c r="G32">
        <f t="shared" si="0"/>
        <v>0</v>
      </c>
      <c r="J32" s="299" t="str">
        <f>PE!AP756</f>
        <v>Kläranlagen</v>
      </c>
    </row>
    <row r="33" spans="1:10">
      <c r="A33" s="245" t="s">
        <v>812</v>
      </c>
      <c r="C33">
        <v>0.82399999999999995</v>
      </c>
      <c r="D33">
        <v>7.9000000000000001E-2</v>
      </c>
      <c r="E33" s="72">
        <v>5.070665</v>
      </c>
      <c r="G33">
        <f t="shared" si="0"/>
        <v>0</v>
      </c>
      <c r="J33" s="299" t="str">
        <f>PE!AP757</f>
        <v>Kläranlagen</v>
      </c>
    </row>
    <row r="34" spans="1:10">
      <c r="A34" s="245" t="s">
        <v>813</v>
      </c>
      <c r="C34">
        <v>0.27</v>
      </c>
      <c r="D34">
        <v>2.7E-2</v>
      </c>
      <c r="E34" s="72">
        <v>8.5876000000000001</v>
      </c>
      <c r="G34">
        <f t="shared" si="0"/>
        <v>0</v>
      </c>
      <c r="J34" s="299" t="str">
        <f>PE!AP758</f>
        <v>Kläranlagen</v>
      </c>
    </row>
    <row r="35" spans="1:10">
      <c r="A35" s="245" t="s">
        <v>814</v>
      </c>
      <c r="C35">
        <v>0.98399999999999999</v>
      </c>
      <c r="D35">
        <v>2.7E-2</v>
      </c>
      <c r="E35" s="72">
        <v>11.02365</v>
      </c>
      <c r="G35">
        <f t="shared" si="0"/>
        <v>0</v>
      </c>
      <c r="J35" s="299" t="str">
        <f>PE!AP759</f>
        <v>Kläranlagen</v>
      </c>
    </row>
    <row r="36" spans="1:10">
      <c r="A36" s="245" t="s">
        <v>815</v>
      </c>
      <c r="C36">
        <v>0.89400000000000002</v>
      </c>
      <c r="D36">
        <v>2.7E-2</v>
      </c>
      <c r="E36" s="72">
        <v>7.3289749999999998</v>
      </c>
      <c r="G36">
        <f t="shared" si="0"/>
        <v>0</v>
      </c>
      <c r="J36" s="299" t="str">
        <f>PE!AP760</f>
        <v>Kläranlagen</v>
      </c>
    </row>
    <row r="37" spans="1:10">
      <c r="A37" s="246" t="s">
        <v>816</v>
      </c>
      <c r="E37" s="72">
        <v>0.663636</v>
      </c>
      <c r="G37">
        <f t="shared" si="0"/>
        <v>0</v>
      </c>
      <c r="J37" s="299" t="str">
        <f>PE!AP761</f>
        <v>Sickerwasser</v>
      </c>
    </row>
    <row r="38" spans="1:10">
      <c r="A38" s="246" t="s">
        <v>817</v>
      </c>
      <c r="E38" s="72">
        <v>0.59525800000000006</v>
      </c>
      <c r="G38">
        <f t="shared" si="0"/>
        <v>0</v>
      </c>
      <c r="J38" s="299" t="str">
        <f>PE!AP762</f>
        <v>Sickerwasser</v>
      </c>
    </row>
    <row r="39" spans="1:10">
      <c r="A39" s="246" t="s">
        <v>818</v>
      </c>
      <c r="E39" s="72">
        <v>1.8567100000000001</v>
      </c>
      <c r="G39">
        <f t="shared" si="0"/>
        <v>0</v>
      </c>
      <c r="J39" s="299" t="str">
        <f>PE!AP763</f>
        <v>Sickerwasser</v>
      </c>
    </row>
    <row r="40" spans="1:10">
      <c r="A40" s="246" t="s">
        <v>819</v>
      </c>
      <c r="E40" s="72">
        <v>2.0060099999999998</v>
      </c>
      <c r="G40">
        <f t="shared" si="0"/>
        <v>0</v>
      </c>
      <c r="J40" s="299" t="str">
        <f>PE!AP764</f>
        <v>Sickerwasser</v>
      </c>
    </row>
    <row r="41" spans="1:10">
      <c r="A41" s="246" t="s">
        <v>820</v>
      </c>
      <c r="C41">
        <v>1.0489999999999999</v>
      </c>
      <c r="D41">
        <v>1.6E-2</v>
      </c>
      <c r="E41" s="72">
        <v>10.911899999999999</v>
      </c>
      <c r="G41">
        <f t="shared" si="0"/>
        <v>0</v>
      </c>
      <c r="J41" s="299" t="str">
        <f>PE!AP765</f>
        <v>Kläranlagen</v>
      </c>
    </row>
    <row r="42" spans="1:10">
      <c r="A42" s="246" t="s">
        <v>821</v>
      </c>
      <c r="C42">
        <v>0.80200000000000005</v>
      </c>
      <c r="D42">
        <v>1.6E-2</v>
      </c>
      <c r="E42" s="72">
        <v>13.8399</v>
      </c>
      <c r="G42">
        <f t="shared" si="0"/>
        <v>0</v>
      </c>
      <c r="J42" s="299" t="str">
        <f>PE!AP766</f>
        <v>Kläranlagen</v>
      </c>
    </row>
    <row r="43" spans="1:10">
      <c r="A43" s="246" t="s">
        <v>822</v>
      </c>
      <c r="C43">
        <v>0.38100000000000001</v>
      </c>
      <c r="D43">
        <v>1.6E-2</v>
      </c>
      <c r="E43" s="72">
        <v>13.145899999999999</v>
      </c>
      <c r="G43">
        <f t="shared" si="0"/>
        <v>0</v>
      </c>
      <c r="J43" s="299" t="str">
        <f>PE!AP767</f>
        <v>Kläranlagen</v>
      </c>
    </row>
    <row r="44" spans="1:10">
      <c r="A44" s="246" t="s">
        <v>823</v>
      </c>
      <c r="C44">
        <v>1.0189999999999999</v>
      </c>
      <c r="D44">
        <v>7.6999999999999999E-2</v>
      </c>
      <c r="E44" s="72">
        <v>4.4084400000000006</v>
      </c>
      <c r="G44">
        <f t="shared" si="0"/>
        <v>0</v>
      </c>
      <c r="J44" s="299" t="str">
        <f>PE!AP768</f>
        <v>Kläranlagen</v>
      </c>
    </row>
    <row r="45" spans="1:10">
      <c r="A45" s="246" t="s">
        <v>824</v>
      </c>
      <c r="C45">
        <v>0.20899999999999999</v>
      </c>
      <c r="D45">
        <v>7.6999999999999999E-2</v>
      </c>
      <c r="E45" s="72">
        <v>5.8289400000000002</v>
      </c>
      <c r="G45">
        <f t="shared" si="0"/>
        <v>0</v>
      </c>
      <c r="J45" s="299" t="str">
        <f>PE!AP769</f>
        <v>Kläranlagen</v>
      </c>
    </row>
    <row r="46" spans="1:10">
      <c r="A46" s="246" t="s">
        <v>825</v>
      </c>
      <c r="C46">
        <v>0.91900000000000004</v>
      </c>
      <c r="D46">
        <v>7.6999999999999999E-2</v>
      </c>
      <c r="E46" s="72">
        <v>7.2386850000000003</v>
      </c>
      <c r="G46">
        <f t="shared" si="0"/>
        <v>0</v>
      </c>
      <c r="J46" s="299" t="str">
        <f>PE!AP770</f>
        <v>Kläranlagen</v>
      </c>
    </row>
    <row r="47" spans="1:10">
      <c r="A47" s="246" t="s">
        <v>826</v>
      </c>
      <c r="C47">
        <v>0.70699999999999996</v>
      </c>
      <c r="D47">
        <v>7.5999999999999998E-2</v>
      </c>
      <c r="E47" s="72">
        <v>8.7423999999999999</v>
      </c>
      <c r="G47">
        <f t="shared" si="0"/>
        <v>0</v>
      </c>
      <c r="J47" s="299" t="str">
        <f>PE!AP771</f>
        <v>Kläranlagen</v>
      </c>
    </row>
    <row r="48" spans="1:10">
      <c r="A48" s="246" t="s">
        <v>827</v>
      </c>
      <c r="C48">
        <v>0.70699999999999996</v>
      </c>
      <c r="D48">
        <v>7.5999999999999998E-2</v>
      </c>
      <c r="E48" s="72">
        <v>9.5285200000000003</v>
      </c>
      <c r="G48">
        <f t="shared" si="0"/>
        <v>0</v>
      </c>
      <c r="J48" s="299" t="str">
        <f>PE!AP772</f>
        <v>Kläranlagen</v>
      </c>
    </row>
    <row r="49" spans="1:10">
      <c r="A49" s="263" t="s">
        <v>828</v>
      </c>
      <c r="C49">
        <v>0.70699999999999996</v>
      </c>
      <c r="D49">
        <v>0.124</v>
      </c>
      <c r="E49" s="72">
        <v>8.6800599999999992</v>
      </c>
      <c r="G49">
        <f t="shared" si="0"/>
        <v>0</v>
      </c>
      <c r="J49" s="299" t="str">
        <f>PE!AP773</f>
        <v>KWB</v>
      </c>
    </row>
    <row r="50" spans="1:10">
      <c r="A50" s="263" t="s">
        <v>830</v>
      </c>
      <c r="C50">
        <v>0.70699999999999996</v>
      </c>
      <c r="D50">
        <v>0.124</v>
      </c>
      <c r="E50" s="72">
        <v>7.4999899999999986</v>
      </c>
      <c r="G50">
        <f t="shared" si="0"/>
        <v>0</v>
      </c>
      <c r="J50" s="299" t="str">
        <f>PE!AP774</f>
        <v>KWB</v>
      </c>
    </row>
    <row r="51" spans="1:10">
      <c r="A51" s="263" t="s">
        <v>831</v>
      </c>
      <c r="C51">
        <v>0.70699999999999996</v>
      </c>
      <c r="D51">
        <v>0.14499999999999999</v>
      </c>
      <c r="E51" s="72">
        <v>5.2228399999999997</v>
      </c>
      <c r="G51">
        <f t="shared" si="0"/>
        <v>0</v>
      </c>
      <c r="J51" s="299" t="str">
        <f>PE!AP775</f>
        <v>KWB</v>
      </c>
    </row>
    <row r="52" spans="1:10">
      <c r="A52" s="263" t="s">
        <v>832</v>
      </c>
      <c r="C52">
        <v>0.70699999999999996</v>
      </c>
      <c r="D52">
        <v>0.441</v>
      </c>
      <c r="E52" s="72">
        <v>6.5493899999999998</v>
      </c>
      <c r="G52">
        <f t="shared" si="0"/>
        <v>0</v>
      </c>
      <c r="J52" s="299" t="str">
        <f>PE!AP776</f>
        <v>KWB</v>
      </c>
    </row>
    <row r="53" spans="1:10">
      <c r="A53" s="263" t="s">
        <v>833</v>
      </c>
      <c r="C53">
        <v>0.70699999999999996</v>
      </c>
      <c r="D53">
        <v>0.441</v>
      </c>
      <c r="E53" s="72">
        <v>6.3233449999999998</v>
      </c>
      <c r="G53">
        <f t="shared" si="0"/>
        <v>0</v>
      </c>
      <c r="J53" s="299" t="str">
        <f>PE!AP777</f>
        <v>KWB</v>
      </c>
    </row>
    <row r="54" spans="1:10">
      <c r="A54" s="263" t="s">
        <v>834</v>
      </c>
      <c r="C54">
        <v>0.70699999999999996</v>
      </c>
      <c r="D54">
        <v>0.15</v>
      </c>
      <c r="E54" s="72">
        <v>8.8096600000000009</v>
      </c>
      <c r="G54">
        <f t="shared" si="0"/>
        <v>0</v>
      </c>
      <c r="J54" s="299" t="str">
        <f>PE!AP778</f>
        <v>Kläranlagen</v>
      </c>
    </row>
    <row r="55" spans="1:10">
      <c r="A55" s="263" t="s">
        <v>835</v>
      </c>
      <c r="C55">
        <v>0.70699999999999996</v>
      </c>
      <c r="D55">
        <v>0.15</v>
      </c>
      <c r="E55" s="72">
        <v>4.2671099999999997</v>
      </c>
      <c r="G55">
        <f t="shared" si="0"/>
        <v>0</v>
      </c>
      <c r="J55" s="299" t="str">
        <f>PE!AP779</f>
        <v>Kläranlagen</v>
      </c>
    </row>
    <row r="56" spans="1:10">
      <c r="A56" s="263" t="s">
        <v>836</v>
      </c>
      <c r="B56">
        <v>27.98</v>
      </c>
      <c r="C56">
        <v>1.0149999999999999</v>
      </c>
      <c r="D56">
        <v>0.124</v>
      </c>
      <c r="E56" s="72">
        <v>16.703499999999998</v>
      </c>
      <c r="F56">
        <v>0.5</v>
      </c>
      <c r="G56">
        <f t="shared" si="0"/>
        <v>1.6750980333463048</v>
      </c>
      <c r="J56" s="299" t="str">
        <f>PE!AP780</f>
        <v>Kläranlagen</v>
      </c>
    </row>
    <row r="57" spans="1:10">
      <c r="A57" s="263" t="s">
        <v>837</v>
      </c>
      <c r="C57">
        <v>0.222</v>
      </c>
      <c r="D57">
        <v>0.124</v>
      </c>
      <c r="E57" s="72">
        <v>10.55025</v>
      </c>
      <c r="G57">
        <f t="shared" si="0"/>
        <v>0</v>
      </c>
      <c r="J57" s="299" t="str">
        <f>PE!AP781</f>
        <v>Kläranlagen</v>
      </c>
    </row>
    <row r="58" spans="1:10">
      <c r="A58" s="263" t="s">
        <v>838</v>
      </c>
      <c r="C58">
        <v>0.90400000000000003</v>
      </c>
      <c r="D58">
        <v>0.124</v>
      </c>
      <c r="E58" s="72">
        <v>8.4931399999999986</v>
      </c>
      <c r="G58">
        <f t="shared" si="0"/>
        <v>0</v>
      </c>
      <c r="J58" s="299" t="str">
        <f>PE!AP782</f>
        <v>Kläranlagen</v>
      </c>
    </row>
    <row r="59" spans="1:10">
      <c r="A59" s="263" t="s">
        <v>839</v>
      </c>
      <c r="C59">
        <v>0.96899999999999997</v>
      </c>
      <c r="D59">
        <v>9.7000000000000003E-2</v>
      </c>
      <c r="E59" s="72">
        <v>8.8780900000000003</v>
      </c>
      <c r="G59">
        <f t="shared" si="0"/>
        <v>0</v>
      </c>
      <c r="J59" s="299" t="str">
        <f>PE!AP783</f>
        <v>KWS, Schlamm</v>
      </c>
    </row>
    <row r="60" spans="1:10">
      <c r="A60" s="263" t="s">
        <v>840</v>
      </c>
      <c r="C60">
        <v>0.55400000000000005</v>
      </c>
      <c r="D60">
        <v>9.7000000000000003E-2</v>
      </c>
      <c r="E60" s="72">
        <v>13.416</v>
      </c>
      <c r="G60">
        <f t="shared" si="0"/>
        <v>0</v>
      </c>
      <c r="J60" s="299" t="str">
        <f>PE!AP784</f>
        <v>KWS, Schlamm</v>
      </c>
    </row>
    <row r="61" spans="1:10">
      <c r="A61" s="263" t="s">
        <v>841</v>
      </c>
      <c r="C61">
        <v>0.66200000000000003</v>
      </c>
      <c r="D61">
        <v>9.7000000000000003E-2</v>
      </c>
      <c r="E61" s="72">
        <v>12.52145</v>
      </c>
      <c r="G61">
        <f t="shared" si="0"/>
        <v>0</v>
      </c>
      <c r="J61" s="299" t="str">
        <f>PE!AP785</f>
        <v>KWS, Schlamm</v>
      </c>
    </row>
    <row r="62" spans="1:10">
      <c r="A62" s="263" t="s">
        <v>842</v>
      </c>
      <c r="C62">
        <v>0.70399999999999996</v>
      </c>
      <c r="D62">
        <v>0.105</v>
      </c>
      <c r="E62" s="72">
        <v>6.3610100000000003</v>
      </c>
      <c r="G62">
        <f t="shared" si="0"/>
        <v>0</v>
      </c>
      <c r="J62" s="299" t="str">
        <f>PE!AP786</f>
        <v>Kläranlagen</v>
      </c>
    </row>
    <row r="63" spans="1:10">
      <c r="A63" s="263" t="s">
        <v>843</v>
      </c>
      <c r="C63">
        <v>0.51200000000000001</v>
      </c>
      <c r="D63">
        <v>0.105</v>
      </c>
      <c r="E63" s="72">
        <v>6.8368600000000006</v>
      </c>
      <c r="G63">
        <f t="shared" si="0"/>
        <v>0</v>
      </c>
      <c r="J63" s="299" t="str">
        <f>PE!AP787</f>
        <v>Kläranlagen</v>
      </c>
    </row>
    <row r="64" spans="1:10">
      <c r="A64" s="263" t="s">
        <v>844</v>
      </c>
      <c r="C64">
        <v>1.012</v>
      </c>
      <c r="D64">
        <v>0.105</v>
      </c>
      <c r="E64" s="72">
        <v>9.6653200000000012</v>
      </c>
      <c r="G64">
        <f t="shared" si="0"/>
        <v>0</v>
      </c>
      <c r="J64" s="299" t="str">
        <f>PE!AP788</f>
        <v>Kläranlagen</v>
      </c>
    </row>
    <row r="65" spans="1:14">
      <c r="A65" s="263" t="s">
        <v>845</v>
      </c>
      <c r="C65">
        <v>0.70699999999999996</v>
      </c>
      <c r="D65">
        <v>3.5999999999999997E-2</v>
      </c>
      <c r="E65" s="72">
        <v>7.4095949999999986</v>
      </c>
      <c r="G65">
        <f t="shared" si="0"/>
        <v>0</v>
      </c>
      <c r="J65" s="299" t="str">
        <f>PE!AP789</f>
        <v>Kläranlagen</v>
      </c>
      <c r="L65" s="265"/>
      <c r="N65" s="280"/>
    </row>
    <row r="66" spans="1:14">
      <c r="A66" s="263" t="s">
        <v>846</v>
      </c>
      <c r="C66">
        <v>0.70699999999999996</v>
      </c>
      <c r="D66">
        <v>3.5999999999999997E-2</v>
      </c>
      <c r="E66" s="72">
        <v>8.2220100000000009</v>
      </c>
      <c r="G66">
        <f t="shared" ref="G66:G129" si="1">B66/E66</f>
        <v>0</v>
      </c>
      <c r="J66" s="299" t="str">
        <f>PE!AP790</f>
        <v>Kläranlagen</v>
      </c>
    </row>
    <row r="67" spans="1:14">
      <c r="A67" s="264" t="s">
        <v>1072</v>
      </c>
      <c r="C67">
        <v>0.64600000000000002</v>
      </c>
      <c r="D67">
        <v>5.3999999999999999E-2</v>
      </c>
      <c r="E67" s="72">
        <v>12.948399999999999</v>
      </c>
      <c r="G67">
        <f t="shared" si="1"/>
        <v>0</v>
      </c>
      <c r="J67" s="299" t="str">
        <f>PE!AP791</f>
        <v>Ringversuch</v>
      </c>
    </row>
    <row r="68" spans="1:14">
      <c r="A68" s="264" t="s">
        <v>1073</v>
      </c>
      <c r="C68">
        <v>0.55100000000000005</v>
      </c>
      <c r="D68">
        <v>5.3999999999999999E-2</v>
      </c>
      <c r="E68" s="72">
        <v>12.1568</v>
      </c>
      <c r="G68">
        <f t="shared" si="1"/>
        <v>0</v>
      </c>
      <c r="J68" s="299" t="str">
        <f>PE!AP792</f>
        <v>Ringversuch</v>
      </c>
    </row>
    <row r="69" spans="1:14">
      <c r="A69" s="264" t="s">
        <v>1074</v>
      </c>
      <c r="C69">
        <v>1.006</v>
      </c>
      <c r="D69">
        <v>5.3999999999999999E-2</v>
      </c>
      <c r="E69" s="72">
        <v>10.7052</v>
      </c>
      <c r="G69">
        <f t="shared" si="1"/>
        <v>0</v>
      </c>
      <c r="J69" s="299" t="str">
        <f>PE!AP793</f>
        <v>Ringversuch</v>
      </c>
    </row>
    <row r="70" spans="1:14">
      <c r="A70" s="264" t="s">
        <v>1075</v>
      </c>
      <c r="E70" s="72">
        <v>3.8606199999999991</v>
      </c>
      <c r="G70">
        <f t="shared" si="1"/>
        <v>0</v>
      </c>
      <c r="J70" s="299" t="str">
        <f>PE!AP794</f>
        <v>Ringversuch</v>
      </c>
    </row>
    <row r="71" spans="1:14">
      <c r="A71" s="264" t="s">
        <v>1076</v>
      </c>
      <c r="E71" s="72">
        <v>4.9999699999999994</v>
      </c>
      <c r="G71">
        <f t="shared" si="1"/>
        <v>0</v>
      </c>
      <c r="J71" s="299" t="str">
        <f>PE!AP795</f>
        <v>Ringversuch</v>
      </c>
    </row>
    <row r="72" spans="1:14">
      <c r="A72" s="264" t="s">
        <v>1077</v>
      </c>
      <c r="B72">
        <v>27.93</v>
      </c>
      <c r="E72" s="72">
        <v>2.4472399999999999</v>
      </c>
      <c r="F72">
        <v>0.5</v>
      </c>
      <c r="G72">
        <f t="shared" si="1"/>
        <v>11.412856932707868</v>
      </c>
      <c r="H72">
        <v>7.9339999999999999E-4</v>
      </c>
      <c r="I72" s="378">
        <f>100*B72/(H72*1000)</f>
        <v>3520.2924124023193</v>
      </c>
      <c r="J72" s="299" t="str">
        <f>PE!AP796</f>
        <v>Ringversuch</v>
      </c>
    </row>
    <row r="73" spans="1:14">
      <c r="A73" s="264" t="s">
        <v>1078</v>
      </c>
      <c r="E73" s="72">
        <v>5.4399699999999998</v>
      </c>
      <c r="G73">
        <f t="shared" si="1"/>
        <v>0</v>
      </c>
      <c r="J73" s="299" t="str">
        <f>PE!AP797</f>
        <v>Ringversuch</v>
      </c>
    </row>
    <row r="74" spans="1:14">
      <c r="A74" s="264" t="s">
        <v>1079</v>
      </c>
      <c r="E74" s="72">
        <v>3.875</v>
      </c>
      <c r="G74">
        <f t="shared" si="1"/>
        <v>0</v>
      </c>
      <c r="J74" s="299" t="str">
        <f>PE!AP798</f>
        <v>Ringversuch</v>
      </c>
    </row>
    <row r="75" spans="1:14">
      <c r="A75" s="264" t="s">
        <v>855</v>
      </c>
      <c r="E75" s="72">
        <v>4.3691700000000004</v>
      </c>
      <c r="G75">
        <f t="shared" si="1"/>
        <v>0</v>
      </c>
      <c r="J75" s="299" t="str">
        <f>PE!AP799</f>
        <v>Kläranlagen, Methode</v>
      </c>
    </row>
    <row r="76" spans="1:14">
      <c r="A76" s="264" t="s">
        <v>856</v>
      </c>
      <c r="C76">
        <v>0.70699999999999996</v>
      </c>
      <c r="D76">
        <v>4.1000000000000002E-2</v>
      </c>
      <c r="E76" s="72">
        <v>3.7162099999999998</v>
      </c>
      <c r="G76">
        <f t="shared" si="1"/>
        <v>0</v>
      </c>
      <c r="J76" s="299" t="str">
        <f>PE!AP800</f>
        <v>KWB</v>
      </c>
    </row>
    <row r="77" spans="1:14">
      <c r="A77" s="264" t="s">
        <v>857</v>
      </c>
      <c r="C77">
        <v>0.70699999999999996</v>
      </c>
      <c r="D77">
        <v>4.1000000000000002E-2</v>
      </c>
      <c r="E77" s="72">
        <v>3.9679250000000001</v>
      </c>
      <c r="G77">
        <f t="shared" si="1"/>
        <v>0</v>
      </c>
      <c r="J77" s="299" t="str">
        <f>PE!AP801</f>
        <v>KWB</v>
      </c>
    </row>
    <row r="78" spans="1:14">
      <c r="A78" s="264" t="s">
        <v>858</v>
      </c>
      <c r="C78">
        <v>0.70699999999999996</v>
      </c>
      <c r="D78">
        <v>2.492</v>
      </c>
      <c r="E78" s="72">
        <v>1.542055</v>
      </c>
      <c r="G78">
        <f t="shared" si="1"/>
        <v>0</v>
      </c>
      <c r="J78" s="299" t="str">
        <f>PE!AP802</f>
        <v>Bodenproben</v>
      </c>
    </row>
    <row r="79" spans="1:14">
      <c r="A79" s="264" t="s">
        <v>860</v>
      </c>
      <c r="C79">
        <v>0.70699999999999996</v>
      </c>
      <c r="D79">
        <v>2.492</v>
      </c>
      <c r="E79" s="72">
        <v>0.66958400000000007</v>
      </c>
      <c r="G79">
        <f t="shared" si="1"/>
        <v>0</v>
      </c>
      <c r="J79" s="299" t="str">
        <f>PE!AP803</f>
        <v>Bodenproben</v>
      </c>
    </row>
    <row r="80" spans="1:14">
      <c r="A80" s="264" t="s">
        <v>861</v>
      </c>
      <c r="C80">
        <v>0.69899999999999995</v>
      </c>
      <c r="D80">
        <v>2.9000000000000001E-2</v>
      </c>
      <c r="E80" s="72">
        <v>6.98522</v>
      </c>
      <c r="G80">
        <f t="shared" si="1"/>
        <v>0</v>
      </c>
      <c r="J80" s="299" t="str">
        <f>PE!AP804</f>
        <v>Kläranlagen</v>
      </c>
    </row>
    <row r="81" spans="1:10">
      <c r="A81" s="264" t="s">
        <v>862</v>
      </c>
      <c r="C81">
        <v>0.65200000000000002</v>
      </c>
      <c r="D81">
        <v>2.9000000000000001E-2</v>
      </c>
      <c r="E81" s="72">
        <v>7.3602299999999996</v>
      </c>
      <c r="G81">
        <f t="shared" si="1"/>
        <v>0</v>
      </c>
      <c r="J81" s="299" t="str">
        <f>PE!AP805</f>
        <v>Kläranlagen</v>
      </c>
    </row>
    <row r="82" spans="1:10">
      <c r="A82" s="264" t="s">
        <v>863</v>
      </c>
      <c r="C82">
        <v>0.873</v>
      </c>
      <c r="D82">
        <v>2.9000000000000001E-2</v>
      </c>
      <c r="E82" s="72">
        <v>7.2579799999999999</v>
      </c>
      <c r="G82">
        <f t="shared" si="1"/>
        <v>0</v>
      </c>
      <c r="J82" s="299" t="str">
        <f>PE!AP806</f>
        <v>Kläranlagen</v>
      </c>
    </row>
    <row r="83" spans="1:10">
      <c r="A83" s="264" t="s">
        <v>864</v>
      </c>
      <c r="E83" s="72">
        <v>7.8634899999999996</v>
      </c>
      <c r="G83">
        <f t="shared" si="1"/>
        <v>0</v>
      </c>
      <c r="J83" s="299" t="str">
        <f>PE!AP807</f>
        <v>Kläranlagen, Methode</v>
      </c>
    </row>
    <row r="84" spans="1:10">
      <c r="A84" s="281" t="s">
        <v>865</v>
      </c>
      <c r="C84">
        <v>0.54</v>
      </c>
      <c r="D84">
        <v>5.3999999999999999E-2</v>
      </c>
      <c r="E84">
        <v>12.1568</v>
      </c>
      <c r="G84">
        <f t="shared" si="1"/>
        <v>0</v>
      </c>
      <c r="J84" s="299" t="str">
        <f>PE!AP808</f>
        <v>Ringversuch</v>
      </c>
    </row>
    <row r="85" spans="1:10">
      <c r="A85" s="281" t="s">
        <v>866</v>
      </c>
      <c r="C85">
        <v>1.002</v>
      </c>
      <c r="D85">
        <v>5.3999999999999999E-2</v>
      </c>
      <c r="E85">
        <v>10.7057</v>
      </c>
      <c r="G85">
        <f t="shared" si="1"/>
        <v>0</v>
      </c>
      <c r="J85" s="299" t="str">
        <f>PE!AP809</f>
        <v>Ringversuch</v>
      </c>
    </row>
    <row r="86" spans="1:10">
      <c r="A86" s="281" t="s">
        <v>867</v>
      </c>
      <c r="D86" s="72"/>
      <c r="E86">
        <v>3.8606199999999991</v>
      </c>
      <c r="G86">
        <f t="shared" si="1"/>
        <v>0</v>
      </c>
      <c r="J86" s="299" t="str">
        <f>PE!AP810</f>
        <v>Ringversuch</v>
      </c>
    </row>
    <row r="87" spans="1:10">
      <c r="A87" s="281" t="s">
        <v>868</v>
      </c>
      <c r="D87" s="72"/>
      <c r="E87">
        <v>4.9999699999999994</v>
      </c>
      <c r="G87">
        <f t="shared" si="1"/>
        <v>0</v>
      </c>
      <c r="J87" s="299" t="str">
        <f>PE!AP811</f>
        <v>Ringversuch</v>
      </c>
    </row>
    <row r="88" spans="1:10">
      <c r="A88" s="281" t="s">
        <v>869</v>
      </c>
      <c r="D88" s="72"/>
      <c r="E88">
        <v>2.4472399999999999</v>
      </c>
      <c r="G88">
        <f t="shared" si="1"/>
        <v>0</v>
      </c>
      <c r="J88" s="299" t="str">
        <f>PE!AP812</f>
        <v>Ringversuch</v>
      </c>
    </row>
    <row r="89" spans="1:10">
      <c r="A89" s="281" t="s">
        <v>870</v>
      </c>
      <c r="D89" s="72"/>
      <c r="E89">
        <v>5.4399699999999998</v>
      </c>
      <c r="G89">
        <f t="shared" si="1"/>
        <v>0</v>
      </c>
      <c r="J89" s="299" t="str">
        <f>PE!AP813</f>
        <v>Ringversuch</v>
      </c>
    </row>
    <row r="90" spans="1:10">
      <c r="A90" s="281" t="s">
        <v>871</v>
      </c>
      <c r="D90" s="72"/>
      <c r="E90">
        <v>3.875</v>
      </c>
      <c r="G90">
        <f t="shared" si="1"/>
        <v>0</v>
      </c>
      <c r="J90" s="299" t="str">
        <f>PE!AP814</f>
        <v>Ringversuch</v>
      </c>
    </row>
    <row r="91" spans="1:10">
      <c r="A91" s="286" t="s">
        <v>872</v>
      </c>
      <c r="C91">
        <v>1.1040000000000001</v>
      </c>
      <c r="D91">
        <v>6.8000000000000005E-2</v>
      </c>
      <c r="E91">
        <v>9.286525000000001</v>
      </c>
      <c r="G91">
        <f t="shared" si="1"/>
        <v>0</v>
      </c>
      <c r="J91" s="299" t="str">
        <f>PE!AP815</f>
        <v>Flussproben</v>
      </c>
    </row>
    <row r="92" spans="1:10">
      <c r="A92" s="286" t="s">
        <v>874</v>
      </c>
      <c r="C92">
        <v>0.61799999999999999</v>
      </c>
      <c r="D92">
        <v>6.8000000000000005E-2</v>
      </c>
      <c r="E92">
        <v>12.2521</v>
      </c>
      <c r="G92">
        <f t="shared" si="1"/>
        <v>0</v>
      </c>
      <c r="J92" s="299" t="str">
        <f>PE!AP816</f>
        <v>Flussproben</v>
      </c>
    </row>
    <row r="93" spans="1:10">
      <c r="A93" s="286" t="s">
        <v>875</v>
      </c>
      <c r="C93">
        <v>0.49199999999999999</v>
      </c>
      <c r="D93">
        <v>6.8000000000000005E-2</v>
      </c>
      <c r="E93">
        <v>12.615600000000001</v>
      </c>
      <c r="G93">
        <f t="shared" si="1"/>
        <v>0</v>
      </c>
      <c r="J93" s="299" t="str">
        <f>PE!AP817</f>
        <v>Flussproben</v>
      </c>
    </row>
    <row r="94" spans="1:10">
      <c r="A94" s="286" t="s">
        <v>876</v>
      </c>
      <c r="C94">
        <v>0.97599999999999998</v>
      </c>
      <c r="D94">
        <v>0.115</v>
      </c>
      <c r="E94">
        <v>7.8564349999999994</v>
      </c>
      <c r="G94">
        <f t="shared" si="1"/>
        <v>0</v>
      </c>
      <c r="J94" s="299" t="str">
        <f>PE!AP818</f>
        <v>Flussproben</v>
      </c>
    </row>
    <row r="95" spans="1:10">
      <c r="A95" s="286" t="s">
        <v>877</v>
      </c>
      <c r="C95">
        <v>1.0029999999999999</v>
      </c>
      <c r="D95">
        <v>0.115</v>
      </c>
      <c r="E95">
        <v>14.190099999999999</v>
      </c>
      <c r="G95">
        <f t="shared" si="1"/>
        <v>0</v>
      </c>
      <c r="J95" s="299" t="str">
        <f>PE!AP819</f>
        <v>Flussproben</v>
      </c>
    </row>
    <row r="96" spans="1:10">
      <c r="A96" s="286" t="s">
        <v>878</v>
      </c>
      <c r="C96">
        <v>7.9000000000000001E-2</v>
      </c>
      <c r="D96">
        <v>0.115</v>
      </c>
      <c r="E96">
        <v>11.1106</v>
      </c>
      <c r="G96">
        <f t="shared" si="1"/>
        <v>0</v>
      </c>
      <c r="J96" s="299" t="str">
        <f>PE!AP820</f>
        <v>Flussproben</v>
      </c>
    </row>
    <row r="97" spans="1:10">
      <c r="A97" s="286" t="s">
        <v>879</v>
      </c>
      <c r="C97">
        <v>0.38</v>
      </c>
      <c r="D97">
        <v>2.1999999999999999E-2</v>
      </c>
      <c r="E97">
        <v>7.3928099999999999</v>
      </c>
      <c r="G97">
        <f t="shared" si="1"/>
        <v>0</v>
      </c>
      <c r="J97" s="299" t="str">
        <f>PE!AP821</f>
        <v>Flussproben</v>
      </c>
    </row>
    <row r="98" spans="1:10">
      <c r="A98" s="286" t="s">
        <v>880</v>
      </c>
      <c r="C98">
        <v>0.98199999999999998</v>
      </c>
      <c r="D98">
        <v>2.1999999999999999E-2</v>
      </c>
      <c r="E98">
        <v>6.2162100000000002</v>
      </c>
      <c r="G98">
        <f t="shared" si="1"/>
        <v>0</v>
      </c>
      <c r="J98" s="299" t="str">
        <f>PE!AP822</f>
        <v>Flussproben</v>
      </c>
    </row>
    <row r="99" spans="1:10">
      <c r="A99" s="286" t="s">
        <v>881</v>
      </c>
      <c r="C99">
        <v>0.85099999999999998</v>
      </c>
      <c r="D99">
        <v>2.1999999999999999E-2</v>
      </c>
      <c r="E99">
        <v>7.1563549999999996</v>
      </c>
      <c r="G99">
        <f t="shared" si="1"/>
        <v>0</v>
      </c>
      <c r="J99" s="299" t="str">
        <f>PE!AP823</f>
        <v>Flussproben</v>
      </c>
    </row>
    <row r="100" spans="1:10">
      <c r="A100" s="286" t="s">
        <v>882</v>
      </c>
      <c r="C100">
        <v>0.34200000000000003</v>
      </c>
      <c r="D100">
        <v>4.7E-2</v>
      </c>
      <c r="E100">
        <v>8.0316200000000002</v>
      </c>
      <c r="G100">
        <f t="shared" si="1"/>
        <v>0</v>
      </c>
      <c r="J100" s="299" t="str">
        <f>PE!AP824</f>
        <v>Flussproben</v>
      </c>
    </row>
    <row r="101" spans="1:10">
      <c r="A101" s="286" t="s">
        <v>883</v>
      </c>
      <c r="C101">
        <v>0.78300000000000003</v>
      </c>
      <c r="D101">
        <v>4.7E-2</v>
      </c>
      <c r="E101">
        <v>8.0259600000000013</v>
      </c>
      <c r="G101">
        <f t="shared" si="1"/>
        <v>0</v>
      </c>
      <c r="J101" s="299" t="str">
        <f>PE!AP825</f>
        <v>Flussproben</v>
      </c>
    </row>
    <row r="102" spans="1:10">
      <c r="A102" s="286" t="s">
        <v>884</v>
      </c>
      <c r="C102">
        <v>1.0549999999999999</v>
      </c>
      <c r="D102">
        <v>4.7E-2</v>
      </c>
      <c r="E102">
        <v>6.2082499999999996</v>
      </c>
      <c r="G102">
        <f t="shared" si="1"/>
        <v>0</v>
      </c>
      <c r="J102" s="299" t="str">
        <f>PE!AP826</f>
        <v>Flussproben</v>
      </c>
    </row>
    <row r="103" spans="1:10">
      <c r="A103" s="286" t="s">
        <v>885</v>
      </c>
      <c r="E103">
        <v>3.4388299999999997E-2</v>
      </c>
      <c r="G103">
        <f t="shared" si="1"/>
        <v>0</v>
      </c>
      <c r="J103" s="299" t="str">
        <f>PE!AP827</f>
        <v>Methode</v>
      </c>
    </row>
    <row r="104" spans="1:10">
      <c r="A104" s="286" t="s">
        <v>886</v>
      </c>
      <c r="C104">
        <v>0.70699999999999996</v>
      </c>
      <c r="D104">
        <v>1.159</v>
      </c>
      <c r="E104">
        <v>42.269350000000003</v>
      </c>
      <c r="G104">
        <f t="shared" si="1"/>
        <v>0</v>
      </c>
      <c r="J104" s="299" t="str">
        <f>PE!AP828</f>
        <v>Straßenabfluss</v>
      </c>
    </row>
    <row r="105" spans="1:10">
      <c r="A105" s="286" t="s">
        <v>888</v>
      </c>
      <c r="C105">
        <v>0.70699999999999996</v>
      </c>
      <c r="D105">
        <v>1.159</v>
      </c>
      <c r="E105">
        <v>8.3740800000000011</v>
      </c>
      <c r="G105">
        <f t="shared" si="1"/>
        <v>0</v>
      </c>
      <c r="J105" s="299" t="str">
        <f>PE!AP829</f>
        <v>Straßenabfluss</v>
      </c>
    </row>
    <row r="106" spans="1:10">
      <c r="A106" s="286" t="s">
        <v>889</v>
      </c>
      <c r="C106">
        <v>0.873</v>
      </c>
      <c r="D106">
        <v>5.1999999999999998E-2</v>
      </c>
      <c r="E106">
        <v>10.184799999999999</v>
      </c>
      <c r="G106">
        <f t="shared" si="1"/>
        <v>0</v>
      </c>
      <c r="J106" s="299" t="str">
        <f>PE!AP830</f>
        <v>Kläranlagen</v>
      </c>
    </row>
    <row r="107" spans="1:10">
      <c r="A107" s="286" t="s">
        <v>890</v>
      </c>
      <c r="C107">
        <v>0.90300000000000002</v>
      </c>
      <c r="D107">
        <v>5.1999999999999998E-2</v>
      </c>
      <c r="E107">
        <v>6.6310199999999986</v>
      </c>
      <c r="G107">
        <f t="shared" si="1"/>
        <v>0</v>
      </c>
      <c r="J107" s="299" t="str">
        <f>PE!AP831</f>
        <v>Kläranlagen</v>
      </c>
    </row>
    <row r="108" spans="1:10">
      <c r="A108" s="286" t="s">
        <v>891</v>
      </c>
      <c r="C108">
        <v>0.44900000000000001</v>
      </c>
      <c r="D108">
        <v>5.1999999999999998E-2</v>
      </c>
      <c r="E108">
        <v>7.7322649999999999</v>
      </c>
      <c r="G108">
        <f t="shared" si="1"/>
        <v>0</v>
      </c>
      <c r="J108" s="299" t="str">
        <f>PE!AP832</f>
        <v>Kläranlagen</v>
      </c>
    </row>
    <row r="109" spans="1:10">
      <c r="A109" s="307" t="s">
        <v>892</v>
      </c>
      <c r="E109">
        <v>6.8647899999999993</v>
      </c>
      <c r="G109">
        <f t="shared" si="1"/>
        <v>0</v>
      </c>
      <c r="J109" s="299" t="str">
        <f>PE!AP833</f>
        <v>Ringversuch</v>
      </c>
    </row>
    <row r="110" spans="1:10">
      <c r="A110" s="307" t="s">
        <v>893</v>
      </c>
      <c r="E110">
        <v>5.2691300000000014</v>
      </c>
      <c r="G110">
        <f t="shared" si="1"/>
        <v>0</v>
      </c>
      <c r="J110" s="299" t="str">
        <f>PE!AP834</f>
        <v>Kläranlagen, Methode</v>
      </c>
    </row>
    <row r="111" spans="1:10">
      <c r="A111" s="307" t="s">
        <v>894</v>
      </c>
      <c r="C111">
        <v>0.70699999999999996</v>
      </c>
      <c r="D111">
        <v>9.4E-2</v>
      </c>
      <c r="E111">
        <v>7.6050600000000008</v>
      </c>
      <c r="G111">
        <f t="shared" si="1"/>
        <v>0</v>
      </c>
      <c r="J111" s="299" t="str">
        <f>PE!AP835</f>
        <v>Kläranlagen</v>
      </c>
    </row>
    <row r="112" spans="1:10">
      <c r="A112" s="307" t="s">
        <v>895</v>
      </c>
      <c r="C112">
        <v>0.70699999999999996</v>
      </c>
      <c r="D112">
        <v>9.4E-2</v>
      </c>
      <c r="E112">
        <v>7.6572449999999996</v>
      </c>
      <c r="G112">
        <f t="shared" si="1"/>
        <v>0</v>
      </c>
      <c r="J112" s="299" t="str">
        <f>PE!AP836</f>
        <v>Kläranlagen</v>
      </c>
    </row>
    <row r="113" spans="1:10">
      <c r="A113" s="308" t="s">
        <v>896</v>
      </c>
      <c r="C113">
        <v>0.68799999999999994</v>
      </c>
      <c r="D113">
        <v>3.6999999999999998E-2</v>
      </c>
      <c r="E113">
        <v>8.7559050000000003</v>
      </c>
      <c r="G113">
        <f t="shared" si="1"/>
        <v>0</v>
      </c>
      <c r="J113" s="299" t="str">
        <f>PE!AP837</f>
        <v>KWS</v>
      </c>
    </row>
    <row r="114" spans="1:10">
      <c r="A114" s="308" t="s">
        <v>897</v>
      </c>
      <c r="C114">
        <v>0.878</v>
      </c>
      <c r="D114">
        <v>3.6999999999999998E-2</v>
      </c>
      <c r="E114">
        <v>9.4018100000000011</v>
      </c>
      <c r="G114">
        <f t="shared" si="1"/>
        <v>0</v>
      </c>
      <c r="J114" s="299" t="str">
        <f>PE!AP838</f>
        <v>KWS</v>
      </c>
    </row>
    <row r="115" spans="1:10">
      <c r="A115" s="308" t="s">
        <v>898</v>
      </c>
      <c r="C115">
        <v>0.65600000000000003</v>
      </c>
      <c r="D115">
        <v>3.6999999999999998E-2</v>
      </c>
      <c r="E115">
        <v>8.4639299999999995</v>
      </c>
      <c r="G115">
        <f t="shared" si="1"/>
        <v>0</v>
      </c>
      <c r="J115" s="299" t="str">
        <f>PE!AP839</f>
        <v>KWS</v>
      </c>
    </row>
    <row r="116" spans="1:10">
      <c r="A116" s="314" t="s">
        <v>899</v>
      </c>
      <c r="E116">
        <v>0.15474299999999999</v>
      </c>
      <c r="G116">
        <f t="shared" si="1"/>
        <v>0</v>
      </c>
      <c r="J116" s="299" t="str">
        <f>PE!AP840</f>
        <v>Sickerwasser</v>
      </c>
    </row>
    <row r="117" spans="1:10">
      <c r="A117" s="314" t="s">
        <v>900</v>
      </c>
      <c r="E117">
        <v>0.34292499999999998</v>
      </c>
      <c r="G117">
        <f t="shared" si="1"/>
        <v>0</v>
      </c>
      <c r="J117" s="299" t="str">
        <f>PE!AP841</f>
        <v>Sickerwasser</v>
      </c>
    </row>
    <row r="118" spans="1:10">
      <c r="A118" s="314" t="s">
        <v>901</v>
      </c>
      <c r="E118">
        <v>-4.0199999999999818</v>
      </c>
      <c r="G118">
        <f t="shared" si="1"/>
        <v>0</v>
      </c>
      <c r="J118" s="299" t="str">
        <f>PE!AP842</f>
        <v>Sickerwasser</v>
      </c>
    </row>
    <row r="119" spans="1:10">
      <c r="A119" s="314" t="s">
        <v>902</v>
      </c>
      <c r="E119">
        <v>0.50999999999999091</v>
      </c>
      <c r="G119">
        <f t="shared" si="1"/>
        <v>0</v>
      </c>
      <c r="J119" s="299" t="str">
        <f>PE!AP843</f>
        <v>Sickerwasser</v>
      </c>
    </row>
    <row r="120" spans="1:10">
      <c r="A120" s="314" t="s">
        <v>903</v>
      </c>
      <c r="E120">
        <v>0.98000000000001819</v>
      </c>
      <c r="G120">
        <f t="shared" si="1"/>
        <v>0</v>
      </c>
      <c r="J120" s="299" t="str">
        <f>PE!AP844</f>
        <v>Sickerwasser</v>
      </c>
    </row>
    <row r="121" spans="1:10">
      <c r="A121" s="314" t="s">
        <v>904</v>
      </c>
      <c r="E121">
        <v>11.670000000000069</v>
      </c>
      <c r="G121">
        <f t="shared" si="1"/>
        <v>0</v>
      </c>
      <c r="J121" s="299" t="str">
        <f>PE!AP845</f>
        <v>Sickerwasser</v>
      </c>
    </row>
    <row r="122" spans="1:10">
      <c r="A122" s="314" t="s">
        <v>905</v>
      </c>
      <c r="E122">
        <v>0.98000000000001819</v>
      </c>
      <c r="G122">
        <f t="shared" si="1"/>
        <v>0</v>
      </c>
      <c r="J122" s="299" t="str">
        <f>PE!AP846</f>
        <v>Sickerwasser</v>
      </c>
    </row>
    <row r="123" spans="1:10">
      <c r="A123" s="318" t="s">
        <v>906</v>
      </c>
      <c r="C123">
        <v>0.53800000000000003</v>
      </c>
      <c r="D123">
        <v>5.2999999999999999E-2</v>
      </c>
      <c r="E123">
        <v>5.7561650000000002</v>
      </c>
      <c r="G123">
        <f t="shared" si="1"/>
        <v>0</v>
      </c>
      <c r="J123" s="299" t="str">
        <f>PE!AP847</f>
        <v>KWS</v>
      </c>
    </row>
    <row r="124" spans="1:10">
      <c r="A124" s="318" t="s">
        <v>907</v>
      </c>
      <c r="C124">
        <v>0.84899999999999998</v>
      </c>
      <c r="D124">
        <v>5.2999999999999999E-2</v>
      </c>
      <c r="E124">
        <v>4.7637349999999996</v>
      </c>
      <c r="G124">
        <f t="shared" si="1"/>
        <v>0</v>
      </c>
      <c r="J124" s="299" t="str">
        <f>PE!AP848</f>
        <v>KWS</v>
      </c>
    </row>
    <row r="125" spans="1:10">
      <c r="A125" s="318" t="s">
        <v>908</v>
      </c>
      <c r="C125">
        <v>0.8</v>
      </c>
      <c r="D125">
        <v>5.2999999999999999E-2</v>
      </c>
      <c r="E125">
        <v>6.4533699999999996</v>
      </c>
      <c r="G125">
        <f t="shared" si="1"/>
        <v>0</v>
      </c>
      <c r="J125" s="299" t="str">
        <f>PE!AP849</f>
        <v>KWS</v>
      </c>
    </row>
    <row r="126" spans="1:10">
      <c r="A126" s="318" t="s">
        <v>909</v>
      </c>
      <c r="C126">
        <v>1.0569999999999999</v>
      </c>
      <c r="D126">
        <v>0.03</v>
      </c>
      <c r="E126">
        <v>10.164300000000001</v>
      </c>
      <c r="G126">
        <f t="shared" si="1"/>
        <v>0</v>
      </c>
      <c r="J126" s="299" t="str">
        <f>PE!AP850</f>
        <v>Flussproben</v>
      </c>
    </row>
    <row r="127" spans="1:10">
      <c r="A127" s="318" t="s">
        <v>910</v>
      </c>
      <c r="C127">
        <v>0.84799999999999998</v>
      </c>
      <c r="D127">
        <v>0.03</v>
      </c>
      <c r="E127">
        <v>9.1882099999999998</v>
      </c>
      <c r="G127">
        <f t="shared" si="1"/>
        <v>0</v>
      </c>
      <c r="J127" s="299" t="str">
        <f>PE!AP851</f>
        <v>Flussproben</v>
      </c>
    </row>
    <row r="128" spans="1:10">
      <c r="A128" s="318" t="s">
        <v>911</v>
      </c>
      <c r="C128">
        <v>1.1279999999999999</v>
      </c>
      <c r="D128">
        <v>0.11799999999999999</v>
      </c>
      <c r="E128">
        <v>8.6088899999999988</v>
      </c>
      <c r="G128">
        <f t="shared" si="1"/>
        <v>0</v>
      </c>
      <c r="J128" s="299" t="str">
        <f>PE!AP852</f>
        <v>Flussproben</v>
      </c>
    </row>
    <row r="129" spans="1:10">
      <c r="A129" s="318" t="s">
        <v>912</v>
      </c>
      <c r="C129">
        <v>0.72199999999999998</v>
      </c>
      <c r="D129">
        <v>0.11799999999999999</v>
      </c>
      <c r="E129">
        <v>5.6537300000000004</v>
      </c>
      <c r="G129">
        <f t="shared" si="1"/>
        <v>0</v>
      </c>
      <c r="J129" s="299" t="str">
        <f>PE!AP853</f>
        <v>Flussproben</v>
      </c>
    </row>
    <row r="130" spans="1:10">
      <c r="A130" s="318" t="s">
        <v>913</v>
      </c>
      <c r="C130">
        <v>0.40799999999999997</v>
      </c>
      <c r="D130">
        <v>0.11799999999999999</v>
      </c>
      <c r="E130">
        <v>7.3857999999999997</v>
      </c>
      <c r="G130">
        <f t="shared" ref="G130:G193" si="2">B130/E130</f>
        <v>0</v>
      </c>
      <c r="J130" s="299" t="str">
        <f>PE!AP854</f>
        <v>Flussproben</v>
      </c>
    </row>
    <row r="131" spans="1:10">
      <c r="A131" s="318" t="s">
        <v>914</v>
      </c>
      <c r="C131">
        <v>0.34399999999999997</v>
      </c>
      <c r="D131">
        <v>8.2000000000000003E-2</v>
      </c>
      <c r="E131">
        <v>5.98393</v>
      </c>
      <c r="G131">
        <f t="shared" si="2"/>
        <v>0</v>
      </c>
      <c r="J131" s="299" t="str">
        <f>PE!AP855</f>
        <v>RÜB</v>
      </c>
    </row>
    <row r="132" spans="1:10">
      <c r="A132" s="318" t="s">
        <v>916</v>
      </c>
      <c r="C132">
        <v>0.79600000000000004</v>
      </c>
      <c r="D132">
        <v>8.2000000000000003E-2</v>
      </c>
      <c r="E132">
        <v>5.4762849999999998</v>
      </c>
      <c r="G132">
        <f t="shared" si="2"/>
        <v>0</v>
      </c>
      <c r="J132" s="299" t="str">
        <f>PE!AP856</f>
        <v>RÜB</v>
      </c>
    </row>
    <row r="133" spans="1:10">
      <c r="A133" s="318" t="s">
        <v>917</v>
      </c>
      <c r="C133">
        <v>1.1020000000000001</v>
      </c>
      <c r="D133">
        <v>8.2000000000000003E-2</v>
      </c>
      <c r="E133">
        <v>10.230499999999999</v>
      </c>
      <c r="G133">
        <f t="shared" si="2"/>
        <v>0</v>
      </c>
      <c r="J133" s="299" t="str">
        <f>PE!AP857</f>
        <v>RÜB</v>
      </c>
    </row>
    <row r="134" spans="1:10">
      <c r="A134" s="320" t="s">
        <v>918</v>
      </c>
      <c r="C134">
        <v>0.89100000000000001</v>
      </c>
      <c r="D134">
        <v>7.2999999999999995E-2</v>
      </c>
      <c r="E134">
        <v>6.1067300000000007</v>
      </c>
      <c r="G134">
        <f t="shared" si="2"/>
        <v>0</v>
      </c>
      <c r="J134" s="299" t="str">
        <f>PE!AP858</f>
        <v>KWS</v>
      </c>
    </row>
    <row r="135" spans="1:10">
      <c r="A135" s="320" t="s">
        <v>919</v>
      </c>
      <c r="C135">
        <v>0.88600000000000001</v>
      </c>
      <c r="D135">
        <v>7.2999999999999995E-2</v>
      </c>
      <c r="E135">
        <v>4.3619599999999998</v>
      </c>
      <c r="G135">
        <f t="shared" si="2"/>
        <v>0</v>
      </c>
      <c r="J135" s="299" t="str">
        <f>PE!AP859</f>
        <v>KWS</v>
      </c>
    </row>
    <row r="136" spans="1:10">
      <c r="A136" s="320" t="s">
        <v>920</v>
      </c>
      <c r="C136">
        <v>0.45100000000000001</v>
      </c>
      <c r="D136">
        <v>7.2999999999999995E-2</v>
      </c>
      <c r="E136">
        <v>5.0663900000000002</v>
      </c>
      <c r="G136">
        <f t="shared" si="2"/>
        <v>0</v>
      </c>
      <c r="J136" s="299" t="str">
        <f>PE!AP860</f>
        <v>KWS</v>
      </c>
    </row>
    <row r="137" spans="1:10">
      <c r="A137" s="320" t="s">
        <v>921</v>
      </c>
      <c r="E137">
        <v>1.51233</v>
      </c>
      <c r="G137">
        <f t="shared" si="2"/>
        <v>0</v>
      </c>
      <c r="J137" s="299" t="str">
        <f>PE!AP861</f>
        <v>KWS, Methode</v>
      </c>
    </row>
    <row r="138" spans="1:10">
      <c r="A138" s="320" t="s">
        <v>922</v>
      </c>
      <c r="C138">
        <v>0.52800000000000002</v>
      </c>
      <c r="D138">
        <v>0.104</v>
      </c>
      <c r="E138">
        <v>9.3551099999999998</v>
      </c>
      <c r="G138">
        <f t="shared" si="2"/>
        <v>0</v>
      </c>
      <c r="J138" s="299" t="str">
        <f>PE!AP862</f>
        <v>Flussproben</v>
      </c>
    </row>
    <row r="139" spans="1:10">
      <c r="A139" s="320" t="s">
        <v>923</v>
      </c>
      <c r="C139">
        <v>1.1419999999999999</v>
      </c>
      <c r="D139">
        <v>0.104</v>
      </c>
      <c r="E139">
        <v>4.7531699999999999</v>
      </c>
      <c r="G139">
        <f t="shared" si="2"/>
        <v>0</v>
      </c>
      <c r="J139" s="299" t="str">
        <f>PE!AP863</f>
        <v>Flussproben</v>
      </c>
    </row>
    <row r="140" spans="1:10">
      <c r="A140" s="320" t="s">
        <v>924</v>
      </c>
      <c r="C140">
        <v>0.622</v>
      </c>
      <c r="D140">
        <v>0.104</v>
      </c>
      <c r="E140">
        <v>11.220549999999999</v>
      </c>
      <c r="G140">
        <f t="shared" si="2"/>
        <v>0</v>
      </c>
      <c r="J140" s="299" t="str">
        <f>PE!AP864</f>
        <v>Flussproben</v>
      </c>
    </row>
    <row r="141" spans="1:10">
      <c r="A141" s="320" t="s">
        <v>1106</v>
      </c>
      <c r="C141">
        <v>0.57799999999999996</v>
      </c>
      <c r="D141">
        <v>22.041</v>
      </c>
      <c r="E141">
        <v>9.23292</v>
      </c>
      <c r="G141">
        <f t="shared" si="2"/>
        <v>0</v>
      </c>
      <c r="J141" s="299" t="str">
        <f>PE!AP865</f>
        <v>Kläranlagen</v>
      </c>
    </row>
    <row r="142" spans="1:10">
      <c r="A142" s="320" t="s">
        <v>1107</v>
      </c>
      <c r="C142">
        <v>1.1539999999999999</v>
      </c>
      <c r="D142">
        <v>22.041</v>
      </c>
      <c r="E142">
        <v>-99.239099999999993</v>
      </c>
      <c r="G142">
        <f t="shared" si="2"/>
        <v>0</v>
      </c>
      <c r="J142" s="299" t="str">
        <f>PE!AP866</f>
        <v>Kläranlagen</v>
      </c>
    </row>
    <row r="143" spans="1:10">
      <c r="A143" s="320" t="s">
        <v>1108</v>
      </c>
      <c r="C143">
        <v>0.57699999999999996</v>
      </c>
      <c r="D143">
        <v>22.041</v>
      </c>
      <c r="E143">
        <v>8.4308049999999994</v>
      </c>
      <c r="G143">
        <f t="shared" si="2"/>
        <v>0</v>
      </c>
      <c r="J143" s="299" t="str">
        <f>PE!AP867</f>
        <v>Kläranlagen</v>
      </c>
    </row>
    <row r="144" spans="1:10">
      <c r="A144" s="320" t="s">
        <v>928</v>
      </c>
      <c r="C144">
        <v>0.67500000000000004</v>
      </c>
      <c r="D144">
        <v>5.8999999999999997E-2</v>
      </c>
      <c r="E144">
        <v>11.371600000000001</v>
      </c>
      <c r="G144">
        <f t="shared" si="2"/>
        <v>0</v>
      </c>
      <c r="J144" s="299" t="str">
        <f>PE!AP868</f>
        <v>Münchehofe</v>
      </c>
    </row>
    <row r="145" spans="1:10">
      <c r="A145" s="320" t="s">
        <v>929</v>
      </c>
      <c r="C145">
        <v>0.97199999999999998</v>
      </c>
      <c r="D145">
        <v>5.8999999999999997E-2</v>
      </c>
      <c r="E145">
        <v>13.8476</v>
      </c>
      <c r="G145">
        <f t="shared" si="2"/>
        <v>0</v>
      </c>
      <c r="J145" s="299" t="str">
        <f>PE!AP869</f>
        <v>Münchehofe</v>
      </c>
    </row>
    <row r="146" spans="1:10">
      <c r="A146" s="320" t="s">
        <v>930</v>
      </c>
      <c r="C146">
        <v>0.54900000000000004</v>
      </c>
      <c r="D146">
        <v>5.8999999999999997E-2</v>
      </c>
      <c r="E146">
        <v>11.058949999999999</v>
      </c>
      <c r="G146">
        <f t="shared" si="2"/>
        <v>0</v>
      </c>
      <c r="J146" s="299" t="str">
        <f>PE!AP870</f>
        <v>Münchehofe</v>
      </c>
    </row>
    <row r="147" spans="1:10">
      <c r="A147" s="320" t="s">
        <v>931</v>
      </c>
      <c r="C147">
        <v>0.498</v>
      </c>
      <c r="D147">
        <v>4.1000000000000002E-2</v>
      </c>
      <c r="E147">
        <v>5.7896099999999997</v>
      </c>
      <c r="G147">
        <f t="shared" si="2"/>
        <v>0</v>
      </c>
      <c r="J147" s="299" t="str">
        <f>PE!AP871</f>
        <v>Münchehofe</v>
      </c>
    </row>
    <row r="148" spans="1:10">
      <c r="A148" s="320" t="s">
        <v>932</v>
      </c>
      <c r="C148">
        <v>0.81399999999999995</v>
      </c>
      <c r="D148">
        <v>4.1000000000000002E-2</v>
      </c>
      <c r="E148">
        <v>6.0290800000000004</v>
      </c>
      <c r="G148">
        <f t="shared" si="2"/>
        <v>0</v>
      </c>
      <c r="J148" s="299" t="str">
        <f>PE!AP872</f>
        <v>Münchehofe</v>
      </c>
    </row>
    <row r="149" spans="1:10">
      <c r="A149" s="320" t="s">
        <v>933</v>
      </c>
      <c r="C149">
        <v>0.88700000000000001</v>
      </c>
      <c r="D149">
        <v>4.1000000000000002E-2</v>
      </c>
      <c r="E149">
        <v>6.4609699999999997</v>
      </c>
      <c r="G149">
        <f t="shared" si="2"/>
        <v>0</v>
      </c>
      <c r="J149" s="299" t="str">
        <f>PE!AP873</f>
        <v>Münchehofe</v>
      </c>
    </row>
    <row r="150" spans="1:10">
      <c r="A150" s="320" t="s">
        <v>934</v>
      </c>
      <c r="E150">
        <v>9.5821000000000003E-2</v>
      </c>
      <c r="G150">
        <f t="shared" si="2"/>
        <v>0</v>
      </c>
      <c r="J150" s="299" t="str">
        <f>PE!AP874</f>
        <v>RBF</v>
      </c>
    </row>
    <row r="151" spans="1:10">
      <c r="A151" s="320" t="s">
        <v>936</v>
      </c>
      <c r="E151">
        <v>3.9952099999999997E-2</v>
      </c>
      <c r="G151">
        <f t="shared" si="2"/>
        <v>0</v>
      </c>
      <c r="J151" s="299" t="str">
        <f>PE!AP875</f>
        <v>Methode</v>
      </c>
    </row>
    <row r="152" spans="1:10">
      <c r="A152" s="320" t="s">
        <v>937</v>
      </c>
      <c r="C152">
        <v>0.70699999999999996</v>
      </c>
      <c r="D152">
        <v>4.1000000000000002E-2</v>
      </c>
      <c r="E152">
        <v>12.188499999999999</v>
      </c>
      <c r="G152">
        <f t="shared" si="2"/>
        <v>0</v>
      </c>
      <c r="J152" s="299" t="str">
        <f>PE!AP876</f>
        <v>Straßenabfluss</v>
      </c>
    </row>
    <row r="153" spans="1:10">
      <c r="A153" s="320" t="s">
        <v>938</v>
      </c>
      <c r="C153">
        <v>0.70699999999999996</v>
      </c>
      <c r="D153">
        <v>4.1000000000000002E-2</v>
      </c>
      <c r="E153">
        <v>17.268899999999999</v>
      </c>
      <c r="G153">
        <f t="shared" si="2"/>
        <v>0</v>
      </c>
      <c r="J153" s="299" t="str">
        <f>PE!AP877</f>
        <v>Straßenabfluss</v>
      </c>
    </row>
    <row r="154" spans="1:10">
      <c r="A154" s="320" t="s">
        <v>939</v>
      </c>
      <c r="C154">
        <v>0.70699999999999996</v>
      </c>
      <c r="D154">
        <v>6.9000000000000006E-2</v>
      </c>
      <c r="E154">
        <v>6.0072850000000004</v>
      </c>
      <c r="G154">
        <f t="shared" si="2"/>
        <v>0</v>
      </c>
      <c r="J154" s="299" t="str">
        <f>PE!AP878</f>
        <v>Kläranlagen</v>
      </c>
    </row>
    <row r="155" spans="1:10">
      <c r="A155" s="320" t="s">
        <v>940</v>
      </c>
      <c r="C155">
        <v>0.70699999999999996</v>
      </c>
      <c r="D155">
        <v>6.9000000000000006E-2</v>
      </c>
      <c r="E155">
        <v>5.5315799999999999</v>
      </c>
      <c r="G155">
        <f t="shared" si="2"/>
        <v>0</v>
      </c>
      <c r="J155" s="299" t="str">
        <f>PE!AP879</f>
        <v>Kläranlagen</v>
      </c>
    </row>
    <row r="156" spans="1:10">
      <c r="A156" s="324" t="s">
        <v>941</v>
      </c>
      <c r="C156">
        <v>0.14699999999999999</v>
      </c>
      <c r="D156">
        <v>0.29299999999999998</v>
      </c>
      <c r="E156">
        <v>26.531649999999999</v>
      </c>
      <c r="G156">
        <f t="shared" si="2"/>
        <v>0</v>
      </c>
      <c r="J156" s="299" t="str">
        <f>PE!AP880</f>
        <v>KWS</v>
      </c>
    </row>
    <row r="157" spans="1:10">
      <c r="A157" s="324" t="s">
        <v>942</v>
      </c>
      <c r="C157">
        <v>0.92200000000000004</v>
      </c>
      <c r="D157">
        <v>0.29299999999999998</v>
      </c>
      <c r="E157">
        <v>29.1462</v>
      </c>
      <c r="G157">
        <f t="shared" si="2"/>
        <v>0</v>
      </c>
      <c r="J157" s="299" t="str">
        <f>PE!AP881</f>
        <v>KWS</v>
      </c>
    </row>
    <row r="158" spans="1:10">
      <c r="A158" s="324" t="s">
        <v>943</v>
      </c>
      <c r="C158">
        <v>1.0509999999999999</v>
      </c>
      <c r="D158">
        <v>0.29299999999999998</v>
      </c>
      <c r="E158">
        <v>16.288900000000002</v>
      </c>
      <c r="G158">
        <f t="shared" si="2"/>
        <v>0</v>
      </c>
      <c r="J158" s="299" t="str">
        <f>PE!AP882</f>
        <v>KWS</v>
      </c>
    </row>
    <row r="159" spans="1:10">
      <c r="A159" s="324" t="s">
        <v>944</v>
      </c>
      <c r="C159">
        <v>0.998</v>
      </c>
      <c r="D159">
        <v>0.246</v>
      </c>
      <c r="E159">
        <v>3.7278199999999999</v>
      </c>
      <c r="G159">
        <f t="shared" si="2"/>
        <v>0</v>
      </c>
      <c r="J159" s="299" t="str">
        <f>PE!AP883</f>
        <v>KWS</v>
      </c>
    </row>
    <row r="160" spans="1:10">
      <c r="A160" s="324" t="s">
        <v>945</v>
      </c>
      <c r="C160">
        <v>0.65900000000000003</v>
      </c>
      <c r="D160">
        <v>0.246</v>
      </c>
      <c r="E160">
        <v>6.7965999999999998</v>
      </c>
      <c r="G160">
        <f t="shared" si="2"/>
        <v>0</v>
      </c>
      <c r="J160" s="299" t="str">
        <f>PE!AP884</f>
        <v>KWS</v>
      </c>
    </row>
    <row r="161" spans="1:10">
      <c r="A161" s="324" t="s">
        <v>946</v>
      </c>
      <c r="C161">
        <v>0.51400000000000001</v>
      </c>
      <c r="D161">
        <v>0.246</v>
      </c>
      <c r="E161">
        <v>5.0972499999999998</v>
      </c>
      <c r="G161">
        <f t="shared" si="2"/>
        <v>0</v>
      </c>
      <c r="J161" s="299" t="str">
        <f>PE!AP885</f>
        <v>KWS</v>
      </c>
    </row>
    <row r="162" spans="1:10">
      <c r="A162" s="324" t="s">
        <v>947</v>
      </c>
      <c r="C162">
        <v>0.48199999999999998</v>
      </c>
      <c r="D162">
        <v>6.2E-2</v>
      </c>
      <c r="E162">
        <v>10.328900000000001</v>
      </c>
      <c r="G162">
        <f t="shared" si="2"/>
        <v>0</v>
      </c>
      <c r="J162" s="299" t="str">
        <f>PE!AP886</f>
        <v>Flussproben</v>
      </c>
    </row>
    <row r="163" spans="1:10">
      <c r="A163" s="324" t="s">
        <v>948</v>
      </c>
      <c r="C163">
        <v>0.66500000000000004</v>
      </c>
      <c r="D163">
        <v>6.2E-2</v>
      </c>
      <c r="E163">
        <v>9.8335849999999994</v>
      </c>
      <c r="G163">
        <f t="shared" si="2"/>
        <v>0</v>
      </c>
      <c r="J163" s="299" t="str">
        <f>PE!AP887</f>
        <v>Flussproben</v>
      </c>
    </row>
    <row r="164" spans="1:10">
      <c r="A164" s="324" t="s">
        <v>949</v>
      </c>
      <c r="C164">
        <v>1.1459999999999999</v>
      </c>
      <c r="D164">
        <v>6.2E-2</v>
      </c>
      <c r="E164">
        <v>16.55585</v>
      </c>
      <c r="G164">
        <f t="shared" si="2"/>
        <v>0</v>
      </c>
      <c r="J164" s="299" t="str">
        <f>PE!AP888</f>
        <v>Flussproben</v>
      </c>
    </row>
    <row r="165" spans="1:10">
      <c r="A165" s="324" t="s">
        <v>950</v>
      </c>
      <c r="E165">
        <v>10.1968</v>
      </c>
      <c r="G165">
        <f t="shared" si="2"/>
        <v>0</v>
      </c>
      <c r="J165" s="299" t="str">
        <f>PE!AP889</f>
        <v>Flussproben, Methode</v>
      </c>
    </row>
    <row r="166" spans="1:10">
      <c r="A166" s="324" t="s">
        <v>951</v>
      </c>
      <c r="E166">
        <v>0.53195800000000004</v>
      </c>
      <c r="G166">
        <f t="shared" si="2"/>
        <v>0</v>
      </c>
      <c r="J166" s="299" t="str">
        <f>PE!AP890</f>
        <v>Methode</v>
      </c>
    </row>
    <row r="167" spans="1:10">
      <c r="A167" s="324" t="s">
        <v>952</v>
      </c>
      <c r="E167">
        <v>0.137437</v>
      </c>
      <c r="G167">
        <f t="shared" si="2"/>
        <v>0</v>
      </c>
      <c r="J167" s="299" t="str">
        <f>PE!AP891</f>
        <v>Methode</v>
      </c>
    </row>
    <row r="168" spans="1:10">
      <c r="A168" s="324" t="s">
        <v>953</v>
      </c>
      <c r="C168">
        <v>0.70699999999999996</v>
      </c>
      <c r="D168">
        <v>1.0549999999999999</v>
      </c>
      <c r="E168">
        <v>35.155799999999999</v>
      </c>
      <c r="G168">
        <f t="shared" si="2"/>
        <v>0</v>
      </c>
      <c r="J168" s="299" t="str">
        <f>PE!AP892</f>
        <v>Straßenabfluss</v>
      </c>
    </row>
    <row r="169" spans="1:10">
      <c r="A169" s="324" t="s">
        <v>954</v>
      </c>
      <c r="C169">
        <v>0.70699999999999996</v>
      </c>
      <c r="D169">
        <v>1.0549999999999999</v>
      </c>
      <c r="E169">
        <v>42.128150000000012</v>
      </c>
      <c r="G169">
        <f t="shared" si="2"/>
        <v>0</v>
      </c>
      <c r="J169" s="299" t="str">
        <f>PE!AP893</f>
        <v>KWS, Methode</v>
      </c>
    </row>
    <row r="170" spans="1:10">
      <c r="A170" s="326" t="s">
        <v>955</v>
      </c>
      <c r="B170">
        <v>41.32</v>
      </c>
      <c r="C170">
        <v>1.0349999999999999</v>
      </c>
      <c r="D170">
        <v>0.14899999999999999</v>
      </c>
      <c r="E170">
        <v>18.248699999999999</v>
      </c>
      <c r="F170">
        <v>0.5</v>
      </c>
      <c r="G170">
        <f t="shared" si="2"/>
        <v>2.2642708795695037</v>
      </c>
      <c r="J170" s="299" t="str">
        <f>PE!AP894</f>
        <v>KWS, Methode</v>
      </c>
    </row>
    <row r="171" spans="1:10">
      <c r="A171" s="326" t="s">
        <v>956</v>
      </c>
      <c r="B171">
        <v>42.57</v>
      </c>
      <c r="C171">
        <v>0.42399999999999999</v>
      </c>
      <c r="D171">
        <v>0.14899999999999999</v>
      </c>
      <c r="E171">
        <v>10.176299999999999</v>
      </c>
      <c r="F171">
        <v>0.5</v>
      </c>
      <c r="G171">
        <f t="shared" si="2"/>
        <v>4.183249314583886</v>
      </c>
      <c r="J171" s="299" t="str">
        <f>PE!AP895</f>
        <v>KWS, Methode</v>
      </c>
    </row>
    <row r="172" spans="1:10">
      <c r="A172" s="326" t="s">
        <v>957</v>
      </c>
      <c r="C172">
        <v>0.308</v>
      </c>
      <c r="D172">
        <v>0.104</v>
      </c>
      <c r="E172">
        <v>10.766</v>
      </c>
      <c r="G172">
        <f t="shared" si="2"/>
        <v>0</v>
      </c>
      <c r="J172" s="299" t="str">
        <f>PE!AP896</f>
        <v>KWS, Methode</v>
      </c>
    </row>
    <row r="173" spans="1:10">
      <c r="A173" s="326" t="s">
        <v>958</v>
      </c>
      <c r="B173">
        <v>35.03</v>
      </c>
      <c r="C173">
        <v>1.0580000000000001</v>
      </c>
      <c r="D173">
        <v>0.104</v>
      </c>
      <c r="E173">
        <v>8.0681899999999995</v>
      </c>
      <c r="F173">
        <v>0.5</v>
      </c>
      <c r="G173">
        <f t="shared" si="2"/>
        <v>4.3417420759798668</v>
      </c>
      <c r="J173" s="299" t="str">
        <f>PE!AP897</f>
        <v>KWS, Methode</v>
      </c>
    </row>
    <row r="174" spans="1:10">
      <c r="A174" s="326" t="s">
        <v>959</v>
      </c>
      <c r="B174">
        <v>39.270000000000003</v>
      </c>
      <c r="C174">
        <v>0.82899999999999996</v>
      </c>
      <c r="D174">
        <v>0.104</v>
      </c>
      <c r="E174">
        <v>12.1059</v>
      </c>
      <c r="F174">
        <v>0.5</v>
      </c>
      <c r="G174">
        <f t="shared" si="2"/>
        <v>3.2438728223428246</v>
      </c>
      <c r="J174" s="299" t="str">
        <f>PE!AP898</f>
        <v>KWS, Methode</v>
      </c>
    </row>
    <row r="175" spans="1:10">
      <c r="A175" s="326" t="s">
        <v>960</v>
      </c>
      <c r="C175">
        <v>0.30299999999999999</v>
      </c>
      <c r="D175">
        <v>0.104</v>
      </c>
      <c r="E175">
        <v>8.165560000000001</v>
      </c>
      <c r="G175">
        <f t="shared" si="2"/>
        <v>0</v>
      </c>
      <c r="J175" s="299" t="str">
        <f>PE!AP899</f>
        <v>KWS, Methode</v>
      </c>
    </row>
    <row r="176" spans="1:10">
      <c r="A176" s="326" t="s">
        <v>961</v>
      </c>
      <c r="C176">
        <v>0.84699999999999998</v>
      </c>
      <c r="D176">
        <v>0.104</v>
      </c>
      <c r="E176">
        <v>7.0779899999999998</v>
      </c>
      <c r="G176">
        <f t="shared" si="2"/>
        <v>0</v>
      </c>
      <c r="J176" s="299" t="str">
        <f>PE!AP900</f>
        <v>KWS, Methode</v>
      </c>
    </row>
    <row r="177" spans="1:10">
      <c r="A177" s="326" t="s">
        <v>962</v>
      </c>
      <c r="C177">
        <v>1.04</v>
      </c>
      <c r="D177">
        <v>0.104</v>
      </c>
      <c r="E177">
        <v>10.222049999999999</v>
      </c>
      <c r="G177">
        <f t="shared" si="2"/>
        <v>0</v>
      </c>
      <c r="J177" s="299" t="str">
        <f>PE!AP901</f>
        <v>KWS, Methode</v>
      </c>
    </row>
    <row r="178" spans="1:10">
      <c r="A178" s="326" t="s">
        <v>963</v>
      </c>
      <c r="C178">
        <v>0.38100000000000001</v>
      </c>
      <c r="D178">
        <v>0.55100000000000005</v>
      </c>
      <c r="E178">
        <v>10.4535</v>
      </c>
      <c r="G178">
        <f t="shared" si="2"/>
        <v>0</v>
      </c>
      <c r="J178" s="299" t="str">
        <f>PE!AP902</f>
        <v>Kläranlagen</v>
      </c>
    </row>
    <row r="179" spans="1:10">
      <c r="A179" s="326" t="s">
        <v>964</v>
      </c>
      <c r="C179">
        <v>0.95</v>
      </c>
      <c r="D179">
        <v>0.55100000000000005</v>
      </c>
      <c r="E179">
        <v>8.8926250000000007</v>
      </c>
      <c r="G179">
        <f t="shared" si="2"/>
        <v>0</v>
      </c>
      <c r="J179" s="299" t="str">
        <f>PE!AP903</f>
        <v>Kläranlagen</v>
      </c>
    </row>
    <row r="180" spans="1:10">
      <c r="A180" s="326" t="s">
        <v>965</v>
      </c>
      <c r="C180">
        <v>0.80300000000000005</v>
      </c>
      <c r="D180">
        <v>0.55100000000000005</v>
      </c>
      <c r="E180">
        <v>10.566750000000001</v>
      </c>
      <c r="G180">
        <f t="shared" si="2"/>
        <v>0</v>
      </c>
      <c r="J180" s="299" t="str">
        <f>PE!AP904</f>
        <v>Kläranlagen</v>
      </c>
    </row>
    <row r="181" spans="1:10">
      <c r="A181" s="326" t="s">
        <v>966</v>
      </c>
      <c r="C181">
        <v>0.45300000000000001</v>
      </c>
      <c r="D181">
        <v>7.3999999999999996E-2</v>
      </c>
      <c r="E181">
        <v>12.769600000000001</v>
      </c>
      <c r="G181">
        <f t="shared" si="2"/>
        <v>0</v>
      </c>
      <c r="J181" s="299" t="str">
        <f>PE!AP905</f>
        <v>Straßenabfluss</v>
      </c>
    </row>
    <row r="182" spans="1:10">
      <c r="A182" s="326" t="s">
        <v>967</v>
      </c>
      <c r="C182">
        <v>1.107</v>
      </c>
      <c r="D182">
        <v>7.3999999999999996E-2</v>
      </c>
      <c r="E182">
        <v>9.585189999999999</v>
      </c>
      <c r="G182">
        <f t="shared" si="2"/>
        <v>0</v>
      </c>
      <c r="J182" s="299" t="str">
        <f>PE!AP906</f>
        <v>Straßenabfluss</v>
      </c>
    </row>
    <row r="183" spans="1:10">
      <c r="A183" s="326" t="s">
        <v>968</v>
      </c>
      <c r="C183">
        <v>0.70599999999999996</v>
      </c>
      <c r="D183">
        <v>7.3999999999999996E-2</v>
      </c>
      <c r="E183">
        <v>13.752599999999999</v>
      </c>
      <c r="G183">
        <f t="shared" si="2"/>
        <v>0</v>
      </c>
      <c r="J183" s="299" t="str">
        <f>PE!AP907</f>
        <v>Straßenabfluss</v>
      </c>
    </row>
    <row r="184" spans="1:10">
      <c r="A184" s="330" t="s">
        <v>969</v>
      </c>
      <c r="C184">
        <v>0.70699999999999996</v>
      </c>
      <c r="D184">
        <v>0.129</v>
      </c>
      <c r="E184">
        <v>5.9239199999999999</v>
      </c>
      <c r="G184">
        <f t="shared" si="2"/>
        <v>0</v>
      </c>
      <c r="J184" s="299" t="str">
        <f>PE!AP908</f>
        <v>Bodenproben</v>
      </c>
    </row>
    <row r="185" spans="1:10">
      <c r="A185" s="330" t="s">
        <v>970</v>
      </c>
      <c r="C185">
        <v>0.70699999999999996</v>
      </c>
      <c r="D185">
        <v>0.129</v>
      </c>
      <c r="E185">
        <v>11.6953</v>
      </c>
      <c r="G185">
        <f t="shared" si="2"/>
        <v>0</v>
      </c>
      <c r="J185" s="299" t="str">
        <f>PE!AP909</f>
        <v>Bodenproben</v>
      </c>
    </row>
    <row r="186" spans="1:10">
      <c r="A186" s="330" t="s">
        <v>971</v>
      </c>
      <c r="C186">
        <v>0.70699999999999996</v>
      </c>
      <c r="D186">
        <v>8.4000000000000005E-2</v>
      </c>
      <c r="E186">
        <v>5.3761700000000001</v>
      </c>
      <c r="G186">
        <f t="shared" si="2"/>
        <v>0</v>
      </c>
      <c r="J186" s="299" t="str">
        <f>PE!AP910</f>
        <v>Bodenproben</v>
      </c>
    </row>
    <row r="187" spans="1:10">
      <c r="A187" s="330" t="s">
        <v>972</v>
      </c>
      <c r="C187">
        <v>0.70699999999999996</v>
      </c>
      <c r="D187">
        <v>8.4000000000000005E-2</v>
      </c>
      <c r="E187">
        <v>9.5681949999999993</v>
      </c>
      <c r="G187">
        <f t="shared" si="2"/>
        <v>0</v>
      </c>
      <c r="J187" s="299" t="str">
        <f>PE!AP911</f>
        <v>Bodenproben</v>
      </c>
    </row>
    <row r="188" spans="1:10">
      <c r="A188" s="330" t="s">
        <v>973</v>
      </c>
      <c r="C188">
        <v>0.70699999999999996</v>
      </c>
      <c r="D188">
        <v>2.7E-2</v>
      </c>
      <c r="E188">
        <v>7.2167000000000003</v>
      </c>
      <c r="G188">
        <f t="shared" si="2"/>
        <v>0</v>
      </c>
      <c r="J188" s="299" t="str">
        <f>PE!AP912</f>
        <v>Bodenproben</v>
      </c>
    </row>
    <row r="189" spans="1:10">
      <c r="A189" s="330" t="s">
        <v>974</v>
      </c>
      <c r="C189">
        <v>0.70699999999999996</v>
      </c>
      <c r="D189">
        <v>2.7E-2</v>
      </c>
      <c r="E189">
        <v>6.6939800000000007</v>
      </c>
      <c r="G189">
        <f t="shared" si="2"/>
        <v>0</v>
      </c>
      <c r="J189" s="299" t="str">
        <f>PE!AP913</f>
        <v>Bodenproben</v>
      </c>
    </row>
    <row r="190" spans="1:10">
      <c r="A190" s="330" t="s">
        <v>975</v>
      </c>
      <c r="C190">
        <v>0.70699999999999996</v>
      </c>
      <c r="D190">
        <v>7.3999999999999996E-2</v>
      </c>
      <c r="E190">
        <v>9.5514899999999994</v>
      </c>
      <c r="G190">
        <f t="shared" si="2"/>
        <v>0</v>
      </c>
      <c r="J190" s="299" t="str">
        <f>PE!AP914</f>
        <v>Bodenproben</v>
      </c>
    </row>
    <row r="191" spans="1:10">
      <c r="A191" s="330" t="s">
        <v>976</v>
      </c>
      <c r="C191">
        <v>0.70699999999999996</v>
      </c>
      <c r="D191">
        <v>0.13500000000000001</v>
      </c>
      <c r="E191">
        <v>10.0252</v>
      </c>
      <c r="G191">
        <f t="shared" si="2"/>
        <v>0</v>
      </c>
      <c r="J191" s="299" t="str">
        <f>PE!AP915</f>
        <v>Bodenproben</v>
      </c>
    </row>
    <row r="192" spans="1:10">
      <c r="A192" s="330" t="s">
        <v>977</v>
      </c>
      <c r="C192">
        <v>0.70699999999999996</v>
      </c>
      <c r="D192">
        <v>0.104</v>
      </c>
      <c r="E192">
        <v>9.7563600000000008</v>
      </c>
      <c r="G192">
        <f t="shared" si="2"/>
        <v>0</v>
      </c>
      <c r="J192" s="299" t="str">
        <f>PE!AP916</f>
        <v>Bodenproben</v>
      </c>
    </row>
    <row r="193" spans="1:13">
      <c r="A193" s="330" t="s">
        <v>978</v>
      </c>
      <c r="C193">
        <v>0.70699999999999996</v>
      </c>
      <c r="D193">
        <v>0.104</v>
      </c>
      <c r="E193">
        <v>6.7526899999999994</v>
      </c>
      <c r="G193">
        <f t="shared" si="2"/>
        <v>0</v>
      </c>
      <c r="J193" s="299" t="str">
        <f>PE!AP917</f>
        <v>Bodenproben</v>
      </c>
    </row>
    <row r="194" spans="1:13">
      <c r="A194" s="330" t="s">
        <v>979</v>
      </c>
      <c r="C194">
        <v>0.70699999999999996</v>
      </c>
      <c r="D194">
        <v>7.3999999999999996E-2</v>
      </c>
      <c r="E194">
        <v>6.7782999999999998</v>
      </c>
      <c r="G194">
        <f t="shared" ref="G194:G237" si="3">B194/E194</f>
        <v>0</v>
      </c>
      <c r="J194" s="299" t="str">
        <f>PE!AP918</f>
        <v>Bodenproben</v>
      </c>
    </row>
    <row r="195" spans="1:13">
      <c r="A195" s="330" t="s">
        <v>980</v>
      </c>
      <c r="C195">
        <v>0.70699999999999996</v>
      </c>
      <c r="D195">
        <v>0.13500000000000001</v>
      </c>
      <c r="E195">
        <v>4.1185499999999999</v>
      </c>
      <c r="G195">
        <f t="shared" si="3"/>
        <v>0</v>
      </c>
      <c r="J195" s="299" t="str">
        <f>PE!AP919</f>
        <v>Bodenproben</v>
      </c>
    </row>
    <row r="196" spans="1:13">
      <c r="A196" s="333" t="s">
        <v>981</v>
      </c>
      <c r="E196" s="304">
        <v>18.433900000000001</v>
      </c>
      <c r="G196">
        <f t="shared" si="3"/>
        <v>0</v>
      </c>
      <c r="J196" s="299" t="str">
        <f>PE!AP920</f>
        <v>Bodenproben</v>
      </c>
    </row>
    <row r="197" spans="1:13">
      <c r="A197" s="333" t="s">
        <v>982</v>
      </c>
      <c r="E197">
        <v>16.974799999999998</v>
      </c>
      <c r="G197">
        <f t="shared" si="3"/>
        <v>0</v>
      </c>
      <c r="J197" s="299" t="str">
        <f>PE!AP921</f>
        <v>Bodenproben</v>
      </c>
    </row>
    <row r="198" spans="1:13">
      <c r="A198" s="333" t="s">
        <v>983</v>
      </c>
      <c r="B198">
        <v>57.9</v>
      </c>
      <c r="E198">
        <v>2.40835</v>
      </c>
      <c r="F198">
        <v>0.5</v>
      </c>
      <c r="G198">
        <f t="shared" si="3"/>
        <v>24.041356115182595</v>
      </c>
      <c r="H198" s="287">
        <v>81.192000000000007</v>
      </c>
      <c r="I198" s="256">
        <f>B198/H198*100</f>
        <v>71.312444575820265</v>
      </c>
      <c r="J198" s="299" t="str">
        <f>PE!AP922</f>
        <v>KWS, Methode</v>
      </c>
    </row>
    <row r="199" spans="1:13">
      <c r="A199" s="333" t="s">
        <v>984</v>
      </c>
      <c r="C199">
        <v>0.79800000000000004</v>
      </c>
      <c r="D199">
        <v>9.2999999999999999E-2</v>
      </c>
      <c r="E199">
        <v>7.2383749999999996</v>
      </c>
      <c r="G199">
        <f t="shared" si="3"/>
        <v>0</v>
      </c>
      <c r="I199" s="256"/>
      <c r="J199" s="299" t="str">
        <f>PE!AP923</f>
        <v>KWS, Methode</v>
      </c>
    </row>
    <row r="200" spans="1:13">
      <c r="A200" s="333" t="s">
        <v>985</v>
      </c>
      <c r="C200">
        <v>0.71599999999999997</v>
      </c>
      <c r="D200">
        <v>9.2999999999999999E-2</v>
      </c>
      <c r="E200">
        <v>10.759</v>
      </c>
      <c r="G200">
        <f t="shared" si="3"/>
        <v>0</v>
      </c>
      <c r="I200" s="256"/>
      <c r="J200" s="299" t="str">
        <f>PE!AP924</f>
        <v>KWS, Methode</v>
      </c>
    </row>
    <row r="201" spans="1:13">
      <c r="A201" s="333" t="s">
        <v>986</v>
      </c>
      <c r="E201">
        <v>6.9593999999999996</v>
      </c>
      <c r="G201">
        <f t="shared" si="3"/>
        <v>0</v>
      </c>
      <c r="I201" s="256"/>
      <c r="J201" s="299" t="str">
        <f>PE!AP925</f>
        <v>KWS, Methode</v>
      </c>
    </row>
    <row r="202" spans="1:13">
      <c r="A202" s="333" t="s">
        <v>987</v>
      </c>
      <c r="B202">
        <v>27.81</v>
      </c>
      <c r="E202">
        <v>6.5583899999999993</v>
      </c>
      <c r="F202">
        <v>0.5</v>
      </c>
      <c r="G202">
        <f t="shared" si="3"/>
        <v>4.2403699688490626</v>
      </c>
      <c r="H202">
        <f>0.0046997*1000</f>
        <v>4.6997</v>
      </c>
      <c r="I202" s="256">
        <f>B202/H202*100</f>
        <v>591.73989829138031</v>
      </c>
      <c r="J202" s="299" t="str">
        <f>PE!AP926</f>
        <v>Flussproben, Methode</v>
      </c>
    </row>
    <row r="203" spans="1:13">
      <c r="A203" s="333" t="s">
        <v>988</v>
      </c>
      <c r="E203" s="265">
        <v>5.7743099999999999E-2</v>
      </c>
      <c r="G203">
        <f t="shared" si="3"/>
        <v>0</v>
      </c>
      <c r="J203" s="299" t="str">
        <f>PE!AP927</f>
        <v>Methode</v>
      </c>
      <c r="M203" s="183"/>
    </row>
    <row r="204" spans="1:13">
      <c r="A204" s="333" t="s">
        <v>989</v>
      </c>
      <c r="E204">
        <v>0.1338</v>
      </c>
      <c r="G204">
        <f t="shared" si="3"/>
        <v>0</v>
      </c>
      <c r="J204" s="299" t="str">
        <f>PE!AP928</f>
        <v>Methode</v>
      </c>
    </row>
    <row r="205" spans="1:13">
      <c r="A205" s="333" t="s">
        <v>990</v>
      </c>
      <c r="E205">
        <v>4.8291000000000004</v>
      </c>
      <c r="G205">
        <f t="shared" si="3"/>
        <v>0</v>
      </c>
      <c r="J205" s="299" t="str">
        <f>PE!AP929</f>
        <v>Straßenabfluss, Methode</v>
      </c>
    </row>
    <row r="206" spans="1:13">
      <c r="A206" s="333" t="s">
        <v>992</v>
      </c>
      <c r="C206">
        <v>0.70699999999999996</v>
      </c>
      <c r="D206">
        <v>4.3999999999999997E-2</v>
      </c>
      <c r="E206">
        <v>13.0227</v>
      </c>
      <c r="G206">
        <f t="shared" si="3"/>
        <v>0</v>
      </c>
      <c r="J206" s="299" t="str">
        <f>PE!AP930</f>
        <v>Straßenabfluss</v>
      </c>
    </row>
    <row r="207" spans="1:13">
      <c r="A207" s="333" t="s">
        <v>993</v>
      </c>
      <c r="C207">
        <v>0.70699999999999996</v>
      </c>
      <c r="D207">
        <v>4.3999999999999997E-2</v>
      </c>
      <c r="E207">
        <v>10.6518</v>
      </c>
      <c r="G207">
        <f t="shared" si="3"/>
        <v>0</v>
      </c>
      <c r="J207" s="299" t="str">
        <f>PE!AP931</f>
        <v>Straßenabfluss</v>
      </c>
    </row>
    <row r="208" spans="1:13">
      <c r="A208" s="333" t="s">
        <v>994</v>
      </c>
      <c r="C208">
        <v>0.70699999999999996</v>
      </c>
      <c r="D208">
        <v>0.01</v>
      </c>
      <c r="E208">
        <v>11.817399999999999</v>
      </c>
      <c r="G208">
        <f t="shared" si="3"/>
        <v>0</v>
      </c>
      <c r="J208" s="299" t="str">
        <f>PE!AP932</f>
        <v>Straßenabfluss</v>
      </c>
    </row>
    <row r="209" spans="1:10">
      <c r="A209" s="333" t="s">
        <v>995</v>
      </c>
      <c r="C209">
        <v>0.70699999999999996</v>
      </c>
      <c r="D209">
        <v>0.01</v>
      </c>
      <c r="E209">
        <v>11.172000000000001</v>
      </c>
      <c r="G209">
        <f t="shared" si="3"/>
        <v>0</v>
      </c>
      <c r="J209" s="299" t="str">
        <f>PE!AP933</f>
        <v>Straßenabfluss</v>
      </c>
    </row>
    <row r="210" spans="1:10">
      <c r="A210" s="333" t="s">
        <v>996</v>
      </c>
      <c r="E210">
        <v>5.7991000000000001</v>
      </c>
      <c r="G210">
        <f t="shared" si="3"/>
        <v>0</v>
      </c>
      <c r="J210" s="299" t="str">
        <f>PE!AP934</f>
        <v>Straßenabfluss, Methode</v>
      </c>
    </row>
    <row r="211" spans="1:10">
      <c r="A211" s="333" t="s">
        <v>997</v>
      </c>
      <c r="C211">
        <v>0.70699999999999996</v>
      </c>
      <c r="D211">
        <v>4.2000000000000003E-2</v>
      </c>
      <c r="E211">
        <v>9.7790800000000004</v>
      </c>
      <c r="G211">
        <f t="shared" si="3"/>
        <v>0</v>
      </c>
      <c r="J211" s="299" t="str">
        <f>PE!AP935</f>
        <v>Straßenabfluss</v>
      </c>
    </row>
    <row r="212" spans="1:10">
      <c r="A212" s="333" t="s">
        <v>998</v>
      </c>
      <c r="C212">
        <v>0.70699999999999996</v>
      </c>
      <c r="D212">
        <v>4.2000000000000003E-2</v>
      </c>
      <c r="E212">
        <v>11.240500000000001</v>
      </c>
      <c r="G212">
        <f t="shared" si="3"/>
        <v>0</v>
      </c>
      <c r="J212" s="299" t="str">
        <f>PE!AP936</f>
        <v>Straßenabfluss</v>
      </c>
    </row>
    <row r="213" spans="1:10">
      <c r="A213" s="333" t="s">
        <v>999</v>
      </c>
      <c r="C213">
        <v>0.70699999999999996</v>
      </c>
      <c r="D213">
        <v>0.111</v>
      </c>
      <c r="E213">
        <v>8.0438550000000006</v>
      </c>
      <c r="G213">
        <f t="shared" si="3"/>
        <v>0</v>
      </c>
      <c r="J213" s="299" t="str">
        <f>PE!AP937</f>
        <v>Straßenabfluss</v>
      </c>
    </row>
    <row r="214" spans="1:10">
      <c r="A214" s="333" t="s">
        <v>1000</v>
      </c>
      <c r="C214">
        <v>0.70699999999999996</v>
      </c>
      <c r="D214">
        <v>0.111</v>
      </c>
      <c r="E214">
        <v>12.492749999999999</v>
      </c>
      <c r="G214">
        <f t="shared" si="3"/>
        <v>0</v>
      </c>
      <c r="J214" s="299" t="str">
        <f>PE!AP938</f>
        <v>Straßenabfluss</v>
      </c>
    </row>
    <row r="215" spans="1:10">
      <c r="A215" s="333" t="s">
        <v>1001</v>
      </c>
      <c r="C215">
        <v>0.70699999999999996</v>
      </c>
      <c r="D215">
        <v>0.46400000000000002</v>
      </c>
      <c r="E215">
        <v>9.6039899999999996</v>
      </c>
      <c r="G215">
        <f t="shared" si="3"/>
        <v>0</v>
      </c>
      <c r="J215" s="299" t="str">
        <f>PE!AP939</f>
        <v>Straßenabfluss</v>
      </c>
    </row>
    <row r="216" spans="1:10">
      <c r="A216" s="333" t="s">
        <v>1002</v>
      </c>
      <c r="C216">
        <v>0.70699999999999996</v>
      </c>
      <c r="D216">
        <v>0.46400000000000002</v>
      </c>
      <c r="E216">
        <v>12.9993</v>
      </c>
      <c r="G216">
        <f t="shared" si="3"/>
        <v>0</v>
      </c>
      <c r="J216" s="299" t="str">
        <f>PE!AP940</f>
        <v>Straßenabfluss</v>
      </c>
    </row>
    <row r="217" spans="1:10">
      <c r="A217" s="333" t="s">
        <v>1003</v>
      </c>
      <c r="C217">
        <v>0.70699999999999996</v>
      </c>
      <c r="D217">
        <v>0.17399999999999999</v>
      </c>
      <c r="E217">
        <v>8.3272600000000008</v>
      </c>
      <c r="G217">
        <f t="shared" si="3"/>
        <v>0</v>
      </c>
      <c r="J217" s="299" t="str">
        <f>PE!AP941</f>
        <v>Straßenabfluss</v>
      </c>
    </row>
    <row r="218" spans="1:10">
      <c r="A218" s="333" t="s">
        <v>1004</v>
      </c>
      <c r="C218">
        <v>0.70699999999999996</v>
      </c>
      <c r="D218">
        <v>0.17399999999999999</v>
      </c>
      <c r="E218">
        <v>5.5668749999999996</v>
      </c>
      <c r="G218">
        <f t="shared" si="3"/>
        <v>0</v>
      </c>
      <c r="J218" s="299" t="str">
        <f>PE!AP942</f>
        <v>Straßenabfluss</v>
      </c>
    </row>
    <row r="219" spans="1:10">
      <c r="A219" s="333" t="s">
        <v>1005</v>
      </c>
      <c r="C219">
        <v>0.70699999999999996</v>
      </c>
      <c r="D219">
        <v>0.12</v>
      </c>
      <c r="E219">
        <v>10.570399999999999</v>
      </c>
      <c r="G219">
        <f t="shared" si="3"/>
        <v>0</v>
      </c>
      <c r="J219" s="299" t="str">
        <f>PE!AP943</f>
        <v>Straßenabfluss</v>
      </c>
    </row>
    <row r="220" spans="1:10">
      <c r="A220" s="333" t="s">
        <v>1006</v>
      </c>
      <c r="C220">
        <v>0.70699999999999996</v>
      </c>
      <c r="D220">
        <v>0.12</v>
      </c>
      <c r="E220">
        <v>7.1077349999999999</v>
      </c>
      <c r="G220">
        <f t="shared" si="3"/>
        <v>0</v>
      </c>
      <c r="J220" s="299" t="str">
        <f>PE!AP944</f>
        <v>Straßenabfluss</v>
      </c>
    </row>
    <row r="221" spans="1:10">
      <c r="A221" s="371" t="s">
        <v>1007</v>
      </c>
      <c r="E221">
        <v>8.5403399999999987</v>
      </c>
      <c r="G221">
        <f t="shared" si="3"/>
        <v>0</v>
      </c>
      <c r="J221" s="299" t="str">
        <f>PE!AP945</f>
        <v>KWS, Methode</v>
      </c>
    </row>
    <row r="222" spans="1:10">
      <c r="A222" s="371" t="s">
        <v>1008</v>
      </c>
      <c r="E222">
        <v>5.9147600000000002E-2</v>
      </c>
      <c r="G222">
        <f t="shared" si="3"/>
        <v>0</v>
      </c>
      <c r="J222" s="299" t="str">
        <f>PE!AP946</f>
        <v>Methode</v>
      </c>
    </row>
    <row r="223" spans="1:10">
      <c r="A223" s="371" t="s">
        <v>1009</v>
      </c>
      <c r="C223">
        <v>0.70699999999999996</v>
      </c>
      <c r="D223">
        <v>0.15</v>
      </c>
      <c r="E223">
        <v>9.0053249999999991</v>
      </c>
      <c r="G223">
        <f t="shared" si="3"/>
        <v>0</v>
      </c>
      <c r="J223" s="299" t="str">
        <f>PE!AP947</f>
        <v>Straßenabfluss</v>
      </c>
    </row>
    <row r="224" spans="1:10">
      <c r="A224" s="371" t="s">
        <v>1010</v>
      </c>
      <c r="C224">
        <v>0.70699999999999996</v>
      </c>
      <c r="D224">
        <v>0.15</v>
      </c>
      <c r="E224">
        <v>7.380395</v>
      </c>
      <c r="G224">
        <f t="shared" si="3"/>
        <v>0</v>
      </c>
      <c r="J224" s="299" t="str">
        <f>PE!AP948</f>
        <v>Straßenabfluss</v>
      </c>
    </row>
    <row r="225" spans="1:10">
      <c r="A225" s="371" t="s">
        <v>1011</v>
      </c>
      <c r="E225">
        <v>4.4695199999999993</v>
      </c>
      <c r="G225">
        <f t="shared" si="3"/>
        <v>0</v>
      </c>
      <c r="J225" s="299" t="str">
        <f>PE!AP949</f>
        <v>Straßenabfluss</v>
      </c>
    </row>
    <row r="226" spans="1:10">
      <c r="A226" s="371" t="s">
        <v>1012</v>
      </c>
      <c r="C226">
        <v>0.70699999999999996</v>
      </c>
      <c r="D226">
        <v>0.16500000000000001</v>
      </c>
      <c r="E226">
        <v>7.4709699999999986</v>
      </c>
      <c r="G226">
        <f t="shared" si="3"/>
        <v>0</v>
      </c>
      <c r="J226" s="299" t="str">
        <f>PE!AP950</f>
        <v>Straßenabfluss</v>
      </c>
    </row>
    <row r="227" spans="1:10">
      <c r="A227" s="371" t="s">
        <v>1013</v>
      </c>
      <c r="C227">
        <v>0.70699999999999996</v>
      </c>
      <c r="D227">
        <v>0.16500000000000001</v>
      </c>
      <c r="E227">
        <v>5.5076400000000003</v>
      </c>
      <c r="G227">
        <f t="shared" si="3"/>
        <v>0</v>
      </c>
      <c r="J227" s="299" t="str">
        <f>PE!AP951</f>
        <v>Straßenabfluss</v>
      </c>
    </row>
    <row r="228" spans="1:10">
      <c r="A228" s="371" t="s">
        <v>1014</v>
      </c>
      <c r="C228">
        <v>0.70699999999999996</v>
      </c>
      <c r="D228">
        <v>0.19700000000000001</v>
      </c>
      <c r="E228">
        <v>5.2082850000000001</v>
      </c>
      <c r="G228">
        <f t="shared" si="3"/>
        <v>0</v>
      </c>
      <c r="J228" s="299" t="str">
        <f>PE!AP952</f>
        <v>Straßenabfluss</v>
      </c>
    </row>
    <row r="229" spans="1:10">
      <c r="A229" s="371" t="s">
        <v>1015</v>
      </c>
      <c r="C229">
        <v>0.70699999999999996</v>
      </c>
      <c r="D229">
        <v>0.19700000000000001</v>
      </c>
      <c r="E229">
        <v>7.9868699999999997</v>
      </c>
      <c r="G229">
        <f t="shared" si="3"/>
        <v>0</v>
      </c>
      <c r="J229" s="299" t="str">
        <f>PE!AP953</f>
        <v>Straßenabfluss</v>
      </c>
    </row>
    <row r="230" spans="1:10">
      <c r="A230" s="371" t="s">
        <v>1016</v>
      </c>
      <c r="C230">
        <v>0.70699999999999996</v>
      </c>
      <c r="D230">
        <v>0.40899999999999997</v>
      </c>
      <c r="E230">
        <v>5.3942600000000001</v>
      </c>
      <c r="G230">
        <f t="shared" si="3"/>
        <v>0</v>
      </c>
      <c r="J230" s="299" t="str">
        <f>PE!AP954</f>
        <v>Straßenabfluss</v>
      </c>
    </row>
    <row r="231" spans="1:10">
      <c r="A231" s="371" t="s">
        <v>1017</v>
      </c>
      <c r="C231">
        <v>0.70699999999999996</v>
      </c>
      <c r="D231">
        <v>0.40899999999999997</v>
      </c>
      <c r="E231">
        <v>8.81677</v>
      </c>
      <c r="G231">
        <f t="shared" si="3"/>
        <v>0</v>
      </c>
      <c r="J231" s="299" t="str">
        <f>PE!AP955</f>
        <v>Straßenabfluss</v>
      </c>
    </row>
    <row r="232" spans="1:10">
      <c r="A232" s="371" t="s">
        <v>1018</v>
      </c>
      <c r="C232">
        <v>0.70699999999999996</v>
      </c>
      <c r="D232">
        <v>0.23300000000000001</v>
      </c>
      <c r="E232">
        <v>20.2043</v>
      </c>
      <c r="G232">
        <f t="shared" si="3"/>
        <v>0</v>
      </c>
      <c r="J232" s="299" t="str">
        <f>PE!AP956</f>
        <v>Straßenabfluss</v>
      </c>
    </row>
    <row r="233" spans="1:10">
      <c r="A233" s="371" t="s">
        <v>1019</v>
      </c>
      <c r="B233">
        <v>26.98</v>
      </c>
      <c r="C233">
        <v>0.70699999999999996</v>
      </c>
      <c r="D233">
        <v>0.23300000000000001</v>
      </c>
      <c r="E233">
        <v>29.874700000000001</v>
      </c>
      <c r="F233">
        <v>0.5</v>
      </c>
      <c r="G233">
        <f t="shared" si="3"/>
        <v>0.90310530314948767</v>
      </c>
      <c r="J233" s="299" t="str">
        <f>PE!AP957</f>
        <v>Straßenabfluss</v>
      </c>
    </row>
    <row r="234" spans="1:10">
      <c r="A234" s="371" t="s">
        <v>1020</v>
      </c>
      <c r="C234">
        <v>0.70699999999999996</v>
      </c>
      <c r="D234">
        <v>0.34</v>
      </c>
      <c r="E234">
        <v>2.8785050000000001</v>
      </c>
      <c r="G234">
        <f t="shared" si="3"/>
        <v>0</v>
      </c>
      <c r="J234" s="299" t="str">
        <f>PE!AP958</f>
        <v>Straßenabfluss</v>
      </c>
    </row>
    <row r="235" spans="1:10">
      <c r="A235" s="371" t="s">
        <v>1021</v>
      </c>
      <c r="C235">
        <v>0.70699999999999996</v>
      </c>
      <c r="D235">
        <v>0.34</v>
      </c>
      <c r="E235">
        <v>2.8524050000000001</v>
      </c>
      <c r="G235">
        <f t="shared" si="3"/>
        <v>0</v>
      </c>
      <c r="J235" s="299" t="str">
        <f>PE!AP959</f>
        <v>Straßenabfluss</v>
      </c>
    </row>
    <row r="236" spans="1:10">
      <c r="A236" s="371" t="s">
        <v>1022</v>
      </c>
      <c r="C236">
        <v>0.70699999999999996</v>
      </c>
      <c r="D236">
        <v>3.5000000000000003E-2</v>
      </c>
      <c r="E236">
        <v>3.5029300000000001</v>
      </c>
      <c r="G236">
        <f t="shared" si="3"/>
        <v>0</v>
      </c>
      <c r="J236" s="299" t="str">
        <f>PE!AP960</f>
        <v>Straßenabfluss</v>
      </c>
    </row>
    <row r="237" spans="1:10">
      <c r="A237" s="371" t="s">
        <v>1023</v>
      </c>
      <c r="C237">
        <v>0.70699999999999996</v>
      </c>
      <c r="D237">
        <v>3.5000000000000003E-2</v>
      </c>
      <c r="E237">
        <v>3.8363700000000001</v>
      </c>
      <c r="G237">
        <f t="shared" si="3"/>
        <v>0</v>
      </c>
      <c r="J237" s="299" t="str">
        <f>PE!AP961</f>
        <v>Straßenabfluss</v>
      </c>
    </row>
    <row r="238" spans="1:10">
      <c r="A238" s="380" t="s">
        <v>1024</v>
      </c>
      <c r="B238"/>
      <c r="C238">
        <v>1.08</v>
      </c>
      <c r="D238">
        <v>0.28899999999999998</v>
      </c>
      <c r="E238">
        <v>10.0718</v>
      </c>
      <c r="F238"/>
    </row>
    <row r="239" spans="1:10">
      <c r="A239" s="380" t="s">
        <v>1025</v>
      </c>
      <c r="B239"/>
      <c r="C239">
        <v>0.20200000000000001</v>
      </c>
      <c r="D239">
        <v>0.28899999999999998</v>
      </c>
      <c r="E239">
        <v>16.639399999999998</v>
      </c>
      <c r="F239"/>
    </row>
    <row r="240" spans="1:10">
      <c r="A240" s="380" t="s">
        <v>1026</v>
      </c>
      <c r="B240"/>
      <c r="C240">
        <v>0.88600000000000001</v>
      </c>
      <c r="D240">
        <v>0.28899999999999998</v>
      </c>
      <c r="E240">
        <v>22.468150000000001</v>
      </c>
      <c r="F240"/>
    </row>
    <row r="241" spans="1:6">
      <c r="A241" s="380" t="s">
        <v>1027</v>
      </c>
      <c r="B241"/>
      <c r="C241">
        <v>0.379</v>
      </c>
      <c r="D241">
        <v>6.4000000000000001E-2</v>
      </c>
      <c r="E241">
        <v>15.792899999999999</v>
      </c>
      <c r="F241"/>
    </row>
    <row r="242" spans="1:6">
      <c r="A242" s="380" t="s">
        <v>1028</v>
      </c>
      <c r="B242"/>
      <c r="C242">
        <v>1.0089999999999999</v>
      </c>
      <c r="D242">
        <v>6.4000000000000001E-2</v>
      </c>
      <c r="E242">
        <v>9.8225499999999997</v>
      </c>
      <c r="F242"/>
    </row>
    <row r="243" spans="1:6">
      <c r="A243" s="380" t="s">
        <v>1029</v>
      </c>
      <c r="B243"/>
      <c r="C243">
        <v>0.82499999999999996</v>
      </c>
      <c r="D243">
        <v>6.4000000000000001E-2</v>
      </c>
      <c r="E243">
        <v>22.014600000000002</v>
      </c>
      <c r="F243"/>
    </row>
    <row r="244" spans="1:6">
      <c r="A244" s="380" t="s">
        <v>1030</v>
      </c>
      <c r="B244"/>
      <c r="C244">
        <v>0.94699999999999995</v>
      </c>
      <c r="D244">
        <v>0.188</v>
      </c>
      <c r="E244">
        <v>7.5543800000000001</v>
      </c>
      <c r="F244"/>
    </row>
    <row r="245" spans="1:6">
      <c r="A245" s="380" t="s">
        <v>1031</v>
      </c>
      <c r="B245"/>
      <c r="C245">
        <v>0.112</v>
      </c>
      <c r="D245">
        <v>0.188</v>
      </c>
      <c r="E245">
        <v>12.848599999999999</v>
      </c>
      <c r="F245"/>
    </row>
    <row r="246" spans="1:6">
      <c r="A246" s="380" t="s">
        <v>1032</v>
      </c>
      <c r="B246"/>
      <c r="C246">
        <v>1.022</v>
      </c>
      <c r="D246">
        <v>0.188</v>
      </c>
      <c r="E246">
        <v>19.5212</v>
      </c>
      <c r="F246"/>
    </row>
    <row r="247" spans="1:6">
      <c r="A247" s="380" t="s">
        <v>1033</v>
      </c>
      <c r="B247"/>
      <c r="C247">
        <v>0.82399999999999995</v>
      </c>
      <c r="D247">
        <v>5.3999999999999999E-2</v>
      </c>
      <c r="E247">
        <v>11.5001</v>
      </c>
      <c r="F247"/>
    </row>
    <row r="248" spans="1:6">
      <c r="A248" s="380" t="s">
        <v>1034</v>
      </c>
      <c r="B248"/>
      <c r="C248">
        <v>0.29699999999999999</v>
      </c>
      <c r="D248">
        <v>5.3999999999999999E-2</v>
      </c>
      <c r="E248">
        <v>14.77725</v>
      </c>
      <c r="F248"/>
    </row>
    <row r="249" spans="1:6">
      <c r="A249" s="380" t="s">
        <v>1035</v>
      </c>
      <c r="B249"/>
      <c r="C249">
        <v>1.0669999999999999</v>
      </c>
      <c r="D249">
        <v>5.3999999999999999E-2</v>
      </c>
      <c r="E249">
        <v>15.0672</v>
      </c>
      <c r="F249"/>
    </row>
    <row r="250" spans="1:6">
      <c r="A250" s="380" t="s">
        <v>1036</v>
      </c>
      <c r="B250"/>
      <c r="C250">
        <v>0.60799999999999998</v>
      </c>
      <c r="D250">
        <v>0.05</v>
      </c>
      <c r="E250">
        <v>10.635899999999999</v>
      </c>
      <c r="F250"/>
    </row>
    <row r="251" spans="1:6">
      <c r="A251" s="380" t="s">
        <v>1037</v>
      </c>
      <c r="B251"/>
      <c r="C251">
        <v>1.0169999999999999</v>
      </c>
      <c r="D251">
        <v>0.05</v>
      </c>
      <c r="E251">
        <v>10.545199999999999</v>
      </c>
      <c r="F251"/>
    </row>
    <row r="252" spans="1:6">
      <c r="A252" s="380" t="s">
        <v>1038</v>
      </c>
      <c r="B252"/>
      <c r="C252">
        <v>0.60499999999999998</v>
      </c>
      <c r="D252">
        <v>0.05</v>
      </c>
      <c r="E252">
        <v>8.69252</v>
      </c>
      <c r="F252"/>
    </row>
    <row r="253" spans="1:6">
      <c r="A253" s="380" t="s">
        <v>1039</v>
      </c>
      <c r="B253"/>
      <c r="C253"/>
      <c r="D253"/>
      <c r="E253">
        <v>9.8884500000000006</v>
      </c>
      <c r="F253"/>
    </row>
  </sheetData>
  <autoFilter ref="A1:K1" xr:uid="{00000000-0009-0000-0000-000005000000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3"/>
  <sheetViews>
    <sheetView topLeftCell="A201" zoomScale="80" zoomScaleNormal="80" workbookViewId="0">
      <selection activeCell="D236" sqref="D236"/>
    </sheetView>
  </sheetViews>
  <sheetFormatPr baseColWidth="10" defaultColWidth="11.42578125" defaultRowHeight="15"/>
  <cols>
    <col min="1" max="1" width="57.5703125" style="353" bestFit="1" customWidth="1"/>
    <col min="2" max="2" width="19.42578125" style="299" bestFit="1" customWidth="1"/>
    <col min="3" max="4" width="11.42578125" style="353" customWidth="1"/>
    <col min="5" max="5" width="11.42578125" style="72" customWidth="1"/>
    <col min="6" max="9" width="11.42578125" style="353" customWidth="1"/>
    <col min="10" max="10" width="26.85546875" style="22" customWidth="1"/>
    <col min="11" max="11" width="11.42578125" style="353" customWidth="1"/>
    <col min="12" max="12" width="17.140625" style="353" bestFit="1" customWidth="1"/>
    <col min="13" max="37" width="11.42578125" style="353" customWidth="1"/>
    <col min="38" max="16384" width="11.42578125" style="353"/>
  </cols>
  <sheetData>
    <row r="1" spans="1:13" ht="37.5" customHeight="1">
      <c r="A1" s="352" t="s">
        <v>0</v>
      </c>
      <c r="B1" s="225" t="s">
        <v>1110</v>
      </c>
      <c r="C1" s="173" t="s">
        <v>13</v>
      </c>
      <c r="D1" s="173" t="s">
        <v>14</v>
      </c>
      <c r="E1" s="62" t="s">
        <v>15</v>
      </c>
      <c r="F1" s="106" t="s">
        <v>16</v>
      </c>
      <c r="G1" s="55" t="s">
        <v>25</v>
      </c>
      <c r="H1" s="63" t="s">
        <v>1090</v>
      </c>
      <c r="I1" s="168" t="s">
        <v>28</v>
      </c>
      <c r="J1" s="64" t="s">
        <v>29</v>
      </c>
      <c r="K1" s="104" t="s">
        <v>1091</v>
      </c>
      <c r="L1" s="64" t="s">
        <v>29</v>
      </c>
      <c r="M1" s="104" t="s">
        <v>1091</v>
      </c>
    </row>
    <row r="2" spans="1:13">
      <c r="A2" s="244" t="s">
        <v>781</v>
      </c>
      <c r="C2">
        <v>0.69099999999999995</v>
      </c>
      <c r="D2">
        <v>1.9E-2</v>
      </c>
      <c r="E2" s="72">
        <v>9.4745749999999997</v>
      </c>
      <c r="G2">
        <f t="shared" ref="G2:G33" si="0">B2/E2</f>
        <v>0</v>
      </c>
      <c r="J2" s="299" t="str">
        <f>PE!AP726</f>
        <v>Kläranlagen</v>
      </c>
    </row>
    <row r="3" spans="1:13">
      <c r="A3" s="244" t="s">
        <v>782</v>
      </c>
      <c r="C3">
        <v>0.71699999999999997</v>
      </c>
      <c r="D3">
        <v>1.9E-2</v>
      </c>
      <c r="E3" s="72">
        <v>8.9332399999999996</v>
      </c>
      <c r="G3">
        <f t="shared" si="0"/>
        <v>0</v>
      </c>
      <c r="J3" s="299" t="str">
        <f>PE!AP727</f>
        <v>Kläranlagen</v>
      </c>
    </row>
    <row r="4" spans="1:13">
      <c r="A4" s="244" t="s">
        <v>783</v>
      </c>
      <c r="C4">
        <v>0.82399999999999995</v>
      </c>
      <c r="D4">
        <v>1.9E-2</v>
      </c>
      <c r="E4" s="72">
        <v>10.469950000000001</v>
      </c>
      <c r="G4">
        <f t="shared" si="0"/>
        <v>0</v>
      </c>
      <c r="J4" s="299" t="str">
        <f>PE!AP728</f>
        <v>Kläranlagen</v>
      </c>
    </row>
    <row r="5" spans="1:13">
      <c r="A5" s="244" t="s">
        <v>784</v>
      </c>
      <c r="C5">
        <v>0.82299999999999995</v>
      </c>
      <c r="D5">
        <v>0.13500000000000001</v>
      </c>
      <c r="E5" s="72">
        <v>8.8538300000000003</v>
      </c>
      <c r="G5">
        <f t="shared" si="0"/>
        <v>0</v>
      </c>
      <c r="J5" s="299" t="str">
        <f>PE!AP729</f>
        <v>Kläranlagen</v>
      </c>
    </row>
    <row r="6" spans="1:13">
      <c r="A6" s="244" t="s">
        <v>785</v>
      </c>
      <c r="C6">
        <v>0.29899999999999999</v>
      </c>
      <c r="D6">
        <v>0.13500000000000001</v>
      </c>
      <c r="E6" s="72">
        <v>8.9192199999999993</v>
      </c>
      <c r="G6">
        <f t="shared" si="0"/>
        <v>0</v>
      </c>
      <c r="J6" s="299" t="str">
        <f>PE!AP730</f>
        <v>Kläranlagen</v>
      </c>
    </row>
    <row r="7" spans="1:13">
      <c r="A7" s="244" t="s">
        <v>786</v>
      </c>
      <c r="C7">
        <v>1.0409999999999999</v>
      </c>
      <c r="D7">
        <v>0.13500000000000001</v>
      </c>
      <c r="E7" s="72">
        <v>9.8315149999999996</v>
      </c>
      <c r="G7">
        <f t="shared" si="0"/>
        <v>0</v>
      </c>
      <c r="J7" s="299" t="str">
        <f>PE!AP731</f>
        <v>Kläranlagen</v>
      </c>
    </row>
    <row r="8" spans="1:13">
      <c r="A8" s="244" t="s">
        <v>787</v>
      </c>
      <c r="C8">
        <v>0.92300000000000004</v>
      </c>
      <c r="D8">
        <v>0.113</v>
      </c>
      <c r="E8" s="72">
        <v>8.50929</v>
      </c>
      <c r="G8">
        <f t="shared" si="0"/>
        <v>0</v>
      </c>
      <c r="J8" s="299" t="str">
        <f>PE!AP732</f>
        <v>Kläranlagen</v>
      </c>
    </row>
    <row r="9" spans="1:13">
      <c r="A9" s="244" t="s">
        <v>788</v>
      </c>
      <c r="C9">
        <v>0.73699999999999999</v>
      </c>
      <c r="D9">
        <v>0.113</v>
      </c>
      <c r="E9" s="72">
        <v>8.9350749999999994</v>
      </c>
      <c r="G9">
        <f t="shared" si="0"/>
        <v>0</v>
      </c>
      <c r="J9" s="299" t="str">
        <f>PE!AP733</f>
        <v>Kläranlagen</v>
      </c>
    </row>
    <row r="10" spans="1:13">
      <c r="A10" s="244" t="s">
        <v>789</v>
      </c>
      <c r="C10">
        <v>0.52500000000000002</v>
      </c>
      <c r="D10">
        <v>0.113</v>
      </c>
      <c r="E10" s="72">
        <v>8.0005349999999993</v>
      </c>
      <c r="G10">
        <f t="shared" si="0"/>
        <v>0</v>
      </c>
      <c r="J10" s="299" t="str">
        <f>PE!AP734</f>
        <v>Kläranlagen</v>
      </c>
    </row>
    <row r="11" spans="1:13">
      <c r="A11" s="244" t="s">
        <v>790</v>
      </c>
      <c r="C11">
        <v>0.70699999999999996</v>
      </c>
      <c r="D11">
        <v>3.5999999999999997E-2</v>
      </c>
      <c r="E11" s="72">
        <v>9.4548300000000012</v>
      </c>
      <c r="G11">
        <f t="shared" si="0"/>
        <v>0</v>
      </c>
      <c r="J11" s="299" t="str">
        <f>PE!AP735</f>
        <v>Kläranlagen</v>
      </c>
    </row>
    <row r="12" spans="1:13">
      <c r="A12" s="244" t="s">
        <v>791</v>
      </c>
      <c r="C12">
        <v>0.70699999999999996</v>
      </c>
      <c r="D12">
        <v>3.5999999999999997E-2</v>
      </c>
      <c r="E12" s="72">
        <v>9.7213200000000004</v>
      </c>
      <c r="G12">
        <f t="shared" si="0"/>
        <v>0</v>
      </c>
      <c r="J12" s="299" t="str">
        <f>PE!AP736</f>
        <v>Kläranlagen</v>
      </c>
    </row>
    <row r="13" spans="1:13">
      <c r="A13" s="245" t="s">
        <v>792</v>
      </c>
      <c r="C13">
        <v>1.1160000000000001</v>
      </c>
      <c r="D13">
        <v>5.3999999999999999E-2</v>
      </c>
      <c r="E13" s="72">
        <v>6.54345</v>
      </c>
      <c r="G13">
        <f t="shared" si="0"/>
        <v>0</v>
      </c>
      <c r="J13" s="299" t="str">
        <f>PE!AP737</f>
        <v>Kläranlagen</v>
      </c>
    </row>
    <row r="14" spans="1:13">
      <c r="A14" s="245" t="s">
        <v>793</v>
      </c>
      <c r="C14">
        <v>0.42499999999999999</v>
      </c>
      <c r="D14">
        <v>5.3999999999999999E-2</v>
      </c>
      <c r="E14" s="72">
        <v>9.3765300000000007</v>
      </c>
      <c r="G14">
        <f t="shared" si="0"/>
        <v>0</v>
      </c>
      <c r="J14" s="299" t="str">
        <f>PE!AP738</f>
        <v>Kläranlagen</v>
      </c>
    </row>
    <row r="15" spans="1:13">
      <c r="A15" s="245" t="s">
        <v>794</v>
      </c>
      <c r="C15">
        <v>0.70799999999999996</v>
      </c>
      <c r="D15">
        <v>5.3999999999999999E-2</v>
      </c>
      <c r="E15" s="72">
        <v>9.4155300000000004</v>
      </c>
      <c r="G15">
        <f t="shared" si="0"/>
        <v>0</v>
      </c>
      <c r="J15" s="299" t="str">
        <f>PE!AP739</f>
        <v>Kläranlagen</v>
      </c>
    </row>
    <row r="16" spans="1:13">
      <c r="A16" s="245" t="s">
        <v>795</v>
      </c>
      <c r="C16">
        <v>0.54300000000000004</v>
      </c>
      <c r="D16">
        <v>0.16400000000000001</v>
      </c>
      <c r="E16" s="72">
        <v>4.9485800000000006</v>
      </c>
      <c r="G16">
        <f t="shared" si="0"/>
        <v>0</v>
      </c>
      <c r="J16" s="299" t="str">
        <f>PE!AP740</f>
        <v>Kläranlagen</v>
      </c>
    </row>
    <row r="17" spans="1:10">
      <c r="A17" s="245" t="s">
        <v>796</v>
      </c>
      <c r="C17">
        <v>0.81899999999999995</v>
      </c>
      <c r="D17">
        <v>0.16400000000000001</v>
      </c>
      <c r="E17" s="72">
        <v>5.7705900000000003</v>
      </c>
      <c r="G17">
        <f t="shared" si="0"/>
        <v>0</v>
      </c>
      <c r="J17" s="299" t="str">
        <f>PE!AP741</f>
        <v>Kläranlagen</v>
      </c>
    </row>
    <row r="18" spans="1:10">
      <c r="A18" s="245" t="s">
        <v>797</v>
      </c>
      <c r="C18">
        <v>0.79800000000000004</v>
      </c>
      <c r="D18">
        <v>0.16400000000000001</v>
      </c>
      <c r="E18" s="72">
        <v>7.5740399999999992</v>
      </c>
      <c r="G18">
        <f t="shared" si="0"/>
        <v>0</v>
      </c>
      <c r="J18" s="299" t="str">
        <f>PE!AP742</f>
        <v>Kläranlagen</v>
      </c>
    </row>
    <row r="19" spans="1:10">
      <c r="A19" s="245" t="s">
        <v>798</v>
      </c>
      <c r="C19">
        <v>0.90900000000000003</v>
      </c>
      <c r="D19">
        <v>0.13900000000000001</v>
      </c>
      <c r="E19" s="72">
        <v>8.5882699999999996</v>
      </c>
      <c r="G19">
        <f t="shared" si="0"/>
        <v>0</v>
      </c>
      <c r="J19" s="299" t="str">
        <f>PE!AP743</f>
        <v>Kläranlagen</v>
      </c>
    </row>
    <row r="20" spans="1:10">
      <c r="A20" s="245" t="s">
        <v>799</v>
      </c>
      <c r="C20">
        <v>0.64800000000000002</v>
      </c>
      <c r="D20">
        <v>0.13900000000000001</v>
      </c>
      <c r="E20" s="72">
        <v>8.6637399999999989</v>
      </c>
      <c r="G20">
        <f t="shared" si="0"/>
        <v>0</v>
      </c>
      <c r="J20" s="299" t="str">
        <f>PE!AP744</f>
        <v>Kläranlagen</v>
      </c>
    </row>
    <row r="21" spans="1:10">
      <c r="A21" s="245" t="s">
        <v>800</v>
      </c>
      <c r="C21">
        <v>0.67400000000000004</v>
      </c>
      <c r="D21">
        <v>0.13900000000000001</v>
      </c>
      <c r="E21" s="72">
        <v>9.0110200000000003</v>
      </c>
      <c r="G21">
        <f t="shared" si="0"/>
        <v>0</v>
      </c>
      <c r="J21" s="299" t="str">
        <f>PE!AP745</f>
        <v>Kläranlagen</v>
      </c>
    </row>
    <row r="22" spans="1:10">
      <c r="A22" s="245" t="s">
        <v>801</v>
      </c>
      <c r="B22" s="302">
        <v>63.63</v>
      </c>
      <c r="E22" s="72">
        <v>-84.778599999999997</v>
      </c>
      <c r="F22">
        <v>0.94</v>
      </c>
      <c r="G22">
        <f t="shared" si="0"/>
        <v>-0.75054317952879623</v>
      </c>
      <c r="J22" s="299" t="str">
        <f>PE!AP746</f>
        <v>Methode</v>
      </c>
    </row>
    <row r="23" spans="1:10">
      <c r="A23" s="245" t="s">
        <v>802</v>
      </c>
      <c r="E23" s="72">
        <v>-83.471699999999998</v>
      </c>
      <c r="G23">
        <f t="shared" si="0"/>
        <v>0</v>
      </c>
      <c r="J23" s="299" t="str">
        <f>PE!AP747</f>
        <v>Methode</v>
      </c>
    </row>
    <row r="24" spans="1:10">
      <c r="A24" s="245" t="s">
        <v>803</v>
      </c>
      <c r="G24" t="e">
        <f t="shared" si="0"/>
        <v>#DIV/0!</v>
      </c>
      <c r="J24" s="299" t="str">
        <f>PE!AP748</f>
        <v>Kläranlagen</v>
      </c>
    </row>
    <row r="25" spans="1:10">
      <c r="A25" s="245" t="s">
        <v>804</v>
      </c>
      <c r="G25" t="e">
        <f t="shared" si="0"/>
        <v>#DIV/0!</v>
      </c>
      <c r="J25" s="299" t="str">
        <f>PE!AP749</f>
        <v>Kläranlagen</v>
      </c>
    </row>
    <row r="26" spans="1:10">
      <c r="A26" s="245" t="s">
        <v>805</v>
      </c>
      <c r="G26" t="e">
        <f t="shared" si="0"/>
        <v>#DIV/0!</v>
      </c>
      <c r="J26" s="299" t="str">
        <f>PE!AP750</f>
        <v>Kläranlagen</v>
      </c>
    </row>
    <row r="27" spans="1:10">
      <c r="A27" s="245" t="s">
        <v>806</v>
      </c>
      <c r="E27" s="72">
        <v>6.02935</v>
      </c>
      <c r="G27">
        <f t="shared" si="0"/>
        <v>0</v>
      </c>
      <c r="J27" s="299" t="str">
        <f>PE!AP751</f>
        <v>Kläranlage, Methode</v>
      </c>
    </row>
    <row r="28" spans="1:10">
      <c r="A28" s="245" t="s">
        <v>807</v>
      </c>
      <c r="C28">
        <v>0.79800000000000004</v>
      </c>
      <c r="D28">
        <v>0.19</v>
      </c>
      <c r="E28" s="72">
        <v>8.4083800000000011</v>
      </c>
      <c r="G28">
        <f t="shared" si="0"/>
        <v>0</v>
      </c>
      <c r="J28" s="299" t="str">
        <f>PE!AP752</f>
        <v>Kläranlagen</v>
      </c>
    </row>
    <row r="29" spans="1:10">
      <c r="A29" s="245" t="s">
        <v>808</v>
      </c>
      <c r="C29">
        <v>0.82099999999999995</v>
      </c>
      <c r="D29">
        <v>0.19</v>
      </c>
      <c r="E29" s="72">
        <v>6.7405999999999997</v>
      </c>
      <c r="G29">
        <f t="shared" si="0"/>
        <v>0</v>
      </c>
      <c r="J29" s="299" t="str">
        <f>PE!AP753</f>
        <v>Kläranlagen</v>
      </c>
    </row>
    <row r="30" spans="1:10">
      <c r="A30" s="245" t="s">
        <v>809</v>
      </c>
      <c r="C30">
        <v>0.63600000000000001</v>
      </c>
      <c r="D30">
        <v>0.19</v>
      </c>
      <c r="E30" s="72">
        <v>7.8807499999999999</v>
      </c>
      <c r="G30">
        <f t="shared" si="0"/>
        <v>0</v>
      </c>
      <c r="J30" s="299" t="str">
        <f>PE!AP754</f>
        <v>Kläranlagen</v>
      </c>
    </row>
    <row r="31" spans="1:10">
      <c r="A31" s="245" t="s">
        <v>810</v>
      </c>
      <c r="C31">
        <v>0.78800000000000003</v>
      </c>
      <c r="D31">
        <v>7.9000000000000001E-2</v>
      </c>
      <c r="E31" s="72">
        <v>7.9408200000000004</v>
      </c>
      <c r="G31">
        <f t="shared" si="0"/>
        <v>0</v>
      </c>
      <c r="J31" s="299" t="str">
        <f>PE!AP755</f>
        <v>Kläranlagen</v>
      </c>
    </row>
    <row r="32" spans="1:10">
      <c r="A32" s="245" t="s">
        <v>811</v>
      </c>
      <c r="C32">
        <v>0.61399999999999999</v>
      </c>
      <c r="D32">
        <v>7.9000000000000001E-2</v>
      </c>
      <c r="E32" s="72">
        <v>8.8335100000000004</v>
      </c>
      <c r="G32">
        <f t="shared" si="0"/>
        <v>0</v>
      </c>
      <c r="J32" s="299" t="str">
        <f>PE!AP756</f>
        <v>Kläranlagen</v>
      </c>
    </row>
    <row r="33" spans="1:10">
      <c r="A33" s="245" t="s">
        <v>812</v>
      </c>
      <c r="C33">
        <v>0.82399999999999995</v>
      </c>
      <c r="D33">
        <v>7.9000000000000001E-2</v>
      </c>
      <c r="E33" s="72">
        <v>5.070665</v>
      </c>
      <c r="G33">
        <f t="shared" si="0"/>
        <v>0</v>
      </c>
      <c r="J33" s="299" t="str">
        <f>PE!AP757</f>
        <v>Kläranlagen</v>
      </c>
    </row>
    <row r="34" spans="1:10">
      <c r="A34" s="245" t="s">
        <v>813</v>
      </c>
      <c r="C34">
        <v>0.27</v>
      </c>
      <c r="D34">
        <v>2.7E-2</v>
      </c>
      <c r="E34" s="72">
        <v>8.5876000000000001</v>
      </c>
      <c r="G34">
        <f t="shared" ref="G34:G65" si="1">B34/E34</f>
        <v>0</v>
      </c>
      <c r="J34" s="299" t="str">
        <f>PE!AP758</f>
        <v>Kläranlagen</v>
      </c>
    </row>
    <row r="35" spans="1:10">
      <c r="A35" s="245" t="s">
        <v>814</v>
      </c>
      <c r="C35">
        <v>0.98399999999999999</v>
      </c>
      <c r="D35">
        <v>2.7E-2</v>
      </c>
      <c r="E35" s="72">
        <v>11.02365</v>
      </c>
      <c r="G35">
        <f t="shared" si="1"/>
        <v>0</v>
      </c>
      <c r="J35" s="299" t="str">
        <f>PE!AP759</f>
        <v>Kläranlagen</v>
      </c>
    </row>
    <row r="36" spans="1:10">
      <c r="A36" s="245" t="s">
        <v>815</v>
      </c>
      <c r="C36">
        <v>0.89400000000000002</v>
      </c>
      <c r="D36">
        <v>2.7E-2</v>
      </c>
      <c r="E36" s="72">
        <v>7.3289749999999998</v>
      </c>
      <c r="G36">
        <f t="shared" si="1"/>
        <v>0</v>
      </c>
      <c r="J36" s="299" t="str">
        <f>PE!AP760</f>
        <v>Kläranlagen</v>
      </c>
    </row>
    <row r="37" spans="1:10">
      <c r="A37" s="246" t="s">
        <v>816</v>
      </c>
      <c r="E37" s="72">
        <v>0.663636</v>
      </c>
      <c r="G37">
        <f t="shared" si="1"/>
        <v>0</v>
      </c>
      <c r="J37" s="299" t="str">
        <f>PE!AP761</f>
        <v>Sickerwasser</v>
      </c>
    </row>
    <row r="38" spans="1:10">
      <c r="A38" s="246" t="s">
        <v>817</v>
      </c>
      <c r="E38" s="72">
        <v>0.59525800000000006</v>
      </c>
      <c r="G38">
        <f t="shared" si="1"/>
        <v>0</v>
      </c>
      <c r="J38" s="299" t="str">
        <f>PE!AP762</f>
        <v>Sickerwasser</v>
      </c>
    </row>
    <row r="39" spans="1:10">
      <c r="A39" s="246" t="s">
        <v>818</v>
      </c>
      <c r="E39" s="72">
        <v>1.8567100000000001</v>
      </c>
      <c r="G39">
        <f t="shared" si="1"/>
        <v>0</v>
      </c>
      <c r="J39" s="299" t="str">
        <f>PE!AP763</f>
        <v>Sickerwasser</v>
      </c>
    </row>
    <row r="40" spans="1:10">
      <c r="A40" s="246" t="s">
        <v>819</v>
      </c>
      <c r="E40" s="72">
        <v>2.0060099999999998</v>
      </c>
      <c r="G40">
        <f t="shared" si="1"/>
        <v>0</v>
      </c>
      <c r="J40" s="299" t="str">
        <f>PE!AP764</f>
        <v>Sickerwasser</v>
      </c>
    </row>
    <row r="41" spans="1:10">
      <c r="A41" s="246" t="s">
        <v>820</v>
      </c>
      <c r="C41">
        <v>1.0489999999999999</v>
      </c>
      <c r="D41">
        <v>1.6E-2</v>
      </c>
      <c r="E41" s="72">
        <v>10.911899999999999</v>
      </c>
      <c r="G41">
        <f t="shared" si="1"/>
        <v>0</v>
      </c>
      <c r="J41" s="299" t="str">
        <f>PE!AP765</f>
        <v>Kläranlagen</v>
      </c>
    </row>
    <row r="42" spans="1:10">
      <c r="A42" s="246" t="s">
        <v>821</v>
      </c>
      <c r="C42">
        <v>0.80200000000000005</v>
      </c>
      <c r="D42">
        <v>1.6E-2</v>
      </c>
      <c r="E42" s="72">
        <v>13.8399</v>
      </c>
      <c r="G42">
        <f t="shared" si="1"/>
        <v>0</v>
      </c>
      <c r="J42" s="299" t="str">
        <f>PE!AP766</f>
        <v>Kläranlagen</v>
      </c>
    </row>
    <row r="43" spans="1:10">
      <c r="A43" s="246" t="s">
        <v>822</v>
      </c>
      <c r="C43">
        <v>0.38100000000000001</v>
      </c>
      <c r="D43">
        <v>1.6E-2</v>
      </c>
      <c r="E43" s="72">
        <v>13.145899999999999</v>
      </c>
      <c r="G43">
        <f t="shared" si="1"/>
        <v>0</v>
      </c>
      <c r="J43" s="299" t="str">
        <f>PE!AP767</f>
        <v>Kläranlagen</v>
      </c>
    </row>
    <row r="44" spans="1:10">
      <c r="A44" s="246" t="s">
        <v>823</v>
      </c>
      <c r="C44">
        <v>1.0189999999999999</v>
      </c>
      <c r="D44">
        <v>7.6999999999999999E-2</v>
      </c>
      <c r="E44" s="72">
        <v>4.4084400000000006</v>
      </c>
      <c r="G44">
        <f t="shared" si="1"/>
        <v>0</v>
      </c>
      <c r="J44" s="299" t="str">
        <f>PE!AP768</f>
        <v>Kläranlagen</v>
      </c>
    </row>
    <row r="45" spans="1:10">
      <c r="A45" s="246" t="s">
        <v>824</v>
      </c>
      <c r="C45">
        <v>0.20899999999999999</v>
      </c>
      <c r="D45">
        <v>7.6999999999999999E-2</v>
      </c>
      <c r="E45" s="72">
        <v>5.8289400000000002</v>
      </c>
      <c r="G45">
        <f t="shared" si="1"/>
        <v>0</v>
      </c>
      <c r="J45" s="299" t="str">
        <f>PE!AP769</f>
        <v>Kläranlagen</v>
      </c>
    </row>
    <row r="46" spans="1:10">
      <c r="A46" s="246" t="s">
        <v>825</v>
      </c>
      <c r="C46">
        <v>0.91900000000000004</v>
      </c>
      <c r="D46">
        <v>7.6999999999999999E-2</v>
      </c>
      <c r="E46" s="72">
        <v>7.2386850000000003</v>
      </c>
      <c r="G46">
        <f t="shared" si="1"/>
        <v>0</v>
      </c>
      <c r="J46" s="299" t="str">
        <f>PE!AP770</f>
        <v>Kläranlagen</v>
      </c>
    </row>
    <row r="47" spans="1:10">
      <c r="A47" s="246" t="s">
        <v>826</v>
      </c>
      <c r="C47">
        <v>0.70699999999999996</v>
      </c>
      <c r="D47">
        <v>7.5999999999999998E-2</v>
      </c>
      <c r="E47" s="72">
        <v>8.7423999999999999</v>
      </c>
      <c r="G47">
        <f t="shared" si="1"/>
        <v>0</v>
      </c>
      <c r="J47" s="299" t="str">
        <f>PE!AP771</f>
        <v>Kläranlagen</v>
      </c>
    </row>
    <row r="48" spans="1:10">
      <c r="A48" s="246" t="s">
        <v>827</v>
      </c>
      <c r="C48">
        <v>0.70699999999999996</v>
      </c>
      <c r="D48">
        <v>7.5999999999999998E-2</v>
      </c>
      <c r="E48" s="72">
        <v>9.5285200000000003</v>
      </c>
      <c r="G48">
        <f t="shared" si="1"/>
        <v>0</v>
      </c>
      <c r="J48" s="299" t="str">
        <f>PE!AP772</f>
        <v>Kläranlagen</v>
      </c>
    </row>
    <row r="49" spans="1:10">
      <c r="A49" s="263" t="s">
        <v>828</v>
      </c>
      <c r="C49">
        <v>0.70699999999999996</v>
      </c>
      <c r="D49">
        <v>0.124</v>
      </c>
      <c r="E49" s="72">
        <v>8.6800599999999992</v>
      </c>
      <c r="G49">
        <f t="shared" si="1"/>
        <v>0</v>
      </c>
      <c r="J49" s="299" t="str">
        <f>PE!AP773</f>
        <v>KWB</v>
      </c>
    </row>
    <row r="50" spans="1:10">
      <c r="A50" s="263" t="s">
        <v>830</v>
      </c>
      <c r="C50">
        <v>0.70699999999999996</v>
      </c>
      <c r="D50">
        <v>0.124</v>
      </c>
      <c r="E50" s="72">
        <v>7.4999899999999986</v>
      </c>
      <c r="G50">
        <f t="shared" si="1"/>
        <v>0</v>
      </c>
      <c r="J50" s="299" t="str">
        <f>PE!AP774</f>
        <v>KWB</v>
      </c>
    </row>
    <row r="51" spans="1:10">
      <c r="A51" s="263" t="s">
        <v>831</v>
      </c>
      <c r="C51">
        <v>0.70699999999999996</v>
      </c>
      <c r="D51">
        <v>0.14499999999999999</v>
      </c>
      <c r="E51" s="72">
        <v>5.2228399999999997</v>
      </c>
      <c r="G51">
        <f t="shared" si="1"/>
        <v>0</v>
      </c>
      <c r="J51" s="299" t="str">
        <f>PE!AP775</f>
        <v>KWB</v>
      </c>
    </row>
    <row r="52" spans="1:10">
      <c r="A52" s="263" t="s">
        <v>832</v>
      </c>
      <c r="C52">
        <v>0.70699999999999996</v>
      </c>
      <c r="D52">
        <v>0.441</v>
      </c>
      <c r="E52" s="72">
        <v>6.5493899999999998</v>
      </c>
      <c r="G52">
        <f t="shared" si="1"/>
        <v>0</v>
      </c>
      <c r="J52" s="299" t="str">
        <f>PE!AP776</f>
        <v>KWB</v>
      </c>
    </row>
    <row r="53" spans="1:10">
      <c r="A53" s="263" t="s">
        <v>833</v>
      </c>
      <c r="C53">
        <v>0.70699999999999996</v>
      </c>
      <c r="D53">
        <v>0.441</v>
      </c>
      <c r="E53" s="72">
        <v>6.3233449999999998</v>
      </c>
      <c r="G53">
        <f t="shared" si="1"/>
        <v>0</v>
      </c>
      <c r="J53" s="299" t="str">
        <f>PE!AP777</f>
        <v>KWB</v>
      </c>
    </row>
    <row r="54" spans="1:10">
      <c r="A54" s="263" t="s">
        <v>834</v>
      </c>
      <c r="C54">
        <v>0.70699999999999996</v>
      </c>
      <c r="D54">
        <v>0.15</v>
      </c>
      <c r="E54" s="72">
        <v>8.8096600000000009</v>
      </c>
      <c r="G54">
        <f t="shared" si="1"/>
        <v>0</v>
      </c>
      <c r="J54" s="299" t="str">
        <f>PE!AP778</f>
        <v>Kläranlagen</v>
      </c>
    </row>
    <row r="55" spans="1:10">
      <c r="A55" s="263" t="s">
        <v>835</v>
      </c>
      <c r="C55">
        <v>0.70699999999999996</v>
      </c>
      <c r="D55">
        <v>0.15</v>
      </c>
      <c r="E55" s="72">
        <v>4.2671099999999997</v>
      </c>
      <c r="G55">
        <f t="shared" si="1"/>
        <v>0</v>
      </c>
      <c r="J55" s="299" t="str">
        <f>PE!AP779</f>
        <v>Kläranlagen</v>
      </c>
    </row>
    <row r="56" spans="1:10">
      <c r="A56" s="263" t="s">
        <v>836</v>
      </c>
      <c r="C56">
        <v>1.0149999999999999</v>
      </c>
      <c r="D56">
        <v>0.124</v>
      </c>
      <c r="E56" s="72">
        <v>16.703499999999998</v>
      </c>
      <c r="G56">
        <f t="shared" si="1"/>
        <v>0</v>
      </c>
      <c r="J56" s="299" t="str">
        <f>PE!AP780</f>
        <v>Kläranlagen</v>
      </c>
    </row>
    <row r="57" spans="1:10">
      <c r="A57" s="263" t="s">
        <v>837</v>
      </c>
      <c r="C57">
        <v>0.222</v>
      </c>
      <c r="D57">
        <v>0.124</v>
      </c>
      <c r="E57" s="72">
        <v>10.55025</v>
      </c>
      <c r="G57">
        <f t="shared" si="1"/>
        <v>0</v>
      </c>
      <c r="J57" s="299" t="str">
        <f>PE!AP781</f>
        <v>Kläranlagen</v>
      </c>
    </row>
    <row r="58" spans="1:10">
      <c r="A58" s="263" t="s">
        <v>838</v>
      </c>
      <c r="C58">
        <v>0.90400000000000003</v>
      </c>
      <c r="D58">
        <v>0.124</v>
      </c>
      <c r="E58" s="72">
        <v>8.4931399999999986</v>
      </c>
      <c r="G58">
        <f t="shared" si="1"/>
        <v>0</v>
      </c>
      <c r="J58" s="299" t="str">
        <f>PE!AP782</f>
        <v>Kläranlagen</v>
      </c>
    </row>
    <row r="59" spans="1:10">
      <c r="A59" s="263" t="s">
        <v>839</v>
      </c>
      <c r="C59">
        <v>0.96899999999999997</v>
      </c>
      <c r="D59">
        <v>9.7000000000000003E-2</v>
      </c>
      <c r="E59" s="72">
        <v>8.8780900000000003</v>
      </c>
      <c r="G59">
        <f t="shared" si="1"/>
        <v>0</v>
      </c>
      <c r="J59" s="299" t="str">
        <f>PE!AP783</f>
        <v>KWS, Schlamm</v>
      </c>
    </row>
    <row r="60" spans="1:10">
      <c r="A60" s="263" t="s">
        <v>840</v>
      </c>
      <c r="C60">
        <v>0.55400000000000005</v>
      </c>
      <c r="D60">
        <v>9.7000000000000003E-2</v>
      </c>
      <c r="E60" s="72">
        <v>13.416</v>
      </c>
      <c r="G60">
        <f t="shared" si="1"/>
        <v>0</v>
      </c>
      <c r="J60" s="299" t="str">
        <f>PE!AP784</f>
        <v>KWS, Schlamm</v>
      </c>
    </row>
    <row r="61" spans="1:10">
      <c r="A61" s="263" t="s">
        <v>841</v>
      </c>
      <c r="C61">
        <v>0.66200000000000003</v>
      </c>
      <c r="D61">
        <v>9.7000000000000003E-2</v>
      </c>
      <c r="E61" s="72">
        <v>12.52145</v>
      </c>
      <c r="G61">
        <f t="shared" si="1"/>
        <v>0</v>
      </c>
      <c r="J61" s="299" t="str">
        <f>PE!AP785</f>
        <v>KWS, Schlamm</v>
      </c>
    </row>
    <row r="62" spans="1:10">
      <c r="A62" s="263" t="s">
        <v>842</v>
      </c>
      <c r="C62">
        <v>0.70399999999999996</v>
      </c>
      <c r="D62">
        <v>0.105</v>
      </c>
      <c r="E62" s="72">
        <v>6.3610100000000003</v>
      </c>
      <c r="G62">
        <f t="shared" si="1"/>
        <v>0</v>
      </c>
      <c r="J62" s="299" t="str">
        <f>PE!AP786</f>
        <v>Kläranlagen</v>
      </c>
    </row>
    <row r="63" spans="1:10">
      <c r="A63" s="263" t="s">
        <v>843</v>
      </c>
      <c r="C63">
        <v>0.51200000000000001</v>
      </c>
      <c r="D63">
        <v>0.105</v>
      </c>
      <c r="E63" s="72">
        <v>6.8368600000000006</v>
      </c>
      <c r="G63">
        <f t="shared" si="1"/>
        <v>0</v>
      </c>
      <c r="J63" s="299" t="str">
        <f>PE!AP787</f>
        <v>Kläranlagen</v>
      </c>
    </row>
    <row r="64" spans="1:10">
      <c r="A64" s="263" t="s">
        <v>844</v>
      </c>
      <c r="C64">
        <v>1.012</v>
      </c>
      <c r="D64">
        <v>0.105</v>
      </c>
      <c r="E64" s="72">
        <v>9.6653200000000012</v>
      </c>
      <c r="G64">
        <f t="shared" si="1"/>
        <v>0</v>
      </c>
      <c r="J64" s="299" t="str">
        <f>PE!AP788</f>
        <v>Kläranlagen</v>
      </c>
    </row>
    <row r="65" spans="1:10">
      <c r="A65" s="263" t="s">
        <v>845</v>
      </c>
      <c r="C65">
        <v>0.70699999999999996</v>
      </c>
      <c r="D65">
        <v>3.5999999999999997E-2</v>
      </c>
      <c r="E65" s="72">
        <v>7.4095949999999986</v>
      </c>
      <c r="G65">
        <f t="shared" si="1"/>
        <v>0</v>
      </c>
      <c r="J65" s="299" t="str">
        <f>PE!AP789</f>
        <v>Kläranlagen</v>
      </c>
    </row>
    <row r="66" spans="1:10">
      <c r="A66" s="263" t="s">
        <v>846</v>
      </c>
      <c r="C66">
        <v>0.70699999999999996</v>
      </c>
      <c r="D66">
        <v>3.5999999999999997E-2</v>
      </c>
      <c r="E66" s="72">
        <v>8.2220100000000009</v>
      </c>
      <c r="G66">
        <f t="shared" ref="G66:G97" si="2">B66/E66</f>
        <v>0</v>
      </c>
      <c r="J66" s="299" t="str">
        <f>PE!AP790</f>
        <v>Kläranlagen</v>
      </c>
    </row>
    <row r="67" spans="1:10">
      <c r="A67" s="264" t="s">
        <v>1072</v>
      </c>
      <c r="C67">
        <v>0.64600000000000002</v>
      </c>
      <c r="D67">
        <v>5.3999999999999999E-2</v>
      </c>
      <c r="E67" s="72">
        <v>12.948399999999999</v>
      </c>
      <c r="G67">
        <f t="shared" si="2"/>
        <v>0</v>
      </c>
      <c r="J67" s="299" t="str">
        <f>PE!AP791</f>
        <v>Ringversuch</v>
      </c>
    </row>
    <row r="68" spans="1:10">
      <c r="A68" s="264" t="s">
        <v>1073</v>
      </c>
      <c r="C68">
        <v>0.55100000000000005</v>
      </c>
      <c r="D68">
        <v>5.3999999999999999E-2</v>
      </c>
      <c r="E68" s="72">
        <v>12.1568</v>
      </c>
      <c r="G68">
        <f t="shared" si="2"/>
        <v>0</v>
      </c>
      <c r="J68" s="299" t="str">
        <f>PE!AP792</f>
        <v>Ringversuch</v>
      </c>
    </row>
    <row r="69" spans="1:10">
      <c r="A69" s="264" t="s">
        <v>1074</v>
      </c>
      <c r="C69">
        <v>1.006</v>
      </c>
      <c r="D69">
        <v>5.3999999999999999E-2</v>
      </c>
      <c r="E69" s="72">
        <v>10.7052</v>
      </c>
      <c r="G69">
        <f t="shared" si="2"/>
        <v>0</v>
      </c>
      <c r="J69" s="299" t="str">
        <f>PE!AP793</f>
        <v>Ringversuch</v>
      </c>
    </row>
    <row r="70" spans="1:10">
      <c r="A70" s="264" t="s">
        <v>1075</v>
      </c>
      <c r="E70" s="72">
        <v>3.8606199999999991</v>
      </c>
      <c r="G70">
        <f t="shared" si="2"/>
        <v>0</v>
      </c>
      <c r="J70" s="299" t="str">
        <f>PE!AP794</f>
        <v>Ringversuch</v>
      </c>
    </row>
    <row r="71" spans="1:10">
      <c r="A71" s="264" t="s">
        <v>1076</v>
      </c>
      <c r="E71" s="72">
        <v>4.9999699999999994</v>
      </c>
      <c r="G71">
        <f t="shared" si="2"/>
        <v>0</v>
      </c>
      <c r="J71" s="299" t="str">
        <f>PE!AP795</f>
        <v>Ringversuch</v>
      </c>
    </row>
    <row r="72" spans="1:10">
      <c r="A72" s="264" t="s">
        <v>1077</v>
      </c>
      <c r="E72" s="72">
        <v>2.4472399999999999</v>
      </c>
      <c r="G72">
        <f t="shared" si="2"/>
        <v>0</v>
      </c>
      <c r="J72" s="299" t="str">
        <f>PE!AP796</f>
        <v>Ringversuch</v>
      </c>
    </row>
    <row r="73" spans="1:10">
      <c r="A73" s="264" t="s">
        <v>1078</v>
      </c>
      <c r="B73" s="302">
        <v>105.95</v>
      </c>
      <c r="E73" s="72">
        <v>5.4399699999999998</v>
      </c>
      <c r="F73">
        <v>0.8</v>
      </c>
      <c r="G73">
        <f t="shared" si="2"/>
        <v>19.476210346748235</v>
      </c>
      <c r="H73">
        <v>0.1711</v>
      </c>
      <c r="I73" s="113">
        <f>100*B73/(1000*H73)</f>
        <v>61.922852133255411</v>
      </c>
      <c r="J73" s="299" t="str">
        <f>PE!AP797</f>
        <v>Ringversuch</v>
      </c>
    </row>
    <row r="74" spans="1:10">
      <c r="A74" s="264" t="s">
        <v>1079</v>
      </c>
      <c r="E74" s="72">
        <v>3.875</v>
      </c>
      <c r="G74">
        <f t="shared" si="2"/>
        <v>0</v>
      </c>
      <c r="J74" s="299" t="str">
        <f>PE!AP798</f>
        <v>Ringversuch</v>
      </c>
    </row>
    <row r="75" spans="1:10">
      <c r="A75" s="264" t="s">
        <v>855</v>
      </c>
      <c r="E75" s="72">
        <v>4.3691700000000004</v>
      </c>
      <c r="G75">
        <f t="shared" si="2"/>
        <v>0</v>
      </c>
      <c r="J75" s="299" t="str">
        <f>PE!AP799</f>
        <v>Kläranlagen, Methode</v>
      </c>
    </row>
    <row r="76" spans="1:10">
      <c r="A76" s="264" t="s">
        <v>856</v>
      </c>
      <c r="C76">
        <v>0.70699999999999996</v>
      </c>
      <c r="D76">
        <v>4.1000000000000002E-2</v>
      </c>
      <c r="E76" s="72">
        <v>3.7162099999999998</v>
      </c>
      <c r="G76">
        <f t="shared" si="2"/>
        <v>0</v>
      </c>
      <c r="J76" s="299" t="str">
        <f>PE!AP800</f>
        <v>KWB</v>
      </c>
    </row>
    <row r="77" spans="1:10">
      <c r="A77" s="264" t="s">
        <v>857</v>
      </c>
      <c r="C77">
        <v>0.70699999999999996</v>
      </c>
      <c r="D77">
        <v>4.1000000000000002E-2</v>
      </c>
      <c r="E77" s="72">
        <v>3.9679250000000001</v>
      </c>
      <c r="G77">
        <f t="shared" si="2"/>
        <v>0</v>
      </c>
      <c r="J77" s="299" t="str">
        <f>PE!AP801</f>
        <v>KWB</v>
      </c>
    </row>
    <row r="78" spans="1:10">
      <c r="A78" s="264" t="s">
        <v>858</v>
      </c>
      <c r="C78">
        <v>0.70699999999999996</v>
      </c>
      <c r="D78">
        <v>2.492</v>
      </c>
      <c r="E78" s="72">
        <v>1.542055</v>
      </c>
      <c r="G78">
        <f t="shared" si="2"/>
        <v>0</v>
      </c>
      <c r="J78" s="299" t="str">
        <f>PE!AP802</f>
        <v>Bodenproben</v>
      </c>
    </row>
    <row r="79" spans="1:10">
      <c r="A79" s="264" t="s">
        <v>860</v>
      </c>
      <c r="C79">
        <v>0.70699999999999996</v>
      </c>
      <c r="D79">
        <v>2.492</v>
      </c>
      <c r="E79" s="72">
        <v>0.66958400000000007</v>
      </c>
      <c r="G79">
        <f t="shared" si="2"/>
        <v>0</v>
      </c>
      <c r="J79" s="299" t="str">
        <f>PE!AP803</f>
        <v>Bodenproben</v>
      </c>
    </row>
    <row r="80" spans="1:10">
      <c r="A80" s="264" t="s">
        <v>861</v>
      </c>
      <c r="C80">
        <v>0.69899999999999995</v>
      </c>
      <c r="D80">
        <v>2.9000000000000001E-2</v>
      </c>
      <c r="E80" s="72">
        <v>6.98522</v>
      </c>
      <c r="G80">
        <f t="shared" si="2"/>
        <v>0</v>
      </c>
      <c r="J80" s="299" t="str">
        <f>PE!AP804</f>
        <v>Kläranlagen</v>
      </c>
    </row>
    <row r="81" spans="1:10">
      <c r="A81" s="264" t="s">
        <v>862</v>
      </c>
      <c r="C81">
        <v>0.65200000000000002</v>
      </c>
      <c r="D81">
        <v>2.9000000000000001E-2</v>
      </c>
      <c r="E81" s="72">
        <v>7.3602299999999996</v>
      </c>
      <c r="G81">
        <f t="shared" si="2"/>
        <v>0</v>
      </c>
      <c r="J81" s="299" t="str">
        <f>PE!AP805</f>
        <v>Kläranlagen</v>
      </c>
    </row>
    <row r="82" spans="1:10">
      <c r="A82" s="264" t="s">
        <v>863</v>
      </c>
      <c r="C82">
        <v>0.873</v>
      </c>
      <c r="D82">
        <v>2.9000000000000001E-2</v>
      </c>
      <c r="E82" s="72">
        <v>7.2579799999999999</v>
      </c>
      <c r="G82">
        <f t="shared" si="2"/>
        <v>0</v>
      </c>
      <c r="J82" s="299" t="str">
        <f>PE!AP806</f>
        <v>Kläranlagen</v>
      </c>
    </row>
    <row r="83" spans="1:10">
      <c r="A83" s="264" t="s">
        <v>864</v>
      </c>
      <c r="E83" s="72">
        <v>7.8634899999999996</v>
      </c>
      <c r="G83">
        <f t="shared" si="2"/>
        <v>0</v>
      </c>
      <c r="J83" s="299" t="str">
        <f>PE!AP807</f>
        <v>Kläranlagen, Methode</v>
      </c>
    </row>
    <row r="84" spans="1:10">
      <c r="A84" s="281" t="s">
        <v>865</v>
      </c>
      <c r="C84">
        <v>0.54</v>
      </c>
      <c r="D84">
        <v>5.3999999999999999E-2</v>
      </c>
      <c r="E84">
        <v>12.1568</v>
      </c>
      <c r="G84">
        <f t="shared" si="2"/>
        <v>0</v>
      </c>
      <c r="J84" s="299" t="str">
        <f>PE!AP808</f>
        <v>Ringversuch</v>
      </c>
    </row>
    <row r="85" spans="1:10">
      <c r="A85" s="281" t="s">
        <v>866</v>
      </c>
      <c r="C85">
        <v>1.002</v>
      </c>
      <c r="D85">
        <v>5.3999999999999999E-2</v>
      </c>
      <c r="E85">
        <v>10.7057</v>
      </c>
      <c r="G85">
        <f t="shared" si="2"/>
        <v>0</v>
      </c>
      <c r="J85" s="299" t="str">
        <f>PE!AP809</f>
        <v>Ringversuch</v>
      </c>
    </row>
    <row r="86" spans="1:10">
      <c r="A86" s="281" t="s">
        <v>867</v>
      </c>
      <c r="D86" s="72"/>
      <c r="E86">
        <v>3.8606199999999991</v>
      </c>
      <c r="G86">
        <f t="shared" si="2"/>
        <v>0</v>
      </c>
      <c r="J86" s="299" t="str">
        <f>PE!AP810</f>
        <v>Ringversuch</v>
      </c>
    </row>
    <row r="87" spans="1:10">
      <c r="A87" s="281" t="s">
        <v>868</v>
      </c>
      <c r="D87" s="72"/>
      <c r="E87">
        <v>4.9999699999999994</v>
      </c>
      <c r="G87">
        <f t="shared" si="2"/>
        <v>0</v>
      </c>
      <c r="J87" s="299" t="str">
        <f>PE!AP811</f>
        <v>Ringversuch</v>
      </c>
    </row>
    <row r="88" spans="1:10">
      <c r="A88" s="281" t="s">
        <v>869</v>
      </c>
      <c r="D88" s="72"/>
      <c r="E88">
        <v>2.4472399999999999</v>
      </c>
      <c r="G88">
        <f t="shared" si="2"/>
        <v>0</v>
      </c>
      <c r="J88" s="299" t="str">
        <f>PE!AP812</f>
        <v>Ringversuch</v>
      </c>
    </row>
    <row r="89" spans="1:10">
      <c r="A89" s="281" t="s">
        <v>870</v>
      </c>
      <c r="B89" s="302">
        <v>104.91</v>
      </c>
      <c r="D89" s="72"/>
      <c r="E89">
        <v>5.4399699999999998</v>
      </c>
      <c r="F89">
        <v>0.5</v>
      </c>
      <c r="G89">
        <f t="shared" si="2"/>
        <v>19.285032821872178</v>
      </c>
      <c r="H89">
        <v>0.1711</v>
      </c>
      <c r="I89" s="113">
        <f>100*B89/(1000*H89)</f>
        <v>61.315020455873757</v>
      </c>
      <c r="J89" s="299" t="str">
        <f>PE!AP813</f>
        <v>Ringversuch</v>
      </c>
    </row>
    <row r="90" spans="1:10">
      <c r="A90" s="281" t="s">
        <v>871</v>
      </c>
      <c r="D90" s="72"/>
      <c r="E90">
        <v>3.875</v>
      </c>
      <c r="G90">
        <f t="shared" si="2"/>
        <v>0</v>
      </c>
      <c r="J90" s="299" t="str">
        <f>PE!AP814</f>
        <v>Ringversuch</v>
      </c>
    </row>
    <row r="91" spans="1:10">
      <c r="A91" s="286" t="s">
        <v>872</v>
      </c>
      <c r="C91">
        <v>1.1040000000000001</v>
      </c>
      <c r="D91">
        <v>6.8000000000000005E-2</v>
      </c>
      <c r="E91">
        <v>9.286525000000001</v>
      </c>
      <c r="G91">
        <f t="shared" si="2"/>
        <v>0</v>
      </c>
      <c r="J91" s="299" t="str">
        <f>PE!AP815</f>
        <v>Flussproben</v>
      </c>
    </row>
    <row r="92" spans="1:10">
      <c r="A92" s="286" t="s">
        <v>874</v>
      </c>
      <c r="C92">
        <v>0.61799999999999999</v>
      </c>
      <c r="D92">
        <v>6.8000000000000005E-2</v>
      </c>
      <c r="E92">
        <v>12.2521</v>
      </c>
      <c r="G92">
        <f t="shared" si="2"/>
        <v>0</v>
      </c>
      <c r="J92" s="299" t="str">
        <f>PE!AP816</f>
        <v>Flussproben</v>
      </c>
    </row>
    <row r="93" spans="1:10">
      <c r="A93" s="286" t="s">
        <v>875</v>
      </c>
      <c r="C93">
        <v>0.49199999999999999</v>
      </c>
      <c r="D93">
        <v>6.8000000000000005E-2</v>
      </c>
      <c r="E93">
        <v>12.615600000000001</v>
      </c>
      <c r="G93">
        <f t="shared" si="2"/>
        <v>0</v>
      </c>
      <c r="J93" s="299" t="str">
        <f>PE!AP817</f>
        <v>Flussproben</v>
      </c>
    </row>
    <row r="94" spans="1:10">
      <c r="A94" s="286" t="s">
        <v>876</v>
      </c>
      <c r="C94">
        <v>0.97599999999999998</v>
      </c>
      <c r="D94">
        <v>0.115</v>
      </c>
      <c r="E94">
        <v>7.8564349999999994</v>
      </c>
      <c r="G94">
        <f t="shared" si="2"/>
        <v>0</v>
      </c>
      <c r="J94" s="299" t="str">
        <f>PE!AP818</f>
        <v>Flussproben</v>
      </c>
    </row>
    <row r="95" spans="1:10">
      <c r="A95" s="286" t="s">
        <v>877</v>
      </c>
      <c r="C95">
        <v>1.0029999999999999</v>
      </c>
      <c r="D95">
        <v>0.115</v>
      </c>
      <c r="E95">
        <v>14.190099999999999</v>
      </c>
      <c r="G95">
        <f t="shared" si="2"/>
        <v>0</v>
      </c>
      <c r="J95" s="299" t="str">
        <f>PE!AP819</f>
        <v>Flussproben</v>
      </c>
    </row>
    <row r="96" spans="1:10">
      <c r="A96" s="286" t="s">
        <v>878</v>
      </c>
      <c r="C96">
        <v>7.9000000000000001E-2</v>
      </c>
      <c r="D96">
        <v>0.115</v>
      </c>
      <c r="E96">
        <v>11.1106</v>
      </c>
      <c r="G96">
        <f t="shared" si="2"/>
        <v>0</v>
      </c>
      <c r="J96" s="299" t="str">
        <f>PE!AP820</f>
        <v>Flussproben</v>
      </c>
    </row>
    <row r="97" spans="1:10">
      <c r="A97" s="286" t="s">
        <v>879</v>
      </c>
      <c r="C97">
        <v>0.38</v>
      </c>
      <c r="D97">
        <v>2.1999999999999999E-2</v>
      </c>
      <c r="E97">
        <v>7.3928099999999999</v>
      </c>
      <c r="G97">
        <f t="shared" si="2"/>
        <v>0</v>
      </c>
      <c r="J97" s="299" t="str">
        <f>PE!AP821</f>
        <v>Flussproben</v>
      </c>
    </row>
    <row r="98" spans="1:10">
      <c r="A98" s="286" t="s">
        <v>880</v>
      </c>
      <c r="C98">
        <v>0.98199999999999998</v>
      </c>
      <c r="D98">
        <v>2.1999999999999999E-2</v>
      </c>
      <c r="E98">
        <v>6.2162100000000002</v>
      </c>
      <c r="G98">
        <f t="shared" ref="G98:G129" si="3">B98/E98</f>
        <v>0</v>
      </c>
      <c r="J98" s="299" t="str">
        <f>PE!AP822</f>
        <v>Flussproben</v>
      </c>
    </row>
    <row r="99" spans="1:10">
      <c r="A99" s="286" t="s">
        <v>881</v>
      </c>
      <c r="C99">
        <v>0.85099999999999998</v>
      </c>
      <c r="D99">
        <v>2.1999999999999999E-2</v>
      </c>
      <c r="E99">
        <v>7.1563549999999996</v>
      </c>
      <c r="G99">
        <f t="shared" si="3"/>
        <v>0</v>
      </c>
      <c r="J99" s="299" t="str">
        <f>PE!AP823</f>
        <v>Flussproben</v>
      </c>
    </row>
    <row r="100" spans="1:10">
      <c r="A100" s="286" t="s">
        <v>882</v>
      </c>
      <c r="C100">
        <v>0.34200000000000003</v>
      </c>
      <c r="D100">
        <v>4.7E-2</v>
      </c>
      <c r="E100">
        <v>8.0316200000000002</v>
      </c>
      <c r="G100">
        <f t="shared" si="3"/>
        <v>0</v>
      </c>
      <c r="J100" s="299" t="str">
        <f>PE!AP824</f>
        <v>Flussproben</v>
      </c>
    </row>
    <row r="101" spans="1:10">
      <c r="A101" s="286" t="s">
        <v>883</v>
      </c>
      <c r="C101">
        <v>0.78300000000000003</v>
      </c>
      <c r="D101">
        <v>4.7E-2</v>
      </c>
      <c r="E101">
        <v>8.0259600000000013</v>
      </c>
      <c r="G101">
        <f t="shared" si="3"/>
        <v>0</v>
      </c>
      <c r="J101" s="299" t="str">
        <f>PE!AP825</f>
        <v>Flussproben</v>
      </c>
    </row>
    <row r="102" spans="1:10">
      <c r="A102" s="286" t="s">
        <v>884</v>
      </c>
      <c r="C102">
        <v>1.0549999999999999</v>
      </c>
      <c r="D102">
        <v>4.7E-2</v>
      </c>
      <c r="E102">
        <v>6.2082499999999996</v>
      </c>
      <c r="G102">
        <f t="shared" si="3"/>
        <v>0</v>
      </c>
      <c r="J102" s="299" t="str">
        <f>PE!AP826</f>
        <v>Flussproben</v>
      </c>
    </row>
    <row r="103" spans="1:10">
      <c r="A103" s="286" t="s">
        <v>885</v>
      </c>
      <c r="E103">
        <v>3.4388299999999997E-2</v>
      </c>
      <c r="G103">
        <f t="shared" si="3"/>
        <v>0</v>
      </c>
      <c r="J103" s="299" t="str">
        <f>PE!AP827</f>
        <v>Methode</v>
      </c>
    </row>
    <row r="104" spans="1:10">
      <c r="A104" s="286" t="s">
        <v>886</v>
      </c>
      <c r="B104" s="302">
        <v>48.72</v>
      </c>
      <c r="C104">
        <v>0.70699999999999996</v>
      </c>
      <c r="D104">
        <v>1.159</v>
      </c>
      <c r="E104">
        <v>42.269350000000003</v>
      </c>
      <c r="F104">
        <v>0.8</v>
      </c>
      <c r="G104">
        <f t="shared" si="3"/>
        <v>1.1526082137529912</v>
      </c>
      <c r="J104" s="299" t="str">
        <f>PE!AP828</f>
        <v>Straßenabfluss</v>
      </c>
    </row>
    <row r="105" spans="1:10">
      <c r="A105" s="286" t="s">
        <v>888</v>
      </c>
      <c r="C105">
        <v>0.70699999999999996</v>
      </c>
      <c r="D105">
        <v>1.159</v>
      </c>
      <c r="E105">
        <v>8.3740800000000011</v>
      </c>
      <c r="F105">
        <v>0.44</v>
      </c>
      <c r="G105">
        <f t="shared" si="3"/>
        <v>0</v>
      </c>
      <c r="J105" s="299" t="str">
        <f>PE!AP829</f>
        <v>Straßenabfluss</v>
      </c>
    </row>
    <row r="106" spans="1:10">
      <c r="A106" s="286" t="s">
        <v>889</v>
      </c>
      <c r="C106">
        <v>0.873</v>
      </c>
      <c r="D106">
        <v>5.1999999999999998E-2</v>
      </c>
      <c r="E106">
        <v>10.184799999999999</v>
      </c>
      <c r="G106">
        <f t="shared" si="3"/>
        <v>0</v>
      </c>
      <c r="J106" s="299" t="str">
        <f>PE!AP830</f>
        <v>Kläranlagen</v>
      </c>
    </row>
    <row r="107" spans="1:10">
      <c r="A107" s="286" t="s">
        <v>890</v>
      </c>
      <c r="C107">
        <v>0.90300000000000002</v>
      </c>
      <c r="D107">
        <v>5.1999999999999998E-2</v>
      </c>
      <c r="E107">
        <v>6.6310199999999986</v>
      </c>
      <c r="G107">
        <f t="shared" si="3"/>
        <v>0</v>
      </c>
      <c r="J107" s="299" t="str">
        <f>PE!AP831</f>
        <v>Kläranlagen</v>
      </c>
    </row>
    <row r="108" spans="1:10">
      <c r="A108" s="286" t="s">
        <v>891</v>
      </c>
      <c r="C108">
        <v>0.44900000000000001</v>
      </c>
      <c r="D108">
        <v>5.1999999999999998E-2</v>
      </c>
      <c r="E108">
        <v>7.7322649999999999</v>
      </c>
      <c r="G108">
        <f t="shared" si="3"/>
        <v>0</v>
      </c>
      <c r="J108" s="299" t="str">
        <f>PE!AP832</f>
        <v>Kläranlagen</v>
      </c>
    </row>
    <row r="109" spans="1:10">
      <c r="A109" s="307" t="s">
        <v>892</v>
      </c>
      <c r="E109">
        <v>6.8647899999999993</v>
      </c>
      <c r="G109">
        <f t="shared" si="3"/>
        <v>0</v>
      </c>
      <c r="J109" s="299" t="str">
        <f>PE!AP833</f>
        <v>Ringversuch</v>
      </c>
    </row>
    <row r="110" spans="1:10">
      <c r="A110" s="307" t="s">
        <v>893</v>
      </c>
      <c r="E110">
        <v>5.2691300000000014</v>
      </c>
      <c r="G110">
        <f t="shared" si="3"/>
        <v>0</v>
      </c>
      <c r="J110" s="299" t="str">
        <f>PE!AP834</f>
        <v>Kläranlagen, Methode</v>
      </c>
    </row>
    <row r="111" spans="1:10">
      <c r="A111" s="307" t="s">
        <v>894</v>
      </c>
      <c r="C111">
        <v>0.70699999999999996</v>
      </c>
      <c r="D111">
        <v>9.4E-2</v>
      </c>
      <c r="E111">
        <v>7.6050600000000008</v>
      </c>
      <c r="G111">
        <f t="shared" si="3"/>
        <v>0</v>
      </c>
      <c r="J111" s="299" t="str">
        <f>PE!AP835</f>
        <v>Kläranlagen</v>
      </c>
    </row>
    <row r="112" spans="1:10">
      <c r="A112" s="307" t="s">
        <v>895</v>
      </c>
      <c r="C112">
        <v>0.70699999999999996</v>
      </c>
      <c r="D112">
        <v>9.4E-2</v>
      </c>
      <c r="E112">
        <v>7.6572449999999996</v>
      </c>
      <c r="G112">
        <f t="shared" si="3"/>
        <v>0</v>
      </c>
      <c r="J112" s="299" t="str">
        <f>PE!AP836</f>
        <v>Kläranlagen</v>
      </c>
    </row>
    <row r="113" spans="1:10">
      <c r="A113" s="308" t="s">
        <v>896</v>
      </c>
      <c r="C113">
        <v>0.68799999999999994</v>
      </c>
      <c r="D113">
        <v>3.6999999999999998E-2</v>
      </c>
      <c r="E113">
        <v>8.7559050000000003</v>
      </c>
      <c r="G113">
        <f t="shared" si="3"/>
        <v>0</v>
      </c>
      <c r="J113" s="299" t="str">
        <f>PE!AP837</f>
        <v>KWS</v>
      </c>
    </row>
    <row r="114" spans="1:10">
      <c r="A114" s="308" t="s">
        <v>897</v>
      </c>
      <c r="C114">
        <v>0.878</v>
      </c>
      <c r="D114">
        <v>3.6999999999999998E-2</v>
      </c>
      <c r="E114">
        <v>9.4018100000000011</v>
      </c>
      <c r="G114">
        <f t="shared" si="3"/>
        <v>0</v>
      </c>
      <c r="J114" s="299" t="str">
        <f>PE!AP838</f>
        <v>KWS</v>
      </c>
    </row>
    <row r="115" spans="1:10">
      <c r="A115" s="308" t="s">
        <v>898</v>
      </c>
      <c r="C115">
        <v>0.65600000000000003</v>
      </c>
      <c r="D115">
        <v>3.6999999999999998E-2</v>
      </c>
      <c r="E115">
        <v>8.4639299999999995</v>
      </c>
      <c r="G115">
        <f t="shared" si="3"/>
        <v>0</v>
      </c>
      <c r="J115" s="299" t="str">
        <f>PE!AP839</f>
        <v>KWS</v>
      </c>
    </row>
    <row r="116" spans="1:10">
      <c r="A116" s="314" t="s">
        <v>899</v>
      </c>
      <c r="E116">
        <v>0.15474299999999999</v>
      </c>
      <c r="G116">
        <f t="shared" si="3"/>
        <v>0</v>
      </c>
      <c r="J116" s="299" t="str">
        <f>PE!AP840</f>
        <v>Sickerwasser</v>
      </c>
    </row>
    <row r="117" spans="1:10">
      <c r="A117" s="314" t="s">
        <v>900</v>
      </c>
      <c r="E117">
        <v>0.34292499999999998</v>
      </c>
      <c r="G117">
        <f t="shared" si="3"/>
        <v>0</v>
      </c>
      <c r="J117" s="299" t="str">
        <f>PE!AP841</f>
        <v>Sickerwasser</v>
      </c>
    </row>
    <row r="118" spans="1:10">
      <c r="A118" s="314" t="s">
        <v>901</v>
      </c>
      <c r="E118">
        <v>-4.0199999999999818</v>
      </c>
      <c r="G118">
        <f t="shared" si="3"/>
        <v>0</v>
      </c>
      <c r="J118" s="299" t="str">
        <f>PE!AP842</f>
        <v>Sickerwasser</v>
      </c>
    </row>
    <row r="119" spans="1:10">
      <c r="A119" s="314" t="s">
        <v>902</v>
      </c>
      <c r="E119">
        <v>0.50999999999999091</v>
      </c>
      <c r="G119">
        <f t="shared" si="3"/>
        <v>0</v>
      </c>
      <c r="J119" s="299" t="str">
        <f>PE!AP843</f>
        <v>Sickerwasser</v>
      </c>
    </row>
    <row r="120" spans="1:10">
      <c r="A120" s="314" t="s">
        <v>903</v>
      </c>
      <c r="E120">
        <v>0.98000000000001819</v>
      </c>
      <c r="G120">
        <f t="shared" si="3"/>
        <v>0</v>
      </c>
      <c r="J120" s="299" t="str">
        <f>PE!AP844</f>
        <v>Sickerwasser</v>
      </c>
    </row>
    <row r="121" spans="1:10">
      <c r="A121" s="314" t="s">
        <v>904</v>
      </c>
      <c r="E121">
        <v>11.670000000000069</v>
      </c>
      <c r="G121">
        <f t="shared" si="3"/>
        <v>0</v>
      </c>
      <c r="J121" s="299" t="str">
        <f>PE!AP845</f>
        <v>Sickerwasser</v>
      </c>
    </row>
    <row r="122" spans="1:10">
      <c r="A122" s="314" t="s">
        <v>905</v>
      </c>
      <c r="E122">
        <v>0.98000000000001819</v>
      </c>
      <c r="G122">
        <f t="shared" si="3"/>
        <v>0</v>
      </c>
      <c r="J122" s="299" t="str">
        <f>PE!AP846</f>
        <v>Sickerwasser</v>
      </c>
    </row>
    <row r="123" spans="1:10">
      <c r="A123" s="318" t="s">
        <v>906</v>
      </c>
      <c r="C123">
        <v>0.53800000000000003</v>
      </c>
      <c r="D123">
        <v>5.2999999999999999E-2</v>
      </c>
      <c r="E123">
        <v>5.7561650000000002</v>
      </c>
      <c r="G123">
        <f t="shared" si="3"/>
        <v>0</v>
      </c>
      <c r="J123" s="299" t="str">
        <f>PE!AP847</f>
        <v>KWS</v>
      </c>
    </row>
    <row r="124" spans="1:10">
      <c r="A124" s="318" t="s">
        <v>907</v>
      </c>
      <c r="C124">
        <v>0.84899999999999998</v>
      </c>
      <c r="D124">
        <v>5.2999999999999999E-2</v>
      </c>
      <c r="E124">
        <v>4.7637349999999996</v>
      </c>
      <c r="G124">
        <f t="shared" si="3"/>
        <v>0</v>
      </c>
      <c r="J124" s="299" t="str">
        <f>PE!AP848</f>
        <v>KWS</v>
      </c>
    </row>
    <row r="125" spans="1:10">
      <c r="A125" s="318" t="s">
        <v>908</v>
      </c>
      <c r="C125">
        <v>0.8</v>
      </c>
      <c r="D125">
        <v>5.2999999999999999E-2</v>
      </c>
      <c r="E125">
        <v>6.4533699999999996</v>
      </c>
      <c r="G125">
        <f t="shared" si="3"/>
        <v>0</v>
      </c>
      <c r="J125" s="299" t="str">
        <f>PE!AP849</f>
        <v>KWS</v>
      </c>
    </row>
    <row r="126" spans="1:10">
      <c r="A126" s="318" t="s">
        <v>909</v>
      </c>
      <c r="C126">
        <v>1.0569999999999999</v>
      </c>
      <c r="D126">
        <v>0.03</v>
      </c>
      <c r="E126">
        <v>10.164300000000001</v>
      </c>
      <c r="G126">
        <f t="shared" si="3"/>
        <v>0</v>
      </c>
      <c r="J126" s="299" t="str">
        <f>PE!AP850</f>
        <v>Flussproben</v>
      </c>
    </row>
    <row r="127" spans="1:10">
      <c r="A127" s="318" t="s">
        <v>910</v>
      </c>
      <c r="C127">
        <v>0.84799999999999998</v>
      </c>
      <c r="D127">
        <v>0.03</v>
      </c>
      <c r="E127">
        <v>9.1882099999999998</v>
      </c>
      <c r="G127">
        <f t="shared" si="3"/>
        <v>0</v>
      </c>
      <c r="J127" s="299" t="str">
        <f>PE!AP851</f>
        <v>Flussproben</v>
      </c>
    </row>
    <row r="128" spans="1:10">
      <c r="A128" s="318" t="s">
        <v>911</v>
      </c>
      <c r="C128">
        <v>1.1279999999999999</v>
      </c>
      <c r="D128">
        <v>0.11799999999999999</v>
      </c>
      <c r="E128">
        <v>8.6088899999999988</v>
      </c>
      <c r="G128">
        <f t="shared" si="3"/>
        <v>0</v>
      </c>
      <c r="J128" s="299" t="str">
        <f>PE!AP852</f>
        <v>Flussproben</v>
      </c>
    </row>
    <row r="129" spans="1:10">
      <c r="A129" s="318" t="s">
        <v>912</v>
      </c>
      <c r="C129">
        <v>0.72199999999999998</v>
      </c>
      <c r="D129">
        <v>0.11799999999999999</v>
      </c>
      <c r="E129">
        <v>5.6537300000000004</v>
      </c>
      <c r="G129">
        <f t="shared" si="3"/>
        <v>0</v>
      </c>
      <c r="J129" s="299" t="str">
        <f>PE!AP853</f>
        <v>Flussproben</v>
      </c>
    </row>
    <row r="130" spans="1:10">
      <c r="A130" s="318" t="s">
        <v>913</v>
      </c>
      <c r="C130">
        <v>0.40799999999999997</v>
      </c>
      <c r="D130">
        <v>0.11799999999999999</v>
      </c>
      <c r="E130">
        <v>7.3857999999999997</v>
      </c>
      <c r="G130">
        <f t="shared" ref="G130:G155" si="4">B130/E130</f>
        <v>0</v>
      </c>
      <c r="J130" s="299" t="str">
        <f>PE!AP854</f>
        <v>Flussproben</v>
      </c>
    </row>
    <row r="131" spans="1:10">
      <c r="A131" s="318" t="s">
        <v>914</v>
      </c>
      <c r="C131">
        <v>0.34399999999999997</v>
      </c>
      <c r="D131">
        <v>8.2000000000000003E-2</v>
      </c>
      <c r="E131">
        <v>5.98393</v>
      </c>
      <c r="G131">
        <f t="shared" si="4"/>
        <v>0</v>
      </c>
      <c r="J131" s="299" t="str">
        <f>PE!AP855</f>
        <v>RÜB</v>
      </c>
    </row>
    <row r="132" spans="1:10">
      <c r="A132" s="318" t="s">
        <v>916</v>
      </c>
      <c r="C132">
        <v>0.79600000000000004</v>
      </c>
      <c r="D132">
        <v>8.2000000000000003E-2</v>
      </c>
      <c r="E132">
        <v>5.4762849999999998</v>
      </c>
      <c r="G132">
        <f t="shared" si="4"/>
        <v>0</v>
      </c>
      <c r="J132" s="299" t="str">
        <f>PE!AP856</f>
        <v>RÜB</v>
      </c>
    </row>
    <row r="133" spans="1:10">
      <c r="A133" s="318" t="s">
        <v>917</v>
      </c>
      <c r="C133">
        <v>1.1020000000000001</v>
      </c>
      <c r="D133">
        <v>8.2000000000000003E-2</v>
      </c>
      <c r="E133">
        <v>10.230499999999999</v>
      </c>
      <c r="G133">
        <f t="shared" si="4"/>
        <v>0</v>
      </c>
      <c r="J133" s="299" t="str">
        <f>PE!AP857</f>
        <v>RÜB</v>
      </c>
    </row>
    <row r="134" spans="1:10">
      <c r="A134" s="320" t="s">
        <v>918</v>
      </c>
      <c r="C134">
        <v>0.89100000000000001</v>
      </c>
      <c r="D134">
        <v>7.2999999999999995E-2</v>
      </c>
      <c r="E134">
        <v>6.1067300000000007</v>
      </c>
      <c r="G134">
        <f t="shared" si="4"/>
        <v>0</v>
      </c>
      <c r="J134" s="299" t="str">
        <f>PE!AP858</f>
        <v>KWS</v>
      </c>
    </row>
    <row r="135" spans="1:10">
      <c r="A135" s="320" t="s">
        <v>919</v>
      </c>
      <c r="C135">
        <v>0.88600000000000001</v>
      </c>
      <c r="D135">
        <v>7.2999999999999995E-2</v>
      </c>
      <c r="E135">
        <v>4.3619599999999998</v>
      </c>
      <c r="G135">
        <f t="shared" si="4"/>
        <v>0</v>
      </c>
      <c r="J135" s="299" t="str">
        <f>PE!AP859</f>
        <v>KWS</v>
      </c>
    </row>
    <row r="136" spans="1:10">
      <c r="A136" s="320" t="s">
        <v>920</v>
      </c>
      <c r="C136">
        <v>0.45100000000000001</v>
      </c>
      <c r="D136">
        <v>7.2999999999999995E-2</v>
      </c>
      <c r="E136">
        <v>5.0663900000000002</v>
      </c>
      <c r="G136">
        <f t="shared" si="4"/>
        <v>0</v>
      </c>
      <c r="J136" s="299" t="str">
        <f>PE!AP860</f>
        <v>KWS</v>
      </c>
    </row>
    <row r="137" spans="1:10">
      <c r="A137" s="320" t="s">
        <v>921</v>
      </c>
      <c r="E137">
        <v>1.51233</v>
      </c>
      <c r="G137">
        <f t="shared" si="4"/>
        <v>0</v>
      </c>
      <c r="J137" s="299" t="str">
        <f>PE!AP861</f>
        <v>KWS, Methode</v>
      </c>
    </row>
    <row r="138" spans="1:10">
      <c r="A138" s="320" t="s">
        <v>922</v>
      </c>
      <c r="C138">
        <v>0.52800000000000002</v>
      </c>
      <c r="D138">
        <v>0.104</v>
      </c>
      <c r="E138">
        <v>9.3551099999999998</v>
      </c>
      <c r="G138">
        <f t="shared" si="4"/>
        <v>0</v>
      </c>
      <c r="J138" s="299" t="str">
        <f>PE!AP862</f>
        <v>Flussproben</v>
      </c>
    </row>
    <row r="139" spans="1:10">
      <c r="A139" s="320" t="s">
        <v>923</v>
      </c>
      <c r="C139">
        <v>1.1419999999999999</v>
      </c>
      <c r="D139">
        <v>0.104</v>
      </c>
      <c r="E139">
        <v>4.7531699999999999</v>
      </c>
      <c r="G139">
        <f t="shared" si="4"/>
        <v>0</v>
      </c>
      <c r="J139" s="299" t="str">
        <f>PE!AP863</f>
        <v>Flussproben</v>
      </c>
    </row>
    <row r="140" spans="1:10">
      <c r="A140" s="320" t="s">
        <v>924</v>
      </c>
      <c r="C140">
        <v>0.622</v>
      </c>
      <c r="D140">
        <v>0.104</v>
      </c>
      <c r="E140">
        <v>11.220549999999999</v>
      </c>
      <c r="G140">
        <f t="shared" si="4"/>
        <v>0</v>
      </c>
      <c r="J140" s="299" t="str">
        <f>PE!AP864</f>
        <v>Flussproben</v>
      </c>
    </row>
    <row r="141" spans="1:10">
      <c r="A141" s="320" t="s">
        <v>1106</v>
      </c>
      <c r="C141">
        <v>0.57799999999999996</v>
      </c>
      <c r="D141">
        <v>22.041</v>
      </c>
      <c r="E141">
        <v>9.23292</v>
      </c>
      <c r="G141">
        <f t="shared" si="4"/>
        <v>0</v>
      </c>
      <c r="J141" s="299" t="str">
        <f>PE!AP865</f>
        <v>Kläranlagen</v>
      </c>
    </row>
    <row r="142" spans="1:10">
      <c r="A142" s="320" t="s">
        <v>1107</v>
      </c>
      <c r="C142">
        <v>1.1539999999999999</v>
      </c>
      <c r="D142">
        <v>22.041</v>
      </c>
      <c r="E142">
        <v>-99.239099999999993</v>
      </c>
      <c r="G142">
        <f t="shared" si="4"/>
        <v>0</v>
      </c>
      <c r="J142" s="299" t="str">
        <f>PE!AP866</f>
        <v>Kläranlagen</v>
      </c>
    </row>
    <row r="143" spans="1:10">
      <c r="A143" s="320" t="s">
        <v>1108</v>
      </c>
      <c r="C143">
        <v>0.57699999999999996</v>
      </c>
      <c r="D143">
        <v>22.041</v>
      </c>
      <c r="E143">
        <v>8.4308049999999994</v>
      </c>
      <c r="G143">
        <f t="shared" si="4"/>
        <v>0</v>
      </c>
      <c r="J143" s="299" t="str">
        <f>PE!AP867</f>
        <v>Kläranlagen</v>
      </c>
    </row>
    <row r="144" spans="1:10">
      <c r="A144" s="320" t="s">
        <v>928</v>
      </c>
      <c r="C144">
        <v>0.67500000000000004</v>
      </c>
      <c r="D144">
        <v>5.8999999999999997E-2</v>
      </c>
      <c r="E144">
        <v>11.371600000000001</v>
      </c>
      <c r="G144">
        <f t="shared" si="4"/>
        <v>0</v>
      </c>
      <c r="J144" s="299" t="str">
        <f>PE!AP868</f>
        <v>Münchehofe</v>
      </c>
    </row>
    <row r="145" spans="1:10">
      <c r="A145" s="320" t="s">
        <v>929</v>
      </c>
      <c r="C145">
        <v>0.97199999999999998</v>
      </c>
      <c r="D145">
        <v>5.8999999999999997E-2</v>
      </c>
      <c r="E145">
        <v>13.8476</v>
      </c>
      <c r="G145">
        <f t="shared" si="4"/>
        <v>0</v>
      </c>
      <c r="J145" s="299" t="str">
        <f>PE!AP869</f>
        <v>Münchehofe</v>
      </c>
    </row>
    <row r="146" spans="1:10">
      <c r="A146" s="320" t="s">
        <v>930</v>
      </c>
      <c r="C146">
        <v>0.54900000000000004</v>
      </c>
      <c r="D146">
        <v>5.8999999999999997E-2</v>
      </c>
      <c r="E146">
        <v>11.058949999999999</v>
      </c>
      <c r="G146">
        <f t="shared" si="4"/>
        <v>0</v>
      </c>
      <c r="J146" s="299" t="str">
        <f>PE!AP870</f>
        <v>Münchehofe</v>
      </c>
    </row>
    <row r="147" spans="1:10">
      <c r="A147" s="320" t="s">
        <v>931</v>
      </c>
      <c r="C147">
        <v>0.498</v>
      </c>
      <c r="D147">
        <v>4.1000000000000002E-2</v>
      </c>
      <c r="E147">
        <v>5.7896099999999997</v>
      </c>
      <c r="G147">
        <f t="shared" si="4"/>
        <v>0</v>
      </c>
      <c r="J147" s="299" t="str">
        <f>PE!AP871</f>
        <v>Münchehofe</v>
      </c>
    </row>
    <row r="148" spans="1:10">
      <c r="A148" s="320" t="s">
        <v>932</v>
      </c>
      <c r="C148">
        <v>0.81399999999999995</v>
      </c>
      <c r="D148">
        <v>4.1000000000000002E-2</v>
      </c>
      <c r="E148">
        <v>6.0290800000000004</v>
      </c>
      <c r="G148">
        <f t="shared" si="4"/>
        <v>0</v>
      </c>
      <c r="J148" s="299" t="str">
        <f>PE!AP872</f>
        <v>Münchehofe</v>
      </c>
    </row>
    <row r="149" spans="1:10">
      <c r="A149" s="320" t="s">
        <v>933</v>
      </c>
      <c r="C149">
        <v>0.88700000000000001</v>
      </c>
      <c r="D149">
        <v>4.1000000000000002E-2</v>
      </c>
      <c r="E149">
        <v>6.4609699999999997</v>
      </c>
      <c r="G149">
        <f t="shared" si="4"/>
        <v>0</v>
      </c>
      <c r="J149" s="299" t="str">
        <f>PE!AP873</f>
        <v>Münchehofe</v>
      </c>
    </row>
    <row r="150" spans="1:10">
      <c r="A150" s="320" t="s">
        <v>934</v>
      </c>
      <c r="E150">
        <v>9.5821000000000003E-2</v>
      </c>
      <c r="G150">
        <f t="shared" si="4"/>
        <v>0</v>
      </c>
      <c r="J150" s="299" t="str">
        <f>PE!AP874</f>
        <v>RBF</v>
      </c>
    </row>
    <row r="151" spans="1:10">
      <c r="A151" s="320" t="s">
        <v>936</v>
      </c>
      <c r="B151" s="302">
        <v>30.79</v>
      </c>
      <c r="E151">
        <v>3.9952099999999997E-2</v>
      </c>
      <c r="F151">
        <v>0.69</v>
      </c>
      <c r="G151">
        <f t="shared" si="4"/>
        <v>770.67288077472779</v>
      </c>
      <c r="H151" s="258">
        <f>B151/(E151*1000)*100</f>
        <v>77.067288077472782</v>
      </c>
      <c r="J151" s="299" t="str">
        <f>PE!AP875</f>
        <v>Methode</v>
      </c>
    </row>
    <row r="152" spans="1:10">
      <c r="A152" s="320" t="s">
        <v>937</v>
      </c>
      <c r="B152" s="302">
        <v>39.71</v>
      </c>
      <c r="C152">
        <v>0.70699999999999996</v>
      </c>
      <c r="D152">
        <v>4.1000000000000002E-2</v>
      </c>
      <c r="E152">
        <v>12.188499999999999</v>
      </c>
      <c r="F152">
        <v>0.69</v>
      </c>
      <c r="G152">
        <f t="shared" si="4"/>
        <v>3.257989088074825</v>
      </c>
      <c r="J152" s="299" t="str">
        <f>PE!AP876</f>
        <v>Straßenabfluss</v>
      </c>
    </row>
    <row r="153" spans="1:10">
      <c r="A153" s="320" t="s">
        <v>938</v>
      </c>
      <c r="B153" s="302">
        <v>20.6</v>
      </c>
      <c r="C153">
        <v>0.70699999999999996</v>
      </c>
      <c r="D153">
        <v>4.1000000000000002E-2</v>
      </c>
      <c r="E153">
        <v>17.268899999999999</v>
      </c>
      <c r="F153">
        <v>0.56000000000000005</v>
      </c>
      <c r="G153">
        <f t="shared" si="4"/>
        <v>1.1928958995651144</v>
      </c>
      <c r="J153" s="299" t="str">
        <f>PE!AP877</f>
        <v>Straßenabfluss</v>
      </c>
    </row>
    <row r="154" spans="1:10">
      <c r="A154" s="320" t="s">
        <v>939</v>
      </c>
      <c r="C154">
        <v>0.70699999999999996</v>
      </c>
      <c r="D154">
        <v>6.9000000000000006E-2</v>
      </c>
      <c r="E154">
        <v>6.0072850000000004</v>
      </c>
      <c r="G154">
        <f t="shared" si="4"/>
        <v>0</v>
      </c>
      <c r="J154" s="299" t="str">
        <f>PE!AP878</f>
        <v>Kläranlagen</v>
      </c>
    </row>
    <row r="155" spans="1:10">
      <c r="A155" s="320" t="s">
        <v>940</v>
      </c>
      <c r="C155">
        <v>0.70699999999999996</v>
      </c>
      <c r="D155">
        <v>6.9000000000000006E-2</v>
      </c>
      <c r="E155">
        <v>5.5315799999999999</v>
      </c>
      <c r="G155">
        <f t="shared" si="4"/>
        <v>0</v>
      </c>
      <c r="J155" s="299" t="str">
        <f>PE!AP879</f>
        <v>Kläranlagen</v>
      </c>
    </row>
    <row r="156" spans="1:10">
      <c r="A156" s="324" t="s">
        <v>941</v>
      </c>
      <c r="B156" s="302"/>
      <c r="C156">
        <v>0.14699999999999999</v>
      </c>
      <c r="D156">
        <v>0.29299999999999998</v>
      </c>
      <c r="E156">
        <v>26.531649999999999</v>
      </c>
      <c r="J156" s="299" t="str">
        <f>PE!AP880</f>
        <v>KWS</v>
      </c>
    </row>
    <row r="157" spans="1:10">
      <c r="A157" s="324" t="s">
        <v>942</v>
      </c>
      <c r="B157" s="302"/>
      <c r="C157">
        <v>0.92200000000000004</v>
      </c>
      <c r="D157">
        <v>0.29299999999999998</v>
      </c>
      <c r="E157">
        <v>29.1462</v>
      </c>
      <c r="J157" s="299" t="str">
        <f>PE!AP881</f>
        <v>KWS</v>
      </c>
    </row>
    <row r="158" spans="1:10">
      <c r="A158" s="324" t="s">
        <v>943</v>
      </c>
      <c r="B158" s="302"/>
      <c r="C158">
        <v>1.0509999999999999</v>
      </c>
      <c r="D158">
        <v>0.29299999999999998</v>
      </c>
      <c r="E158">
        <v>16.288900000000002</v>
      </c>
      <c r="J158" s="299" t="str">
        <f>PE!AP882</f>
        <v>KWS</v>
      </c>
    </row>
    <row r="159" spans="1:10">
      <c r="A159" s="324" t="s">
        <v>944</v>
      </c>
      <c r="B159" s="302"/>
      <c r="C159">
        <v>0.998</v>
      </c>
      <c r="D159">
        <v>0.246</v>
      </c>
      <c r="E159">
        <v>3.7278199999999999</v>
      </c>
      <c r="J159" s="299" t="str">
        <f>PE!AP883</f>
        <v>KWS</v>
      </c>
    </row>
    <row r="160" spans="1:10">
      <c r="A160" s="324" t="s">
        <v>945</v>
      </c>
      <c r="B160" s="302"/>
      <c r="C160">
        <v>0.65900000000000003</v>
      </c>
      <c r="D160">
        <v>0.246</v>
      </c>
      <c r="E160">
        <v>6.7965999999999998</v>
      </c>
      <c r="J160" s="299" t="str">
        <f>PE!AP884</f>
        <v>KWS</v>
      </c>
    </row>
    <row r="161" spans="1:10">
      <c r="A161" s="324" t="s">
        <v>946</v>
      </c>
      <c r="B161" s="302"/>
      <c r="C161">
        <v>0.51400000000000001</v>
      </c>
      <c r="D161">
        <v>0.246</v>
      </c>
      <c r="E161">
        <v>5.0972499999999998</v>
      </c>
      <c r="J161" s="299" t="str">
        <f>PE!AP885</f>
        <v>KWS</v>
      </c>
    </row>
    <row r="162" spans="1:10">
      <c r="A162" s="324" t="s">
        <v>947</v>
      </c>
      <c r="B162" s="302"/>
      <c r="C162">
        <v>0.48199999999999998</v>
      </c>
      <c r="D162">
        <v>6.2E-2</v>
      </c>
      <c r="E162">
        <v>10.328900000000001</v>
      </c>
      <c r="J162" s="299" t="str">
        <f>PE!AP886</f>
        <v>Flussproben</v>
      </c>
    </row>
    <row r="163" spans="1:10">
      <c r="A163" s="324" t="s">
        <v>948</v>
      </c>
      <c r="B163" s="302"/>
      <c r="C163">
        <v>0.66500000000000004</v>
      </c>
      <c r="D163">
        <v>6.2E-2</v>
      </c>
      <c r="E163">
        <v>9.8335849999999994</v>
      </c>
      <c r="J163" s="299" t="str">
        <f>PE!AP887</f>
        <v>Flussproben</v>
      </c>
    </row>
    <row r="164" spans="1:10">
      <c r="A164" s="324" t="s">
        <v>949</v>
      </c>
      <c r="B164" s="302"/>
      <c r="C164">
        <v>1.1459999999999999</v>
      </c>
      <c r="D164">
        <v>6.2E-2</v>
      </c>
      <c r="E164">
        <v>16.55585</v>
      </c>
      <c r="J164" s="299" t="str">
        <f>PE!AP888</f>
        <v>Flussproben</v>
      </c>
    </row>
    <row r="165" spans="1:10">
      <c r="A165" s="324" t="s">
        <v>950</v>
      </c>
      <c r="B165" s="302"/>
      <c r="E165">
        <v>10.1968</v>
      </c>
      <c r="J165" s="299" t="str">
        <f>PE!AP889</f>
        <v>Flussproben, Methode</v>
      </c>
    </row>
    <row r="166" spans="1:10">
      <c r="A166" s="324" t="s">
        <v>951</v>
      </c>
      <c r="B166" s="302"/>
      <c r="E166">
        <v>0.53195800000000004</v>
      </c>
      <c r="J166" s="299" t="str">
        <f>PE!AP890</f>
        <v>Methode</v>
      </c>
    </row>
    <row r="167" spans="1:10">
      <c r="A167" s="324" t="s">
        <v>952</v>
      </c>
      <c r="B167" s="302"/>
      <c r="E167">
        <v>0.137437</v>
      </c>
      <c r="J167" s="299" t="str">
        <f>PE!AP891</f>
        <v>Methode</v>
      </c>
    </row>
    <row r="168" spans="1:10">
      <c r="A168" s="324" t="s">
        <v>953</v>
      </c>
      <c r="B168" s="302">
        <v>57.36</v>
      </c>
      <c r="C168">
        <v>0.70699999999999996</v>
      </c>
      <c r="D168">
        <v>1.0549999999999999</v>
      </c>
      <c r="E168">
        <v>35.155799999999999</v>
      </c>
      <c r="F168">
        <v>0.5</v>
      </c>
      <c r="J168" s="299" t="str">
        <f>PE!AP892</f>
        <v>Straßenabfluss</v>
      </c>
    </row>
    <row r="169" spans="1:10">
      <c r="A169" s="324" t="s">
        <v>954</v>
      </c>
      <c r="B169" s="302">
        <v>50.74</v>
      </c>
      <c r="C169">
        <v>0.70699999999999996</v>
      </c>
      <c r="D169">
        <v>1.0549999999999999</v>
      </c>
      <c r="E169">
        <v>42.128150000000012</v>
      </c>
      <c r="F169">
        <v>0.7</v>
      </c>
      <c r="J169" s="299" t="str">
        <f>PE!AP893</f>
        <v>KWS, Methode</v>
      </c>
    </row>
    <row r="170" spans="1:10">
      <c r="A170" s="326" t="s">
        <v>955</v>
      </c>
      <c r="C170">
        <v>1.0349999999999999</v>
      </c>
      <c r="D170">
        <v>0.14899999999999999</v>
      </c>
      <c r="E170">
        <v>18.248699999999999</v>
      </c>
      <c r="J170" s="299" t="str">
        <f>PE!AP894</f>
        <v>KWS, Methode</v>
      </c>
    </row>
    <row r="171" spans="1:10">
      <c r="A171" s="326" t="s">
        <v>956</v>
      </c>
      <c r="C171">
        <v>0.42399999999999999</v>
      </c>
      <c r="D171">
        <v>0.14899999999999999</v>
      </c>
      <c r="E171">
        <v>10.176299999999999</v>
      </c>
      <c r="J171" s="299" t="str">
        <f>PE!AP895</f>
        <v>KWS, Methode</v>
      </c>
    </row>
    <row r="172" spans="1:10">
      <c r="A172" s="326" t="s">
        <v>957</v>
      </c>
      <c r="C172">
        <v>0.308</v>
      </c>
      <c r="D172">
        <v>0.104</v>
      </c>
      <c r="E172">
        <v>10.766</v>
      </c>
      <c r="J172" s="299" t="str">
        <f>PE!AP896</f>
        <v>KWS, Methode</v>
      </c>
    </row>
    <row r="173" spans="1:10">
      <c r="A173" s="326" t="s">
        <v>958</v>
      </c>
      <c r="C173">
        <v>1.0580000000000001</v>
      </c>
      <c r="D173">
        <v>0.104</v>
      </c>
      <c r="E173">
        <v>8.0681899999999995</v>
      </c>
      <c r="J173" s="299" t="str">
        <f>PE!AP897</f>
        <v>KWS, Methode</v>
      </c>
    </row>
    <row r="174" spans="1:10">
      <c r="A174" s="326" t="s">
        <v>959</v>
      </c>
      <c r="C174">
        <v>0.82899999999999996</v>
      </c>
      <c r="D174">
        <v>0.104</v>
      </c>
      <c r="E174">
        <v>12.1059</v>
      </c>
      <c r="J174" s="299" t="str">
        <f>PE!AP898</f>
        <v>KWS, Methode</v>
      </c>
    </row>
    <row r="175" spans="1:10">
      <c r="A175" s="326" t="s">
        <v>960</v>
      </c>
      <c r="C175">
        <v>0.30299999999999999</v>
      </c>
      <c r="D175">
        <v>0.104</v>
      </c>
      <c r="E175">
        <v>8.165560000000001</v>
      </c>
      <c r="J175" s="299" t="str">
        <f>PE!AP899</f>
        <v>KWS, Methode</v>
      </c>
    </row>
    <row r="176" spans="1:10">
      <c r="A176" s="326" t="s">
        <v>961</v>
      </c>
      <c r="C176">
        <v>0.84699999999999998</v>
      </c>
      <c r="D176">
        <v>0.104</v>
      </c>
      <c r="E176">
        <v>7.0779899999999998</v>
      </c>
      <c r="J176" s="299" t="str">
        <f>PE!AP900</f>
        <v>KWS, Methode</v>
      </c>
    </row>
    <row r="177" spans="1:10">
      <c r="A177" s="326" t="s">
        <v>962</v>
      </c>
      <c r="C177">
        <v>1.04</v>
      </c>
      <c r="D177">
        <v>0.104</v>
      </c>
      <c r="E177">
        <v>10.222049999999999</v>
      </c>
      <c r="J177" s="299" t="str">
        <f>PE!AP901</f>
        <v>KWS, Methode</v>
      </c>
    </row>
    <row r="178" spans="1:10">
      <c r="A178" s="326" t="s">
        <v>963</v>
      </c>
      <c r="C178">
        <v>0.38100000000000001</v>
      </c>
      <c r="D178">
        <v>0.55100000000000005</v>
      </c>
      <c r="E178">
        <v>10.4535</v>
      </c>
      <c r="J178" s="299" t="str">
        <f>PE!AP902</f>
        <v>Kläranlagen</v>
      </c>
    </row>
    <row r="179" spans="1:10">
      <c r="A179" s="326" t="s">
        <v>964</v>
      </c>
      <c r="C179">
        <v>0.95</v>
      </c>
      <c r="D179">
        <v>0.55100000000000005</v>
      </c>
      <c r="E179">
        <v>8.8926250000000007</v>
      </c>
      <c r="J179" s="299" t="str">
        <f>PE!AP903</f>
        <v>Kläranlagen</v>
      </c>
    </row>
    <row r="180" spans="1:10">
      <c r="A180" s="326" t="s">
        <v>965</v>
      </c>
      <c r="C180">
        <v>0.80300000000000005</v>
      </c>
      <c r="D180">
        <v>0.55100000000000005</v>
      </c>
      <c r="E180">
        <v>10.566750000000001</v>
      </c>
      <c r="J180" s="299" t="str">
        <f>PE!AP904</f>
        <v>Kläranlagen</v>
      </c>
    </row>
    <row r="181" spans="1:10">
      <c r="A181" s="326" t="s">
        <v>966</v>
      </c>
      <c r="B181">
        <v>22.9</v>
      </c>
      <c r="C181">
        <v>0.45300000000000001</v>
      </c>
      <c r="D181">
        <v>7.3999999999999996E-2</v>
      </c>
      <c r="E181">
        <v>12.769600000000001</v>
      </c>
      <c r="F181">
        <v>0.5</v>
      </c>
      <c r="J181" s="299" t="str">
        <f>PE!AP905</f>
        <v>Straßenabfluss</v>
      </c>
    </row>
    <row r="182" spans="1:10">
      <c r="A182" s="326" t="s">
        <v>967</v>
      </c>
      <c r="B182">
        <v>16.77</v>
      </c>
      <c r="C182">
        <v>1.107</v>
      </c>
      <c r="D182">
        <v>7.3999999999999996E-2</v>
      </c>
      <c r="E182">
        <v>9.585189999999999</v>
      </c>
      <c r="F182">
        <v>0.5</v>
      </c>
      <c r="J182" s="299" t="str">
        <f>PE!AP906</f>
        <v>Straßenabfluss</v>
      </c>
    </row>
    <row r="183" spans="1:10">
      <c r="A183" s="326" t="s">
        <v>968</v>
      </c>
      <c r="B183">
        <v>26.33</v>
      </c>
      <c r="C183">
        <v>0.70599999999999996</v>
      </c>
      <c r="D183">
        <v>7.3999999999999996E-2</v>
      </c>
      <c r="E183">
        <v>13.752599999999999</v>
      </c>
      <c r="F183">
        <v>0.5</v>
      </c>
      <c r="J183" s="299" t="str">
        <f>PE!AP907</f>
        <v>Straßenabfluss</v>
      </c>
    </row>
    <row r="184" spans="1:10">
      <c r="A184" s="330" t="s">
        <v>969</v>
      </c>
      <c r="C184">
        <v>0.70699999999999996</v>
      </c>
      <c r="D184">
        <v>0.129</v>
      </c>
      <c r="E184">
        <v>5.9239199999999999</v>
      </c>
      <c r="J184" s="299" t="str">
        <f>PE!AP908</f>
        <v>Bodenproben</v>
      </c>
    </row>
    <row r="185" spans="1:10">
      <c r="A185" s="330" t="s">
        <v>970</v>
      </c>
      <c r="C185">
        <v>0.70699999999999996</v>
      </c>
      <c r="D185">
        <v>0.129</v>
      </c>
      <c r="E185">
        <v>11.6953</v>
      </c>
      <c r="J185" s="299" t="str">
        <f>PE!AP909</f>
        <v>Bodenproben</v>
      </c>
    </row>
    <row r="186" spans="1:10">
      <c r="A186" s="330" t="s">
        <v>971</v>
      </c>
      <c r="C186">
        <v>0.70699999999999996</v>
      </c>
      <c r="D186">
        <v>8.4000000000000005E-2</v>
      </c>
      <c r="E186">
        <v>5.3761700000000001</v>
      </c>
      <c r="J186" s="299" t="str">
        <f>PE!AP910</f>
        <v>Bodenproben</v>
      </c>
    </row>
    <row r="187" spans="1:10">
      <c r="A187" s="330" t="s">
        <v>972</v>
      </c>
      <c r="C187">
        <v>0.70699999999999996</v>
      </c>
      <c r="D187">
        <v>8.4000000000000005E-2</v>
      </c>
      <c r="E187">
        <v>9.5681949999999993</v>
      </c>
      <c r="J187" s="299" t="str">
        <f>PE!AP911</f>
        <v>Bodenproben</v>
      </c>
    </row>
    <row r="188" spans="1:10">
      <c r="A188" s="330" t="s">
        <v>973</v>
      </c>
      <c r="C188">
        <v>0.70699999999999996</v>
      </c>
      <c r="D188">
        <v>2.7E-2</v>
      </c>
      <c r="E188">
        <v>7.2167000000000003</v>
      </c>
      <c r="J188" s="299" t="str">
        <f>PE!AP912</f>
        <v>Bodenproben</v>
      </c>
    </row>
    <row r="189" spans="1:10">
      <c r="A189" s="330" t="s">
        <v>974</v>
      </c>
      <c r="C189">
        <v>0.70699999999999996</v>
      </c>
      <c r="D189">
        <v>2.7E-2</v>
      </c>
      <c r="E189">
        <v>6.6939800000000007</v>
      </c>
      <c r="J189" s="299" t="str">
        <f>PE!AP913</f>
        <v>Bodenproben</v>
      </c>
    </row>
    <row r="190" spans="1:10">
      <c r="A190" s="330" t="s">
        <v>975</v>
      </c>
      <c r="C190">
        <v>0.70699999999999996</v>
      </c>
      <c r="D190">
        <v>7.3999999999999996E-2</v>
      </c>
      <c r="E190">
        <v>9.5514899999999994</v>
      </c>
      <c r="J190" s="299" t="str">
        <f>PE!AP914</f>
        <v>Bodenproben</v>
      </c>
    </row>
    <row r="191" spans="1:10">
      <c r="A191" s="330" t="s">
        <v>976</v>
      </c>
      <c r="C191">
        <v>0.70699999999999996</v>
      </c>
      <c r="D191">
        <v>0.13500000000000001</v>
      </c>
      <c r="E191">
        <v>10.0252</v>
      </c>
      <c r="J191" s="299" t="str">
        <f>PE!AP915</f>
        <v>Bodenproben</v>
      </c>
    </row>
    <row r="192" spans="1:10">
      <c r="A192" s="330" t="s">
        <v>977</v>
      </c>
      <c r="C192">
        <v>0.70699999999999996</v>
      </c>
      <c r="D192">
        <v>0.104</v>
      </c>
      <c r="E192">
        <v>9.7563600000000008</v>
      </c>
      <c r="J192" s="299" t="str">
        <f>PE!AP916</f>
        <v>Bodenproben</v>
      </c>
    </row>
    <row r="193" spans="1:10">
      <c r="A193" s="330" t="s">
        <v>978</v>
      </c>
      <c r="C193">
        <v>0.70699999999999996</v>
      </c>
      <c r="D193">
        <v>0.104</v>
      </c>
      <c r="E193">
        <v>6.7526899999999994</v>
      </c>
      <c r="J193" s="299" t="str">
        <f>PE!AP917</f>
        <v>Bodenproben</v>
      </c>
    </row>
    <row r="194" spans="1:10">
      <c r="A194" s="330" t="s">
        <v>979</v>
      </c>
      <c r="C194">
        <v>0.70699999999999996</v>
      </c>
      <c r="D194">
        <v>7.3999999999999996E-2</v>
      </c>
      <c r="E194">
        <v>6.7782999999999998</v>
      </c>
      <c r="J194" s="299" t="str">
        <f>PE!AP918</f>
        <v>Bodenproben</v>
      </c>
    </row>
    <row r="195" spans="1:10">
      <c r="A195" s="330" t="s">
        <v>980</v>
      </c>
      <c r="C195">
        <v>0.70699999999999996</v>
      </c>
      <c r="D195">
        <v>0.13500000000000001</v>
      </c>
      <c r="E195">
        <v>4.1185499999999999</v>
      </c>
      <c r="J195" s="299" t="str">
        <f>PE!AP919</f>
        <v>Bodenproben</v>
      </c>
    </row>
    <row r="196" spans="1:10">
      <c r="A196" s="333" t="s">
        <v>981</v>
      </c>
      <c r="E196" s="304">
        <v>18.433900000000001</v>
      </c>
      <c r="J196" s="299" t="str">
        <f>PE!AP920</f>
        <v>Bodenproben</v>
      </c>
    </row>
    <row r="197" spans="1:10">
      <c r="A197" s="333" t="s">
        <v>982</v>
      </c>
      <c r="E197">
        <v>16.974799999999998</v>
      </c>
      <c r="J197" s="299" t="str">
        <f>PE!AP921</f>
        <v>Bodenproben</v>
      </c>
    </row>
    <row r="198" spans="1:10">
      <c r="A198" s="333" t="s">
        <v>983</v>
      </c>
      <c r="E198">
        <v>2.40835</v>
      </c>
      <c r="J198" s="299" t="str">
        <f>PE!AP922</f>
        <v>KWS, Methode</v>
      </c>
    </row>
    <row r="199" spans="1:10">
      <c r="A199" s="333" t="s">
        <v>984</v>
      </c>
      <c r="B199">
        <v>8.49</v>
      </c>
      <c r="C199">
        <v>0.79800000000000004</v>
      </c>
      <c r="D199">
        <v>9.2999999999999999E-2</v>
      </c>
      <c r="E199">
        <v>7.2383749999999996</v>
      </c>
      <c r="F199">
        <v>0.5</v>
      </c>
      <c r="J199" s="299" t="str">
        <f>PE!AP923</f>
        <v>KWS, Methode</v>
      </c>
    </row>
    <row r="200" spans="1:10">
      <c r="A200" s="333" t="s">
        <v>985</v>
      </c>
      <c r="C200">
        <v>0.71599999999999997</v>
      </c>
      <c r="D200">
        <v>9.2999999999999999E-2</v>
      </c>
      <c r="E200">
        <v>10.759</v>
      </c>
      <c r="J200" s="299" t="str">
        <f>PE!AP924</f>
        <v>KWS, Methode</v>
      </c>
    </row>
    <row r="201" spans="1:10">
      <c r="A201" s="333" t="s">
        <v>986</v>
      </c>
      <c r="E201">
        <v>6.9593999999999996</v>
      </c>
      <c r="J201" s="299" t="str">
        <f>PE!AP925</f>
        <v>KWS, Methode</v>
      </c>
    </row>
    <row r="202" spans="1:10">
      <c r="A202" s="333" t="s">
        <v>987</v>
      </c>
      <c r="E202">
        <v>6.5583899999999993</v>
      </c>
      <c r="J202" s="299" t="str">
        <f>PE!AP926</f>
        <v>Flussproben, Methode</v>
      </c>
    </row>
    <row r="203" spans="1:10">
      <c r="A203" s="333" t="s">
        <v>988</v>
      </c>
      <c r="B203">
        <v>148.58000000000001</v>
      </c>
      <c r="E203" s="265">
        <v>5.7743099999999999E-2</v>
      </c>
      <c r="F203">
        <v>0.69</v>
      </c>
      <c r="H203" s="256">
        <f>E203*1000</f>
        <v>57.743099999999998</v>
      </c>
      <c r="I203" s="256">
        <f>B203/H203*100</f>
        <v>257.31212906823504</v>
      </c>
      <c r="J203" s="299" t="str">
        <f>PE!AP927</f>
        <v>Methode</v>
      </c>
    </row>
    <row r="204" spans="1:10">
      <c r="A204" s="333" t="s">
        <v>989</v>
      </c>
      <c r="B204">
        <v>223.47</v>
      </c>
      <c r="E204">
        <v>0.1338</v>
      </c>
      <c r="F204">
        <v>0.69</v>
      </c>
      <c r="H204" s="256">
        <f>E204*1000</f>
        <v>133.80000000000001</v>
      </c>
      <c r="I204" s="256">
        <f>B204/H204*100</f>
        <v>167.01793721973092</v>
      </c>
      <c r="J204" s="299" t="str">
        <f>PE!AP928</f>
        <v>Methode</v>
      </c>
    </row>
    <row r="205" spans="1:10">
      <c r="A205" s="333" t="s">
        <v>990</v>
      </c>
      <c r="B205">
        <v>228.29</v>
      </c>
      <c r="E205">
        <v>4.8291000000000004</v>
      </c>
      <c r="F205">
        <v>1</v>
      </c>
      <c r="G205">
        <v>0.28970000000000001</v>
      </c>
      <c r="H205">
        <f>G205*1000</f>
        <v>289.7</v>
      </c>
      <c r="I205" s="256">
        <f>((B205-AVERAGE(B181:B183)*E205)/(G205*1000))*100</f>
        <v>42.129720400414215</v>
      </c>
      <c r="J205" s="299" t="str">
        <f>PE!AP929</f>
        <v>Straßenabfluss, Methode</v>
      </c>
    </row>
    <row r="206" spans="1:10">
      <c r="A206" s="333" t="s">
        <v>992</v>
      </c>
      <c r="B206">
        <v>15.09</v>
      </c>
      <c r="C206">
        <v>0.70699999999999996</v>
      </c>
      <c r="D206">
        <v>4.3999999999999997E-2</v>
      </c>
      <c r="E206">
        <v>13.0227</v>
      </c>
      <c r="F206">
        <v>0.5</v>
      </c>
      <c r="I206" s="256"/>
      <c r="J206" s="299" t="str">
        <f>PE!AP930</f>
        <v>Straßenabfluss</v>
      </c>
    </row>
    <row r="207" spans="1:10">
      <c r="A207" s="333" t="s">
        <v>993</v>
      </c>
      <c r="B207">
        <v>9.8000000000000007</v>
      </c>
      <c r="C207">
        <v>0.70699999999999996</v>
      </c>
      <c r="D207">
        <v>4.3999999999999997E-2</v>
      </c>
      <c r="E207">
        <v>10.6518</v>
      </c>
      <c r="F207">
        <v>0.5</v>
      </c>
      <c r="I207" s="256"/>
      <c r="J207" s="299" t="str">
        <f>PE!AP931</f>
        <v>Straßenabfluss</v>
      </c>
    </row>
    <row r="208" spans="1:10">
      <c r="A208" s="333" t="s">
        <v>994</v>
      </c>
      <c r="B208">
        <v>12.32</v>
      </c>
      <c r="C208">
        <v>0.70699999999999996</v>
      </c>
      <c r="D208">
        <v>0.01</v>
      </c>
      <c r="E208">
        <v>11.817399999999999</v>
      </c>
      <c r="F208">
        <v>0.5</v>
      </c>
      <c r="I208" s="256"/>
      <c r="J208" s="299" t="str">
        <f>PE!AP932</f>
        <v>Straßenabfluss</v>
      </c>
    </row>
    <row r="209" spans="1:10">
      <c r="A209" s="333" t="s">
        <v>995</v>
      </c>
      <c r="B209">
        <v>11.49</v>
      </c>
      <c r="C209">
        <v>0.70699999999999996</v>
      </c>
      <c r="D209">
        <v>0.01</v>
      </c>
      <c r="E209">
        <v>11.172000000000001</v>
      </c>
      <c r="F209">
        <v>0.5</v>
      </c>
      <c r="I209" s="256"/>
      <c r="J209" s="299" t="str">
        <f>PE!AP933</f>
        <v>Straßenabfluss</v>
      </c>
    </row>
    <row r="210" spans="1:10">
      <c r="A210" s="333" t="s">
        <v>996</v>
      </c>
      <c r="B210">
        <v>242.59</v>
      </c>
      <c r="E210">
        <v>5.7991000000000001</v>
      </c>
      <c r="F210">
        <v>1</v>
      </c>
      <c r="G210">
        <v>0.39829999999999999</v>
      </c>
      <c r="H210">
        <f>G210*1000</f>
        <v>398.3</v>
      </c>
      <c r="I210" s="256">
        <f>((B210-AVERAGE(B208:B209)*E210)/(G210*1000))*100</f>
        <v>43.573114361034392</v>
      </c>
      <c r="J210" s="299" t="str">
        <f>PE!AP934</f>
        <v>Straßenabfluss, Methode</v>
      </c>
    </row>
    <row r="211" spans="1:10">
      <c r="A211" s="333" t="s">
        <v>997</v>
      </c>
      <c r="B211">
        <v>12</v>
      </c>
      <c r="C211">
        <v>0.70699999999999996</v>
      </c>
      <c r="D211">
        <v>4.2000000000000003E-2</v>
      </c>
      <c r="E211">
        <v>9.7790800000000004</v>
      </c>
      <c r="F211">
        <v>0.5</v>
      </c>
      <c r="J211" s="299" t="str">
        <f>PE!AP935</f>
        <v>Straßenabfluss</v>
      </c>
    </row>
    <row r="212" spans="1:10">
      <c r="A212" s="333" t="s">
        <v>998</v>
      </c>
      <c r="B212">
        <v>10.8</v>
      </c>
      <c r="C212">
        <v>0.70699999999999996</v>
      </c>
      <c r="D212">
        <v>4.2000000000000003E-2</v>
      </c>
      <c r="E212">
        <v>11.240500000000001</v>
      </c>
      <c r="F212">
        <v>0.5</v>
      </c>
      <c r="J212" s="299" t="str">
        <f>PE!AP936</f>
        <v>Straßenabfluss</v>
      </c>
    </row>
    <row r="213" spans="1:10">
      <c r="A213" s="333" t="s">
        <v>999</v>
      </c>
      <c r="B213">
        <v>4.67</v>
      </c>
      <c r="C213">
        <v>0.70699999999999996</v>
      </c>
      <c r="D213">
        <v>0.111</v>
      </c>
      <c r="E213">
        <v>8.0438550000000006</v>
      </c>
      <c r="F213">
        <v>0.5</v>
      </c>
      <c r="J213" s="299" t="str">
        <f>PE!AP937</f>
        <v>Straßenabfluss</v>
      </c>
    </row>
    <row r="214" spans="1:10">
      <c r="A214" s="333" t="s">
        <v>1000</v>
      </c>
      <c r="C214">
        <v>0.70699999999999996</v>
      </c>
      <c r="D214">
        <v>0.111</v>
      </c>
      <c r="E214">
        <v>12.492749999999999</v>
      </c>
      <c r="J214" s="299" t="str">
        <f>PE!AP938</f>
        <v>Straßenabfluss</v>
      </c>
    </row>
    <row r="215" spans="1:10">
      <c r="A215" s="333" t="s">
        <v>1001</v>
      </c>
      <c r="B215">
        <v>7.28</v>
      </c>
      <c r="C215">
        <v>0.70699999999999996</v>
      </c>
      <c r="D215">
        <v>0.46400000000000002</v>
      </c>
      <c r="E215">
        <v>9.6039899999999996</v>
      </c>
      <c r="F215">
        <v>0.5</v>
      </c>
      <c r="J215" s="299" t="str">
        <f>PE!AP939</f>
        <v>Straßenabfluss</v>
      </c>
    </row>
    <row r="216" spans="1:10">
      <c r="A216" s="333" t="s">
        <v>1002</v>
      </c>
      <c r="B216">
        <v>8.9499999999999993</v>
      </c>
      <c r="C216">
        <v>0.70699999999999996</v>
      </c>
      <c r="D216">
        <v>0.46400000000000002</v>
      </c>
      <c r="E216">
        <v>12.9993</v>
      </c>
      <c r="F216">
        <v>0.5</v>
      </c>
      <c r="J216" s="299" t="str">
        <f>PE!AP940</f>
        <v>Straßenabfluss</v>
      </c>
    </row>
    <row r="217" spans="1:10">
      <c r="A217" s="333" t="s">
        <v>1003</v>
      </c>
      <c r="C217">
        <v>0.70699999999999996</v>
      </c>
      <c r="D217">
        <v>0.17399999999999999</v>
      </c>
      <c r="E217">
        <v>8.3272600000000008</v>
      </c>
      <c r="J217" s="299" t="str">
        <f>PE!AP941</f>
        <v>Straßenabfluss</v>
      </c>
    </row>
    <row r="218" spans="1:10">
      <c r="A218" s="333" t="s">
        <v>1004</v>
      </c>
      <c r="C218">
        <v>0.70699999999999996</v>
      </c>
      <c r="D218">
        <v>0.17399999999999999</v>
      </c>
      <c r="E218">
        <v>5.5668749999999996</v>
      </c>
      <c r="J218" s="299" t="str">
        <f>PE!AP942</f>
        <v>Straßenabfluss</v>
      </c>
    </row>
    <row r="219" spans="1:10">
      <c r="A219" s="333" t="s">
        <v>1005</v>
      </c>
      <c r="B219">
        <v>4.9400000000000004</v>
      </c>
      <c r="C219">
        <v>0.70699999999999996</v>
      </c>
      <c r="D219">
        <v>0.12</v>
      </c>
      <c r="E219">
        <v>10.570399999999999</v>
      </c>
      <c r="F219">
        <v>0.5</v>
      </c>
      <c r="J219" s="299" t="str">
        <f>PE!AP943</f>
        <v>Straßenabfluss</v>
      </c>
    </row>
    <row r="220" spans="1:10">
      <c r="A220" s="333" t="s">
        <v>1006</v>
      </c>
      <c r="B220">
        <v>4.99</v>
      </c>
      <c r="C220">
        <v>0.70699999999999996</v>
      </c>
      <c r="D220">
        <v>0.12</v>
      </c>
      <c r="E220">
        <v>7.1077349999999999</v>
      </c>
      <c r="F220">
        <v>0.5</v>
      </c>
      <c r="J220" s="299" t="str">
        <f>PE!AP944</f>
        <v>Straßenabfluss</v>
      </c>
    </row>
    <row r="221" spans="1:10">
      <c r="A221" s="371" t="s">
        <v>1007</v>
      </c>
      <c r="E221">
        <v>8.5403399999999987</v>
      </c>
      <c r="J221" s="299" t="str">
        <f>PE!AP945</f>
        <v>KWS, Methode</v>
      </c>
    </row>
    <row r="222" spans="1:10">
      <c r="A222" s="371" t="s">
        <v>1008</v>
      </c>
      <c r="E222">
        <v>5.9147600000000002E-2</v>
      </c>
      <c r="J222" s="299" t="str">
        <f>PE!AP946</f>
        <v>Methode</v>
      </c>
    </row>
    <row r="223" spans="1:10">
      <c r="A223" s="371" t="s">
        <v>1009</v>
      </c>
      <c r="C223">
        <v>0.70699999999999996</v>
      </c>
      <c r="D223">
        <v>0.15</v>
      </c>
      <c r="E223">
        <v>9.0053249999999991</v>
      </c>
      <c r="J223" s="299" t="str">
        <f>PE!AP947</f>
        <v>Straßenabfluss</v>
      </c>
    </row>
    <row r="224" spans="1:10">
      <c r="A224" s="371" t="s">
        <v>1010</v>
      </c>
      <c r="C224">
        <v>0.70699999999999996</v>
      </c>
      <c r="D224">
        <v>0.15</v>
      </c>
      <c r="E224">
        <v>7.380395</v>
      </c>
      <c r="J224" s="299" t="str">
        <f>PE!AP948</f>
        <v>Straßenabfluss</v>
      </c>
    </row>
    <row r="225" spans="1:10">
      <c r="A225" s="371" t="s">
        <v>1011</v>
      </c>
      <c r="E225">
        <v>4.4695199999999993</v>
      </c>
      <c r="J225" s="299" t="str">
        <f>PE!AP949</f>
        <v>Straßenabfluss</v>
      </c>
    </row>
    <row r="226" spans="1:10">
      <c r="A226" s="371" t="s">
        <v>1012</v>
      </c>
      <c r="C226">
        <v>0.70699999999999996</v>
      </c>
      <c r="D226">
        <v>0.16500000000000001</v>
      </c>
      <c r="E226">
        <v>7.4709699999999986</v>
      </c>
      <c r="J226" s="299" t="str">
        <f>PE!AP950</f>
        <v>Straßenabfluss</v>
      </c>
    </row>
    <row r="227" spans="1:10">
      <c r="A227" s="371" t="s">
        <v>1013</v>
      </c>
      <c r="C227">
        <v>0.70699999999999996</v>
      </c>
      <c r="D227">
        <v>0.16500000000000001</v>
      </c>
      <c r="E227">
        <v>5.5076400000000003</v>
      </c>
      <c r="J227" s="299" t="str">
        <f>PE!AP951</f>
        <v>Straßenabfluss</v>
      </c>
    </row>
    <row r="228" spans="1:10">
      <c r="A228" s="371" t="s">
        <v>1014</v>
      </c>
      <c r="C228">
        <v>0.70699999999999996</v>
      </c>
      <c r="D228">
        <v>0.19700000000000001</v>
      </c>
      <c r="E228">
        <v>5.2082850000000001</v>
      </c>
      <c r="J228" s="299" t="str">
        <f>PE!AP952</f>
        <v>Straßenabfluss</v>
      </c>
    </row>
    <row r="229" spans="1:10">
      <c r="A229" s="371" t="s">
        <v>1015</v>
      </c>
      <c r="C229">
        <v>0.70699999999999996</v>
      </c>
      <c r="D229">
        <v>0.19700000000000001</v>
      </c>
      <c r="E229">
        <v>7.9868699999999997</v>
      </c>
      <c r="J229" s="299" t="str">
        <f>PE!AP953</f>
        <v>Straßenabfluss</v>
      </c>
    </row>
    <row r="230" spans="1:10">
      <c r="A230" s="371" t="s">
        <v>1016</v>
      </c>
      <c r="B230">
        <v>10.9</v>
      </c>
      <c r="C230">
        <v>0.70699999999999996</v>
      </c>
      <c r="D230">
        <v>0.40899999999999997</v>
      </c>
      <c r="E230">
        <v>5.3942600000000001</v>
      </c>
      <c r="F230">
        <v>0</v>
      </c>
      <c r="J230" s="299" t="str">
        <f>PE!AP954</f>
        <v>Straßenabfluss</v>
      </c>
    </row>
    <row r="231" spans="1:10">
      <c r="A231" s="371" t="s">
        <v>1017</v>
      </c>
      <c r="B231">
        <v>9.3800000000000008</v>
      </c>
      <c r="C231">
        <v>0.70699999999999996</v>
      </c>
      <c r="D231">
        <v>0.40899999999999997</v>
      </c>
      <c r="E231">
        <v>8.81677</v>
      </c>
      <c r="F231">
        <v>0</v>
      </c>
      <c r="J231" s="299" t="str">
        <f>PE!AP955</f>
        <v>Straßenabfluss</v>
      </c>
    </row>
    <row r="232" spans="1:10">
      <c r="A232" s="371" t="s">
        <v>1018</v>
      </c>
      <c r="B232">
        <v>7.05</v>
      </c>
      <c r="C232">
        <v>0.70699999999999996</v>
      </c>
      <c r="D232">
        <v>0.23300000000000001</v>
      </c>
      <c r="E232">
        <v>20.2043</v>
      </c>
      <c r="F232">
        <v>0.5</v>
      </c>
      <c r="J232" s="299" t="str">
        <f>PE!AP956</f>
        <v>Straßenabfluss</v>
      </c>
    </row>
    <row r="233" spans="1:10">
      <c r="A233" s="371" t="s">
        <v>1019</v>
      </c>
      <c r="B233">
        <v>8.6</v>
      </c>
      <c r="C233">
        <v>0.70699999999999996</v>
      </c>
      <c r="D233">
        <v>0.23300000000000001</v>
      </c>
      <c r="E233">
        <v>29.874700000000001</v>
      </c>
      <c r="F233">
        <v>0.5</v>
      </c>
      <c r="J233" s="299" t="str">
        <f>PE!AP957</f>
        <v>Straßenabfluss</v>
      </c>
    </row>
    <row r="234" spans="1:10">
      <c r="A234" s="371" t="s">
        <v>1020</v>
      </c>
      <c r="C234">
        <v>0.70699999999999996</v>
      </c>
      <c r="D234">
        <v>0.34</v>
      </c>
      <c r="E234">
        <v>2.8785050000000001</v>
      </c>
      <c r="J234" s="299" t="str">
        <f>PE!AP958</f>
        <v>Straßenabfluss</v>
      </c>
    </row>
    <row r="235" spans="1:10">
      <c r="A235" s="371" t="s">
        <v>1021</v>
      </c>
      <c r="C235">
        <v>0.70699999999999996</v>
      </c>
      <c r="D235">
        <v>0.34</v>
      </c>
      <c r="E235">
        <v>2.8524050000000001</v>
      </c>
      <c r="J235" s="299" t="str">
        <f>PE!AP959</f>
        <v>Straßenabfluss</v>
      </c>
    </row>
    <row r="236" spans="1:10">
      <c r="A236" s="371" t="s">
        <v>1022</v>
      </c>
      <c r="C236">
        <v>0.70699999999999996</v>
      </c>
      <c r="D236">
        <v>3.5000000000000003E-2</v>
      </c>
      <c r="E236">
        <v>3.5029300000000001</v>
      </c>
      <c r="J236" s="299" t="str">
        <f>PE!AP960</f>
        <v>Straßenabfluss</v>
      </c>
    </row>
    <row r="237" spans="1:10">
      <c r="A237" s="371" t="s">
        <v>1023</v>
      </c>
      <c r="C237">
        <v>0.70699999999999996</v>
      </c>
      <c r="D237">
        <v>3.5000000000000003E-2</v>
      </c>
      <c r="E237">
        <v>3.8363700000000001</v>
      </c>
      <c r="J237" s="299" t="str">
        <f>PE!AP961</f>
        <v>Straßenabfluss</v>
      </c>
    </row>
    <row r="238" spans="1:10">
      <c r="A238" s="380" t="s">
        <v>1024</v>
      </c>
      <c r="B238"/>
      <c r="C238">
        <v>1.08</v>
      </c>
      <c r="D238">
        <v>0.28899999999999998</v>
      </c>
      <c r="E238">
        <v>10.0718</v>
      </c>
      <c r="F238"/>
    </row>
    <row r="239" spans="1:10">
      <c r="A239" s="380" t="s">
        <v>1025</v>
      </c>
      <c r="B239"/>
      <c r="C239">
        <v>0.20200000000000001</v>
      </c>
      <c r="D239">
        <v>0.28899999999999998</v>
      </c>
      <c r="E239">
        <v>16.639399999999998</v>
      </c>
      <c r="F239"/>
    </row>
    <row r="240" spans="1:10">
      <c r="A240" s="380" t="s">
        <v>1026</v>
      </c>
      <c r="B240"/>
      <c r="C240">
        <v>0.88600000000000001</v>
      </c>
      <c r="D240">
        <v>0.28899999999999998</v>
      </c>
      <c r="E240">
        <v>22.468150000000001</v>
      </c>
      <c r="F240"/>
    </row>
    <row r="241" spans="1:6">
      <c r="A241" s="380" t="s">
        <v>1027</v>
      </c>
      <c r="B241"/>
      <c r="C241">
        <v>0.379</v>
      </c>
      <c r="D241">
        <v>6.4000000000000001E-2</v>
      </c>
      <c r="E241">
        <v>15.792899999999999</v>
      </c>
      <c r="F241"/>
    </row>
    <row r="242" spans="1:6">
      <c r="A242" s="380" t="s">
        <v>1028</v>
      </c>
      <c r="B242"/>
      <c r="C242">
        <v>1.0089999999999999</v>
      </c>
      <c r="D242">
        <v>6.4000000000000001E-2</v>
      </c>
      <c r="E242">
        <v>9.8225499999999997</v>
      </c>
      <c r="F242"/>
    </row>
    <row r="243" spans="1:6">
      <c r="A243" s="380" t="s">
        <v>1029</v>
      </c>
      <c r="B243"/>
      <c r="C243">
        <v>0.82499999999999996</v>
      </c>
      <c r="D243">
        <v>6.4000000000000001E-2</v>
      </c>
      <c r="E243">
        <v>22.014600000000002</v>
      </c>
      <c r="F243"/>
    </row>
    <row r="244" spans="1:6">
      <c r="A244" s="380" t="s">
        <v>1030</v>
      </c>
      <c r="B244"/>
      <c r="C244">
        <v>0.94699999999999995</v>
      </c>
      <c r="D244">
        <v>0.188</v>
      </c>
      <c r="E244">
        <v>7.5543800000000001</v>
      </c>
      <c r="F244"/>
    </row>
    <row r="245" spans="1:6">
      <c r="A245" s="380" t="s">
        <v>1031</v>
      </c>
      <c r="B245"/>
      <c r="C245">
        <v>0.112</v>
      </c>
      <c r="D245">
        <v>0.188</v>
      </c>
      <c r="E245">
        <v>12.848599999999999</v>
      </c>
      <c r="F245"/>
    </row>
    <row r="246" spans="1:6">
      <c r="A246" s="380" t="s">
        <v>1032</v>
      </c>
      <c r="B246"/>
      <c r="C246">
        <v>1.022</v>
      </c>
      <c r="D246">
        <v>0.188</v>
      </c>
      <c r="E246">
        <v>19.5212</v>
      </c>
      <c r="F246"/>
    </row>
    <row r="247" spans="1:6">
      <c r="A247" s="380" t="s">
        <v>1033</v>
      </c>
      <c r="B247"/>
      <c r="C247">
        <v>0.82399999999999995</v>
      </c>
      <c r="D247">
        <v>5.3999999999999999E-2</v>
      </c>
      <c r="E247">
        <v>11.5001</v>
      </c>
      <c r="F247"/>
    </row>
    <row r="248" spans="1:6">
      <c r="A248" s="380" t="s">
        <v>1034</v>
      </c>
      <c r="B248"/>
      <c r="C248">
        <v>0.29699999999999999</v>
      </c>
      <c r="D248">
        <v>5.3999999999999999E-2</v>
      </c>
      <c r="E248">
        <v>14.77725</v>
      </c>
      <c r="F248"/>
    </row>
    <row r="249" spans="1:6">
      <c r="A249" s="380" t="s">
        <v>1035</v>
      </c>
      <c r="B249"/>
      <c r="C249">
        <v>1.0669999999999999</v>
      </c>
      <c r="D249">
        <v>5.3999999999999999E-2</v>
      </c>
      <c r="E249">
        <v>15.0672</v>
      </c>
      <c r="F249"/>
    </row>
    <row r="250" spans="1:6">
      <c r="A250" s="380" t="s">
        <v>1036</v>
      </c>
      <c r="B250"/>
      <c r="C250">
        <v>0.60799999999999998</v>
      </c>
      <c r="D250">
        <v>0.05</v>
      </c>
      <c r="E250">
        <v>10.635899999999999</v>
      </c>
      <c r="F250"/>
    </row>
    <row r="251" spans="1:6">
      <c r="A251" s="380" t="s">
        <v>1037</v>
      </c>
      <c r="B251"/>
      <c r="C251">
        <v>1.0169999999999999</v>
      </c>
      <c r="D251">
        <v>0.05</v>
      </c>
      <c r="E251">
        <v>10.545199999999999</v>
      </c>
      <c r="F251"/>
    </row>
    <row r="252" spans="1:6">
      <c r="A252" s="380" t="s">
        <v>1038</v>
      </c>
      <c r="B252"/>
      <c r="C252">
        <v>0.60499999999999998</v>
      </c>
      <c r="D252">
        <v>0.05</v>
      </c>
      <c r="E252">
        <v>8.69252</v>
      </c>
      <c r="F252"/>
    </row>
    <row r="253" spans="1:6">
      <c r="A253" s="380" t="s">
        <v>1039</v>
      </c>
      <c r="B253"/>
      <c r="C253"/>
      <c r="D253"/>
      <c r="E253">
        <v>9.8884500000000006</v>
      </c>
      <c r="F253"/>
    </row>
  </sheetData>
  <autoFilter ref="A1:M1" xr:uid="{00000000-0009-0000-0000-000006000000}"/>
  <conditionalFormatting sqref="J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40"/>
  <sheetViews>
    <sheetView topLeftCell="A807" zoomScale="90" zoomScaleNormal="90" workbookViewId="0">
      <selection activeCell="C836" sqref="C836"/>
    </sheetView>
  </sheetViews>
  <sheetFormatPr baseColWidth="10" defaultColWidth="11.42578125" defaultRowHeight="15"/>
  <cols>
    <col min="1" max="1" width="56" style="23" customWidth="1"/>
    <col min="2" max="2" width="29.7109375" style="209" customWidth="1"/>
    <col min="3" max="3" width="27" style="209" bestFit="1" customWidth="1"/>
    <col min="4" max="4" width="10.7109375" style="12" customWidth="1"/>
    <col min="5" max="5" width="12.140625" style="12" customWidth="1"/>
    <col min="6" max="7" width="11.42578125" style="54" customWidth="1"/>
    <col min="8" max="8" width="11.42578125" style="26" customWidth="1"/>
    <col min="9" max="9" width="11.42578125" style="54" customWidth="1"/>
    <col min="10" max="10" width="11.42578125" style="27" customWidth="1"/>
    <col min="11" max="11" width="11.42578125" style="28" customWidth="1"/>
    <col min="12" max="12" width="11.42578125" style="29" customWidth="1"/>
    <col min="13" max="13" width="11.7109375" style="28" customWidth="1"/>
    <col min="14" max="14" width="12.42578125" style="22" customWidth="1"/>
    <col min="15" max="15" width="11.42578125" style="332" customWidth="1"/>
    <col min="16" max="16" width="11.7109375" style="353" bestFit="1" customWidth="1"/>
    <col min="17" max="17" width="11.7109375" style="332" bestFit="1" customWidth="1"/>
    <col min="18" max="18" width="11.7109375" style="353" bestFit="1" customWidth="1"/>
    <col min="19" max="19" width="11.28515625" style="30" customWidth="1"/>
    <col min="20" max="20" width="14.85546875" style="31" customWidth="1"/>
    <col min="21" max="21" width="13.85546875" style="32" customWidth="1"/>
    <col min="22" max="22" width="11.42578125" style="22" customWidth="1"/>
    <col min="23" max="39" width="11.42578125" style="353" customWidth="1"/>
    <col min="40" max="16384" width="11.42578125" style="353"/>
  </cols>
  <sheetData>
    <row r="1" spans="1:22" s="334" customFormat="1">
      <c r="A1" s="1" t="s">
        <v>0</v>
      </c>
      <c r="B1" s="234" t="s">
        <v>1111</v>
      </c>
      <c r="C1" s="234" t="s">
        <v>1112</v>
      </c>
      <c r="D1" s="2" t="s">
        <v>1113</v>
      </c>
      <c r="E1" s="3" t="s">
        <v>1114</v>
      </c>
      <c r="F1" s="235" t="s">
        <v>1115</v>
      </c>
      <c r="G1" s="235" t="s">
        <v>1116</v>
      </c>
      <c r="H1" s="3" t="s">
        <v>1117</v>
      </c>
      <c r="I1" s="235" t="s">
        <v>1118</v>
      </c>
      <c r="J1" s="236" t="s">
        <v>1119</v>
      </c>
      <c r="K1" s="4" t="s">
        <v>1120</v>
      </c>
      <c r="L1" s="237" t="s">
        <v>1121</v>
      </c>
      <c r="M1" s="5" t="s">
        <v>1122</v>
      </c>
      <c r="N1" s="6" t="s">
        <v>1114</v>
      </c>
      <c r="O1" s="235" t="s">
        <v>1115</v>
      </c>
      <c r="P1" s="3" t="s">
        <v>1116</v>
      </c>
      <c r="Q1" s="235" t="s">
        <v>1117</v>
      </c>
      <c r="R1" s="3" t="s">
        <v>1118</v>
      </c>
      <c r="S1" s="7" t="s">
        <v>1123</v>
      </c>
      <c r="T1" s="238" t="s">
        <v>1119</v>
      </c>
      <c r="U1" s="8" t="s">
        <v>1124</v>
      </c>
      <c r="V1" s="9"/>
    </row>
    <row r="2" spans="1:22" s="209" customFormat="1">
      <c r="A2" s="10" t="s">
        <v>1125</v>
      </c>
      <c r="B2" s="11"/>
      <c r="D2" s="12" t="s">
        <v>1126</v>
      </c>
      <c r="E2" s="13" t="s">
        <v>1127</v>
      </c>
      <c r="F2" s="14" t="s">
        <v>1127</v>
      </c>
      <c r="G2" s="14" t="s">
        <v>1127</v>
      </c>
      <c r="H2" s="13" t="s">
        <v>1127</v>
      </c>
      <c r="I2" s="14" t="s">
        <v>1127</v>
      </c>
      <c r="J2" s="15" t="s">
        <v>1127</v>
      </c>
      <c r="K2" s="16" t="s">
        <v>1128</v>
      </c>
      <c r="L2" s="17" t="s">
        <v>1129</v>
      </c>
      <c r="M2" s="16" t="s">
        <v>1130</v>
      </c>
      <c r="N2" s="18" t="s">
        <v>1131</v>
      </c>
      <c r="O2" s="14" t="s">
        <v>1131</v>
      </c>
      <c r="P2" s="13" t="s">
        <v>1131</v>
      </c>
      <c r="Q2" s="14" t="s">
        <v>1131</v>
      </c>
      <c r="R2" s="13" t="s">
        <v>1131</v>
      </c>
      <c r="S2" s="19" t="s">
        <v>1131</v>
      </c>
      <c r="T2" s="20" t="s">
        <v>1131</v>
      </c>
      <c r="U2" s="21" t="s">
        <v>1131</v>
      </c>
      <c r="V2" s="22"/>
    </row>
    <row r="3" spans="1:22">
      <c r="A3" s="23" t="str">
        <f>PE!A2</f>
        <v>200612_190923_UESS_ VKA _Fenton_1</v>
      </c>
      <c r="B3" s="298" t="str">
        <f>PE!AP2</f>
        <v>VKA, Schlamm</v>
      </c>
      <c r="C3" s="24"/>
      <c r="D3" s="25">
        <f>PE!AF2</f>
        <v>75.748238908503779</v>
      </c>
      <c r="E3" s="26">
        <f>PE!AL2</f>
        <v>5.5804505637998076</v>
      </c>
      <c r="F3" s="26">
        <f>PP!Z2</f>
        <v>0</v>
      </c>
      <c r="G3" s="26">
        <f>PS!Q2</f>
        <v>0</v>
      </c>
      <c r="H3" s="26">
        <f>PMMA!G2</f>
        <v>0</v>
      </c>
      <c r="I3" s="26">
        <f>PET!Q2</f>
        <v>0</v>
      </c>
      <c r="J3" s="27">
        <f t="shared" ref="J3:J34" si="0">SUM(E3:I3)</f>
        <v>5.5804505637998076</v>
      </c>
    </row>
    <row r="4" spans="1:22">
      <c r="A4" s="23" t="str">
        <f>PE!A3</f>
        <v>200612_190923_UESS_ VKA _Fenton_2</v>
      </c>
      <c r="B4" s="298" t="str">
        <f>PE!AP3</f>
        <v>VKA, Schlamm</v>
      </c>
      <c r="C4" s="24"/>
      <c r="D4" s="25">
        <f>PE!AF3</f>
        <v>55.58177028064479</v>
      </c>
      <c r="E4" s="26">
        <f>PE!AL3</f>
        <v>2.7202653083109993</v>
      </c>
      <c r="F4" s="26">
        <f>PP!Z3</f>
        <v>0</v>
      </c>
      <c r="G4" s="26">
        <f>PS!Q3</f>
        <v>0</v>
      </c>
      <c r="H4" s="26">
        <f>PMMA!G3</f>
        <v>0</v>
      </c>
      <c r="I4" s="26">
        <f>PET!Q3</f>
        <v>0</v>
      </c>
      <c r="J4" s="27">
        <f t="shared" si="0"/>
        <v>2.7202653083109993</v>
      </c>
    </row>
    <row r="5" spans="1:22">
      <c r="A5" s="23" t="str">
        <f>PE!A4</f>
        <v>200612_190923_UESS_ VKA _Fenton_spike_PE_1</v>
      </c>
      <c r="B5" s="298" t="str">
        <f>PE!AP4</f>
        <v>VKA, Schlamm</v>
      </c>
      <c r="C5" s="24"/>
      <c r="D5" s="25">
        <f>PE!AF4</f>
        <v>62.484960478178131</v>
      </c>
      <c r="E5" s="26">
        <f>PE!AL4</f>
        <v>0</v>
      </c>
      <c r="F5" s="26">
        <f>PP!Z4</f>
        <v>0</v>
      </c>
      <c r="G5" s="26">
        <f>PS!Q4</f>
        <v>0</v>
      </c>
      <c r="H5" s="26">
        <f>PMMA!G4</f>
        <v>0</v>
      </c>
      <c r="I5" s="26">
        <f>PET!Q4</f>
        <v>0</v>
      </c>
      <c r="J5" s="27">
        <f t="shared" si="0"/>
        <v>0</v>
      </c>
    </row>
    <row r="6" spans="1:22">
      <c r="A6" s="23" t="str">
        <f>PE!A5</f>
        <v>200612_190923_UESS_ VKA _Fenton_spike_PE_1</v>
      </c>
      <c r="B6" s="298" t="str">
        <f>PE!AP5</f>
        <v>VKA, Schlamm</v>
      </c>
      <c r="C6" s="24"/>
      <c r="D6" s="25">
        <f>PE!AF5</f>
        <v>35.44704280574198</v>
      </c>
      <c r="E6" s="26">
        <f>PE!AL5</f>
        <v>0</v>
      </c>
      <c r="F6" s="26">
        <f>PP!Z5</f>
        <v>0</v>
      </c>
      <c r="G6" s="26">
        <f>PS!Q5</f>
        <v>0</v>
      </c>
      <c r="H6" s="26">
        <f>PMMA!G5</f>
        <v>0</v>
      </c>
      <c r="I6" s="26">
        <f>PET!Q5</f>
        <v>0</v>
      </c>
      <c r="J6" s="27">
        <f t="shared" si="0"/>
        <v>0</v>
      </c>
    </row>
    <row r="7" spans="1:22">
      <c r="A7" s="23" t="str">
        <f>PE!A6</f>
        <v>200612_190923_UESS_ VKA _Fenton_spike_PP</v>
      </c>
      <c r="B7" s="298" t="str">
        <f>PE!AP6</f>
        <v>VKA, Schlamm</v>
      </c>
      <c r="C7" s="24"/>
      <c r="D7" s="25" t="e">
        <f>PE!AF6</f>
        <v>#DIV/0!</v>
      </c>
      <c r="E7" s="26">
        <f>PE!AL6</f>
        <v>0</v>
      </c>
      <c r="F7" s="26">
        <f>PP!Z6</f>
        <v>0</v>
      </c>
      <c r="G7" s="26">
        <f>PS!Q6</f>
        <v>0</v>
      </c>
      <c r="H7" s="26">
        <f>PMMA!G6</f>
        <v>0</v>
      </c>
      <c r="I7" s="26">
        <f>PET!Q6</f>
        <v>0</v>
      </c>
      <c r="J7" s="27">
        <f t="shared" si="0"/>
        <v>0</v>
      </c>
    </row>
    <row r="8" spans="1:22">
      <c r="A8" s="23" t="str">
        <f>PE!A7</f>
        <v>200612_190923_UESS_ VKA _Fenton_spike_PVC</v>
      </c>
      <c r="B8" s="298" t="str">
        <f>PE!AP7</f>
        <v>VKA, Schlamm</v>
      </c>
      <c r="C8" s="24"/>
      <c r="D8" s="25" t="e">
        <f>PE!AF7</f>
        <v>#DIV/0!</v>
      </c>
      <c r="E8" s="26">
        <f>PE!AL7</f>
        <v>0</v>
      </c>
      <c r="F8" s="26">
        <f>PP!Z7</f>
        <v>0</v>
      </c>
      <c r="G8" s="26">
        <f>PS!Q7</f>
        <v>0</v>
      </c>
      <c r="H8" s="26">
        <f>PMMA!G7</f>
        <v>0</v>
      </c>
      <c r="I8" s="26">
        <f>PET!Q7</f>
        <v>0</v>
      </c>
      <c r="J8" s="27">
        <f t="shared" si="0"/>
        <v>0</v>
      </c>
    </row>
    <row r="9" spans="1:22">
      <c r="A9" s="23" t="str">
        <f>PE!A8</f>
        <v>200612_UESS_Wolfenbuettel_PE_Fenton_1</v>
      </c>
      <c r="B9" s="298" t="str">
        <f>PE!AP8</f>
        <v>UESS, Wolfenbuettel</v>
      </c>
      <c r="C9" s="24"/>
      <c r="D9" s="25">
        <f>PE!AF8</f>
        <v>60.203992125702108</v>
      </c>
      <c r="E9" s="26">
        <f>PE!AL8</f>
        <v>2.8030528249545119</v>
      </c>
      <c r="F9" s="26">
        <f>PP!Z8</f>
        <v>0</v>
      </c>
      <c r="G9" s="26">
        <f>PS!Q8</f>
        <v>0</v>
      </c>
      <c r="H9" s="26">
        <f>PMMA!G8</f>
        <v>0</v>
      </c>
      <c r="I9" s="26">
        <f>PET!Q8</f>
        <v>0</v>
      </c>
      <c r="J9" s="27">
        <f t="shared" si="0"/>
        <v>2.8030528249545119</v>
      </c>
    </row>
    <row r="10" spans="1:22" s="32" customFormat="1">
      <c r="A10" s="23" t="str">
        <f>PE!A9</f>
        <v>200615_UESS_Wolfenbuettel_PE_Fenton_2</v>
      </c>
      <c r="B10" s="298" t="str">
        <f>PE!AP9</f>
        <v>UESS, Wolfenbuettel</v>
      </c>
      <c r="C10" s="24"/>
      <c r="D10" s="25">
        <f>PE!AF9</f>
        <v>76.967164266456123</v>
      </c>
      <c r="E10" s="26">
        <f>PE!AL9</f>
        <v>2.0886060489502074</v>
      </c>
      <c r="F10" s="26">
        <f>PP!Z9</f>
        <v>0</v>
      </c>
      <c r="G10" s="26">
        <f>PS!Q9</f>
        <v>0</v>
      </c>
      <c r="H10" s="26">
        <f>PMMA!G9</f>
        <v>0</v>
      </c>
      <c r="I10" s="26">
        <f>PET!Q9</f>
        <v>0</v>
      </c>
      <c r="J10" s="27">
        <f t="shared" si="0"/>
        <v>2.0886060489502074</v>
      </c>
      <c r="K10" s="28"/>
      <c r="L10" s="29"/>
      <c r="M10" s="28"/>
      <c r="N10" s="22"/>
      <c r="O10" s="332"/>
      <c r="Q10" s="332"/>
      <c r="S10" s="30"/>
      <c r="T10" s="31"/>
      <c r="V10" s="22"/>
    </row>
    <row r="11" spans="1:22" s="32" customFormat="1">
      <c r="A11" s="23" t="str">
        <f>PE!A10</f>
        <v>200615_UESS_Wolfenbuettel_PE_Fenton_spike_PE_1</v>
      </c>
      <c r="B11" s="298" t="str">
        <f>PE!AP10</f>
        <v>UESS, Wolfenbuettel</v>
      </c>
      <c r="C11" s="24"/>
      <c r="D11" s="25">
        <f>PE!AF10</f>
        <v>39.691917292365211</v>
      </c>
      <c r="E11" s="26">
        <f>PE!AL10</f>
        <v>0</v>
      </c>
      <c r="F11" s="26">
        <f>PP!Z10</f>
        <v>0</v>
      </c>
      <c r="G11" s="26">
        <f>PS!Q10</f>
        <v>0</v>
      </c>
      <c r="H11" s="26">
        <f>PMMA!G10</f>
        <v>0</v>
      </c>
      <c r="I11" s="26">
        <f>PET!Q10</f>
        <v>0</v>
      </c>
      <c r="J11" s="27">
        <f t="shared" si="0"/>
        <v>0</v>
      </c>
      <c r="K11" s="28"/>
      <c r="L11" s="29"/>
      <c r="M11" s="28"/>
      <c r="N11" s="22"/>
      <c r="O11" s="332"/>
      <c r="Q11" s="332"/>
      <c r="S11" s="30"/>
      <c r="T11" s="31"/>
      <c r="V11" s="22"/>
    </row>
    <row r="12" spans="1:22" s="32" customFormat="1">
      <c r="A12" s="23" t="str">
        <f>PE!A11</f>
        <v>200615_UESS_Wolfenbuettel_PE_Fenton_spike_PE_2</v>
      </c>
      <c r="B12" s="298" t="str">
        <f>PE!AP11</f>
        <v>UESS, Wolfenbuettel</v>
      </c>
      <c r="C12" s="24"/>
      <c r="D12" s="25">
        <f>PE!AF11</f>
        <v>33.338708516779207</v>
      </c>
      <c r="E12" s="26">
        <f>PE!AL11</f>
        <v>0</v>
      </c>
      <c r="F12" s="26">
        <f>PP!Z11</f>
        <v>0</v>
      </c>
      <c r="G12" s="26">
        <f>PS!Q11</f>
        <v>0</v>
      </c>
      <c r="H12" s="26">
        <f>PMMA!G11</f>
        <v>0</v>
      </c>
      <c r="I12" s="26">
        <f>PET!Q11</f>
        <v>0</v>
      </c>
      <c r="J12" s="27">
        <f t="shared" si="0"/>
        <v>0</v>
      </c>
      <c r="K12" s="28"/>
      <c r="L12" s="29"/>
      <c r="M12" s="28"/>
      <c r="N12" s="22"/>
      <c r="O12" s="332"/>
      <c r="Q12" s="332"/>
      <c r="S12" s="30"/>
      <c r="T12" s="31"/>
      <c r="V12" s="22"/>
    </row>
    <row r="13" spans="1:22" s="32" customFormat="1">
      <c r="A13" s="23" t="str">
        <f>PE!A12</f>
        <v>200615_UESS_Wolfenbuettel_PE_Fenton_spike_PE_3</v>
      </c>
      <c r="B13" s="298" t="str">
        <f>PE!AP12</f>
        <v>UESS, Wolfenbuettel</v>
      </c>
      <c r="C13" s="24"/>
      <c r="D13" s="25">
        <f>PE!AF12</f>
        <v>51.192886263672541</v>
      </c>
      <c r="E13" s="26">
        <f>PE!AL12</f>
        <v>0</v>
      </c>
      <c r="F13" s="26">
        <f>PP!Z12</f>
        <v>0</v>
      </c>
      <c r="G13" s="26">
        <f>PS!Q12</f>
        <v>0</v>
      </c>
      <c r="H13" s="26">
        <f>PMMA!G12</f>
        <v>0</v>
      </c>
      <c r="I13" s="26">
        <f>PET!Q12</f>
        <v>0</v>
      </c>
      <c r="J13" s="27">
        <f t="shared" si="0"/>
        <v>0</v>
      </c>
      <c r="K13" s="28"/>
      <c r="L13" s="29"/>
      <c r="M13" s="28"/>
      <c r="N13" s="22"/>
      <c r="O13" s="332"/>
      <c r="Q13" s="332"/>
      <c r="S13" s="30"/>
      <c r="T13" s="31"/>
      <c r="V13" s="22"/>
    </row>
    <row r="14" spans="1:22" s="32" customFormat="1">
      <c r="A14" s="23" t="str">
        <f>PE!A13</f>
        <v>200615_UESS_Wolfenbuettel_PE_Fenton_spike_PVC_PP</v>
      </c>
      <c r="B14" s="298" t="str">
        <f>PE!AP13</f>
        <v>UESS, Wolfenbuettel</v>
      </c>
      <c r="C14" s="24"/>
      <c r="D14" s="25">
        <f>PE!AF13</f>
        <v>23.015238101876147</v>
      </c>
      <c r="E14" s="26">
        <f>PE!AL13</f>
        <v>2.2836418634723863</v>
      </c>
      <c r="F14" s="26">
        <f>PP!Z13</f>
        <v>27.267949149587608</v>
      </c>
      <c r="G14" s="26">
        <f>PS!Q13</f>
        <v>0</v>
      </c>
      <c r="H14" s="26">
        <f>PMMA!G13</f>
        <v>0</v>
      </c>
      <c r="I14" s="26">
        <f>PET!Q13</f>
        <v>0</v>
      </c>
      <c r="J14" s="27">
        <f t="shared" si="0"/>
        <v>29.551591013059994</v>
      </c>
      <c r="K14" s="28"/>
      <c r="L14" s="29"/>
      <c r="M14" s="28"/>
      <c r="N14" s="22"/>
      <c r="O14" s="332"/>
      <c r="Q14" s="332"/>
      <c r="S14" s="30"/>
      <c r="T14" s="31"/>
      <c r="V14" s="22"/>
    </row>
    <row r="15" spans="1:22" s="32" customFormat="1">
      <c r="A15" s="23" t="str">
        <f>PE!A14</f>
        <v>200625_Gotzkowsky_A3_unten_200603_1</v>
      </c>
      <c r="B15" s="298" t="str">
        <f>PE!AP14</f>
        <v>Flussprobe</v>
      </c>
      <c r="C15" s="24"/>
      <c r="D15" s="25">
        <f>PE!AF14</f>
        <v>53.446848503527555</v>
      </c>
      <c r="E15" s="26">
        <f>PE!AL14</f>
        <v>8.5853379886432393</v>
      </c>
      <c r="F15" s="26">
        <f>PP!Z14</f>
        <v>0.14506399369723352</v>
      </c>
      <c r="G15" s="26">
        <f>PS!Q14</f>
        <v>0.14967310885244001</v>
      </c>
      <c r="H15" s="26">
        <f>PMMA!G14</f>
        <v>0</v>
      </c>
      <c r="I15" s="26">
        <f>PET!Q14</f>
        <v>0</v>
      </c>
      <c r="J15" s="27">
        <f t="shared" si="0"/>
        <v>8.8800750911929125</v>
      </c>
      <c r="K15" s="28"/>
      <c r="L15" s="29"/>
      <c r="M15" s="28"/>
      <c r="N15" s="22"/>
      <c r="O15" s="332"/>
      <c r="Q15" s="332"/>
      <c r="S15" s="30"/>
      <c r="T15" s="31"/>
      <c r="V15" s="22"/>
    </row>
    <row r="16" spans="1:22" s="32" customFormat="1">
      <c r="A16" s="23" t="str">
        <f>PE!A15</f>
        <v>200625_Gotzkowsky_A3_unten_200603_2</v>
      </c>
      <c r="B16" s="298" t="str">
        <f>PE!AP15</f>
        <v>Flussprobe</v>
      </c>
      <c r="C16" s="24"/>
      <c r="D16" s="25">
        <f>PE!AF15</f>
        <v>47.1970306870694</v>
      </c>
      <c r="E16" s="26">
        <f>PE!AL15</f>
        <v>7.20677845183973</v>
      </c>
      <c r="F16" s="26">
        <f>PP!Z15</f>
        <v>0.14660300252838143</v>
      </c>
      <c r="G16" s="26">
        <f>PS!Q15</f>
        <v>0.15727473632645997</v>
      </c>
      <c r="H16" s="26">
        <f>PMMA!G15</f>
        <v>2.4021376544392694E-4</v>
      </c>
      <c r="I16" s="26">
        <f>PET!Q15</f>
        <v>0.25392125940339544</v>
      </c>
      <c r="J16" s="27">
        <f t="shared" si="0"/>
        <v>7.7648176638634121</v>
      </c>
      <c r="K16" s="28"/>
      <c r="L16" s="29"/>
      <c r="M16" s="28"/>
      <c r="N16" s="22"/>
      <c r="O16" s="332"/>
      <c r="Q16" s="332"/>
      <c r="S16" s="30"/>
      <c r="T16" s="31"/>
      <c r="V16" s="22"/>
    </row>
    <row r="17" spans="1:22" s="32" customFormat="1">
      <c r="A17" s="23" t="str">
        <f>PE!A16</f>
        <v>200626_Gotzkowsky_A1_oben_200603_1</v>
      </c>
      <c r="B17" s="298" t="str">
        <f>PE!AP16</f>
        <v>Flussprobe</v>
      </c>
      <c r="C17" s="24"/>
      <c r="D17" s="25">
        <f>PE!AF16</f>
        <v>33.59044456246891</v>
      </c>
      <c r="E17" s="26">
        <f>PE!AL16</f>
        <v>8.945250533224236</v>
      </c>
      <c r="F17" s="26">
        <f>PP!Z16</f>
        <v>1.1303343695774521</v>
      </c>
      <c r="G17" s="26">
        <f>PS!Q16</f>
        <v>0.1511807234442224</v>
      </c>
      <c r="H17" s="26">
        <f>PMMA!G16</f>
        <v>3.1016989460562439E-4</v>
      </c>
      <c r="I17" s="26">
        <f>PET!Q16</f>
        <v>0</v>
      </c>
      <c r="J17" s="27">
        <f t="shared" si="0"/>
        <v>10.227075796140516</v>
      </c>
      <c r="K17" s="28"/>
      <c r="L17" s="29"/>
      <c r="M17" s="28"/>
      <c r="N17" s="22"/>
      <c r="O17" s="332"/>
      <c r="Q17" s="332"/>
      <c r="S17" s="30"/>
      <c r="T17" s="31"/>
      <c r="V17" s="22"/>
    </row>
    <row r="18" spans="1:22" s="32" customFormat="1">
      <c r="A18" s="23" t="str">
        <f>PE!A17</f>
        <v>200626_Gotzkowsky_A1_oben_200603_2</v>
      </c>
      <c r="B18" s="298" t="str">
        <f>PE!AP17</f>
        <v>Flussprobe</v>
      </c>
      <c r="C18" s="24"/>
      <c r="D18" s="25">
        <f>PE!AF17</f>
        <v>21.694311537566012</v>
      </c>
      <c r="E18" s="26">
        <f>PE!AL17</f>
        <v>10.33402400766116</v>
      </c>
      <c r="F18" s="26">
        <f>PP!Z17</f>
        <v>0.64586785539118363</v>
      </c>
      <c r="G18" s="26">
        <f>PS!Q17</f>
        <v>0.20252126800099579</v>
      </c>
      <c r="H18" s="26">
        <f>PMMA!G17</f>
        <v>2.7228678960162893E-4</v>
      </c>
      <c r="I18" s="26">
        <f>PET!Q17</f>
        <v>0</v>
      </c>
      <c r="J18" s="27">
        <f t="shared" si="0"/>
        <v>11.182685417842942</v>
      </c>
      <c r="K18" s="28"/>
      <c r="L18" s="29"/>
      <c r="M18" s="28"/>
      <c r="N18" s="22"/>
      <c r="O18" s="332"/>
      <c r="Q18" s="332"/>
      <c r="S18" s="30"/>
      <c r="T18" s="31"/>
      <c r="V18" s="22"/>
    </row>
    <row r="19" spans="1:22" s="32" customFormat="1">
      <c r="A19" s="23" t="str">
        <f>PE!A18</f>
        <v>200626_Gotzkowsky_A1_oben_200610_1</v>
      </c>
      <c r="B19" s="298" t="str">
        <f>PE!AP18</f>
        <v>Flussprobe</v>
      </c>
      <c r="C19" s="24"/>
      <c r="D19" s="25">
        <f>PE!AF18</f>
        <v>57.634834764431645</v>
      </c>
      <c r="E19" s="26">
        <f>PE!AL18</f>
        <v>11.197007998223786</v>
      </c>
      <c r="F19" s="26">
        <f>PP!Z18</f>
        <v>0.43437802787416252</v>
      </c>
      <c r="G19" s="26">
        <f>PS!Q18</f>
        <v>0.30506996681267184</v>
      </c>
      <c r="H19" s="26">
        <f>PMMA!G18</f>
        <v>3.2510170079101734E-4</v>
      </c>
      <c r="I19" s="26">
        <f>PET!Q18</f>
        <v>0</v>
      </c>
      <c r="J19" s="27">
        <f t="shared" si="0"/>
        <v>11.93678109461141</v>
      </c>
      <c r="K19" s="28"/>
      <c r="L19" s="29"/>
      <c r="M19" s="28"/>
      <c r="N19" s="22"/>
      <c r="O19" s="332"/>
      <c r="Q19" s="332"/>
      <c r="S19" s="30"/>
      <c r="T19" s="31"/>
      <c r="V19" s="22"/>
    </row>
    <row r="20" spans="1:22" s="32" customFormat="1">
      <c r="A20" s="23" t="str">
        <f>PE!A19</f>
        <v>200626_Gotzkowsky_A1_oben_200610_2</v>
      </c>
      <c r="B20" s="298" t="str">
        <f>PE!AP19</f>
        <v>Flussprobe</v>
      </c>
      <c r="C20" s="24"/>
      <c r="D20" s="25">
        <f>PE!AF19</f>
        <v>34.404621301383997</v>
      </c>
      <c r="E20" s="26">
        <f>PE!AL19</f>
        <v>9.6196406582325817</v>
      </c>
      <c r="F20" s="26">
        <f>PP!Z19</f>
        <v>0.44336584947681312</v>
      </c>
      <c r="G20" s="26">
        <f>PS!Q19</f>
        <v>0.29041587248880474</v>
      </c>
      <c r="H20" s="26">
        <f>PMMA!G19</f>
        <v>3.8592408121584541E-4</v>
      </c>
      <c r="I20" s="26">
        <f>PET!Q19</f>
        <v>0</v>
      </c>
      <c r="J20" s="27">
        <f t="shared" si="0"/>
        <v>10.353808304279415</v>
      </c>
      <c r="K20" s="28"/>
      <c r="L20" s="29"/>
      <c r="M20" s="28"/>
      <c r="N20" s="22"/>
      <c r="O20" s="332"/>
      <c r="Q20" s="332"/>
      <c r="S20" s="30"/>
      <c r="T20" s="31"/>
      <c r="V20" s="22"/>
    </row>
    <row r="21" spans="1:22" s="32" customFormat="1">
      <c r="A21" s="23" t="str">
        <f>PE!A20</f>
        <v>200626_Gotzkowsky_A2_mitte_200603_1</v>
      </c>
      <c r="B21" s="298" t="str">
        <f>PE!AP20</f>
        <v>Flussprobe</v>
      </c>
      <c r="C21" s="24"/>
      <c r="D21" s="25">
        <f>PE!AF20</f>
        <v>35.179191170420339</v>
      </c>
      <c r="E21" s="26">
        <f>PE!AL20</f>
        <v>7.2752663929467483</v>
      </c>
      <c r="F21" s="26">
        <f>PP!Z20</f>
        <v>0.43313619049822799</v>
      </c>
      <c r="G21" s="26">
        <f>PS!Q20</f>
        <v>0.25673970784311895</v>
      </c>
      <c r="H21" s="26">
        <f>PMMA!G20</f>
        <v>3.3421529641175794E-4</v>
      </c>
      <c r="I21" s="26">
        <f>PET!Q20</f>
        <v>0</v>
      </c>
      <c r="J21" s="27">
        <f t="shared" si="0"/>
        <v>7.9654765065845066</v>
      </c>
      <c r="K21" s="28"/>
      <c r="L21" s="29"/>
      <c r="M21" s="28"/>
      <c r="N21" s="22"/>
      <c r="O21" s="332"/>
      <c r="Q21" s="332"/>
      <c r="S21" s="30"/>
      <c r="T21" s="31"/>
      <c r="V21" s="22"/>
    </row>
    <row r="22" spans="1:22" s="32" customFormat="1">
      <c r="A22" s="23" t="str">
        <f>PE!A21</f>
        <v>200626_Gotzkowsky_A2_mitte_200603_2</v>
      </c>
      <c r="B22" s="298" t="str">
        <f>PE!AP21</f>
        <v>Flussprobe</v>
      </c>
      <c r="C22" s="24"/>
      <c r="D22" s="25">
        <f>PE!AF21</f>
        <v>25.457859969621214</v>
      </c>
      <c r="E22" s="26">
        <f>PE!AL21</f>
        <v>7.8893186906121784</v>
      </c>
      <c r="F22" s="26">
        <f>PP!Z21</f>
        <v>0.40681599597361545</v>
      </c>
      <c r="G22" s="26">
        <f>PS!Q21</f>
        <v>0.28197912665518876</v>
      </c>
      <c r="H22" s="26">
        <f>PMMA!G21</f>
        <v>2.829295194691139E-4</v>
      </c>
      <c r="I22" s="26">
        <f>PET!Q21</f>
        <v>0</v>
      </c>
      <c r="J22" s="27">
        <f t="shared" si="0"/>
        <v>8.5783967427604519</v>
      </c>
      <c r="K22" s="28"/>
      <c r="L22" s="29"/>
      <c r="M22" s="28"/>
      <c r="N22" s="22"/>
      <c r="O22" s="332"/>
      <c r="Q22" s="332"/>
      <c r="S22" s="30"/>
      <c r="T22" s="31"/>
      <c r="V22" s="22"/>
    </row>
    <row r="23" spans="1:22" s="32" customFormat="1">
      <c r="A23" s="23" t="str">
        <f>PE!A22</f>
        <v>200626_Gotzkowsky_A2_mitte_200610_1</v>
      </c>
      <c r="B23" s="298" t="str">
        <f>PE!AP22</f>
        <v>Flussprobe</v>
      </c>
      <c r="C23" s="24"/>
      <c r="D23" s="25">
        <f>PE!AF22</f>
        <v>31.107462147990038</v>
      </c>
      <c r="E23" s="26">
        <f>PE!AL22</f>
        <v>4.5148079719340561</v>
      </c>
      <c r="F23" s="26">
        <f>PP!Z22</f>
        <v>0.34741951639833213</v>
      </c>
      <c r="G23" s="26">
        <f>PS!Q22</f>
        <v>0.21888803195560352</v>
      </c>
      <c r="H23" s="26">
        <f>PMMA!G22</f>
        <v>5.3967937683254742E-4</v>
      </c>
      <c r="I23" s="26">
        <f>PET!Q22</f>
        <v>0</v>
      </c>
      <c r="J23" s="27">
        <f t="shared" si="0"/>
        <v>5.0816551996648247</v>
      </c>
      <c r="K23" s="28"/>
      <c r="L23" s="29"/>
      <c r="M23" s="28"/>
      <c r="N23" s="22"/>
      <c r="O23" s="332"/>
      <c r="Q23" s="332"/>
      <c r="S23" s="30"/>
      <c r="T23" s="31"/>
      <c r="V23" s="22"/>
    </row>
    <row r="24" spans="1:22" s="32" customFormat="1">
      <c r="A24" s="23" t="str">
        <f>PE!A23</f>
        <v>200626_Gotzkowsky_A2_mitte_200610_2</v>
      </c>
      <c r="B24" s="298" t="str">
        <f>PE!AP23</f>
        <v>Flussprobe</v>
      </c>
      <c r="C24" s="24"/>
      <c r="D24" s="25">
        <f>PE!AF23</f>
        <v>29.589019853974758</v>
      </c>
      <c r="E24" s="26">
        <f>PE!AL23</f>
        <v>5.163340310988656</v>
      </c>
      <c r="F24" s="26">
        <f>PP!Z23</f>
        <v>0.24172524194235712</v>
      </c>
      <c r="G24" s="26">
        <f>PS!Q23</f>
        <v>0.17787657084012132</v>
      </c>
      <c r="H24" s="26">
        <f>PMMA!G23</f>
        <v>4.3002100553190484E-4</v>
      </c>
      <c r="I24" s="26">
        <f>PET!Q23</f>
        <v>0</v>
      </c>
      <c r="J24" s="27">
        <f t="shared" si="0"/>
        <v>5.5833721447766669</v>
      </c>
      <c r="K24" s="28"/>
      <c r="L24" s="29"/>
      <c r="M24" s="28"/>
      <c r="N24" s="22"/>
      <c r="O24" s="332"/>
      <c r="Q24" s="332"/>
      <c r="S24" s="30"/>
      <c r="T24" s="31"/>
      <c r="V24" s="22"/>
    </row>
    <row r="25" spans="1:22" s="32" customFormat="1">
      <c r="A25" s="23" t="str">
        <f>PE!A24</f>
        <v>200626_Gotzkowsky_A3_unten_200610_1</v>
      </c>
      <c r="B25" s="298" t="str">
        <f>PE!AP24</f>
        <v>Flussprobe</v>
      </c>
      <c r="C25" s="24"/>
      <c r="D25" s="25">
        <f>PE!AF24</f>
        <v>0</v>
      </c>
      <c r="E25" s="26">
        <f>PE!AL24</f>
        <v>3.9053012593809395</v>
      </c>
      <c r="F25" s="26">
        <f>PP!Z24</f>
        <v>0.2115312282531647</v>
      </c>
      <c r="G25" s="26">
        <f>PS!Q24</f>
        <v>0.10845177455073092</v>
      </c>
      <c r="H25" s="26">
        <f>PMMA!G24</f>
        <v>5.6786080013353441E-4</v>
      </c>
      <c r="I25" s="26">
        <f>PET!Q24</f>
        <v>0</v>
      </c>
      <c r="J25" s="27">
        <f t="shared" si="0"/>
        <v>4.2258521229849686</v>
      </c>
      <c r="K25" s="28"/>
      <c r="L25" s="29"/>
      <c r="M25" s="28"/>
      <c r="N25" s="22"/>
      <c r="O25" s="332"/>
      <c r="Q25" s="332"/>
      <c r="S25" s="30"/>
      <c r="T25" s="31"/>
      <c r="V25" s="22"/>
    </row>
    <row r="26" spans="1:22" s="32" customFormat="1">
      <c r="A26" s="23" t="str">
        <f>PE!A25</f>
        <v>200629_Gotzkowsky_A3_unten_200610_2</v>
      </c>
      <c r="B26" s="298" t="str">
        <f>PE!AP25</f>
        <v>Flussprobe</v>
      </c>
      <c r="C26" s="24"/>
      <c r="D26" s="25">
        <f>PE!AF25</f>
        <v>3.1344127114963967</v>
      </c>
      <c r="E26" s="26">
        <f>PE!AL25</f>
        <v>4.4176999751384507</v>
      </c>
      <c r="F26" s="26">
        <f>PP!Z25</f>
        <v>0.18611097319055825</v>
      </c>
      <c r="G26" s="26">
        <f>PS!Q25</f>
        <v>9.7024270187458031E-2</v>
      </c>
      <c r="H26" s="26">
        <f>PMMA!G25</f>
        <v>6.0960108674029993E-4</v>
      </c>
      <c r="I26" s="26">
        <f>PET!Q25</f>
        <v>0</v>
      </c>
      <c r="J26" s="27">
        <f t="shared" si="0"/>
        <v>4.7014448196032079</v>
      </c>
      <c r="K26" s="28"/>
      <c r="L26" s="29"/>
      <c r="M26" s="28"/>
      <c r="N26" s="22"/>
      <c r="O26" s="332"/>
      <c r="Q26" s="332"/>
      <c r="S26" s="30"/>
      <c r="T26" s="31"/>
      <c r="V26" s="22"/>
    </row>
    <row r="27" spans="1:22" s="32" customFormat="1">
      <c r="A27" s="23" t="str">
        <f>PE!A26</f>
        <v>200629_Roentgen_D2_200305_1</v>
      </c>
      <c r="B27" s="298" t="str">
        <f>PE!AP26</f>
        <v>Flussprobe</v>
      </c>
      <c r="C27" s="24"/>
      <c r="D27" s="25">
        <f>PE!AF26</f>
        <v>55.903392797243846</v>
      </c>
      <c r="E27" s="26">
        <f>PE!AL26</f>
        <v>10.861198728575587</v>
      </c>
      <c r="F27" s="26">
        <f>PP!Z26</f>
        <v>0.82772939338694418</v>
      </c>
      <c r="G27" s="26">
        <f>PS!Q26</f>
        <v>0.18249554969905601</v>
      </c>
      <c r="H27" s="26">
        <f>PMMA!G26</f>
        <v>2.2907928591993959E-4</v>
      </c>
      <c r="I27" s="26">
        <f>PET!Q26</f>
        <v>0</v>
      </c>
      <c r="J27" s="27">
        <f t="shared" si="0"/>
        <v>11.871652750947506</v>
      </c>
      <c r="K27" s="28"/>
      <c r="L27" s="29"/>
      <c r="M27" s="28"/>
      <c r="N27" s="22"/>
      <c r="O27" s="332"/>
      <c r="Q27" s="332"/>
      <c r="S27" s="30"/>
      <c r="T27" s="31"/>
      <c r="V27" s="22"/>
    </row>
    <row r="28" spans="1:22" s="32" customFormat="1">
      <c r="A28" s="23" t="str">
        <f>PE!A27</f>
        <v>200629_Roentgen_D2_200305_2</v>
      </c>
      <c r="B28" s="298" t="str">
        <f>PE!AP27</f>
        <v>Flussprobe</v>
      </c>
      <c r="C28" s="24"/>
      <c r="D28" s="25">
        <f>PE!AF27</f>
        <v>37.098446799827627</v>
      </c>
      <c r="E28" s="26">
        <f>PE!AL27</f>
        <v>12.910857969145569</v>
      </c>
      <c r="F28" s="26">
        <f>PP!Z27</f>
        <v>1.2748880341859641</v>
      </c>
      <c r="G28" s="26">
        <f>PS!Q27</f>
        <v>0.20553600675010986</v>
      </c>
      <c r="H28" s="26">
        <f>PMMA!G27</f>
        <v>2.3819785657250869E-4</v>
      </c>
      <c r="I28" s="26">
        <f>PET!Q27</f>
        <v>0</v>
      </c>
      <c r="J28" s="27">
        <f t="shared" si="0"/>
        <v>14.391520207938218</v>
      </c>
      <c r="K28" s="28"/>
      <c r="L28" s="29"/>
      <c r="M28" s="28"/>
      <c r="N28" s="22"/>
      <c r="O28" s="332"/>
      <c r="Q28" s="332"/>
      <c r="S28" s="30"/>
      <c r="T28" s="31"/>
      <c r="V28" s="22"/>
    </row>
    <row r="29" spans="1:22" s="32" customFormat="1">
      <c r="A29" s="23" t="str">
        <f>PE!A28</f>
        <v>200629_Roentgen_D3_200305_1</v>
      </c>
      <c r="B29" s="298" t="str">
        <f>PE!AP28</f>
        <v>Flussprobe</v>
      </c>
      <c r="C29" s="24"/>
      <c r="D29" s="25">
        <f>PE!AF28</f>
        <v>23.203843480180598</v>
      </c>
      <c r="E29" s="26">
        <f>PE!AL28</f>
        <v>7.9857759875458276</v>
      </c>
      <c r="F29" s="26">
        <f>PP!Z28</f>
        <v>0.78292279663011211</v>
      </c>
      <c r="G29" s="26">
        <f>PS!Q28</f>
        <v>0</v>
      </c>
      <c r="H29" s="26">
        <f>PMMA!G28</f>
        <v>5.2270245671996198E-4</v>
      </c>
      <c r="I29" s="26">
        <f>PET!Q28</f>
        <v>0</v>
      </c>
      <c r="J29" s="27">
        <f t="shared" si="0"/>
        <v>8.7692214866326594</v>
      </c>
      <c r="K29" s="28"/>
      <c r="L29" s="29"/>
      <c r="M29" s="28"/>
      <c r="N29" s="22"/>
      <c r="O29" s="332"/>
      <c r="Q29" s="332"/>
      <c r="S29" s="30"/>
      <c r="T29" s="31"/>
      <c r="V29" s="22"/>
    </row>
    <row r="30" spans="1:22" s="32" customFormat="1">
      <c r="A30" s="23" t="str">
        <f>PE!A29</f>
        <v>200629_Roentgen_D3_200305_2</v>
      </c>
      <c r="B30" s="298" t="str">
        <f>PE!AP29</f>
        <v>Flussprobe</v>
      </c>
      <c r="C30" s="24"/>
      <c r="D30" s="25">
        <f>PE!AF29</f>
        <v>50.266566572812224</v>
      </c>
      <c r="E30" s="26">
        <f>PE!AL29</f>
        <v>11.793276204793871</v>
      </c>
      <c r="F30" s="26">
        <f>PP!Z29</f>
        <v>1.2694264634315713</v>
      </c>
      <c r="G30" s="26">
        <f>PS!Q29</f>
        <v>0.13862300276271186</v>
      </c>
      <c r="H30" s="26">
        <f>PMMA!G29</f>
        <v>4.5607458635532969E-4</v>
      </c>
      <c r="I30" s="26">
        <f>PET!Q29</f>
        <v>0</v>
      </c>
      <c r="J30" s="27">
        <f t="shared" si="0"/>
        <v>13.201781745574509</v>
      </c>
      <c r="K30" s="28"/>
      <c r="L30" s="29"/>
      <c r="M30" s="28"/>
      <c r="N30" s="22"/>
      <c r="O30" s="332"/>
      <c r="Q30" s="332"/>
      <c r="S30" s="30"/>
      <c r="T30" s="31"/>
      <c r="V30" s="22"/>
    </row>
    <row r="31" spans="1:22" s="32" customFormat="1">
      <c r="A31" s="23" t="str">
        <f>PE!A30</f>
        <v>200630_Gotzkowsky_B2_mitte_200610_1</v>
      </c>
      <c r="B31" s="298" t="str">
        <f>PE!AP30</f>
        <v>Flussprobe</v>
      </c>
      <c r="C31" s="24"/>
      <c r="D31" s="25" t="e">
        <f>PE!AF30</f>
        <v>#DIV/0!</v>
      </c>
      <c r="E31" s="26">
        <f>PE!AL30</f>
        <v>0</v>
      </c>
      <c r="F31" s="26">
        <f>PP!Z30</f>
        <v>0.35200236862407991</v>
      </c>
      <c r="G31" s="26">
        <f>PS!Q30</f>
        <v>0</v>
      </c>
      <c r="H31" s="26">
        <f>PMMA!G30</f>
        <v>6.1742063619032528E-4</v>
      </c>
      <c r="I31" s="26">
        <f>PET!Q30</f>
        <v>0.36730862715256341</v>
      </c>
      <c r="J31" s="27">
        <f t="shared" si="0"/>
        <v>0.71992841641283367</v>
      </c>
      <c r="K31" s="28"/>
      <c r="L31" s="29"/>
      <c r="M31" s="28"/>
      <c r="N31" s="22"/>
      <c r="O31" s="332"/>
      <c r="Q31" s="332"/>
      <c r="S31" s="30"/>
      <c r="T31" s="31"/>
      <c r="V31" s="22"/>
    </row>
    <row r="32" spans="1:22" s="32" customFormat="1">
      <c r="A32" s="23" t="str">
        <f>PE!A31</f>
        <v>200708_Gotzkowsky_B2_mitte_200610_2</v>
      </c>
      <c r="B32" s="298" t="str">
        <f>PE!AP31</f>
        <v>Flussprobe</v>
      </c>
      <c r="C32" s="24"/>
      <c r="D32" s="25">
        <f>PE!AF31</f>
        <v>19.163218705102118</v>
      </c>
      <c r="E32" s="26">
        <f>PE!AL31</f>
        <v>19.73879657748099</v>
      </c>
      <c r="F32" s="26">
        <f>PP!Z31</f>
        <v>1.8353990327645853</v>
      </c>
      <c r="G32" s="26">
        <f>PS!Q31</f>
        <v>0.47190387995719169</v>
      </c>
      <c r="H32" s="26">
        <f>PMMA!G31</f>
        <v>0</v>
      </c>
      <c r="I32" s="26">
        <f>PET!Q31</f>
        <v>0</v>
      </c>
      <c r="J32" s="27">
        <f t="shared" si="0"/>
        <v>22.046099490202767</v>
      </c>
      <c r="K32" s="28"/>
      <c r="L32" s="29"/>
      <c r="M32" s="28"/>
      <c r="N32" s="22"/>
      <c r="O32" s="332"/>
      <c r="Q32" s="332"/>
      <c r="S32" s="30"/>
      <c r="T32" s="31"/>
      <c r="V32" s="22"/>
    </row>
    <row r="33" spans="1:22" s="32" customFormat="1">
      <c r="A33" s="23" t="str">
        <f>PE!A32</f>
        <v>200708_Roentgen_D2_200206_1</v>
      </c>
      <c r="B33" s="298" t="str">
        <f>PE!AP32</f>
        <v>Flussprobe</v>
      </c>
      <c r="C33" s="24"/>
      <c r="D33" s="25">
        <f>PE!AF32</f>
        <v>59.532546014444662</v>
      </c>
      <c r="E33" s="26">
        <f>PE!AL32</f>
        <v>55.507905603358758</v>
      </c>
      <c r="F33" s="26">
        <f>PP!Z32</f>
        <v>6.6295299615809569</v>
      </c>
      <c r="G33" s="26">
        <f>PS!Q32</f>
        <v>1.6074077342932176</v>
      </c>
      <c r="H33" s="26">
        <f>PMMA!G32</f>
        <v>5.8849830553388272E-4</v>
      </c>
      <c r="I33" s="26">
        <f>PET!Q32</f>
        <v>0</v>
      </c>
      <c r="J33" s="27">
        <f t="shared" si="0"/>
        <v>63.745431797538465</v>
      </c>
      <c r="K33" s="28"/>
      <c r="L33" s="29"/>
      <c r="M33" s="28"/>
      <c r="N33" s="22"/>
      <c r="O33" s="332"/>
      <c r="Q33" s="332"/>
      <c r="S33" s="30"/>
      <c r="T33" s="31"/>
      <c r="V33" s="22"/>
    </row>
    <row r="34" spans="1:22" s="32" customFormat="1">
      <c r="A34" s="23" t="str">
        <f>PE!A33</f>
        <v>200708_Roentgen_D2_200206_2</v>
      </c>
      <c r="B34" s="298" t="str">
        <f>PE!AP33</f>
        <v>Flussprobe</v>
      </c>
      <c r="C34" s="24"/>
      <c r="D34" s="25">
        <f>PE!AF33</f>
        <v>67.94749692815931</v>
      </c>
      <c r="E34" s="26">
        <f>PE!AL33</f>
        <v>90.228770745852856</v>
      </c>
      <c r="F34" s="26">
        <f>PP!Z33</f>
        <v>6.4796939132572415</v>
      </c>
      <c r="G34" s="26">
        <f>PS!Q33</f>
        <v>1.956034995638342</v>
      </c>
      <c r="H34" s="26">
        <f>PMMA!G33</f>
        <v>0</v>
      </c>
      <c r="I34" s="26">
        <f>PET!Q33</f>
        <v>0</v>
      </c>
      <c r="J34" s="27">
        <f t="shared" si="0"/>
        <v>98.66449965474844</v>
      </c>
      <c r="K34" s="28"/>
      <c r="L34" s="29"/>
      <c r="M34" s="28"/>
      <c r="N34" s="22"/>
      <c r="O34" s="332"/>
      <c r="Q34" s="332"/>
      <c r="S34" s="30"/>
      <c r="T34" s="31"/>
      <c r="V34" s="22"/>
    </row>
    <row r="35" spans="1:22" s="32" customFormat="1">
      <c r="A35" s="23" t="str">
        <f>PE!A34</f>
        <v>200708_Roentgen_D3_200206_1</v>
      </c>
      <c r="B35" s="298" t="str">
        <f>PE!AP34</f>
        <v>Flussprobe</v>
      </c>
      <c r="C35" s="24"/>
      <c r="D35" s="25">
        <f>PE!AF34</f>
        <v>43.242461651797541</v>
      </c>
      <c r="E35" s="26">
        <f>PE!AL34</f>
        <v>26.787719312255096</v>
      </c>
      <c r="F35" s="26">
        <f>PP!Z34</f>
        <v>2.0217086689001618</v>
      </c>
      <c r="G35" s="26">
        <f>PS!Q34</f>
        <v>0.61752822721890688</v>
      </c>
      <c r="H35" s="26">
        <f>PMMA!G34</f>
        <v>1.0468541932386797E-3</v>
      </c>
      <c r="I35" s="26">
        <f>PET!Q34</f>
        <v>0</v>
      </c>
      <c r="J35" s="27">
        <f t="shared" ref="J35:J66" si="1">SUM(E35:I35)</f>
        <v>29.428003062567402</v>
      </c>
      <c r="K35" s="28"/>
      <c r="L35" s="29"/>
      <c r="M35" s="28"/>
      <c r="N35" s="22"/>
      <c r="O35" s="332"/>
      <c r="Q35" s="332"/>
      <c r="S35" s="30"/>
      <c r="T35" s="31"/>
      <c r="V35" s="22"/>
    </row>
    <row r="36" spans="1:22" s="32" customFormat="1">
      <c r="A36" s="23" t="str">
        <f>PE!A35</f>
        <v>200708_Roentgen_D3_200206_2</v>
      </c>
      <c r="B36" s="298" t="str">
        <f>PE!AP35</f>
        <v>Flussprobe</v>
      </c>
      <c r="C36" s="24"/>
      <c r="D36" s="25">
        <f>PE!AF35</f>
        <v>42.69239706315426</v>
      </c>
      <c r="E36" s="26">
        <f>PE!AL35</f>
        <v>16.900190118753184</v>
      </c>
      <c r="F36" s="26">
        <f>PP!Z35</f>
        <v>1.1365129894805257</v>
      </c>
      <c r="G36" s="26">
        <f>PS!Q35</f>
        <v>0.34960176501218926</v>
      </c>
      <c r="H36" s="26">
        <f>PMMA!G35</f>
        <v>1.0048745442067918E-3</v>
      </c>
      <c r="I36" s="26">
        <f>PET!Q35</f>
        <v>0</v>
      </c>
      <c r="J36" s="27">
        <f t="shared" si="1"/>
        <v>18.387309747790106</v>
      </c>
      <c r="K36" s="28"/>
      <c r="L36" s="29"/>
      <c r="M36" s="28"/>
      <c r="N36" s="22"/>
      <c r="O36" s="332"/>
      <c r="Q36" s="332"/>
      <c r="S36" s="30"/>
      <c r="T36" s="31"/>
      <c r="V36" s="22"/>
    </row>
    <row r="37" spans="1:22" s="32" customFormat="1">
      <c r="A37" s="23" t="str">
        <f>PE!A36</f>
        <v>200709_Muenchehofe_Zul_KA_19102930_10µm_1</v>
      </c>
      <c r="B37" s="298" t="str">
        <f>PE!AP36</f>
        <v>Muenchehofe</v>
      </c>
      <c r="C37" s="24"/>
      <c r="D37" s="25">
        <f>PE!AF36</f>
        <v>18.884621564524814</v>
      </c>
      <c r="E37" s="26">
        <f>PE!AL36</f>
        <v>10.765490705706545</v>
      </c>
      <c r="F37" s="26">
        <f>PP!Z36</f>
        <v>1.1603316556678871</v>
      </c>
      <c r="G37" s="26">
        <f>PS!Q36</f>
        <v>0.22292620709140548</v>
      </c>
      <c r="H37" s="26">
        <f>PMMA!G36</f>
        <v>0</v>
      </c>
      <c r="I37" s="26">
        <f>PET!Q36</f>
        <v>0</v>
      </c>
      <c r="J37" s="27">
        <f t="shared" si="1"/>
        <v>12.148748568465837</v>
      </c>
      <c r="K37" s="28"/>
      <c r="L37" s="29"/>
      <c r="M37" s="28"/>
      <c r="N37" s="22"/>
      <c r="O37" s="332"/>
      <c r="Q37" s="332"/>
      <c r="S37" s="30"/>
      <c r="T37" s="31"/>
      <c r="V37" s="22"/>
    </row>
    <row r="38" spans="1:22" s="32" customFormat="1">
      <c r="A38" s="23" t="str">
        <f>PE!A37</f>
        <v>200709_Muenchehofe_Zul_KA_19102930_10µm_2</v>
      </c>
      <c r="B38" s="298" t="str">
        <f>PE!AP37</f>
        <v>Muenchehofe</v>
      </c>
      <c r="C38" s="24"/>
      <c r="D38" s="25">
        <f>PE!AF37</f>
        <v>23.620884398254152</v>
      </c>
      <c r="E38" s="26">
        <f>PE!AL37</f>
        <v>10.054767168157511</v>
      </c>
      <c r="F38" s="26">
        <f>PP!Z37</f>
        <v>0.9265875277822212</v>
      </c>
      <c r="G38" s="26">
        <f>PS!Q37</f>
        <v>0.19524521084255417</v>
      </c>
      <c r="H38" s="26">
        <f>PMMA!G37</f>
        <v>0</v>
      </c>
      <c r="I38" s="26">
        <f>PET!Q37</f>
        <v>0</v>
      </c>
      <c r="J38" s="27">
        <f t="shared" si="1"/>
        <v>11.176599906782286</v>
      </c>
      <c r="K38" s="28"/>
      <c r="L38" s="29"/>
      <c r="M38" s="28"/>
      <c r="N38" s="22"/>
      <c r="O38" s="332"/>
      <c r="Q38" s="332"/>
      <c r="S38" s="30"/>
      <c r="T38" s="31"/>
      <c r="V38" s="22"/>
    </row>
    <row r="39" spans="1:22" s="32" customFormat="1">
      <c r="A39" s="23" t="str">
        <f>PE!A38</f>
        <v>200709_Muenchehofe_Zul_KA_19102930_63µm_2</v>
      </c>
      <c r="B39" s="298" t="str">
        <f>PE!AP38</f>
        <v>Muenchehofe</v>
      </c>
      <c r="C39" s="24"/>
      <c r="D39" s="25">
        <f>PE!AF38</f>
        <v>32.422625451475753</v>
      </c>
      <c r="E39" s="26">
        <f>PE!AL38</f>
        <v>6.4342137436079758</v>
      </c>
      <c r="F39" s="26">
        <f>PP!Z38</f>
        <v>0</v>
      </c>
      <c r="G39" s="26">
        <f>PS!Q38</f>
        <v>0.10809841169621882</v>
      </c>
      <c r="H39" s="26">
        <f>PMMA!G38</f>
        <v>0</v>
      </c>
      <c r="I39" s="26">
        <f>PET!Q38</f>
        <v>0</v>
      </c>
      <c r="J39" s="27">
        <f t="shared" si="1"/>
        <v>6.5423121553041943</v>
      </c>
      <c r="K39" s="28"/>
      <c r="L39" s="29"/>
      <c r="M39" s="28"/>
      <c r="N39" s="22"/>
      <c r="O39" s="332"/>
      <c r="Q39" s="332"/>
      <c r="S39" s="30"/>
      <c r="T39" s="31"/>
      <c r="V39" s="22"/>
    </row>
    <row r="40" spans="1:22" s="32" customFormat="1">
      <c r="A40" s="23" t="str">
        <f>PE!A39</f>
        <v>200709_Muenchehofe_Zul_KA_19192930_63µm_1</v>
      </c>
      <c r="B40" s="298" t="str">
        <f>PE!AP39</f>
        <v>Muenchehofe</v>
      </c>
      <c r="C40" s="24"/>
      <c r="D40" s="25">
        <f>PE!AF39</f>
        <v>53.592329694638451</v>
      </c>
      <c r="E40" s="26">
        <f>PE!AL39</f>
        <v>38.080663863746452</v>
      </c>
      <c r="F40" s="26">
        <f>PP!Z39</f>
        <v>1.9985061297583178</v>
      </c>
      <c r="G40" s="26">
        <f>PS!Q39</f>
        <v>0.30330205775061814</v>
      </c>
      <c r="H40" s="26">
        <f>PMMA!G39</f>
        <v>0</v>
      </c>
      <c r="I40" s="26">
        <f>PET!Q39</f>
        <v>0</v>
      </c>
      <c r="J40" s="27">
        <f t="shared" si="1"/>
        <v>40.382472051255391</v>
      </c>
      <c r="K40" s="28"/>
      <c r="L40" s="29"/>
      <c r="M40" s="28"/>
      <c r="N40" s="22"/>
      <c r="O40" s="332"/>
      <c r="Q40" s="332"/>
      <c r="S40" s="30"/>
      <c r="T40" s="31"/>
      <c r="V40" s="22"/>
    </row>
    <row r="41" spans="1:22" s="32" customFormat="1">
      <c r="A41" s="23" t="str">
        <f>PE!A40</f>
        <v>200714_Roentgen_200206_D1_1</v>
      </c>
      <c r="B41" s="298" t="str">
        <f>PE!AP40</f>
        <v>Flussprobe</v>
      </c>
      <c r="C41" s="24"/>
      <c r="D41" s="25">
        <f>PE!AF40</f>
        <v>36.533784318810568</v>
      </c>
      <c r="E41" s="26">
        <f>PE!AL40</f>
        <v>32.15340166714158</v>
      </c>
      <c r="F41" s="26">
        <f>PP!Z40</f>
        <v>2.4716207726886363</v>
      </c>
      <c r="G41" s="26">
        <f>PS!Q40</f>
        <v>0.34035883294622687</v>
      </c>
      <c r="H41" s="26">
        <f>PMMA!G40</f>
        <v>3.7124841074125396E-4</v>
      </c>
      <c r="I41" s="26">
        <f>PET!Q40</f>
        <v>0</v>
      </c>
      <c r="J41" s="27">
        <f t="shared" si="1"/>
        <v>34.965752521187191</v>
      </c>
      <c r="K41" s="28"/>
      <c r="L41" s="29"/>
      <c r="M41" s="28"/>
      <c r="N41" s="22"/>
      <c r="O41" s="332"/>
      <c r="Q41" s="332"/>
      <c r="S41" s="30"/>
      <c r="T41" s="31"/>
      <c r="V41" s="22"/>
    </row>
    <row r="42" spans="1:22" s="22" customFormat="1">
      <c r="A42" s="23" t="str">
        <f>PE!A41</f>
        <v>200714_Roentgen_200206_D1_1 (2)</v>
      </c>
      <c r="B42" s="298" t="str">
        <f>PE!AP41</f>
        <v>Flussprobe</v>
      </c>
      <c r="C42" s="24"/>
      <c r="D42" s="25">
        <f>PE!AF41</f>
        <v>44.749991278453329</v>
      </c>
      <c r="E42" s="26">
        <f>PE!AL41</f>
        <v>31.775732968903728</v>
      </c>
      <c r="F42" s="26">
        <f>PP!Z41</f>
        <v>3.019626318236508</v>
      </c>
      <c r="G42" s="26">
        <f>PS!Q41</f>
        <v>0.34035883294622687</v>
      </c>
      <c r="H42" s="26">
        <f>PMMA!G41</f>
        <v>4.8965141432528363E-4</v>
      </c>
      <c r="I42" s="26">
        <f>PET!Q41</f>
        <v>0</v>
      </c>
      <c r="J42" s="27">
        <f t="shared" si="1"/>
        <v>35.136207771500793</v>
      </c>
      <c r="K42" s="28"/>
      <c r="L42" s="29"/>
      <c r="M42" s="28"/>
      <c r="O42" s="332"/>
      <c r="Q42" s="332"/>
      <c r="S42" s="33"/>
      <c r="T42" s="31"/>
      <c r="U42" s="32"/>
    </row>
    <row r="43" spans="1:22" s="22" customFormat="1">
      <c r="A43" s="23" t="str">
        <f>PE!A42</f>
        <v>200714_Roentgen_200206_D1_2</v>
      </c>
      <c r="B43" s="298" t="str">
        <f>PE!AP42</f>
        <v>Flussprobe</v>
      </c>
      <c r="C43" s="24"/>
      <c r="D43" s="25">
        <f>PE!AF42</f>
        <v>24.992329252726179</v>
      </c>
      <c r="E43" s="26">
        <f>PE!AL42</f>
        <v>13.013217877644015</v>
      </c>
      <c r="F43" s="26">
        <f>PP!Z42</f>
        <v>1.2189513567187105</v>
      </c>
      <c r="G43" s="26">
        <f>PS!Q42</f>
        <v>0.23023697478000951</v>
      </c>
      <c r="H43" s="26">
        <f>PMMA!G42</f>
        <v>0</v>
      </c>
      <c r="I43" s="26">
        <f>PET!Q42</f>
        <v>0</v>
      </c>
      <c r="J43" s="27">
        <f t="shared" si="1"/>
        <v>14.462406209142735</v>
      </c>
      <c r="K43" s="28"/>
      <c r="L43" s="29"/>
      <c r="M43" s="28"/>
      <c r="O43" s="332"/>
      <c r="Q43" s="332"/>
      <c r="S43" s="33"/>
      <c r="T43" s="31"/>
      <c r="U43" s="32"/>
    </row>
    <row r="44" spans="1:22" s="22" customFormat="1">
      <c r="A44" s="23" t="str">
        <f>PE!A43</f>
        <v>200714_Wiederfindung_mitUSS</v>
      </c>
      <c r="B44" s="298" t="str">
        <f>PE!AP43</f>
        <v>Methode</v>
      </c>
      <c r="C44" s="24"/>
      <c r="D44" s="25">
        <f>PE!AF43</f>
        <v>45.630822531092619</v>
      </c>
      <c r="E44" s="26">
        <f>PE!AL43</f>
        <v>153.56537356883894</v>
      </c>
      <c r="F44" s="26">
        <f>PP!Z43</f>
        <v>0</v>
      </c>
      <c r="G44" s="26">
        <f>PS!Q43</f>
        <v>0</v>
      </c>
      <c r="H44" s="26">
        <f>PMMA!G43</f>
        <v>0</v>
      </c>
      <c r="I44" s="26">
        <f>PET!Q43</f>
        <v>0</v>
      </c>
      <c r="J44" s="27">
        <f t="shared" si="1"/>
        <v>153.56537356883894</v>
      </c>
      <c r="K44" s="28"/>
      <c r="L44" s="29"/>
      <c r="M44" s="28"/>
      <c r="O44" s="332"/>
      <c r="Q44" s="332"/>
      <c r="S44" s="33"/>
      <c r="T44" s="31"/>
      <c r="U44" s="32"/>
    </row>
    <row r="45" spans="1:22" s="22" customFormat="1">
      <c r="A45" s="23" t="str">
        <f>PE!A44</f>
        <v>200714_Wiederfindung_ohneUSS</v>
      </c>
      <c r="B45" s="298" t="str">
        <f>PE!AP44</f>
        <v>Methode</v>
      </c>
      <c r="C45" s="24"/>
      <c r="D45" s="25">
        <f>PE!AF44</f>
        <v>41.866612585287569</v>
      </c>
      <c r="E45" s="26">
        <f>PE!AL44</f>
        <v>136.87767918398836</v>
      </c>
      <c r="F45" s="26">
        <f>PP!Z44</f>
        <v>0</v>
      </c>
      <c r="G45" s="26">
        <f>PS!Q44</f>
        <v>0</v>
      </c>
      <c r="H45" s="26">
        <f>PMMA!G44</f>
        <v>0</v>
      </c>
      <c r="I45" s="26">
        <f>PET!Q44</f>
        <v>0</v>
      </c>
      <c r="J45" s="27">
        <f t="shared" si="1"/>
        <v>136.87767918398836</v>
      </c>
      <c r="K45" s="28"/>
      <c r="L45" s="29"/>
      <c r="M45" s="28"/>
      <c r="O45" s="332"/>
      <c r="Q45" s="332"/>
      <c r="S45" s="33"/>
      <c r="T45" s="31"/>
      <c r="U45" s="32"/>
    </row>
    <row r="46" spans="1:22" s="22" customFormat="1">
      <c r="A46" s="23" t="str">
        <f>PE!A45</f>
        <v>200721_Muenchehofe_Zul_KA_19111-4_1</v>
      </c>
      <c r="B46" s="298" t="str">
        <f>PE!AP45</f>
        <v>Muenchehofe</v>
      </c>
      <c r="C46" s="24"/>
      <c r="D46" s="25">
        <f>PE!AF45</f>
        <v>32.949091936441647</v>
      </c>
      <c r="E46" s="26">
        <f>PE!AL45</f>
        <v>34.210518867198218</v>
      </c>
      <c r="F46" s="26">
        <f>PP!Z45</f>
        <v>0.61253234150552882</v>
      </c>
      <c r="G46" s="26">
        <f>PS!Q45</f>
        <v>0.15745029249732331</v>
      </c>
      <c r="H46" s="26">
        <f>PMMA!G45</f>
        <v>0</v>
      </c>
      <c r="I46" s="26">
        <f>PET!Q45</f>
        <v>0</v>
      </c>
      <c r="J46" s="27">
        <f t="shared" si="1"/>
        <v>34.980501501201068</v>
      </c>
      <c r="K46" s="28"/>
      <c r="L46" s="29"/>
      <c r="M46" s="28"/>
      <c r="O46" s="332"/>
      <c r="Q46" s="332"/>
      <c r="S46" s="33"/>
      <c r="T46" s="31"/>
      <c r="U46" s="32"/>
    </row>
    <row r="47" spans="1:22" s="22" customFormat="1">
      <c r="A47" s="23" t="str">
        <f>PE!A46</f>
        <v>200721_Muenchehofe_Zul_KA_19111-4_2</v>
      </c>
      <c r="B47" s="298" t="str">
        <f>PE!AP46</f>
        <v>Muenchehofe</v>
      </c>
      <c r="C47" s="24"/>
      <c r="D47" s="25">
        <f>PE!AF46</f>
        <v>22.863644622267813</v>
      </c>
      <c r="E47" s="26">
        <f>PE!AL46</f>
        <v>3.2723834913468388</v>
      </c>
      <c r="F47" s="26">
        <f>PP!Z46</f>
        <v>0.66552650201957952</v>
      </c>
      <c r="G47" s="26">
        <f>PS!Q46</f>
        <v>0.13522355242203787</v>
      </c>
      <c r="H47" s="26">
        <f>PMMA!G46</f>
        <v>0</v>
      </c>
      <c r="I47" s="26">
        <f>PET!Q46</f>
        <v>0</v>
      </c>
      <c r="J47" s="27">
        <f t="shared" si="1"/>
        <v>4.0731335457884565</v>
      </c>
      <c r="K47" s="28"/>
      <c r="L47" s="29"/>
      <c r="M47" s="28"/>
      <c r="O47" s="332"/>
      <c r="Q47" s="332"/>
      <c r="S47" s="33"/>
      <c r="T47" s="31"/>
      <c r="U47" s="32"/>
    </row>
    <row r="48" spans="1:22" s="22" customFormat="1">
      <c r="A48" s="23" t="str">
        <f>PE!A47</f>
        <v>200721_Muenchehofe_Zul_KA_19114-5_1mm_1</v>
      </c>
      <c r="B48" s="298" t="str">
        <f>PE!AP47</f>
        <v>Muenchehofe</v>
      </c>
      <c r="C48" s="24"/>
      <c r="D48" s="25">
        <f>PE!AF47</f>
        <v>24.200488126647002</v>
      </c>
      <c r="E48" s="26">
        <f>PE!AL47</f>
        <v>7.8548122769316491</v>
      </c>
      <c r="F48" s="26">
        <f>PP!Z47</f>
        <v>0.95633945634400508</v>
      </c>
      <c r="G48" s="26">
        <f>PS!Q47</f>
        <v>0.16536910577304606</v>
      </c>
      <c r="H48" s="26">
        <f>PMMA!G47</f>
        <v>0</v>
      </c>
      <c r="I48" s="26">
        <f>PET!Q47</f>
        <v>0</v>
      </c>
      <c r="J48" s="27">
        <f t="shared" si="1"/>
        <v>8.9765208390486997</v>
      </c>
      <c r="K48" s="28"/>
      <c r="L48" s="29"/>
      <c r="M48" s="28"/>
      <c r="O48" s="332"/>
      <c r="Q48" s="332"/>
      <c r="S48" s="33"/>
      <c r="T48" s="31"/>
      <c r="U48" s="32"/>
    </row>
    <row r="49" spans="1:21" s="22" customFormat="1">
      <c r="A49" s="23" t="str">
        <f>PE!A48</f>
        <v>200721_Muenchehofe_Zul_KA_19114-5_1mm_2</v>
      </c>
      <c r="B49" s="298" t="str">
        <f>PE!AP48</f>
        <v>Muenchehofe</v>
      </c>
      <c r="C49" s="24"/>
      <c r="D49" s="25">
        <f>PE!AF48</f>
        <v>16.013051436499882</v>
      </c>
      <c r="E49" s="26">
        <f>PE!AL48</f>
        <v>9.35835306828006</v>
      </c>
      <c r="F49" s="26">
        <f>PP!Z48</f>
        <v>3.6579190495351037</v>
      </c>
      <c r="G49" s="26">
        <f>PS!Q48</f>
        <v>0.13635752700222162</v>
      </c>
      <c r="H49" s="26">
        <f>PMMA!G48</f>
        <v>0</v>
      </c>
      <c r="I49" s="26">
        <f>PET!Q48</f>
        <v>0</v>
      </c>
      <c r="J49" s="27">
        <f t="shared" si="1"/>
        <v>13.152629644817385</v>
      </c>
      <c r="K49" s="28"/>
      <c r="L49" s="29"/>
      <c r="M49" s="28"/>
      <c r="O49" s="332"/>
      <c r="Q49" s="332"/>
      <c r="S49" s="33"/>
      <c r="T49" s="31"/>
      <c r="U49" s="32"/>
    </row>
    <row r="50" spans="1:21" s="22" customFormat="1">
      <c r="A50" s="23" t="str">
        <f>PE!A49</f>
        <v>200721_Muenchehofe_Zul_KA_19114-5_Planet_1</v>
      </c>
      <c r="B50" s="298" t="str">
        <f>PE!AP49</f>
        <v>Muenchehofe</v>
      </c>
      <c r="C50" s="24"/>
      <c r="D50" s="25">
        <f>PE!AF49</f>
        <v>28.449389710883782</v>
      </c>
      <c r="E50" s="26">
        <f>PE!AL49</f>
        <v>4.3224497148108947</v>
      </c>
      <c r="F50" s="26">
        <f>PP!Z49</f>
        <v>0.71254823740306694</v>
      </c>
      <c r="G50" s="26">
        <f>PS!Q49</f>
        <v>0.14385428478710743</v>
      </c>
      <c r="H50" s="26">
        <f>PMMA!G49</f>
        <v>0</v>
      </c>
      <c r="I50" s="26">
        <f>PET!Q49</f>
        <v>0</v>
      </c>
      <c r="J50" s="27">
        <f t="shared" si="1"/>
        <v>5.1788522370010694</v>
      </c>
      <c r="K50" s="28"/>
      <c r="L50" s="29"/>
      <c r="M50" s="28"/>
      <c r="O50" s="332"/>
      <c r="Q50" s="332"/>
      <c r="S50" s="30"/>
      <c r="T50" s="31"/>
      <c r="U50" s="32"/>
    </row>
    <row r="51" spans="1:21" s="22" customFormat="1">
      <c r="A51" s="23" t="str">
        <f>PE!A50</f>
        <v>200721_Muenchehofe_Zul_KA_19114-5_Planet_2</v>
      </c>
      <c r="B51" s="298" t="str">
        <f>PE!AP50</f>
        <v>Muenchehofe</v>
      </c>
      <c r="C51" s="24"/>
      <c r="D51" s="25">
        <f>PE!AF50</f>
        <v>62.046046708405854</v>
      </c>
      <c r="E51" s="26">
        <f>PE!AL50</f>
        <v>5.9198736125460671</v>
      </c>
      <c r="F51" s="26">
        <f>PP!Z50</f>
        <v>1.518147821967061</v>
      </c>
      <c r="G51" s="26">
        <f>PS!Q50</f>
        <v>0</v>
      </c>
      <c r="H51" s="26">
        <f>PMMA!G50</f>
        <v>0</v>
      </c>
      <c r="I51" s="26">
        <f>PET!Q50</f>
        <v>0</v>
      </c>
      <c r="J51" s="27">
        <f t="shared" si="1"/>
        <v>7.4380214345131286</v>
      </c>
      <c r="K51" s="28"/>
      <c r="L51" s="29"/>
      <c r="M51" s="28"/>
      <c r="O51" s="332"/>
      <c r="Q51" s="332"/>
      <c r="S51" s="33"/>
      <c r="T51" s="31"/>
      <c r="U51" s="32"/>
    </row>
    <row r="52" spans="1:21" s="22" customFormat="1">
      <c r="A52" s="23" t="str">
        <f>PE!A51</f>
        <v>200722_Muenchehofe_Zul_Mec_19102930_ohneUSS_1</v>
      </c>
      <c r="B52" s="298" t="str">
        <f>PE!AP51</f>
        <v>Muenchehofe</v>
      </c>
      <c r="C52" s="24"/>
      <c r="D52" s="25">
        <f>PE!AF51</f>
        <v>19.582716072548585</v>
      </c>
      <c r="E52" s="26">
        <f>PE!AL51</f>
        <v>2.370855045281282</v>
      </c>
      <c r="F52" s="26">
        <f>PP!Z51</f>
        <v>0.65271914908114437</v>
      </c>
      <c r="G52" s="26">
        <f>PS!Q51</f>
        <v>0.15103378679624105</v>
      </c>
      <c r="H52" s="26">
        <f>PMMA!G51</f>
        <v>0</v>
      </c>
      <c r="I52" s="26">
        <f>PET!Q51</f>
        <v>0</v>
      </c>
      <c r="J52" s="27">
        <f t="shared" si="1"/>
        <v>3.1746079811586676</v>
      </c>
      <c r="K52" s="28"/>
      <c r="L52" s="29"/>
      <c r="M52" s="28"/>
      <c r="O52" s="332"/>
      <c r="Q52" s="332"/>
      <c r="S52" s="33"/>
      <c r="T52" s="31"/>
      <c r="U52" s="32"/>
    </row>
    <row r="53" spans="1:21" s="22" customFormat="1">
      <c r="A53" s="23" t="str">
        <f>PE!A52</f>
        <v>200722_Muenchehofe_Zul_Mec_19102930_ohneUSS_2</v>
      </c>
      <c r="B53" s="298" t="str">
        <f>PE!AP52</f>
        <v>Muenchehofe</v>
      </c>
      <c r="C53" s="24"/>
      <c r="D53" s="25">
        <f>PE!AF52</f>
        <v>50.961675817294982</v>
      </c>
      <c r="E53" s="26">
        <f>PE!AL52</f>
        <v>3.3755107007513576</v>
      </c>
      <c r="F53" s="26">
        <f>PP!Z52</f>
        <v>0.59703070730016283</v>
      </c>
      <c r="G53" s="26">
        <f>PS!Q52</f>
        <v>0</v>
      </c>
      <c r="H53" s="26">
        <f>PMMA!G52</f>
        <v>0</v>
      </c>
      <c r="I53" s="26">
        <f>PET!Q52</f>
        <v>0</v>
      </c>
      <c r="J53" s="27">
        <f t="shared" si="1"/>
        <v>3.9725414080515202</v>
      </c>
      <c r="K53" s="28"/>
      <c r="L53" s="29"/>
      <c r="M53" s="28"/>
      <c r="O53" s="332"/>
      <c r="Q53" s="332"/>
      <c r="S53" s="33"/>
      <c r="T53" s="31"/>
      <c r="U53" s="32"/>
    </row>
    <row r="54" spans="1:21" s="22" customFormat="1">
      <c r="A54" s="23" t="str">
        <f>PE!A53</f>
        <v>200727_Gotzkowsky_A1_200708_1</v>
      </c>
      <c r="B54" s="298" t="str">
        <f>PE!AP53</f>
        <v>Flussprobe</v>
      </c>
      <c r="C54" s="24"/>
      <c r="D54" s="25">
        <f>PE!AF53</f>
        <v>40.034500514747855</v>
      </c>
      <c r="E54" s="26">
        <f>PE!AL53</f>
        <v>4.6289750818214417</v>
      </c>
      <c r="F54" s="26">
        <f>PP!Z53</f>
        <v>0.24365522896565442</v>
      </c>
      <c r="G54" s="26">
        <f>PS!Q53</f>
        <v>0.12660409976522061</v>
      </c>
      <c r="H54" s="26">
        <f>PMMA!G53</f>
        <v>5.1038350029911333E-4</v>
      </c>
      <c r="I54" s="26">
        <f>PET!Q53</f>
        <v>0</v>
      </c>
      <c r="J54" s="27">
        <f t="shared" si="1"/>
        <v>4.9997447940526163</v>
      </c>
      <c r="K54" s="28"/>
      <c r="L54" s="29"/>
      <c r="M54" s="28"/>
      <c r="O54" s="332"/>
      <c r="Q54" s="332"/>
      <c r="S54" s="33"/>
      <c r="T54" s="31"/>
      <c r="U54" s="32"/>
    </row>
    <row r="55" spans="1:21" s="22" customFormat="1">
      <c r="A55" s="23" t="str">
        <f>PE!A54</f>
        <v>200727_Gotzkowsky_A1_200708_2</v>
      </c>
      <c r="B55" s="298" t="str">
        <f>PE!AP54</f>
        <v>Flussprobe</v>
      </c>
      <c r="C55" s="24"/>
      <c r="D55" s="25">
        <f>PE!AF54</f>
        <v>39.327420221718477</v>
      </c>
      <c r="E55" s="26">
        <f>PE!AL54</f>
        <v>8.7850954647163952</v>
      </c>
      <c r="F55" s="26">
        <f>PP!Z54</f>
        <v>0.69097925866772802</v>
      </c>
      <c r="G55" s="26">
        <f>PS!Q54</f>
        <v>0</v>
      </c>
      <c r="H55" s="26">
        <f>PMMA!G54</f>
        <v>5.3971581639611799E-4</v>
      </c>
      <c r="I55" s="26">
        <f>PET!Q54</f>
        <v>0</v>
      </c>
      <c r="J55" s="27">
        <f t="shared" si="1"/>
        <v>9.4766144392005192</v>
      </c>
      <c r="K55" s="28"/>
      <c r="L55" s="29"/>
      <c r="M55" s="28"/>
      <c r="O55" s="332"/>
      <c r="Q55" s="332"/>
      <c r="S55" s="33"/>
      <c r="T55" s="31"/>
      <c r="U55" s="32"/>
    </row>
    <row r="56" spans="1:21" s="22" customFormat="1">
      <c r="A56" s="23" t="str">
        <f>PE!A55</f>
        <v>200727_Gotzkowsky_A2_200708_1</v>
      </c>
      <c r="B56" s="298" t="str">
        <f>PE!AP55</f>
        <v>Flussprobe</v>
      </c>
      <c r="C56" s="24"/>
      <c r="D56" s="25">
        <f>PE!AF55</f>
        <v>23.848154435130891</v>
      </c>
      <c r="E56" s="26">
        <f>PE!AL55</f>
        <v>4.9439124875699152</v>
      </c>
      <c r="F56" s="26">
        <f>PP!Z55</f>
        <v>0.23921009374494026</v>
      </c>
      <c r="G56" s="26">
        <f>PS!Q55</f>
        <v>0</v>
      </c>
      <c r="H56" s="26">
        <f>PMMA!G55</f>
        <v>4.8244557258429489E-4</v>
      </c>
      <c r="I56" s="26">
        <f>PET!Q55</f>
        <v>0</v>
      </c>
      <c r="J56" s="27">
        <f t="shared" si="1"/>
        <v>5.1836050268874398</v>
      </c>
      <c r="K56" s="28"/>
      <c r="L56" s="29"/>
      <c r="M56" s="28"/>
      <c r="O56" s="332"/>
      <c r="Q56" s="332"/>
      <c r="S56" s="33"/>
      <c r="T56" s="31"/>
      <c r="U56" s="32"/>
    </row>
    <row r="57" spans="1:21" s="22" customFormat="1">
      <c r="A57" s="23" t="str">
        <f>PE!A56</f>
        <v>200727_Gotzkowsky_A2_200708_2</v>
      </c>
      <c r="B57" s="298" t="str">
        <f>PE!AP56</f>
        <v>Flussprobe</v>
      </c>
      <c r="C57" s="24"/>
      <c r="D57" s="25">
        <f>PE!AF56</f>
        <v>34.664265066766674</v>
      </c>
      <c r="E57" s="26">
        <f>PE!AL56</f>
        <v>7.4514026795650654</v>
      </c>
      <c r="F57" s="26">
        <f>PP!Z56</f>
        <v>0.44102421325538277</v>
      </c>
      <c r="G57" s="26">
        <f>PS!Q56</f>
        <v>0</v>
      </c>
      <c r="H57" s="26">
        <f>PMMA!G56</f>
        <v>4.7776843134249817E-4</v>
      </c>
      <c r="I57" s="26">
        <f>PET!Q56</f>
        <v>0</v>
      </c>
      <c r="J57" s="27">
        <f t="shared" si="1"/>
        <v>7.8929046612517908</v>
      </c>
      <c r="K57" s="28"/>
      <c r="L57" s="29"/>
      <c r="M57" s="28"/>
      <c r="O57" s="332"/>
      <c r="Q57" s="332"/>
      <c r="S57" s="33"/>
      <c r="T57" s="31"/>
      <c r="U57" s="32"/>
    </row>
    <row r="58" spans="1:21" s="22" customFormat="1">
      <c r="A58" s="23" t="str">
        <f>PE!A57</f>
        <v>200727_Gotzkowsky_A2_200708_3_spike_PE</v>
      </c>
      <c r="B58" s="298" t="str">
        <f>PE!AP57</f>
        <v>Flussprobe</v>
      </c>
      <c r="C58" s="24"/>
      <c r="D58" s="25">
        <f>PE!AF57</f>
        <v>41.713995036080817</v>
      </c>
      <c r="E58" s="26">
        <f>PE!AL57</f>
        <v>20.475065731101925</v>
      </c>
      <c r="F58" s="26">
        <f>PP!Z57</f>
        <v>0.66157029273347356</v>
      </c>
      <c r="G58" s="26">
        <f>PS!Q57</f>
        <v>0</v>
      </c>
      <c r="H58" s="26">
        <f>PMMA!G57</f>
        <v>3.6949517669019141E-4</v>
      </c>
      <c r="I58" s="26">
        <f>PET!Q57</f>
        <v>0</v>
      </c>
      <c r="J58" s="27">
        <f t="shared" si="1"/>
        <v>21.137005519012089</v>
      </c>
      <c r="K58" s="28"/>
      <c r="L58" s="29"/>
      <c r="M58" s="28"/>
      <c r="O58" s="332"/>
      <c r="Q58" s="332"/>
      <c r="S58" s="33"/>
      <c r="T58" s="31"/>
      <c r="U58" s="32"/>
    </row>
    <row r="59" spans="1:21" s="22" customFormat="1">
      <c r="A59" s="23" t="str">
        <f>PE!A58</f>
        <v>200727_Gotzkowsky_A3_200708_1</v>
      </c>
      <c r="B59" s="298" t="str">
        <f>PE!AP58</f>
        <v>Flussprobe</v>
      </c>
      <c r="C59" s="24"/>
      <c r="D59" s="25">
        <f>PE!AF58</f>
        <v>47.785277063993767</v>
      </c>
      <c r="E59" s="26">
        <f>PE!AL58</f>
        <v>7.6421911612250097</v>
      </c>
      <c r="F59" s="26">
        <f>PP!Z58</f>
        <v>0.50464570320121749</v>
      </c>
      <c r="G59" s="26">
        <f>PS!Q58</f>
        <v>0</v>
      </c>
      <c r="H59" s="26">
        <f>PMMA!G58</f>
        <v>4.6401648562448408E-4</v>
      </c>
      <c r="I59" s="26">
        <f>PET!Q58</f>
        <v>0</v>
      </c>
      <c r="J59" s="27">
        <f t="shared" si="1"/>
        <v>8.1473008809118515</v>
      </c>
      <c r="K59" s="28"/>
      <c r="L59" s="29"/>
      <c r="M59" s="28"/>
      <c r="O59" s="332"/>
      <c r="Q59" s="332"/>
      <c r="S59" s="30"/>
      <c r="T59" s="31"/>
      <c r="U59" s="32"/>
    </row>
    <row r="60" spans="1:21" s="22" customFormat="1">
      <c r="A60" s="23" t="str">
        <f>PE!A59</f>
        <v>200729_Muenchehofe_Zul_Mec_191114_1</v>
      </c>
      <c r="B60" s="298" t="str">
        <f>PE!AP59</f>
        <v>Muenchehofe</v>
      </c>
      <c r="C60" s="24"/>
      <c r="D60" s="25">
        <f>PE!AF59</f>
        <v>40.953553742798206</v>
      </c>
      <c r="E60" s="26">
        <f>PE!AL59</f>
        <v>2.1418330840619584</v>
      </c>
      <c r="F60" s="26">
        <f>PP!Z59</f>
        <v>9.1925236852867062E-2</v>
      </c>
      <c r="G60" s="26">
        <f>PS!Q59</f>
        <v>6.2511708009720442E-3</v>
      </c>
      <c r="H60" s="26">
        <f>PMMA!G59</f>
        <v>0</v>
      </c>
      <c r="I60" s="26">
        <f>PET!Q59</f>
        <v>0</v>
      </c>
      <c r="J60" s="27">
        <f t="shared" si="1"/>
        <v>2.2400094917157976</v>
      </c>
      <c r="K60" s="28"/>
      <c r="L60" s="29"/>
      <c r="M60" s="28"/>
      <c r="O60" s="332"/>
      <c r="Q60" s="332"/>
      <c r="S60" s="30"/>
      <c r="T60" s="31"/>
      <c r="U60" s="32"/>
    </row>
    <row r="61" spans="1:21" s="22" customFormat="1">
      <c r="A61" s="23" t="str">
        <f>PE!A60</f>
        <v>200729_Muenchehofe_Zul_Mec_191114_2</v>
      </c>
      <c r="B61" s="298" t="str">
        <f>PE!AP60</f>
        <v>Muenchehofe</v>
      </c>
      <c r="C61" s="24"/>
      <c r="D61" s="25">
        <f>PE!AF60</f>
        <v>52.445282051879346</v>
      </c>
      <c r="E61" s="26">
        <f>PE!AL60</f>
        <v>1.3744086639524846</v>
      </c>
      <c r="F61" s="26">
        <f>PP!Z60</f>
        <v>0.1271805540930383</v>
      </c>
      <c r="G61" s="26">
        <f>PS!Q60</f>
        <v>0.11140479318413479</v>
      </c>
      <c r="H61" s="26">
        <f>PMMA!G60</f>
        <v>0</v>
      </c>
      <c r="I61" s="26">
        <f>PET!Q60</f>
        <v>0</v>
      </c>
      <c r="J61" s="27">
        <f t="shared" si="1"/>
        <v>1.6129940112296579</v>
      </c>
      <c r="K61" s="28"/>
      <c r="L61" s="29"/>
      <c r="M61" s="28"/>
      <c r="O61" s="332"/>
      <c r="Q61" s="332"/>
      <c r="S61" s="33"/>
      <c r="T61" s="31"/>
      <c r="U61" s="32"/>
    </row>
    <row r="62" spans="1:21" s="22" customFormat="1">
      <c r="A62" s="23" t="str">
        <f>PE!A61</f>
        <v>200731_Muenchehofe_Abl_Mec_19114-5_1</v>
      </c>
      <c r="B62" s="298" t="str">
        <f>PE!AP61</f>
        <v>Muenchehofe</v>
      </c>
      <c r="C62" s="24"/>
      <c r="D62" s="25" t="e">
        <f>PE!AF61</f>
        <v>#DIV/0!</v>
      </c>
      <c r="E62" s="26">
        <f>PE!AL61</f>
        <v>0</v>
      </c>
      <c r="F62" s="26">
        <f>PP!Z61</f>
        <v>0</v>
      </c>
      <c r="G62" s="26">
        <f>PS!Q61</f>
        <v>0</v>
      </c>
      <c r="H62" s="26">
        <f>PMMA!G61</f>
        <v>0</v>
      </c>
      <c r="I62" s="26">
        <f>PET!Q61</f>
        <v>0</v>
      </c>
      <c r="J62" s="27">
        <f t="shared" si="1"/>
        <v>0</v>
      </c>
      <c r="K62" s="28"/>
      <c r="L62" s="29"/>
      <c r="M62" s="28"/>
      <c r="O62" s="332"/>
      <c r="Q62" s="332"/>
      <c r="S62" s="33"/>
      <c r="T62" s="31"/>
      <c r="U62" s="32"/>
    </row>
    <row r="63" spans="1:21" s="22" customFormat="1">
      <c r="A63" s="23" t="str">
        <f>PE!A62</f>
        <v>200731_Muenchehofe_Abl_Mec_19114-5_2</v>
      </c>
      <c r="B63" s="298" t="str">
        <f>PE!AP62</f>
        <v>Muenchehofe</v>
      </c>
      <c r="C63" s="24"/>
      <c r="D63" s="25" t="e">
        <f>PE!AF62</f>
        <v>#DIV/0!</v>
      </c>
      <c r="E63" s="26">
        <f>PE!AL62</f>
        <v>0</v>
      </c>
      <c r="F63" s="26">
        <f>PP!Z62</f>
        <v>0</v>
      </c>
      <c r="G63" s="26">
        <f>PS!Q62</f>
        <v>0</v>
      </c>
      <c r="H63" s="26">
        <f>PMMA!G62</f>
        <v>0</v>
      </c>
      <c r="I63" s="26">
        <f>PET!Q62</f>
        <v>0</v>
      </c>
      <c r="J63" s="27">
        <f t="shared" si="1"/>
        <v>0</v>
      </c>
      <c r="K63" s="28"/>
      <c r="L63" s="29"/>
      <c r="M63" s="28"/>
      <c r="O63" s="332"/>
      <c r="Q63" s="332"/>
      <c r="S63" s="30"/>
      <c r="T63" s="31"/>
      <c r="U63" s="32"/>
    </row>
    <row r="64" spans="1:21" s="22" customFormat="1">
      <c r="A64" s="23" t="str">
        <f>PE!A63</f>
        <v>200731_Muenchehofe_Zul_KA_19111-4_spike_PE_1</v>
      </c>
      <c r="B64" s="298" t="str">
        <f>PE!AP63</f>
        <v>Muenchehofe</v>
      </c>
      <c r="C64" s="24"/>
      <c r="D64" s="25">
        <f>PE!AF63</f>
        <v>7.6028899943577439</v>
      </c>
      <c r="E64" s="26">
        <f>PE!AL63</f>
        <v>23.864876958853959</v>
      </c>
      <c r="F64" s="26">
        <f>PP!Z63</f>
        <v>0.68734822508377869</v>
      </c>
      <c r="G64" s="26">
        <f>PS!Q63</f>
        <v>0</v>
      </c>
      <c r="H64" s="26">
        <f>PMMA!G63</f>
        <v>0</v>
      </c>
      <c r="I64" s="26">
        <f>PET!Q63</f>
        <v>0</v>
      </c>
      <c r="J64" s="27">
        <f t="shared" si="1"/>
        <v>24.552225183937736</v>
      </c>
      <c r="K64" s="28"/>
      <c r="L64" s="29"/>
      <c r="M64" s="28"/>
      <c r="O64" s="332"/>
      <c r="Q64" s="332"/>
      <c r="S64" s="33"/>
      <c r="T64" s="31"/>
      <c r="U64" s="32"/>
    </row>
    <row r="65" spans="1:22" s="22" customFormat="1">
      <c r="A65" s="23" t="str">
        <f>PE!A64</f>
        <v>200731_Muenchehofe_Zul_KA_19111-4_spike_PE_2</v>
      </c>
      <c r="B65" s="298" t="str">
        <f>PE!AP64</f>
        <v>Muenchehofe</v>
      </c>
      <c r="C65" s="24"/>
      <c r="D65" s="25">
        <f>PE!AF64</f>
        <v>35.667538082245706</v>
      </c>
      <c r="E65" s="26">
        <f>PE!AL64</f>
        <v>16.777211663137461</v>
      </c>
      <c r="F65" s="26">
        <f>PP!Z64</f>
        <v>1.2033690804167423</v>
      </c>
      <c r="G65" s="26">
        <f>PS!Q64</f>
        <v>0</v>
      </c>
      <c r="H65" s="26">
        <f>PMMA!G64</f>
        <v>0</v>
      </c>
      <c r="I65" s="26">
        <f>PET!Q64</f>
        <v>0</v>
      </c>
      <c r="J65" s="27">
        <f t="shared" si="1"/>
        <v>17.980580743554203</v>
      </c>
      <c r="K65" s="28"/>
      <c r="L65" s="29"/>
      <c r="M65" s="28"/>
      <c r="O65" s="332"/>
      <c r="Q65" s="332"/>
      <c r="S65" s="30"/>
      <c r="T65" s="31"/>
      <c r="U65" s="32"/>
    </row>
    <row r="66" spans="1:22" s="22" customFormat="1">
      <c r="A66" s="23" t="str">
        <f>PE!A65</f>
        <v>200731_Muenchehofe_Zul_Mec_II_19114-5_1</v>
      </c>
      <c r="B66" s="298" t="str">
        <f>PE!AP65</f>
        <v>Muenchehofe</v>
      </c>
      <c r="C66" s="24"/>
      <c r="D66" s="25">
        <f>PE!AF65</f>
        <v>68.702888511080147</v>
      </c>
      <c r="E66" s="26">
        <f>PE!AL65</f>
        <v>4.8192183361630203</v>
      </c>
      <c r="F66" s="26">
        <f>PP!Z65</f>
        <v>0.3017132526831981</v>
      </c>
      <c r="G66" s="26">
        <f>PS!Q65</f>
        <v>0</v>
      </c>
      <c r="H66" s="26">
        <f>PMMA!G65</f>
        <v>0</v>
      </c>
      <c r="I66" s="26">
        <f>PET!Q65</f>
        <v>0</v>
      </c>
      <c r="J66" s="27">
        <f t="shared" si="1"/>
        <v>5.1209315888462186</v>
      </c>
      <c r="K66" s="28"/>
      <c r="L66" s="29"/>
      <c r="M66" s="28"/>
      <c r="O66" s="332"/>
      <c r="Q66" s="332"/>
      <c r="S66" s="30"/>
      <c r="T66" s="31"/>
      <c r="U66" s="32"/>
    </row>
    <row r="67" spans="1:22" s="22" customFormat="1">
      <c r="A67" s="23" t="str">
        <f>PE!A66</f>
        <v>200731_Muenchehofe_Zul_Mec_II_19114-5_2</v>
      </c>
      <c r="B67" s="298" t="str">
        <f>PE!AP66</f>
        <v>Muenchehofe</v>
      </c>
      <c r="C67" s="24"/>
      <c r="D67" s="25">
        <f>PE!AF66</f>
        <v>27.195349815385967</v>
      </c>
      <c r="E67" s="26">
        <f>PE!AL66</f>
        <v>2.7052631738745911</v>
      </c>
      <c r="F67" s="26">
        <f>PP!Z66</f>
        <v>0.23985268336679255</v>
      </c>
      <c r="G67" s="26">
        <f>PS!Q66</f>
        <v>0</v>
      </c>
      <c r="H67" s="26">
        <f>PMMA!G66</f>
        <v>0</v>
      </c>
      <c r="I67" s="26">
        <f>PET!Q66</f>
        <v>0</v>
      </c>
      <c r="J67" s="27">
        <f t="shared" ref="J67:J98" si="2">SUM(E67:I67)</f>
        <v>2.9451158572413836</v>
      </c>
      <c r="K67" s="28"/>
      <c r="L67" s="29"/>
      <c r="M67" s="28"/>
      <c r="O67" s="332"/>
      <c r="Q67" s="332"/>
      <c r="S67" s="33"/>
      <c r="T67" s="31"/>
      <c r="U67" s="32"/>
    </row>
    <row r="68" spans="1:22" s="22" customFormat="1">
      <c r="A68" s="23" t="str">
        <f>PE!A67</f>
        <v>200803_Muenchehofe_Zul_Mec_191022_mitUSS_SM_1</v>
      </c>
      <c r="B68" s="298" t="str">
        <f>PE!AP67</f>
        <v>Muenchehofe</v>
      </c>
      <c r="C68" s="24"/>
      <c r="D68" s="25">
        <f>PE!AF67</f>
        <v>30.495873268234043</v>
      </c>
      <c r="E68" s="26">
        <f>PE!AL67</f>
        <v>6.1609925641393763</v>
      </c>
      <c r="F68" s="26">
        <f>PP!Z67</f>
        <v>1.2697522927450395</v>
      </c>
      <c r="G68" s="26">
        <f>PS!Q67</f>
        <v>4.2872885097224225E-3</v>
      </c>
      <c r="H68" s="26">
        <f>PMMA!G67</f>
        <v>0</v>
      </c>
      <c r="I68" s="26">
        <f>PET!Q67</f>
        <v>0</v>
      </c>
      <c r="J68" s="27">
        <f t="shared" si="2"/>
        <v>7.4350321453941381</v>
      </c>
      <c r="K68" s="28"/>
      <c r="L68" s="29"/>
      <c r="M68" s="28"/>
      <c r="O68" s="332"/>
      <c r="Q68" s="332"/>
      <c r="S68" s="30"/>
      <c r="T68" s="31"/>
      <c r="U68" s="32"/>
    </row>
    <row r="69" spans="1:22" s="22" customFormat="1">
      <c r="A69" s="23" t="str">
        <f>PE!A68</f>
        <v>200803_Muenchehofe_Zul_Mec_191022_mitUSS_SM_2</v>
      </c>
      <c r="B69" s="298" t="str">
        <f>PE!AP68</f>
        <v>Muenchehofe</v>
      </c>
      <c r="C69" s="24"/>
      <c r="D69" s="25">
        <f>PE!AF68</f>
        <v>58.854922230997452</v>
      </c>
      <c r="E69" s="26">
        <f>PE!AL68</f>
        <v>6.4329150464075333</v>
      </c>
      <c r="F69" s="26">
        <f>PP!Z68</f>
        <v>1.1422986636297634</v>
      </c>
      <c r="G69" s="26">
        <f>PS!Q68</f>
        <v>2.9353507508817017E-2</v>
      </c>
      <c r="H69" s="26">
        <f>PMMA!G68</f>
        <v>0</v>
      </c>
      <c r="I69" s="26">
        <f>PET!Q68</f>
        <v>0</v>
      </c>
      <c r="J69" s="27">
        <f t="shared" si="2"/>
        <v>7.604567217546113</v>
      </c>
      <c r="K69" s="28"/>
      <c r="L69" s="29"/>
      <c r="M69" s="28"/>
      <c r="O69" s="332"/>
      <c r="Q69" s="332"/>
      <c r="S69" s="30"/>
      <c r="T69" s="31"/>
      <c r="U69" s="32"/>
    </row>
    <row r="70" spans="1:22" s="22" customFormat="1">
      <c r="A70" s="23" t="str">
        <f>PE!A69</f>
        <v>200803_Muenchehofe_Zul_Mec_191022_ohneUSS_SM_1</v>
      </c>
      <c r="B70" s="298" t="str">
        <f>PE!AP69</f>
        <v>Muenchehofe</v>
      </c>
      <c r="C70" s="24"/>
      <c r="D70" s="25">
        <f>PE!AF69</f>
        <v>64.291166677507476</v>
      </c>
      <c r="E70" s="26">
        <f>PE!AL69</f>
        <v>5.5979432332480838</v>
      </c>
      <c r="F70" s="26">
        <f>PP!Z69</f>
        <v>1.9035881171292091</v>
      </c>
      <c r="G70" s="26">
        <f>PS!Q69</f>
        <v>0</v>
      </c>
      <c r="H70" s="26">
        <f>PMMA!G69</f>
        <v>0</v>
      </c>
      <c r="I70" s="26">
        <f>PET!Q69</f>
        <v>0</v>
      </c>
      <c r="J70" s="27">
        <f t="shared" si="2"/>
        <v>7.5015313503772934</v>
      </c>
      <c r="K70" s="28"/>
      <c r="L70" s="29"/>
      <c r="M70" s="28"/>
      <c r="O70" s="332"/>
      <c r="Q70" s="332"/>
      <c r="S70" s="33"/>
      <c r="T70" s="31"/>
      <c r="U70" s="32"/>
    </row>
    <row r="71" spans="1:22" s="22" customFormat="1">
      <c r="A71" s="23" t="str">
        <f>PE!A70</f>
        <v>200803_Muenchehofe_Zul_Mec_191022_ohneUSS_SM_2</v>
      </c>
      <c r="B71" s="298" t="str">
        <f>PE!AP70</f>
        <v>Muenchehofe</v>
      </c>
      <c r="C71" s="24"/>
      <c r="D71" s="25">
        <f>PE!AF70</f>
        <v>61.268335788037319</v>
      </c>
      <c r="E71" s="26">
        <f>PE!AL70</f>
        <v>4.11724371422617</v>
      </c>
      <c r="F71" s="26">
        <f>PP!Z70</f>
        <v>0.82681376080978541</v>
      </c>
      <c r="G71" s="26">
        <f>PS!Q70</f>
        <v>0</v>
      </c>
      <c r="H71" s="26">
        <f>PMMA!G70</f>
        <v>0</v>
      </c>
      <c r="I71" s="26">
        <f>PET!Q70</f>
        <v>0</v>
      </c>
      <c r="J71" s="27">
        <f t="shared" si="2"/>
        <v>4.9440574750359554</v>
      </c>
      <c r="K71" s="28"/>
      <c r="L71" s="29"/>
      <c r="M71" s="28"/>
      <c r="O71" s="332"/>
      <c r="Q71" s="332"/>
      <c r="S71" s="30"/>
      <c r="T71" s="31"/>
      <c r="U71" s="32"/>
    </row>
    <row r="72" spans="1:22" s="22" customFormat="1">
      <c r="A72" s="23" t="str">
        <f>PE!A71</f>
        <v>200805_Roentgen_D1_200206_spike_PP</v>
      </c>
      <c r="B72" s="298" t="str">
        <f>PE!AP71</f>
        <v>Flussprobe</v>
      </c>
      <c r="C72" s="24"/>
      <c r="D72" s="25">
        <f>PE!AF71</f>
        <v>47.014069902069146</v>
      </c>
      <c r="E72" s="26">
        <f>PE!AL71</f>
        <v>10.244926799891831</v>
      </c>
      <c r="F72" s="26">
        <f>PP!Z71</f>
        <v>2.3492145354689726</v>
      </c>
      <c r="G72" s="26">
        <f>PS!Q71</f>
        <v>0</v>
      </c>
      <c r="H72" s="26">
        <f>PMMA!G71</f>
        <v>5.0406922952392179E-4</v>
      </c>
      <c r="I72" s="26">
        <f>PET!Q71</f>
        <v>0</v>
      </c>
      <c r="J72" s="27">
        <f t="shared" si="2"/>
        <v>12.594645404590327</v>
      </c>
      <c r="K72" s="28"/>
      <c r="L72" s="29"/>
      <c r="M72" s="28"/>
      <c r="O72" s="332"/>
      <c r="Q72" s="332"/>
      <c r="S72" s="30"/>
      <c r="T72" s="31"/>
      <c r="U72" s="32"/>
    </row>
    <row r="73" spans="1:22" s="22" customFormat="1">
      <c r="A73" s="23" t="str">
        <f>PE!A72</f>
        <v>200805_Roentgen_D2_200206_spike_PP</v>
      </c>
      <c r="B73" s="298" t="str">
        <f>PE!AP72</f>
        <v>Flussprobe</v>
      </c>
      <c r="C73" s="24"/>
      <c r="D73" s="25">
        <f>PE!AF72</f>
        <v>43.854106468405377</v>
      </c>
      <c r="E73" s="26">
        <f>PE!AL72</f>
        <v>11.264477020738749</v>
      </c>
      <c r="F73" s="26">
        <f>PP!Z72</f>
        <v>2.4634089215928312</v>
      </c>
      <c r="G73" s="26">
        <f>PS!Q72</f>
        <v>0.14009857880671525</v>
      </c>
      <c r="H73" s="26">
        <f>PMMA!G72</f>
        <v>4.7041039239216584E-4</v>
      </c>
      <c r="I73" s="26">
        <f>PET!Q72</f>
        <v>0</v>
      </c>
      <c r="J73" s="27">
        <f t="shared" si="2"/>
        <v>13.868454931530687</v>
      </c>
      <c r="K73" s="28"/>
      <c r="L73" s="29"/>
      <c r="M73" s="28"/>
      <c r="O73" s="332"/>
      <c r="Q73" s="332"/>
      <c r="S73" s="30"/>
      <c r="T73" s="31"/>
      <c r="U73" s="32"/>
    </row>
    <row r="74" spans="1:22" s="32" customFormat="1">
      <c r="A74" s="23" t="str">
        <f>PE!A73</f>
        <v>200805_Roentgen_D3_200206</v>
      </c>
      <c r="B74" s="298" t="str">
        <f>PE!AP73</f>
        <v>Flussprobe</v>
      </c>
      <c r="C74" s="24"/>
      <c r="D74" s="25">
        <f>PE!AF73</f>
        <v>24.216603913173337</v>
      </c>
      <c r="E74" s="26">
        <f>PE!AL73</f>
        <v>5.006218336540698</v>
      </c>
      <c r="F74" s="26">
        <f>PP!Z73</f>
        <v>0.33312565139742101</v>
      </c>
      <c r="G74" s="26">
        <f>PS!Q73</f>
        <v>0.14414492786689193</v>
      </c>
      <c r="H74" s="26">
        <f>PMMA!G73</f>
        <v>7.2807134159188006E-4</v>
      </c>
      <c r="I74" s="26">
        <f>PET!Q73</f>
        <v>0</v>
      </c>
      <c r="J74" s="27">
        <f t="shared" si="2"/>
        <v>5.4842169871466027</v>
      </c>
      <c r="K74" s="28"/>
      <c r="L74" s="29"/>
      <c r="M74" s="28"/>
      <c r="N74" s="22"/>
      <c r="O74" s="332"/>
      <c r="Q74" s="332"/>
      <c r="S74" s="30"/>
      <c r="T74" s="31"/>
      <c r="V74" s="22"/>
    </row>
    <row r="75" spans="1:22" s="32" customFormat="1">
      <c r="A75" s="23" t="str">
        <f>PE!A74</f>
        <v>200811_Gotzkowsky_A1_200708</v>
      </c>
      <c r="B75" s="298" t="str">
        <f>PE!AP74</f>
        <v>Flussprobe</v>
      </c>
      <c r="C75" s="24"/>
      <c r="D75" s="25">
        <f>PE!AF74</f>
        <v>34.250123665325944</v>
      </c>
      <c r="E75" s="26">
        <f>PE!AL74</f>
        <v>8.2077443035884574</v>
      </c>
      <c r="F75" s="26">
        <f>PP!Z74</f>
        <v>0.31638651661860578</v>
      </c>
      <c r="G75" s="26">
        <f>PS!Q74</f>
        <v>0.16984024694376862</v>
      </c>
      <c r="H75" s="26">
        <f>PMMA!G74</f>
        <v>6.3574380492279793E-4</v>
      </c>
      <c r="I75" s="26">
        <f>PET!Q74</f>
        <v>0</v>
      </c>
      <c r="J75" s="27">
        <f t="shared" si="2"/>
        <v>8.6946068109557544</v>
      </c>
      <c r="K75" s="28"/>
      <c r="L75" s="29"/>
      <c r="M75" s="28"/>
      <c r="N75" s="22"/>
      <c r="O75" s="332"/>
      <c r="Q75" s="332"/>
      <c r="S75" s="30"/>
      <c r="T75" s="31"/>
      <c r="V75" s="22"/>
    </row>
    <row r="76" spans="1:22" s="32" customFormat="1">
      <c r="A76" s="23" t="str">
        <f>PE!A75</f>
        <v>200811_Gotzkowsky_A2_200708</v>
      </c>
      <c r="B76" s="298" t="str">
        <f>PE!AP75</f>
        <v>Flussprobe</v>
      </c>
      <c r="C76" s="24"/>
      <c r="D76" s="25">
        <f>PE!AF75</f>
        <v>31.040162515085758</v>
      </c>
      <c r="E76" s="26">
        <f>PE!AL75</f>
        <v>7.1124808155446839</v>
      </c>
      <c r="F76" s="26">
        <f>PP!Z75</f>
        <v>0.26745842464392339</v>
      </c>
      <c r="G76" s="26">
        <f>PS!Q75</f>
        <v>0.15512235593220861</v>
      </c>
      <c r="H76" s="26">
        <f>PMMA!G75</f>
        <v>4.9147696642041171E-4</v>
      </c>
      <c r="I76" s="26">
        <f>PET!Q75</f>
        <v>0</v>
      </c>
      <c r="J76" s="27">
        <f t="shared" si="2"/>
        <v>7.535553073087236</v>
      </c>
      <c r="K76" s="28"/>
      <c r="L76" s="29"/>
      <c r="M76" s="28"/>
      <c r="N76" s="22"/>
      <c r="O76" s="332"/>
      <c r="Q76" s="332"/>
      <c r="S76" s="30"/>
      <c r="T76" s="31"/>
      <c r="V76" s="22"/>
    </row>
    <row r="77" spans="1:22" s="32" customFormat="1">
      <c r="A77" s="23" t="str">
        <f>PE!A76</f>
        <v>200811_Gotzkowsky_A3_200708</v>
      </c>
      <c r="B77" s="298" t="str">
        <f>PE!AP76</f>
        <v>Flussprobe</v>
      </c>
      <c r="C77" s="24"/>
      <c r="D77" s="25">
        <f>PE!AF76</f>
        <v>32.393623315149746</v>
      </c>
      <c r="E77" s="26">
        <f>PE!AL76</f>
        <v>6.4477235985397341</v>
      </c>
      <c r="F77" s="26">
        <f>PP!Z76</f>
        <v>0.3320945081606011</v>
      </c>
      <c r="G77" s="26">
        <f>PS!Q76</f>
        <v>7.3182782571862406E-2</v>
      </c>
      <c r="H77" s="26">
        <f>PMMA!G76</f>
        <v>3.9982475267652236E-4</v>
      </c>
      <c r="I77" s="26">
        <f>PET!Q76</f>
        <v>0</v>
      </c>
      <c r="J77" s="27">
        <f t="shared" si="2"/>
        <v>6.8534007140248745</v>
      </c>
      <c r="K77" s="28"/>
      <c r="L77" s="29"/>
      <c r="M77" s="28"/>
      <c r="N77" s="22"/>
      <c r="O77" s="332"/>
      <c r="Q77" s="332"/>
      <c r="S77" s="30"/>
      <c r="T77" s="31"/>
      <c r="V77" s="22"/>
    </row>
    <row r="78" spans="1:22" s="32" customFormat="1">
      <c r="A78" s="23" t="str">
        <f>PE!A77</f>
        <v>200811_Roentgen_D1_200206</v>
      </c>
      <c r="B78" s="298" t="str">
        <f>PE!AP77</f>
        <v>Flussprobe</v>
      </c>
      <c r="C78" s="24"/>
      <c r="D78" s="25">
        <f>PE!AF77</f>
        <v>48.860486466649654</v>
      </c>
      <c r="E78" s="26">
        <f>PE!AL77</f>
        <v>11.82180885439524</v>
      </c>
      <c r="F78" s="26">
        <f>PP!Z77</f>
        <v>0.538732752367998</v>
      </c>
      <c r="G78" s="26">
        <f>PS!Q77</f>
        <v>0.16143597684181718</v>
      </c>
      <c r="H78" s="26">
        <f>PMMA!G77</f>
        <v>4.5642409527019557E-4</v>
      </c>
      <c r="I78" s="26">
        <f>PET!Q77</f>
        <v>0</v>
      </c>
      <c r="J78" s="27">
        <f t="shared" si="2"/>
        <v>12.522434007700326</v>
      </c>
      <c r="K78" s="28"/>
      <c r="L78" s="29"/>
      <c r="M78" s="28"/>
      <c r="N78" s="22"/>
      <c r="O78" s="332"/>
      <c r="Q78" s="332"/>
      <c r="S78" s="30"/>
      <c r="T78" s="31"/>
      <c r="V78" s="22"/>
    </row>
    <row r="79" spans="1:22" s="32" customFormat="1">
      <c r="A79" s="23" t="str">
        <f>PE!A78</f>
        <v>200811_Roentgen_D2_200206</v>
      </c>
      <c r="B79" s="298" t="str">
        <f>PE!AP78</f>
        <v>Flussprobe</v>
      </c>
      <c r="C79" s="24"/>
      <c r="D79" s="25">
        <f>PE!AF78</f>
        <v>32.445332714664055</v>
      </c>
      <c r="E79" s="26">
        <f>PE!AL78</f>
        <v>7.8587521700925551</v>
      </c>
      <c r="F79" s="26">
        <f>PP!Z78</f>
        <v>0.35670764669247462</v>
      </c>
      <c r="G79" s="26">
        <f>PS!Q78</f>
        <v>0.15133649673206168</v>
      </c>
      <c r="H79" s="26">
        <f>PMMA!G78</f>
        <v>4.8289566239226967E-4</v>
      </c>
      <c r="I79" s="26">
        <f>PET!Q78</f>
        <v>0</v>
      </c>
      <c r="J79" s="27">
        <f t="shared" si="2"/>
        <v>8.3672792091794843</v>
      </c>
      <c r="K79" s="28"/>
      <c r="L79" s="29"/>
      <c r="M79" s="28"/>
      <c r="N79" s="22"/>
      <c r="O79" s="332"/>
      <c r="Q79" s="332"/>
      <c r="S79" s="30"/>
      <c r="T79" s="31"/>
      <c r="V79" s="22"/>
    </row>
    <row r="80" spans="1:22" s="32" customFormat="1">
      <c r="A80" s="23" t="str">
        <f>PE!A79</f>
        <v>200814_Muenchehofe_Abl_Mec_1-41119_1</v>
      </c>
      <c r="B80" s="298" t="str">
        <f>PE!AP79</f>
        <v>Muenchehofe</v>
      </c>
      <c r="C80" s="24" t="s">
        <v>1132</v>
      </c>
      <c r="D80" s="25">
        <f>PE!AF79</f>
        <v>14.124187432452803</v>
      </c>
      <c r="E80" s="26">
        <f>PE!AL79</f>
        <v>0.95142182887384597</v>
      </c>
      <c r="F80" s="26">
        <f>PP!Z79</f>
        <v>1.9960737620569899</v>
      </c>
      <c r="G80" s="26">
        <f>PS!Q79</f>
        <v>0</v>
      </c>
      <c r="H80" s="26">
        <f>PMMA!G79</f>
        <v>0</v>
      </c>
      <c r="I80" s="26">
        <f>PET!Q79</f>
        <v>0</v>
      </c>
      <c r="J80" s="27">
        <f t="shared" si="2"/>
        <v>2.9474955909308358</v>
      </c>
      <c r="K80" s="28"/>
      <c r="L80" s="29"/>
      <c r="M80" s="28"/>
      <c r="N80" s="22"/>
      <c r="O80" s="332"/>
      <c r="Q80" s="332"/>
      <c r="S80" s="30"/>
      <c r="T80" s="31"/>
      <c r="V80" s="22"/>
    </row>
    <row r="81" spans="1:22" s="32" customFormat="1">
      <c r="A81" s="23" t="str">
        <f>PE!A80</f>
        <v>200814_Muenchehofe_Abl_Mec_1-41119_2</v>
      </c>
      <c r="B81" s="298" t="str">
        <f>PE!AP80</f>
        <v>Muenchehofe</v>
      </c>
      <c r="C81" s="24" t="s">
        <v>1132</v>
      </c>
      <c r="D81" s="25">
        <f>PE!AF80</f>
        <v>36.761540421372594</v>
      </c>
      <c r="E81" s="26">
        <f>PE!AL80</f>
        <v>2.6536867768517896</v>
      </c>
      <c r="F81" s="26">
        <f>PP!Z80</f>
        <v>1.5482571406629548</v>
      </c>
      <c r="G81" s="26">
        <f>PS!Q80</f>
        <v>0</v>
      </c>
      <c r="H81" s="26">
        <f>PMMA!G80</f>
        <v>0</v>
      </c>
      <c r="I81" s="26">
        <f>PET!Q80</f>
        <v>0</v>
      </c>
      <c r="J81" s="27">
        <f t="shared" si="2"/>
        <v>4.2019439175147442</v>
      </c>
      <c r="K81" s="28"/>
      <c r="L81" s="29"/>
      <c r="M81" s="28"/>
      <c r="N81" s="22"/>
      <c r="O81" s="332"/>
      <c r="Q81" s="332"/>
      <c r="S81" s="30"/>
      <c r="T81" s="31"/>
      <c r="V81" s="22"/>
    </row>
    <row r="82" spans="1:22" s="32" customFormat="1">
      <c r="A82" s="23" t="str">
        <f>PE!A81</f>
        <v>200814_Muenchehofe_Zul_Mec_mitUSS_UM_1</v>
      </c>
      <c r="B82" s="298" t="str">
        <f>PE!AP81</f>
        <v>Muenchehofe</v>
      </c>
      <c r="C82" s="24" t="s">
        <v>1133</v>
      </c>
      <c r="D82" s="25">
        <f>PE!AF81</f>
        <v>68.300542078487339</v>
      </c>
      <c r="E82" s="26">
        <f>PE!AL81</f>
        <v>2.1715643886256459</v>
      </c>
      <c r="F82" s="26">
        <f>PP!Z81</f>
        <v>0.24336976185696527</v>
      </c>
      <c r="G82" s="26">
        <f>PS!Q81</f>
        <v>0</v>
      </c>
      <c r="H82" s="26">
        <f>PMMA!G81</f>
        <v>0</v>
      </c>
      <c r="I82" s="26">
        <f>PET!Q81</f>
        <v>0</v>
      </c>
      <c r="J82" s="27">
        <f t="shared" si="2"/>
        <v>2.4149341504826114</v>
      </c>
      <c r="K82" s="28"/>
      <c r="L82" s="29"/>
      <c r="M82" s="28"/>
      <c r="N82" s="22"/>
      <c r="O82" s="332"/>
      <c r="Q82" s="332"/>
      <c r="S82" s="30"/>
      <c r="T82" s="31"/>
      <c r="V82" s="22"/>
    </row>
    <row r="83" spans="1:22" s="32" customFormat="1">
      <c r="A83" s="23" t="str">
        <f>PE!A82</f>
        <v>200814_Muenchehofe_Zul_Mec_mitUSS_UM_2</v>
      </c>
      <c r="B83" s="298" t="str">
        <f>PE!AP82</f>
        <v>Muenchehofe</v>
      </c>
      <c r="C83" s="24" t="s">
        <v>1133</v>
      </c>
      <c r="D83" s="25">
        <f>PE!AF82</f>
        <v>62.353657497477599</v>
      </c>
      <c r="E83" s="26">
        <f>PE!AL82</f>
        <v>3.7126626621246497</v>
      </c>
      <c r="F83" s="26">
        <f>PP!Z82</f>
        <v>2.8200599021660997</v>
      </c>
      <c r="G83" s="26">
        <f>PS!Q82</f>
        <v>0</v>
      </c>
      <c r="H83" s="26">
        <f>PMMA!G82</f>
        <v>0</v>
      </c>
      <c r="I83" s="26">
        <f>PET!Q82</f>
        <v>0</v>
      </c>
      <c r="J83" s="27">
        <f t="shared" si="2"/>
        <v>6.5327225642907489</v>
      </c>
      <c r="K83" s="28"/>
      <c r="L83" s="29"/>
      <c r="M83" s="29"/>
      <c r="N83" s="22"/>
      <c r="O83" s="332"/>
      <c r="Q83" s="332"/>
      <c r="S83" s="30"/>
      <c r="T83" s="31"/>
      <c r="V83" s="22"/>
    </row>
    <row r="84" spans="1:22" s="32" customFormat="1">
      <c r="A84" s="23" t="str">
        <f>PE!A83</f>
        <v>200814_Muenchehofe_Zul_Mec_ohneUSS_1</v>
      </c>
      <c r="B84" s="298" t="str">
        <f>PE!AP83</f>
        <v>Muenchehofe</v>
      </c>
      <c r="C84" s="24" t="s">
        <v>1133</v>
      </c>
      <c r="D84" s="25">
        <f>PE!AF83</f>
        <v>70.896933470518192</v>
      </c>
      <c r="E84" s="26">
        <f>PE!AL83</f>
        <v>4.2093271981453251</v>
      </c>
      <c r="F84" s="26">
        <f>PP!Z83</f>
        <v>1.1077808640184821</v>
      </c>
      <c r="G84" s="26">
        <f>PS!Q83</f>
        <v>0</v>
      </c>
      <c r="H84" s="26">
        <f>PMMA!G83</f>
        <v>0</v>
      </c>
      <c r="I84" s="26">
        <f>PET!Q83</f>
        <v>0</v>
      </c>
      <c r="J84" s="27">
        <f t="shared" si="2"/>
        <v>5.3171080621638076</v>
      </c>
      <c r="K84" s="28"/>
      <c r="L84" s="29"/>
      <c r="M84" s="28"/>
      <c r="N84" s="22"/>
      <c r="O84" s="332"/>
      <c r="Q84" s="332"/>
      <c r="S84" s="30"/>
      <c r="T84" s="31"/>
      <c r="V84" s="22"/>
    </row>
    <row r="85" spans="1:22" s="32" customFormat="1">
      <c r="A85" s="23" t="str">
        <f>PE!A84</f>
        <v>200814_Muenchehofe_Zul_Mec_ohneUSS_2</v>
      </c>
      <c r="B85" s="298" t="str">
        <f>PE!AP84</f>
        <v>Muenchehofe</v>
      </c>
      <c r="C85" s="24" t="s">
        <v>1133</v>
      </c>
      <c r="D85" s="25">
        <f>PE!AF84</f>
        <v>27.139274282399384</v>
      </c>
      <c r="E85" s="26">
        <f>PE!AL84</f>
        <v>9.0107037435489481</v>
      </c>
      <c r="F85" s="26">
        <f>PP!Z84</f>
        <v>0.53814158245716293</v>
      </c>
      <c r="G85" s="26">
        <f>PS!Q84</f>
        <v>0</v>
      </c>
      <c r="H85" s="26">
        <f>PMMA!G84</f>
        <v>0</v>
      </c>
      <c r="I85" s="26">
        <f>PET!Q84</f>
        <v>0</v>
      </c>
      <c r="J85" s="27">
        <f t="shared" si="2"/>
        <v>9.548845326006111</v>
      </c>
      <c r="K85" s="28"/>
      <c r="L85" s="29"/>
      <c r="M85" s="28"/>
      <c r="N85" s="22"/>
      <c r="O85" s="332"/>
      <c r="Q85" s="332"/>
      <c r="S85" s="30"/>
      <c r="T85" s="31"/>
      <c r="V85" s="22"/>
    </row>
    <row r="86" spans="1:22" s="32" customFormat="1">
      <c r="A86" s="23" t="str">
        <f>PE!A85</f>
        <v>200817_Muenchehofe_Abl_Mec_19102930_10-63_ohneUSS_1</v>
      </c>
      <c r="B86" s="298" t="str">
        <f>PE!AP85</f>
        <v>Muenchehofe</v>
      </c>
      <c r="C86" s="24" t="s">
        <v>1132</v>
      </c>
      <c r="D86" s="25">
        <f>PE!AF85</f>
        <v>56.313308506264384</v>
      </c>
      <c r="E86" s="26">
        <f>PE!AL85</f>
        <v>18.063841441614557</v>
      </c>
      <c r="F86" s="26">
        <f>PP!Z85</f>
        <v>0.74831187376535446</v>
      </c>
      <c r="G86" s="26">
        <f>PS!Q85</f>
        <v>0.30282395434802228</v>
      </c>
      <c r="H86" s="26">
        <f>PMMA!G85</f>
        <v>0</v>
      </c>
      <c r="I86" s="26">
        <f>PET!Q85</f>
        <v>0</v>
      </c>
      <c r="J86" s="27">
        <f t="shared" si="2"/>
        <v>19.11497726972793</v>
      </c>
      <c r="K86" s="28"/>
      <c r="L86" s="29"/>
      <c r="M86" s="28"/>
      <c r="N86" s="22"/>
      <c r="O86" s="332"/>
      <c r="Q86" s="332"/>
      <c r="S86" s="30"/>
      <c r="T86" s="31"/>
      <c r="V86" s="22"/>
    </row>
    <row r="87" spans="1:22" s="32" customFormat="1">
      <c r="A87" s="23" t="str">
        <f>PE!A86</f>
        <v>200817_Muenchehofe_Abl_Mec_19102930_10-63_ohneUSS_2</v>
      </c>
      <c r="B87" s="298" t="str">
        <f>PE!AP86</f>
        <v>Muenchehofe</v>
      </c>
      <c r="C87" s="24" t="s">
        <v>1132</v>
      </c>
      <c r="D87" s="25">
        <f>PE!AF86</f>
        <v>29.902037716480912</v>
      </c>
      <c r="E87" s="26">
        <f>PE!AL86</f>
        <v>8.6234629708211532</v>
      </c>
      <c r="F87" s="26">
        <f>PP!Z86</f>
        <v>0.12674955503044372</v>
      </c>
      <c r="G87" s="26">
        <f>PS!Q86</f>
        <v>7.7377479717547062E-2</v>
      </c>
      <c r="H87" s="26">
        <f>PMMA!G86</f>
        <v>0</v>
      </c>
      <c r="I87" s="26">
        <f>PET!Q86</f>
        <v>0</v>
      </c>
      <c r="J87" s="27">
        <f t="shared" si="2"/>
        <v>8.8275900055691441</v>
      </c>
      <c r="K87" s="28"/>
      <c r="L87" s="29"/>
      <c r="M87" s="28"/>
      <c r="N87" s="22"/>
      <c r="O87" s="332"/>
      <c r="Q87" s="332"/>
      <c r="S87" s="30"/>
      <c r="T87" s="31"/>
      <c r="V87" s="22"/>
    </row>
    <row r="88" spans="1:22" s="32" customFormat="1">
      <c r="A88" s="23" t="str">
        <f>PE!A87</f>
        <v>200817_Muenchehofe_Abl_Mec_19102930_63_ohneUSS_ung_1</v>
      </c>
      <c r="B88" s="298" t="str">
        <f>PE!AP87</f>
        <v>Muenchehofe</v>
      </c>
      <c r="C88" s="24" t="s">
        <v>1132</v>
      </c>
      <c r="D88" s="25">
        <f>PE!AF87</f>
        <v>75.86261594382708</v>
      </c>
      <c r="E88" s="26">
        <f>PE!AL87</f>
        <v>14.763535445895331</v>
      </c>
      <c r="F88" s="26">
        <f>PP!Z87</f>
        <v>0.12956140600931818</v>
      </c>
      <c r="G88" s="26">
        <f>PS!Q87</f>
        <v>1.8321071159478904E-2</v>
      </c>
      <c r="H88" s="26">
        <f>PMMA!G87</f>
        <v>0</v>
      </c>
      <c r="I88" s="26">
        <f>PET!Q87</f>
        <v>0</v>
      </c>
      <c r="J88" s="27">
        <f t="shared" si="2"/>
        <v>14.911417923064127</v>
      </c>
      <c r="K88" s="28"/>
      <c r="L88" s="29"/>
      <c r="M88" s="28"/>
      <c r="N88" s="22"/>
      <c r="O88" s="332"/>
      <c r="Q88" s="332"/>
      <c r="S88" s="30"/>
      <c r="T88" s="31"/>
      <c r="V88" s="22"/>
    </row>
    <row r="89" spans="1:22" s="32" customFormat="1">
      <c r="A89" s="23" t="str">
        <f>PE!A88</f>
        <v>200817_Muenchehofe_Abl_Mec_19102930_63_ohneUSS_ung_2</v>
      </c>
      <c r="B89" s="298" t="str">
        <f>PE!AP88</f>
        <v>Muenchehofe</v>
      </c>
      <c r="C89" s="24" t="s">
        <v>1132</v>
      </c>
      <c r="D89" s="25">
        <f>PE!AF88</f>
        <v>40.363614724509382</v>
      </c>
      <c r="E89" s="26">
        <f>PE!AL88</f>
        <v>3.9856817722405427</v>
      </c>
      <c r="F89" s="26">
        <f>PP!Z88</f>
        <v>0.35478499873932201</v>
      </c>
      <c r="G89" s="26">
        <f>PS!Q88</f>
        <v>0.10867984102897388</v>
      </c>
      <c r="H89" s="26">
        <f>PMMA!G88</f>
        <v>0</v>
      </c>
      <c r="I89" s="26">
        <f>PET!Q88</f>
        <v>0</v>
      </c>
      <c r="J89" s="27">
        <f t="shared" si="2"/>
        <v>4.449146612008839</v>
      </c>
      <c r="K89" s="28"/>
      <c r="L89" s="29"/>
      <c r="M89" s="28"/>
      <c r="N89" s="22"/>
      <c r="O89" s="332"/>
      <c r="Q89" s="332"/>
      <c r="S89" s="30"/>
      <c r="T89" s="31"/>
      <c r="V89" s="22"/>
    </row>
    <row r="90" spans="1:22" s="22" customFormat="1">
      <c r="A90" s="23" t="str">
        <f>PE!A89</f>
        <v xml:space="preserve">200819_KA_Zul_Rostock_190723_mitUSS_1 </v>
      </c>
      <c r="B90" s="298" t="str">
        <f>PE!AP89</f>
        <v>Probenaufbereitung</v>
      </c>
      <c r="C90" s="24" t="s">
        <v>1134</v>
      </c>
      <c r="D90" s="25">
        <f>PE!AF89</f>
        <v>37.445072436777451</v>
      </c>
      <c r="E90" s="26">
        <f>PE!AL89</f>
        <v>6.8071642237726948</v>
      </c>
      <c r="F90" s="26">
        <f>PP!Z89</f>
        <v>0.65036322592404006</v>
      </c>
      <c r="G90" s="26">
        <f>PS!Q89</f>
        <v>0.32429321031267255</v>
      </c>
      <c r="H90" s="26">
        <f>PMMA!G89</f>
        <v>0</v>
      </c>
      <c r="I90" s="26">
        <f>PET!Q89</f>
        <v>0</v>
      </c>
      <c r="J90" s="27">
        <f t="shared" si="2"/>
        <v>7.7818206600094069</v>
      </c>
      <c r="K90" s="34">
        <v>50</v>
      </c>
      <c r="L90" s="35">
        <v>0.2263</v>
      </c>
      <c r="M90" s="28"/>
      <c r="N90" s="148"/>
      <c r="O90" s="332"/>
      <c r="Q90" s="332"/>
      <c r="S90" s="36"/>
      <c r="T90" s="37"/>
      <c r="U90" s="32"/>
    </row>
    <row r="91" spans="1:22" s="22" customFormat="1">
      <c r="A91" s="23" t="str">
        <f>PE!A90</f>
        <v xml:space="preserve">200819_KA_Zul_Rostock_190723_mitUSS_2 </v>
      </c>
      <c r="B91" s="298" t="str">
        <f>PE!AP90</f>
        <v>Probenaufbereitung</v>
      </c>
      <c r="C91" s="24" t="s">
        <v>1134</v>
      </c>
      <c r="D91" s="25">
        <f>PE!AF90</f>
        <v>67.602179486293323</v>
      </c>
      <c r="E91" s="26">
        <f>PE!AL90</f>
        <v>10.124679747063956</v>
      </c>
      <c r="F91" s="26">
        <f>PP!Z90</f>
        <v>0.92877647022851273</v>
      </c>
      <c r="G91" s="26">
        <f>PS!Q90</f>
        <v>0.29028993280845045</v>
      </c>
      <c r="H91" s="26">
        <f>PMMA!G90</f>
        <v>0</v>
      </c>
      <c r="I91" s="26">
        <f>PET!Q90</f>
        <v>0</v>
      </c>
      <c r="J91" s="27">
        <f t="shared" si="2"/>
        <v>11.34374615010092</v>
      </c>
      <c r="K91" s="34">
        <v>50</v>
      </c>
      <c r="L91" s="35">
        <v>0.2263</v>
      </c>
      <c r="M91" s="28"/>
      <c r="N91" s="148"/>
      <c r="O91" s="332"/>
      <c r="Q91" s="332"/>
      <c r="S91" s="32"/>
      <c r="T91" s="37"/>
      <c r="U91" s="32"/>
    </row>
    <row r="92" spans="1:22" s="22" customFormat="1">
      <c r="A92" s="23" t="str">
        <f>PE!A91</f>
        <v xml:space="preserve">200819_KA_Zul_Rostock_190723_ohneUSS_1 </v>
      </c>
      <c r="B92" s="298" t="str">
        <f>PE!AP91</f>
        <v>Probenaufbereitung</v>
      </c>
      <c r="C92" s="24" t="s">
        <v>1134</v>
      </c>
      <c r="D92" s="25">
        <f>PE!AF91</f>
        <v>53.946227340798458</v>
      </c>
      <c r="E92" s="26">
        <f>PE!AL91</f>
        <v>32.96280168630603</v>
      </c>
      <c r="F92" s="26">
        <f>PP!Z91</f>
        <v>0</v>
      </c>
      <c r="G92" s="26">
        <f>PS!Q91</f>
        <v>2.1694510986348581</v>
      </c>
      <c r="H92" s="26">
        <f>PMMA!G91</f>
        <v>0</v>
      </c>
      <c r="I92" s="26">
        <f>PET!Q91</f>
        <v>0</v>
      </c>
      <c r="J92" s="27">
        <f t="shared" si="2"/>
        <v>35.132252784940889</v>
      </c>
      <c r="K92" s="34">
        <v>50</v>
      </c>
      <c r="L92" s="35">
        <v>0.88800000000000001</v>
      </c>
      <c r="M92" s="28"/>
      <c r="N92" s="148"/>
      <c r="O92" s="332"/>
      <c r="Q92" s="332"/>
      <c r="S92" s="32"/>
      <c r="T92" s="37"/>
      <c r="U92" s="32"/>
    </row>
    <row r="93" spans="1:22" s="22" customFormat="1">
      <c r="A93" s="23" t="str">
        <f>PE!A92</f>
        <v>200819_Luebeck_1,5h_190708_mitUSS_1</v>
      </c>
      <c r="B93" s="298" t="str">
        <f>PE!AP92</f>
        <v>Methode</v>
      </c>
      <c r="C93" s="24" t="s">
        <v>1134</v>
      </c>
      <c r="D93" s="25">
        <f>PE!AF92</f>
        <v>41.220515958470003</v>
      </c>
      <c r="E93" s="26">
        <f>PE!AL92</f>
        <v>5.206938589786227</v>
      </c>
      <c r="F93" s="26">
        <f>PP!Z92</f>
        <v>0</v>
      </c>
      <c r="G93" s="26">
        <f>PS!Q92</f>
        <v>1.5512753391404148</v>
      </c>
      <c r="H93" s="26">
        <f>PMMA!G92</f>
        <v>0</v>
      </c>
      <c r="I93" s="26">
        <f>PET!Q92</f>
        <v>0</v>
      </c>
      <c r="J93" s="27">
        <f t="shared" si="2"/>
        <v>6.7582139289266419</v>
      </c>
      <c r="K93" s="38"/>
      <c r="L93" s="39"/>
      <c r="M93" s="38"/>
      <c r="O93" s="332"/>
      <c r="Q93" s="332"/>
      <c r="S93" s="32"/>
      <c r="T93" s="37"/>
      <c r="U93" s="32"/>
    </row>
    <row r="94" spans="1:22" s="22" customFormat="1">
      <c r="A94" s="23" t="str">
        <f>PE!A93</f>
        <v>200819_Luebeck_1,5h_190708_mitUSS_2</v>
      </c>
      <c r="B94" s="298" t="str">
        <f>PE!AP93</f>
        <v>Methode</v>
      </c>
      <c r="C94" s="24" t="s">
        <v>1134</v>
      </c>
      <c r="D94" s="25">
        <f>PE!AF93</f>
        <v>48.635253061376602</v>
      </c>
      <c r="E94" s="26">
        <f>PE!AL93</f>
        <v>7.615909160127126</v>
      </c>
      <c r="F94" s="26">
        <f>PP!Z93</f>
        <v>0</v>
      </c>
      <c r="G94" s="26">
        <f>PS!Q93</f>
        <v>1.2680300412799637</v>
      </c>
      <c r="H94" s="26">
        <f>PMMA!G93</f>
        <v>0</v>
      </c>
      <c r="I94" s="26">
        <f>PET!Q93</f>
        <v>0</v>
      </c>
      <c r="J94" s="27">
        <f t="shared" si="2"/>
        <v>8.8839392014070899</v>
      </c>
      <c r="K94" s="38"/>
      <c r="L94" s="39"/>
      <c r="M94" s="38"/>
      <c r="O94" s="332"/>
      <c r="Q94" s="332"/>
      <c r="S94" s="32"/>
      <c r="T94" s="37"/>
      <c r="U94" s="32"/>
    </row>
    <row r="95" spans="1:22" s="22" customFormat="1">
      <c r="A95" s="23" t="str">
        <f>PE!A94</f>
        <v>200819_Luebeck_1,5h_190708_ohneUSS_1</v>
      </c>
      <c r="B95" s="298" t="str">
        <f>PE!AP94</f>
        <v>Methode</v>
      </c>
      <c r="C95" s="24" t="s">
        <v>1134</v>
      </c>
      <c r="D95" s="25">
        <f>PE!AF94</f>
        <v>11.89866307583531</v>
      </c>
      <c r="E95" s="26">
        <f>PE!AL94</f>
        <v>7.6618743382628187</v>
      </c>
      <c r="F95" s="26">
        <f>PP!Z94</f>
        <v>0.78151156795651566</v>
      </c>
      <c r="G95" s="26">
        <f>PS!Q94</f>
        <v>0.80621475507641627</v>
      </c>
      <c r="H95" s="26">
        <f>PMMA!G94</f>
        <v>0</v>
      </c>
      <c r="I95" s="26">
        <f>PET!Q94</f>
        <v>0</v>
      </c>
      <c r="J95" s="27">
        <f t="shared" si="2"/>
        <v>9.2496006612957498</v>
      </c>
      <c r="K95" s="38"/>
      <c r="L95" s="39"/>
      <c r="M95" s="38"/>
      <c r="O95" s="332"/>
      <c r="Q95" s="332"/>
      <c r="S95" s="32"/>
      <c r="T95" s="37"/>
      <c r="U95" s="32"/>
    </row>
    <row r="96" spans="1:22" s="22" customFormat="1">
      <c r="A96" s="23" t="str">
        <f>PE!A95</f>
        <v>200819_Luebeck_1,5h_190708_ohneUSS_2</v>
      </c>
      <c r="B96" s="298" t="str">
        <f>PE!AP95</f>
        <v>Methode</v>
      </c>
      <c r="C96" s="24" t="s">
        <v>1134</v>
      </c>
      <c r="D96" s="25">
        <f>PE!AF95</f>
        <v>33.77080446312516</v>
      </c>
      <c r="E96" s="26">
        <f>PE!AL95</f>
        <v>8.7004643192789146</v>
      </c>
      <c r="F96" s="26">
        <f>PP!Z95</f>
        <v>2.1730811544979525</v>
      </c>
      <c r="G96" s="26">
        <f>PS!Q95</f>
        <v>0.73520156508306567</v>
      </c>
      <c r="H96" s="26">
        <f>PMMA!G95</f>
        <v>0</v>
      </c>
      <c r="I96" s="26">
        <f>PET!Q95</f>
        <v>0</v>
      </c>
      <c r="J96" s="27">
        <f t="shared" si="2"/>
        <v>11.608747038859931</v>
      </c>
      <c r="K96" s="38"/>
      <c r="L96" s="39"/>
      <c r="M96" s="38"/>
      <c r="O96" s="332"/>
      <c r="Q96" s="332"/>
      <c r="S96" s="36"/>
      <c r="T96" s="37"/>
      <c r="U96" s="32"/>
    </row>
    <row r="97" spans="1:22" s="22" customFormat="1">
      <c r="A97" s="23" t="str">
        <f>PE!A96</f>
        <v>200826_Muenchehofe_Zul_Mec_II_191145_1</v>
      </c>
      <c r="B97" s="298" t="str">
        <f>PE!AP96</f>
        <v>Muenchehofe</v>
      </c>
      <c r="C97" s="24" t="s">
        <v>1133</v>
      </c>
      <c r="D97" s="25">
        <f>PE!AF96</f>
        <v>65.783210106522731</v>
      </c>
      <c r="E97" s="26">
        <f>PE!AL96</f>
        <v>3.4508981329789616</v>
      </c>
      <c r="F97" s="26">
        <f>PP!Z96</f>
        <v>0.37238039998265948</v>
      </c>
      <c r="G97" s="26">
        <f>PS!Q96</f>
        <v>0</v>
      </c>
      <c r="H97" s="26">
        <f>PMMA!G96</f>
        <v>1.4227060940144348E-4</v>
      </c>
      <c r="I97" s="26">
        <f>PET!Q96</f>
        <v>0</v>
      </c>
      <c r="J97" s="27"/>
      <c r="K97" s="28"/>
      <c r="L97" s="29"/>
      <c r="M97" s="28"/>
      <c r="O97" s="332"/>
      <c r="Q97" s="332"/>
      <c r="S97" s="30"/>
      <c r="T97" s="31"/>
      <c r="U97" s="32"/>
    </row>
    <row r="98" spans="1:22" s="22" customFormat="1">
      <c r="A98" s="23" t="str">
        <f>PE!A97</f>
        <v>200826_Muenchehofe_Zul_Mec_II_191145_2</v>
      </c>
      <c r="B98" s="298" t="str">
        <f>PE!AP97</f>
        <v>Muenchehofe</v>
      </c>
      <c r="C98" s="24" t="s">
        <v>1133</v>
      </c>
      <c r="D98" s="25">
        <f>PE!AF97</f>
        <v>63.770756553487203</v>
      </c>
      <c r="E98" s="26">
        <f>PE!AL97</f>
        <v>4.9897312468198045</v>
      </c>
      <c r="F98" s="26">
        <f>PP!Z97</f>
        <v>0.49126291841072994</v>
      </c>
      <c r="G98" s="26">
        <f>PS!Q97</f>
        <v>0</v>
      </c>
      <c r="H98" s="26">
        <f>PMMA!G97</f>
        <v>1.4073748450186364E-4</v>
      </c>
      <c r="I98" s="26">
        <f>PET!Q97</f>
        <v>0</v>
      </c>
      <c r="J98" s="27"/>
      <c r="K98" s="28"/>
      <c r="L98" s="29"/>
      <c r="M98" s="28"/>
      <c r="O98" s="332"/>
      <c r="Q98" s="332"/>
      <c r="S98" s="30"/>
      <c r="T98" s="31"/>
      <c r="U98" s="32"/>
    </row>
    <row r="99" spans="1:22" s="22" customFormat="1">
      <c r="A99" s="23" t="str">
        <f>PE!A98</f>
        <v>200827_Muenchehofe_Zul_Mec_II_191145_10</v>
      </c>
      <c r="B99" s="298" t="str">
        <f>PE!AP98</f>
        <v>Muenchehofe</v>
      </c>
      <c r="C99" s="24" t="s">
        <v>1133</v>
      </c>
      <c r="D99" s="25">
        <f>PE!AF98</f>
        <v>62.296894909621074</v>
      </c>
      <c r="E99" s="26">
        <f>PE!AL98</f>
        <v>3.9480582750894904</v>
      </c>
      <c r="F99" s="26">
        <f>PP!Z98</f>
        <v>0.26174661434688051</v>
      </c>
      <c r="G99" s="26">
        <f>PS!Q98</f>
        <v>0</v>
      </c>
      <c r="H99" s="26">
        <f>PMMA!G98</f>
        <v>9.1793020188198516E-4</v>
      </c>
      <c r="I99" s="26">
        <f>PET!Q98</f>
        <v>0</v>
      </c>
      <c r="J99" s="27"/>
      <c r="K99" s="28"/>
      <c r="L99" s="29"/>
      <c r="M99" s="29"/>
      <c r="O99" s="332"/>
      <c r="Q99" s="332"/>
      <c r="S99" s="30"/>
      <c r="T99" s="31"/>
      <c r="U99" s="32"/>
    </row>
    <row r="100" spans="1:22" s="22" customFormat="1">
      <c r="A100" s="23" t="str">
        <f>PE!A99</f>
        <v>200827_Muenchehofe_Zul_Mec_II_191145_11</v>
      </c>
      <c r="B100" s="298" t="str">
        <f>PE!AP99</f>
        <v>Muenchehofe</v>
      </c>
      <c r="C100" s="24" t="s">
        <v>1133</v>
      </c>
      <c r="D100" s="25">
        <f>PE!AF99</f>
        <v>36.291168839037397</v>
      </c>
      <c r="E100" s="26">
        <f>PE!AL99</f>
        <v>3.0781401458702331</v>
      </c>
      <c r="F100" s="26">
        <f>PP!Z99</f>
        <v>0.13707216526052007</v>
      </c>
      <c r="G100" s="26">
        <f>PS!Q99</f>
        <v>0</v>
      </c>
      <c r="H100" s="26">
        <f>PMMA!G99</f>
        <v>1.1720566073165873E-3</v>
      </c>
      <c r="I100" s="26">
        <f>PET!Q99</f>
        <v>0</v>
      </c>
      <c r="J100" s="27"/>
      <c r="K100" s="28"/>
      <c r="L100" s="29"/>
      <c r="M100" s="29"/>
      <c r="O100" s="332"/>
      <c r="Q100" s="332"/>
      <c r="S100" s="30"/>
      <c r="T100" s="31"/>
      <c r="U100" s="32"/>
    </row>
    <row r="101" spans="1:22" s="22" customFormat="1">
      <c r="A101" s="23" t="str">
        <f>PE!A100</f>
        <v>200827_Muenchehofe_Zul_Mec_II_191145_12</v>
      </c>
      <c r="B101" s="298" t="str">
        <f>PE!AP100</f>
        <v>Muenchehofe</v>
      </c>
      <c r="C101" s="24" t="s">
        <v>1133</v>
      </c>
      <c r="D101" s="25">
        <f>PE!AF100</f>
        <v>66.247484229076903</v>
      </c>
      <c r="E101" s="26">
        <f>PE!AL100</f>
        <v>6.7712400051489157</v>
      </c>
      <c r="F101" s="26">
        <f>PP!Z100</f>
        <v>0.68917705840085097</v>
      </c>
      <c r="G101" s="26">
        <f>PS!Q100</f>
        <v>0</v>
      </c>
      <c r="H101" s="26">
        <f>PMMA!G100</f>
        <v>1.4708489211776143E-3</v>
      </c>
      <c r="I101" s="26">
        <f>PET!Q100</f>
        <v>0</v>
      </c>
      <c r="J101" s="27"/>
      <c r="K101" s="28"/>
      <c r="L101" s="29"/>
      <c r="M101" s="28"/>
      <c r="O101" s="332"/>
      <c r="Q101" s="332"/>
      <c r="S101" s="30"/>
      <c r="T101" s="31"/>
      <c r="U101" s="32"/>
    </row>
    <row r="102" spans="1:22" s="22" customFormat="1">
      <c r="A102" s="23" t="str">
        <f>PE!A101</f>
        <v>200827_Muenchehofe_Zul_Mec_II_191145_13</v>
      </c>
      <c r="B102" s="298" t="str">
        <f>PE!AP101</f>
        <v>Muenchehofe</v>
      </c>
      <c r="C102" s="24" t="s">
        <v>1133</v>
      </c>
      <c r="D102" s="25">
        <f>PE!AF101</f>
        <v>51.144102555896907</v>
      </c>
      <c r="E102" s="26">
        <f>PE!AL101</f>
        <v>6.2026063201102657</v>
      </c>
      <c r="F102" s="26">
        <f>PP!Z101</f>
        <v>2.4047790417935069</v>
      </c>
      <c r="G102" s="26">
        <f>PS!Q101</f>
        <v>0</v>
      </c>
      <c r="H102" s="26">
        <f>PMMA!G101</f>
        <v>1.4966889599015987E-3</v>
      </c>
      <c r="I102" s="26">
        <f>PET!Q101</f>
        <v>0</v>
      </c>
      <c r="J102" s="27"/>
      <c r="K102" s="28"/>
      <c r="L102" s="29"/>
      <c r="M102" s="28"/>
      <c r="O102" s="332"/>
      <c r="Q102" s="332"/>
      <c r="S102" s="30"/>
      <c r="T102" s="31"/>
      <c r="U102" s="32"/>
    </row>
    <row r="103" spans="1:22" s="22" customFormat="1">
      <c r="A103" s="23" t="str">
        <f>PE!A102</f>
        <v>200827_Muenchehofe_Zul_Mec_II_191145_6</v>
      </c>
      <c r="B103" s="298" t="str">
        <f>PE!AP102</f>
        <v>Muenchehofe</v>
      </c>
      <c r="C103" s="24" t="s">
        <v>1133</v>
      </c>
      <c r="D103" s="25">
        <f>PE!AF102</f>
        <v>62.592955655949602</v>
      </c>
      <c r="E103" s="26">
        <f>PE!AL102</f>
        <v>4.215278135197897</v>
      </c>
      <c r="F103" s="26">
        <f>PP!Z102</f>
        <v>0.86849565673355567</v>
      </c>
      <c r="G103" s="26">
        <f>PS!Q102</f>
        <v>0</v>
      </c>
      <c r="H103" s="26">
        <f>PMMA!G102</f>
        <v>1.4427038695798134E-3</v>
      </c>
      <c r="I103" s="26">
        <f>PET!Q102</f>
        <v>0</v>
      </c>
      <c r="J103" s="27"/>
      <c r="K103" s="28"/>
      <c r="L103" s="29"/>
      <c r="M103" s="28"/>
      <c r="O103" s="332"/>
      <c r="Q103" s="332"/>
      <c r="S103" s="30"/>
      <c r="T103" s="31"/>
      <c r="U103" s="32"/>
    </row>
    <row r="104" spans="1:22" s="22" customFormat="1">
      <c r="A104" s="23" t="str">
        <f>PE!A103</f>
        <v>200827_Muenchehofe_Zul_Mec_II_191145_7</v>
      </c>
      <c r="B104" s="298" t="str">
        <f>PE!AP103</f>
        <v>Muenchehofe</v>
      </c>
      <c r="C104" s="24" t="s">
        <v>1133</v>
      </c>
      <c r="D104" s="25">
        <f>PE!AF103</f>
        <v>46.508559883869886</v>
      </c>
      <c r="E104" s="26">
        <f>PE!AL103</f>
        <v>7.666913735017487</v>
      </c>
      <c r="F104" s="26">
        <f>PP!Z103</f>
        <v>0.65807645891165967</v>
      </c>
      <c r="G104" s="26">
        <f>PS!Q103</f>
        <v>0</v>
      </c>
      <c r="H104" s="26">
        <f>PMMA!G103</f>
        <v>1.5177080873325915E-3</v>
      </c>
      <c r="I104" s="26">
        <f>PET!Q103</f>
        <v>0</v>
      </c>
      <c r="J104" s="27"/>
      <c r="K104" s="28"/>
      <c r="L104" s="29"/>
      <c r="M104" s="28"/>
      <c r="O104" s="332"/>
      <c r="Q104" s="332"/>
      <c r="S104" s="30"/>
      <c r="T104" s="31"/>
      <c r="U104" s="32"/>
    </row>
    <row r="105" spans="1:22" s="22" customFormat="1">
      <c r="A105" s="23" t="str">
        <f>PE!A104</f>
        <v>200827_Muenchehofe_Zul_Mec_II_191145_8</v>
      </c>
      <c r="B105" s="298" t="str">
        <f>PE!AP104</f>
        <v>Muenchehofe</v>
      </c>
      <c r="C105" s="24" t="s">
        <v>1133</v>
      </c>
      <c r="D105" s="25">
        <f>PE!AF104</f>
        <v>46.674373658306003</v>
      </c>
      <c r="E105" s="26">
        <f>PE!AL104</f>
        <v>9.216363853741262</v>
      </c>
      <c r="F105" s="26">
        <f>PP!Z104</f>
        <v>0.75771228539175084</v>
      </c>
      <c r="G105" s="26">
        <f>PS!Q104</f>
        <v>0</v>
      </c>
      <c r="H105" s="26">
        <f>PMMA!G104</f>
        <v>1.4291685161729802E-3</v>
      </c>
      <c r="I105" s="26">
        <f>PET!Q104</f>
        <v>0</v>
      </c>
      <c r="J105" s="27"/>
      <c r="K105" s="28"/>
      <c r="L105" s="29"/>
      <c r="M105" s="28"/>
      <c r="O105" s="332"/>
      <c r="Q105" s="332"/>
      <c r="S105" s="30"/>
      <c r="T105" s="31"/>
      <c r="U105" s="32"/>
    </row>
    <row r="106" spans="1:22" s="32" customFormat="1">
      <c r="A106" s="23" t="str">
        <f>PE!A105</f>
        <v>200827_Muenchehofe_Zul_Mec_II_191145_9</v>
      </c>
      <c r="B106" s="298" t="str">
        <f>PE!AP105</f>
        <v>Muenchehofe</v>
      </c>
      <c r="C106" s="24" t="s">
        <v>1133</v>
      </c>
      <c r="D106" s="25">
        <f>PE!AF105</f>
        <v>42.853074900334519</v>
      </c>
      <c r="E106" s="26">
        <f>PE!AL105</f>
        <v>3.4795393829119425</v>
      </c>
      <c r="F106" s="26">
        <f>PP!Z105</f>
        <v>0.25117125963987841</v>
      </c>
      <c r="G106" s="26">
        <f>PS!Q105</f>
        <v>0</v>
      </c>
      <c r="H106" s="26">
        <f>PMMA!G105</f>
        <v>1.8133542882033487E-3</v>
      </c>
      <c r="I106" s="26">
        <f>PET!Q105</f>
        <v>0</v>
      </c>
      <c r="J106" s="27"/>
      <c r="K106" s="28"/>
      <c r="L106" s="29"/>
      <c r="M106" s="28"/>
      <c r="N106" s="22"/>
      <c r="O106" s="332"/>
      <c r="Q106" s="332"/>
      <c r="S106" s="30"/>
      <c r="T106" s="31"/>
      <c r="V106" s="22"/>
    </row>
    <row r="107" spans="1:22" s="32" customFormat="1">
      <c r="A107" s="23" t="str">
        <f>PE!A106</f>
        <v xml:space="preserve">200904_230719_Rostock_ueberstand_Zentrat_mitUSS_1 </v>
      </c>
      <c r="B107" s="298" t="str">
        <f>PE!AP106</f>
        <v>Methode</v>
      </c>
      <c r="C107" s="24" t="s">
        <v>1134</v>
      </c>
      <c r="D107" s="25" t="e">
        <f>PE!AF106</f>
        <v>#DIV/0!</v>
      </c>
      <c r="E107" s="26">
        <f>PE!AL106</f>
        <v>0</v>
      </c>
      <c r="F107" s="26">
        <f>PP!Z106</f>
        <v>6.3065313892352783</v>
      </c>
      <c r="G107" s="26">
        <f>PS!Q106</f>
        <v>0</v>
      </c>
      <c r="H107" s="26">
        <f>PMMA!G106</f>
        <v>0</v>
      </c>
      <c r="I107" s="26">
        <f>PET!Q106</f>
        <v>0.33912199437194679</v>
      </c>
      <c r="J107" s="27">
        <f t="shared" ref="J107:J170" si="3">SUM(E107:I107)</f>
        <v>6.6456533836072254</v>
      </c>
      <c r="K107" s="34">
        <v>50</v>
      </c>
      <c r="L107" s="35">
        <v>2.1000000000000352E-2</v>
      </c>
      <c r="M107" s="28"/>
      <c r="N107" s="22"/>
      <c r="O107" s="332"/>
      <c r="Q107" s="332"/>
      <c r="S107" s="36"/>
      <c r="T107" s="37"/>
      <c r="V107" s="22"/>
    </row>
    <row r="108" spans="1:22" s="32" customFormat="1">
      <c r="A108" s="23" t="str">
        <f>PE!A107</f>
        <v xml:space="preserve">200904_230719_Rostock_ueberstand_Zentrat_ohneUSS_1 </v>
      </c>
      <c r="B108" s="298" t="str">
        <f>PE!AP107</f>
        <v>Methode</v>
      </c>
      <c r="C108" s="24" t="s">
        <v>1134</v>
      </c>
      <c r="D108" s="25" t="e">
        <f>PE!AF107</f>
        <v>#DIV/0!</v>
      </c>
      <c r="E108" s="26">
        <f>PE!AL107</f>
        <v>0</v>
      </c>
      <c r="F108" s="26">
        <f>PP!Z107</f>
        <v>1.7946337823184535</v>
      </c>
      <c r="G108" s="26">
        <f>PS!Q107</f>
        <v>0</v>
      </c>
      <c r="H108" s="26">
        <f>PMMA!G107</f>
        <v>0</v>
      </c>
      <c r="I108" s="26">
        <f>PET!Q107</f>
        <v>0</v>
      </c>
      <c r="J108" s="27">
        <f t="shared" si="3"/>
        <v>1.7946337823184535</v>
      </c>
      <c r="K108" s="34">
        <v>50</v>
      </c>
      <c r="L108" s="35">
        <v>5.8600000000000207E-2</v>
      </c>
      <c r="M108" s="28"/>
      <c r="N108" s="22"/>
      <c r="O108" s="332"/>
      <c r="Q108" s="332"/>
      <c r="S108" s="36"/>
      <c r="T108" s="37"/>
      <c r="V108" s="22"/>
    </row>
    <row r="109" spans="1:22" s="32" customFormat="1">
      <c r="A109" s="23" t="str">
        <f>PE!A108</f>
        <v xml:space="preserve">200904_230719_Rostock_ueberstand_Zentrat_ohneUSS_2 </v>
      </c>
      <c r="B109" s="298" t="str">
        <f>PE!AP108</f>
        <v>Methode</v>
      </c>
      <c r="C109" s="24" t="s">
        <v>1134</v>
      </c>
      <c r="D109" s="25" t="e">
        <f>PE!AF108</f>
        <v>#DIV/0!</v>
      </c>
      <c r="E109" s="26">
        <f>PE!AL108</f>
        <v>0</v>
      </c>
      <c r="F109" s="26">
        <f>PP!Z108</f>
        <v>1.8630727561024982</v>
      </c>
      <c r="G109" s="26">
        <f>PS!Q108</f>
        <v>0</v>
      </c>
      <c r="H109" s="26">
        <f>PMMA!G108</f>
        <v>0</v>
      </c>
      <c r="I109" s="26">
        <f>PET!Q108</f>
        <v>0</v>
      </c>
      <c r="J109" s="27">
        <f t="shared" si="3"/>
        <v>1.8630727561024982</v>
      </c>
      <c r="K109" s="34">
        <v>50</v>
      </c>
      <c r="L109" s="35">
        <v>5.8600000000000207E-2</v>
      </c>
      <c r="M109" s="28"/>
      <c r="N109" s="22"/>
      <c r="O109" s="332"/>
      <c r="Q109" s="332"/>
      <c r="S109" s="36"/>
      <c r="T109" s="37"/>
      <c r="V109" s="22"/>
    </row>
    <row r="110" spans="1:22" s="32" customFormat="1">
      <c r="A110" s="23" t="str">
        <f>PE!A109</f>
        <v xml:space="preserve">200904_Muenchehofe_50mg </v>
      </c>
      <c r="B110" s="298" t="str">
        <f>PE!AP109</f>
        <v>Methode</v>
      </c>
      <c r="C110" s="24" t="s">
        <v>1133</v>
      </c>
      <c r="D110" s="25">
        <f>PE!AF109</f>
        <v>33.862259867157505</v>
      </c>
      <c r="E110" s="26">
        <f>PE!AL109</f>
        <v>11.427954370763215</v>
      </c>
      <c r="F110" s="26">
        <f>PP!Z109</f>
        <v>0</v>
      </c>
      <c r="G110" s="26">
        <f>PS!Q109</f>
        <v>0</v>
      </c>
      <c r="H110" s="26">
        <f>PMMA!G109</f>
        <v>0</v>
      </c>
      <c r="I110" s="26">
        <f>PET!Q109</f>
        <v>0</v>
      </c>
      <c r="J110" s="27">
        <f t="shared" si="3"/>
        <v>11.427954370763215</v>
      </c>
      <c r="K110" s="28"/>
      <c r="L110" s="29"/>
      <c r="M110" s="28"/>
      <c r="N110" s="22"/>
      <c r="O110" s="332"/>
      <c r="Q110" s="332"/>
      <c r="S110" s="36"/>
      <c r="T110" s="37"/>
      <c r="V110" s="22"/>
    </row>
    <row r="111" spans="1:22" s="32" customFormat="1">
      <c r="A111" s="23" t="str">
        <f>PE!A110</f>
        <v xml:space="preserve">200904_Muenchehofe_Zul_Mec_4-51119_50mg </v>
      </c>
      <c r="B111" s="298" t="str">
        <f>PE!AP110</f>
        <v>Methode</v>
      </c>
      <c r="C111" s="24" t="s">
        <v>1133</v>
      </c>
      <c r="D111" s="25">
        <f>PE!AF110</f>
        <v>23.016856431368943</v>
      </c>
      <c r="E111" s="26">
        <f>PE!AL110</f>
        <v>5.663209611685267</v>
      </c>
      <c r="F111" s="26">
        <f>PP!Z110</f>
        <v>0.5370520069652639</v>
      </c>
      <c r="G111" s="26">
        <f>PS!Q110</f>
        <v>8.0560710205860225E-2</v>
      </c>
      <c r="H111" s="26">
        <f>PMMA!G110</f>
        <v>0</v>
      </c>
      <c r="I111" s="26">
        <f>PET!Q110</f>
        <v>0</v>
      </c>
      <c r="J111" s="27">
        <f t="shared" si="3"/>
        <v>6.2808223288563916</v>
      </c>
      <c r="K111" s="28">
        <v>3885</v>
      </c>
      <c r="L111" s="29"/>
      <c r="M111" s="28"/>
      <c r="N111" s="22"/>
      <c r="O111" s="332"/>
      <c r="Q111" s="332"/>
      <c r="S111" s="36"/>
      <c r="T111" s="37"/>
      <c r="V111" s="22"/>
    </row>
    <row r="112" spans="1:22" s="32" customFormat="1">
      <c r="A112" s="23" t="str">
        <f>PE!A111</f>
        <v xml:space="preserve">200904_Standard_PP </v>
      </c>
      <c r="B112" s="298" t="str">
        <f>PE!AP111</f>
        <v>Methode</v>
      </c>
      <c r="C112" s="24" t="s">
        <v>1135</v>
      </c>
      <c r="D112" s="25">
        <f>PE!AF111</f>
        <v>10.67077026013296</v>
      </c>
      <c r="E112" s="26">
        <f>PE!AL111</f>
        <v>1.7018706339054344</v>
      </c>
      <c r="F112" s="26">
        <f>PP!Z111</f>
        <v>0.90371783805058514</v>
      </c>
      <c r="G112" s="26">
        <f>PS!Q111</f>
        <v>0</v>
      </c>
      <c r="H112" s="26">
        <f>PMMA!G111</f>
        <v>0</v>
      </c>
      <c r="I112" s="26">
        <f>PET!Q111</f>
        <v>0</v>
      </c>
      <c r="J112" s="27">
        <f t="shared" si="3"/>
        <v>2.6055884719560196</v>
      </c>
      <c r="K112" s="28"/>
      <c r="L112" s="29"/>
      <c r="M112" s="28"/>
      <c r="N112" s="22"/>
      <c r="O112" s="332"/>
      <c r="Q112" s="332"/>
      <c r="S112" s="36"/>
      <c r="T112" s="37"/>
      <c r="V112" s="22"/>
    </row>
    <row r="113" spans="1:22" s="32" customFormat="1">
      <c r="A113" s="23" t="str">
        <f>PE!A112</f>
        <v xml:space="preserve">200907_Abl_VK_20061819_1 </v>
      </c>
      <c r="B113" s="298" t="str">
        <f>PE!AP112</f>
        <v>KWS</v>
      </c>
      <c r="C113" s="24" t="s">
        <v>1136</v>
      </c>
      <c r="D113" s="25">
        <f>PE!AF112</f>
        <v>44.494539374013677</v>
      </c>
      <c r="E113" s="26">
        <f>PE!AL112</f>
        <v>7.6724058152155994</v>
      </c>
      <c r="F113" s="26">
        <f>PP!Z112</f>
        <v>1.2705114005871894</v>
      </c>
      <c r="G113" s="26">
        <f>PS!Q112</f>
        <v>0</v>
      </c>
      <c r="H113" s="26">
        <f>PMMA!G112</f>
        <v>0</v>
      </c>
      <c r="I113" s="26">
        <f>PET!Q112</f>
        <v>0</v>
      </c>
      <c r="J113" s="27">
        <f t="shared" si="3"/>
        <v>8.9429172158027885</v>
      </c>
      <c r="K113" s="28">
        <v>20</v>
      </c>
      <c r="L113" s="29"/>
      <c r="M113" s="28"/>
      <c r="N113" s="22"/>
      <c r="O113" s="332"/>
      <c r="Q113" s="332"/>
      <c r="S113" s="36"/>
      <c r="T113" s="37"/>
      <c r="V113" s="22"/>
    </row>
    <row r="114" spans="1:22" s="32" customFormat="1">
      <c r="A114" s="23" t="str">
        <f>PE!A113</f>
        <v xml:space="preserve">200907_Abl_VK_20061819_2 </v>
      </c>
      <c r="B114" s="298" t="str">
        <f>PE!AP113</f>
        <v>KWS</v>
      </c>
      <c r="C114" s="24" t="s">
        <v>1136</v>
      </c>
      <c r="D114" s="25">
        <f>PE!AF113</f>
        <v>37.228415799223704</v>
      </c>
      <c r="E114" s="26">
        <f>PE!AL113</f>
        <v>7.0574333102294542</v>
      </c>
      <c r="F114" s="26">
        <f>PP!Z113</f>
        <v>1.3264249102091596</v>
      </c>
      <c r="G114" s="26">
        <f>PS!Q113</f>
        <v>0</v>
      </c>
      <c r="H114" s="26">
        <f>PMMA!G113</f>
        <v>0</v>
      </c>
      <c r="I114" s="26">
        <f>PET!Q113</f>
        <v>0</v>
      </c>
      <c r="J114" s="27">
        <f t="shared" si="3"/>
        <v>8.3838582204386132</v>
      </c>
      <c r="K114" s="28">
        <v>20</v>
      </c>
      <c r="L114" s="29"/>
      <c r="M114" s="28"/>
      <c r="N114" s="22"/>
      <c r="O114" s="332"/>
      <c r="Q114" s="332"/>
      <c r="S114" s="36"/>
      <c r="T114" s="37"/>
      <c r="V114" s="22"/>
    </row>
    <row r="115" spans="1:22" s="32" customFormat="1">
      <c r="A115" s="23" t="str">
        <f>PE!A114</f>
        <v xml:space="preserve">200907_KWS_ED-PS_200618_PM_1 </v>
      </c>
      <c r="B115" s="298" t="str">
        <f>PE!AP114</f>
        <v>KWS, Schlamm</v>
      </c>
      <c r="C115" s="24" t="s">
        <v>1137</v>
      </c>
      <c r="D115" s="25">
        <f>PE!AF114</f>
        <v>50.616067410747625</v>
      </c>
      <c r="E115" s="26">
        <f>PE!AL114</f>
        <v>0</v>
      </c>
      <c r="F115" s="26">
        <f>PP!Z114</f>
        <v>0</v>
      </c>
      <c r="G115" s="26">
        <f>PS!Q114</f>
        <v>0</v>
      </c>
      <c r="H115" s="26">
        <f>PMMA!G114</f>
        <v>0</v>
      </c>
      <c r="I115" s="26">
        <f>PET!Q114</f>
        <v>0</v>
      </c>
      <c r="J115" s="27">
        <f t="shared" si="3"/>
        <v>0</v>
      </c>
      <c r="K115" s="28" t="s">
        <v>1138</v>
      </c>
      <c r="L115" s="29"/>
      <c r="M115" s="28"/>
      <c r="N115" s="22"/>
      <c r="O115" s="332"/>
      <c r="Q115" s="332"/>
      <c r="S115" s="36"/>
      <c r="T115" s="37"/>
      <c r="V115" s="22"/>
    </row>
    <row r="116" spans="1:22" s="32" customFormat="1">
      <c r="A116" s="23" t="str">
        <f>PE!A115</f>
        <v xml:space="preserve">200907_KWS_ED-PS_200618_PM_2 </v>
      </c>
      <c r="B116" s="298" t="str">
        <f>PE!AP115</f>
        <v>KWS, Schlamm</v>
      </c>
      <c r="C116" s="24" t="s">
        <v>1137</v>
      </c>
      <c r="D116" s="25">
        <f>PE!AF115</f>
        <v>53.427159679301731</v>
      </c>
      <c r="E116" s="26">
        <f>PE!AL115</f>
        <v>0</v>
      </c>
      <c r="F116" s="26">
        <f>PP!Z115</f>
        <v>0</v>
      </c>
      <c r="G116" s="26">
        <f>PS!Q115</f>
        <v>0</v>
      </c>
      <c r="H116" s="26">
        <f>PMMA!G115</f>
        <v>0</v>
      </c>
      <c r="I116" s="26">
        <f>PET!Q115</f>
        <v>0</v>
      </c>
      <c r="J116" s="27">
        <f t="shared" si="3"/>
        <v>0</v>
      </c>
      <c r="K116" s="28" t="s">
        <v>1138</v>
      </c>
      <c r="L116" s="29"/>
      <c r="M116" s="28"/>
      <c r="N116" s="22"/>
      <c r="O116" s="332"/>
      <c r="Q116" s="332"/>
      <c r="S116" s="36"/>
      <c r="T116" s="37"/>
      <c r="V116" s="22"/>
    </row>
    <row r="117" spans="1:22" s="32" customFormat="1">
      <c r="A117" s="23" t="str">
        <f>PE!A116</f>
        <v xml:space="preserve">200907_Millisil_1_200730_1 </v>
      </c>
      <c r="B117" s="298" t="str">
        <f>PE!AP116</f>
        <v>Methode</v>
      </c>
      <c r="C117" s="24" t="s">
        <v>1135</v>
      </c>
      <c r="D117" s="25" t="e">
        <f>PE!AF116</f>
        <v>#DIV/0!</v>
      </c>
      <c r="E117" s="26">
        <f>PE!AL116</f>
        <v>0</v>
      </c>
      <c r="F117" s="26">
        <f>PP!Z116</f>
        <v>0</v>
      </c>
      <c r="G117" s="26">
        <f>PS!Q116</f>
        <v>0</v>
      </c>
      <c r="H117" s="26">
        <f>PMMA!G116</f>
        <v>0</v>
      </c>
      <c r="I117" s="26">
        <f>PET!Q116</f>
        <v>0.27969021687530959</v>
      </c>
      <c r="J117" s="27">
        <f t="shared" si="3"/>
        <v>0.27969021687530959</v>
      </c>
      <c r="K117" s="28"/>
      <c r="L117" s="29"/>
      <c r="M117" s="28"/>
      <c r="N117" s="22"/>
      <c r="O117" s="332"/>
      <c r="Q117" s="332"/>
      <c r="S117" s="36"/>
      <c r="T117" s="37"/>
      <c r="V117" s="22"/>
    </row>
    <row r="118" spans="1:22" s="32" customFormat="1">
      <c r="A118" s="23" t="str">
        <f>PE!A117</f>
        <v xml:space="preserve">200907_Millisil_1_200730_2 </v>
      </c>
      <c r="B118" s="298" t="str">
        <f>PE!AP117</f>
        <v>Methode</v>
      </c>
      <c r="C118" s="24" t="s">
        <v>1135</v>
      </c>
      <c r="D118" s="25" t="e">
        <f>PE!AF117</f>
        <v>#DIV/0!</v>
      </c>
      <c r="E118" s="26">
        <f>PE!AL117</f>
        <v>0</v>
      </c>
      <c r="F118" s="26">
        <f>PP!Z117</f>
        <v>0</v>
      </c>
      <c r="G118" s="26">
        <f>PS!Q117</f>
        <v>0</v>
      </c>
      <c r="H118" s="26">
        <f>PMMA!G117</f>
        <v>0</v>
      </c>
      <c r="I118" s="26">
        <f>PET!Q117</f>
        <v>0.17236285509299265</v>
      </c>
      <c r="J118" s="27">
        <f t="shared" si="3"/>
        <v>0.17236285509299265</v>
      </c>
      <c r="K118" s="28"/>
      <c r="L118" s="29"/>
      <c r="M118" s="28"/>
      <c r="N118" s="22"/>
      <c r="O118" s="332"/>
      <c r="Q118" s="332"/>
      <c r="S118" s="36"/>
      <c r="T118" s="37"/>
      <c r="V118" s="22"/>
    </row>
    <row r="119" spans="1:22" s="32" customFormat="1">
      <c r="A119" s="23" t="str">
        <f>PE!A118</f>
        <v xml:space="preserve">200907_Standard_PE_145mikro </v>
      </c>
      <c r="B119" s="298" t="str">
        <f>PE!AP118</f>
        <v>Methode</v>
      </c>
      <c r="C119" s="24" t="s">
        <v>1135</v>
      </c>
      <c r="D119" s="25">
        <f>PE!AF118</f>
        <v>24.573916062037309</v>
      </c>
      <c r="E119" s="26">
        <f>PE!AL118</f>
        <v>1.0315944099477583</v>
      </c>
      <c r="F119" s="26">
        <f>PP!Z118</f>
        <v>0</v>
      </c>
      <c r="G119" s="26">
        <f>PS!Q118</f>
        <v>0</v>
      </c>
      <c r="H119" s="26">
        <f>PMMA!G118</f>
        <v>0</v>
      </c>
      <c r="I119" s="26">
        <f>PET!Q118</f>
        <v>9.0622679364938841E-2</v>
      </c>
      <c r="J119" s="27">
        <f t="shared" si="3"/>
        <v>1.1222170893126973</v>
      </c>
      <c r="K119" s="28"/>
      <c r="L119" s="29"/>
      <c r="M119" s="28"/>
      <c r="N119" s="22"/>
      <c r="O119" s="332"/>
      <c r="Q119" s="332"/>
      <c r="S119" s="36"/>
      <c r="T119" s="37"/>
      <c r="V119" s="22"/>
    </row>
    <row r="120" spans="1:22" s="32" customFormat="1">
      <c r="A120" s="23" t="str">
        <f>PE!A119</f>
        <v xml:space="preserve">200907_Zentrat_UESE_10Sieb_PM_1 </v>
      </c>
      <c r="B120" s="298" t="str">
        <f>PE!AP119</f>
        <v>KWS, Schlamm</v>
      </c>
      <c r="C120" s="24" t="s">
        <v>1139</v>
      </c>
      <c r="D120" s="25">
        <f>PE!AF119</f>
        <v>56.850817660254073</v>
      </c>
      <c r="E120" s="26">
        <f>PE!AL119</f>
        <v>0.73041704263359131</v>
      </c>
      <c r="F120" s="26">
        <f>PP!Z119</f>
        <v>0.12552948539591377</v>
      </c>
      <c r="G120" s="26">
        <f>PS!Q119</f>
        <v>0</v>
      </c>
      <c r="H120" s="26">
        <f>PMMA!G119</f>
        <v>0</v>
      </c>
      <c r="I120" s="26">
        <f>PET!Q119</f>
        <v>0</v>
      </c>
      <c r="J120" s="27">
        <f t="shared" si="3"/>
        <v>0.8559465280295051</v>
      </c>
      <c r="K120" s="28">
        <v>20.83</v>
      </c>
      <c r="L120" s="29"/>
      <c r="M120" s="28"/>
      <c r="N120" s="22"/>
      <c r="O120" s="332"/>
      <c r="Q120" s="332"/>
      <c r="S120" s="36"/>
      <c r="T120" s="37"/>
      <c r="V120" s="22"/>
    </row>
    <row r="121" spans="1:22" s="32" customFormat="1">
      <c r="A121" s="23" t="str">
        <f>PE!A120</f>
        <v>200907_Zentrat_UESE_10Sieb_PM_2</v>
      </c>
      <c r="B121" s="298" t="str">
        <f>PE!AP120</f>
        <v>KWS, Schlamm</v>
      </c>
      <c r="C121" s="24" t="s">
        <v>1139</v>
      </c>
      <c r="D121" s="25">
        <f>PE!AF120</f>
        <v>49.250563653799716</v>
      </c>
      <c r="E121" s="26">
        <f>PE!AL120</f>
        <v>3.7920650824356659</v>
      </c>
      <c r="F121" s="26">
        <f>PP!Z120</f>
        <v>1.6168648795907463</v>
      </c>
      <c r="G121" s="26">
        <f>PS!Q120</f>
        <v>0</v>
      </c>
      <c r="H121" s="26">
        <f>PMMA!G120</f>
        <v>0</v>
      </c>
      <c r="I121" s="26">
        <f>PET!Q120</f>
        <v>0</v>
      </c>
      <c r="J121" s="27">
        <f t="shared" si="3"/>
        <v>5.408929962026412</v>
      </c>
      <c r="K121" s="28">
        <v>20.83</v>
      </c>
      <c r="L121" s="29"/>
      <c r="M121" s="28"/>
      <c r="N121" s="22"/>
      <c r="O121" s="332"/>
      <c r="Q121" s="332"/>
      <c r="S121" s="36"/>
      <c r="T121" s="37"/>
      <c r="V121" s="22"/>
    </row>
    <row r="122" spans="1:22" s="22" customFormat="1">
      <c r="A122" s="23" t="str">
        <f>PE!A121</f>
        <v xml:space="preserve">200916_Luebeck_Stichtpr_ Zul_gr1mm_190807_1 </v>
      </c>
      <c r="B122" s="298" t="str">
        <f>PE!AP121</f>
        <v>Methode</v>
      </c>
      <c r="C122" s="24" t="s">
        <v>1134</v>
      </c>
      <c r="D122" s="25">
        <f>PE!AF121</f>
        <v>35.543999162348925</v>
      </c>
      <c r="E122" s="26">
        <f>PE!AL121</f>
        <v>4.6975334703601241</v>
      </c>
      <c r="F122" s="26">
        <f>PP!Z121</f>
        <v>0.8582328089656357</v>
      </c>
      <c r="G122" s="26">
        <f>PS!Q121</f>
        <v>0</v>
      </c>
      <c r="H122" s="26">
        <f>PMMA!G121</f>
        <v>0</v>
      </c>
      <c r="I122" s="26">
        <f>PET!Q121</f>
        <v>0</v>
      </c>
      <c r="J122" s="27">
        <f t="shared" si="3"/>
        <v>5.5557662793257601</v>
      </c>
      <c r="K122" s="28">
        <v>18.329999999999998</v>
      </c>
      <c r="L122" s="29">
        <v>0.42670000000000002</v>
      </c>
      <c r="M122" s="28"/>
      <c r="O122" s="332"/>
      <c r="Q122" s="332"/>
      <c r="S122" s="36"/>
      <c r="T122" s="37"/>
      <c r="U122" s="32"/>
    </row>
    <row r="123" spans="1:22" s="22" customFormat="1">
      <c r="A123" s="23" t="str">
        <f>PE!A122</f>
        <v xml:space="preserve">200916_Luebeck_Stichtpr_ Zul_gr1mm_190807_2 </v>
      </c>
      <c r="B123" s="298" t="str">
        <f>PE!AP122</f>
        <v>Methode</v>
      </c>
      <c r="C123" s="24" t="s">
        <v>1134</v>
      </c>
      <c r="D123" s="25">
        <f>PE!AF122</f>
        <v>39.444965522752526</v>
      </c>
      <c r="E123" s="26">
        <f>PE!AL122</f>
        <v>6.8249432655996483</v>
      </c>
      <c r="F123" s="26">
        <f>PP!Z122</f>
        <v>0.94239930577861042</v>
      </c>
      <c r="G123" s="26">
        <f>PS!Q122</f>
        <v>0</v>
      </c>
      <c r="H123" s="26">
        <f>PMMA!G122</f>
        <v>0</v>
      </c>
      <c r="I123" s="26">
        <f>PET!Q122</f>
        <v>0</v>
      </c>
      <c r="J123" s="27">
        <f t="shared" si="3"/>
        <v>7.7673425713782587</v>
      </c>
      <c r="K123" s="28">
        <v>18.329999999999998</v>
      </c>
      <c r="L123" s="29">
        <v>0.42670000000000002</v>
      </c>
      <c r="M123" s="28"/>
      <c r="O123" s="332"/>
      <c r="Q123" s="332"/>
      <c r="S123" s="36"/>
      <c r="T123" s="37"/>
      <c r="U123" s="32"/>
    </row>
    <row r="124" spans="1:22" s="22" customFormat="1">
      <c r="A124" s="23" t="str">
        <f>PE!A123</f>
        <v>200918_BS_30min_SM_200207_1_MP</v>
      </c>
      <c r="B124" s="298" t="str">
        <f>PE!AP123</f>
        <v>Probenaufbereitung</v>
      </c>
      <c r="C124" s="24" t="s">
        <v>1136</v>
      </c>
      <c r="D124" s="25">
        <f>PE!AF123</f>
        <v>45.777319567075004</v>
      </c>
      <c r="E124" s="26">
        <f>PE!AL123</f>
        <v>3.8285922412719096</v>
      </c>
      <c r="F124" s="26">
        <f>PP!Z123</f>
        <v>0.62787777614395357</v>
      </c>
      <c r="G124" s="26">
        <f>PS!Q123</f>
        <v>0</v>
      </c>
      <c r="H124" s="26">
        <f>PMMA!G123</f>
        <v>0</v>
      </c>
      <c r="I124" s="26">
        <f>PET!Q123</f>
        <v>0</v>
      </c>
      <c r="J124" s="27">
        <f t="shared" si="3"/>
        <v>4.4564700174158629</v>
      </c>
      <c r="K124" s="28"/>
      <c r="L124" s="29"/>
      <c r="M124" s="28"/>
      <c r="O124" s="332"/>
      <c r="Q124" s="332"/>
      <c r="S124" s="36"/>
      <c r="T124" s="37"/>
      <c r="U124" s="32"/>
    </row>
    <row r="125" spans="1:22" s="22" customFormat="1">
      <c r="A125" s="23" t="str">
        <f>PE!A124</f>
        <v>200918_BS_30min_SM_200207_2_vint_MP</v>
      </c>
      <c r="B125" s="298" t="str">
        <f>PE!AP124</f>
        <v>Probenaufbereitung</v>
      </c>
      <c r="C125" s="24" t="s">
        <v>1136</v>
      </c>
      <c r="D125" s="25">
        <f>PE!AF124</f>
        <v>67.757842369850366</v>
      </c>
      <c r="E125" s="26">
        <f>PE!AL124</f>
        <v>3.2031381028787265</v>
      </c>
      <c r="F125" s="26">
        <f>PP!Z124</f>
        <v>0.55122221557828333</v>
      </c>
      <c r="G125" s="26">
        <f>PS!Q124</f>
        <v>0</v>
      </c>
      <c r="H125" s="26">
        <f>PMMA!G124</f>
        <v>0</v>
      </c>
      <c r="I125" s="26">
        <f>PET!Q124</f>
        <v>0</v>
      </c>
      <c r="J125" s="27">
        <f t="shared" si="3"/>
        <v>3.7543603184570098</v>
      </c>
      <c r="K125" s="28"/>
      <c r="L125" s="29"/>
      <c r="M125" s="28"/>
      <c r="O125" s="332"/>
      <c r="Q125" s="332"/>
      <c r="S125" s="36"/>
      <c r="T125" s="37"/>
      <c r="U125" s="32"/>
    </row>
    <row r="126" spans="1:22" s="22" customFormat="1">
      <c r="A126" s="23" t="str">
        <f>PE!A125</f>
        <v>200918_BS_40min_SM_200207_1_vint_MP</v>
      </c>
      <c r="B126" s="298" t="str">
        <f>PE!AP125</f>
        <v>Probenaufbereitung</v>
      </c>
      <c r="C126" s="24" t="s">
        <v>1136</v>
      </c>
      <c r="D126" s="25">
        <f>PE!AF125</f>
        <v>50.21840989611357</v>
      </c>
      <c r="E126" s="26">
        <f>PE!AL125</f>
        <v>3.8630145793489628</v>
      </c>
      <c r="F126" s="26">
        <f>PP!Z125</f>
        <v>0.31299648075532455</v>
      </c>
      <c r="G126" s="26">
        <f>PS!Q125</f>
        <v>0</v>
      </c>
      <c r="H126" s="26">
        <f>PMMA!G125</f>
        <v>0</v>
      </c>
      <c r="I126" s="26">
        <f>PET!Q125</f>
        <v>0</v>
      </c>
      <c r="J126" s="27">
        <f t="shared" si="3"/>
        <v>4.1760110601042877</v>
      </c>
      <c r="K126" s="28"/>
      <c r="L126" s="29"/>
      <c r="M126" s="28"/>
      <c r="O126" s="332"/>
      <c r="Q126" s="332"/>
      <c r="S126" s="36"/>
      <c r="T126" s="37"/>
      <c r="U126" s="32"/>
    </row>
    <row r="127" spans="1:22" s="22" customFormat="1">
      <c r="A127" s="23" t="str">
        <f>PE!A126</f>
        <v>200918_BS_40min_SM_200207_2_vint_MP</v>
      </c>
      <c r="B127" s="298" t="str">
        <f>PE!AP126</f>
        <v>Probenaufbereitung</v>
      </c>
      <c r="C127" s="24" t="s">
        <v>1136</v>
      </c>
      <c r="D127" s="25">
        <f>PE!AF126</f>
        <v>36.12912244713997</v>
      </c>
      <c r="E127" s="26">
        <f>PE!AL126</f>
        <v>3.0767756200800962</v>
      </c>
      <c r="F127" s="26">
        <f>PP!Z126</f>
        <v>0.44807602688216902</v>
      </c>
      <c r="G127" s="26">
        <f>PS!Q126</f>
        <v>0</v>
      </c>
      <c r="H127" s="26">
        <f>PMMA!G126</f>
        <v>0</v>
      </c>
      <c r="I127" s="26">
        <f>PET!Q126</f>
        <v>0</v>
      </c>
      <c r="J127" s="27">
        <f t="shared" si="3"/>
        <v>3.5248516469622651</v>
      </c>
      <c r="K127" s="28"/>
      <c r="L127" s="29"/>
      <c r="M127" s="28"/>
      <c r="O127" s="332"/>
      <c r="Q127" s="332"/>
      <c r="S127" s="36"/>
      <c r="T127" s="37"/>
      <c r="U127" s="32"/>
    </row>
    <row r="128" spans="1:22" s="22" customFormat="1">
      <c r="A128" s="23" t="str">
        <f>PE!A127</f>
        <v>200918_KA_BS_Ablauf_VorklÃ¤rung_PM_190524_1_vint_MP</v>
      </c>
      <c r="B128" s="298" t="str">
        <f>PE!AP127</f>
        <v>Probenaufbereitung</v>
      </c>
      <c r="C128" s="24" t="s">
        <v>1136</v>
      </c>
      <c r="D128" s="25">
        <f>PE!AF127</f>
        <v>68.734596377622239</v>
      </c>
      <c r="E128" s="26">
        <f>PE!AL127</f>
        <v>4.1014012036693481</v>
      </c>
      <c r="F128" s="26">
        <f>PP!Z127</f>
        <v>0</v>
      </c>
      <c r="G128" s="26">
        <f>PS!Q127</f>
        <v>0</v>
      </c>
      <c r="H128" s="26">
        <f>PMMA!G127</f>
        <v>0</v>
      </c>
      <c r="I128" s="26">
        <f>PET!Q127</f>
        <v>0</v>
      </c>
      <c r="J128" s="27">
        <f t="shared" si="3"/>
        <v>4.1014012036693481</v>
      </c>
      <c r="K128" s="28"/>
      <c r="L128" s="29"/>
      <c r="M128" s="28"/>
      <c r="O128" s="332"/>
      <c r="Q128" s="332"/>
      <c r="S128" s="36"/>
      <c r="T128" s="37"/>
      <c r="U128" s="32"/>
    </row>
    <row r="129" spans="1:21" s="22" customFormat="1">
      <c r="A129" s="23" t="str">
        <f>PE!A128</f>
        <v>200918_KA_BS_Ablauf_VorklÃ¤rung_PM_190524_2_vint_MP</v>
      </c>
      <c r="B129" s="298" t="str">
        <f>PE!AP128</f>
        <v>Probenaufbereitung</v>
      </c>
      <c r="C129" s="24" t="s">
        <v>1136</v>
      </c>
      <c r="D129" s="25">
        <f>PE!AF128</f>
        <v>58.128514842818255</v>
      </c>
      <c r="E129" s="26">
        <f>PE!AL128</f>
        <v>4.5470837771778889</v>
      </c>
      <c r="F129" s="26">
        <f>PP!Z128</f>
        <v>3.1057619057898473</v>
      </c>
      <c r="G129" s="26">
        <f>PS!Q128</f>
        <v>0</v>
      </c>
      <c r="H129" s="26">
        <f>PMMA!G128</f>
        <v>0</v>
      </c>
      <c r="I129" s="26">
        <f>PET!Q128</f>
        <v>0</v>
      </c>
      <c r="J129" s="27">
        <f t="shared" si="3"/>
        <v>7.6528456829677367</v>
      </c>
      <c r="K129" s="28"/>
      <c r="L129" s="29"/>
      <c r="M129" s="28"/>
      <c r="O129" s="332"/>
      <c r="Q129" s="332"/>
      <c r="S129" s="36"/>
      <c r="T129" s="37"/>
      <c r="U129" s="32"/>
    </row>
    <row r="130" spans="1:21" s="22" customFormat="1">
      <c r="A130" s="23" t="str">
        <f>PE!A129</f>
        <v>200918_Z-Biologie_200522_1_(vint)_MP</v>
      </c>
      <c r="B130" s="298" t="str">
        <f>PE!AP129</f>
        <v>Referenzmessung BS</v>
      </c>
      <c r="C130" s="24" t="s">
        <v>1140</v>
      </c>
      <c r="D130" s="25">
        <f>PE!AF129</f>
        <v>63.987800533604755</v>
      </c>
      <c r="E130" s="26">
        <f>PE!AL129</f>
        <v>18.422382951455255</v>
      </c>
      <c r="F130" s="26">
        <f>PP!Z129</f>
        <v>1.6216662367036654</v>
      </c>
      <c r="G130" s="26">
        <f>PS!Q129</f>
        <v>0</v>
      </c>
      <c r="H130" s="26">
        <f>PMMA!G129</f>
        <v>0</v>
      </c>
      <c r="I130" s="26">
        <f>PET!Q129</f>
        <v>0</v>
      </c>
      <c r="J130" s="27">
        <f t="shared" si="3"/>
        <v>20.044049188158919</v>
      </c>
      <c r="K130" s="28"/>
      <c r="L130" s="29"/>
      <c r="M130" s="28"/>
      <c r="O130" s="332"/>
      <c r="Q130" s="332"/>
      <c r="S130" s="36"/>
      <c r="T130" s="37"/>
      <c r="U130" s="32"/>
    </row>
    <row r="131" spans="1:21" s="22" customFormat="1">
      <c r="A131" s="23" t="str">
        <f>PE!A130</f>
        <v>200918_Z-Biologie_200522_2_(vint)_MP</v>
      </c>
      <c r="B131" s="298" t="str">
        <f>PE!AP130</f>
        <v>Referenzmessung BS</v>
      </c>
      <c r="C131" s="24" t="s">
        <v>1140</v>
      </c>
      <c r="D131" s="25">
        <f>PE!AF130</f>
        <v>33.664782475662122</v>
      </c>
      <c r="E131" s="26">
        <f>PE!AL130</f>
        <v>6.7850176506957673</v>
      </c>
      <c r="F131" s="26">
        <f>PP!Z130</f>
        <v>1.1190775459459632</v>
      </c>
      <c r="G131" s="26">
        <f>PS!Q130</f>
        <v>0</v>
      </c>
      <c r="H131" s="26">
        <f>PMMA!G130</f>
        <v>0</v>
      </c>
      <c r="I131" s="26">
        <f>PET!Q130</f>
        <v>0</v>
      </c>
      <c r="J131" s="27">
        <f t="shared" si="3"/>
        <v>7.9040951966417303</v>
      </c>
      <c r="K131" s="28"/>
      <c r="L131" s="29"/>
      <c r="M131" s="28"/>
      <c r="O131" s="332"/>
      <c r="Q131" s="332"/>
      <c r="S131" s="36"/>
      <c r="T131" s="37"/>
      <c r="U131" s="32"/>
    </row>
    <row r="132" spans="1:21" s="22" customFormat="1">
      <c r="A132" s="23" t="str">
        <f>PE!A131</f>
        <v>200918_Zentrat_FSE_PM_200619_1_vint_MP</v>
      </c>
      <c r="B132" s="298" t="str">
        <f>PE!AP131</f>
        <v>KWS, Schlamm</v>
      </c>
      <c r="C132" s="24" t="s">
        <v>1141</v>
      </c>
      <c r="D132" s="25">
        <f>PE!AF131</f>
        <v>58.995077681984633</v>
      </c>
      <c r="E132" s="26">
        <f>PE!AL131</f>
        <v>4.2115010890498876</v>
      </c>
      <c r="F132" s="26">
        <f>PP!Z131</f>
        <v>0.47316307268968771</v>
      </c>
      <c r="G132" s="26">
        <f>PS!Q131</f>
        <v>0</v>
      </c>
      <c r="H132" s="26">
        <f>PMMA!G131</f>
        <v>0</v>
      </c>
      <c r="I132" s="26">
        <f>PET!Q131</f>
        <v>0.35988858835822179</v>
      </c>
      <c r="J132" s="27">
        <f t="shared" si="3"/>
        <v>5.0445527500977967</v>
      </c>
      <c r="K132" s="28"/>
      <c r="L132" s="29"/>
      <c r="M132" s="28"/>
      <c r="O132" s="332"/>
      <c r="Q132" s="332"/>
      <c r="S132" s="36"/>
      <c r="T132" s="37"/>
      <c r="U132" s="32"/>
    </row>
    <row r="133" spans="1:21" s="22" customFormat="1">
      <c r="A133" s="23" t="str">
        <f>PE!A132</f>
        <v>200918_Zentrat_FSE_PM_200619_2_vint_MP</v>
      </c>
      <c r="B133" s="298" t="str">
        <f>PE!AP132</f>
        <v>KWS, Schlamm</v>
      </c>
      <c r="C133" s="24" t="s">
        <v>1141</v>
      </c>
      <c r="D133" s="25">
        <f>PE!AF132</f>
        <v>62.828206614545046</v>
      </c>
      <c r="E133" s="26">
        <f>PE!AL132</f>
        <v>3.9775786227945455</v>
      </c>
      <c r="F133" s="26">
        <f>PP!Z132</f>
        <v>0.38038107660769577</v>
      </c>
      <c r="G133" s="26">
        <f>PS!Q132</f>
        <v>0</v>
      </c>
      <c r="H133" s="26">
        <f>PMMA!G132</f>
        <v>0</v>
      </c>
      <c r="I133" s="26">
        <f>PET!Q132</f>
        <v>0.3304484362631262</v>
      </c>
      <c r="J133" s="27">
        <f t="shared" si="3"/>
        <v>4.6884081356653677</v>
      </c>
      <c r="K133" s="28"/>
      <c r="L133" s="29"/>
      <c r="M133" s="28"/>
      <c r="O133" s="332"/>
      <c r="Q133" s="332"/>
      <c r="S133" s="36"/>
      <c r="T133" s="37"/>
      <c r="U133" s="32"/>
    </row>
    <row r="134" spans="1:21" s="22" customFormat="1">
      <c r="A134" s="23" t="str">
        <f>PE!A133</f>
        <v>200918_Zentrat_ÃœSE_10Sieb_a+b_PM_1_vint_MP</v>
      </c>
      <c r="B134" s="298" t="str">
        <f>PE!AP133</f>
        <v>KWS, Schlamm</v>
      </c>
      <c r="C134" s="24" t="s">
        <v>1142</v>
      </c>
      <c r="D134" s="25">
        <f>PE!AF133</f>
        <v>74.250230786122401</v>
      </c>
      <c r="E134" s="26">
        <f>PE!AL133</f>
        <v>3.3125306989961829</v>
      </c>
      <c r="F134" s="26">
        <f>PP!Z133</f>
        <v>0</v>
      </c>
      <c r="G134" s="26">
        <f>PS!Q133</f>
        <v>0</v>
      </c>
      <c r="H134" s="26">
        <f>PMMA!G133</f>
        <v>0</v>
      </c>
      <c r="I134" s="26">
        <f>PET!Q133</f>
        <v>0</v>
      </c>
      <c r="J134" s="27">
        <f t="shared" si="3"/>
        <v>3.3125306989961829</v>
      </c>
      <c r="K134" s="28"/>
      <c r="L134" s="29"/>
      <c r="M134" s="28"/>
      <c r="O134" s="332"/>
      <c r="Q134" s="332"/>
      <c r="S134" s="36"/>
      <c r="T134" s="37"/>
      <c r="U134" s="32"/>
    </row>
    <row r="135" spans="1:21" s="22" customFormat="1">
      <c r="A135" s="23" t="str">
        <f>PE!A134</f>
        <v>200918_Zentrat_ÃœSE_10Sieb_a+b_PM_2_vint_MP</v>
      </c>
      <c r="B135" s="298" t="str">
        <f>PE!AP134</f>
        <v>KWS, Schlamm</v>
      </c>
      <c r="C135" s="24" t="s">
        <v>1142</v>
      </c>
      <c r="D135" s="25">
        <f>PE!AF134</f>
        <v>44.322010433396699</v>
      </c>
      <c r="E135" s="26">
        <f>PE!AL134</f>
        <v>3.0738000405573467</v>
      </c>
      <c r="F135" s="26">
        <f>PP!Z134</f>
        <v>0.52912634055450991</v>
      </c>
      <c r="G135" s="26">
        <f>PS!Q134</f>
        <v>0</v>
      </c>
      <c r="H135" s="26">
        <f>PMMA!G134</f>
        <v>0</v>
      </c>
      <c r="I135" s="26">
        <f>PET!Q134</f>
        <v>0</v>
      </c>
      <c r="J135" s="27">
        <f t="shared" si="3"/>
        <v>3.6029263811118568</v>
      </c>
      <c r="K135" s="28"/>
      <c r="L135" s="29"/>
      <c r="M135" s="28"/>
      <c r="O135" s="332"/>
      <c r="Q135" s="332"/>
      <c r="S135" s="36"/>
      <c r="T135" s="37"/>
      <c r="U135" s="32"/>
    </row>
    <row r="136" spans="1:21" s="22" customFormat="1">
      <c r="A136" s="23" t="str">
        <f>PE!A135</f>
        <v>200918_BS_10min_SM_200207_1_vint_MP</v>
      </c>
      <c r="B136" s="298" t="str">
        <f>PE!AP135</f>
        <v>Probenaufbereitung</v>
      </c>
      <c r="C136" s="24" t="s">
        <v>1136</v>
      </c>
      <c r="D136" s="25">
        <f>PE!AF135</f>
        <v>53.890431239402744</v>
      </c>
      <c r="E136" s="26">
        <f>PE!AL135</f>
        <v>8.9415603812149982</v>
      </c>
      <c r="F136" s="26">
        <f>PP!Z135</f>
        <v>0.79289365788691579</v>
      </c>
      <c r="G136" s="26">
        <f>PS!Q135</f>
        <v>0</v>
      </c>
      <c r="H136" s="26">
        <f>PMMA!G135</f>
        <v>0</v>
      </c>
      <c r="I136" s="26">
        <f>PET!Q135</f>
        <v>0</v>
      </c>
      <c r="J136" s="27">
        <f t="shared" si="3"/>
        <v>9.7344540391019141</v>
      </c>
      <c r="K136" s="28"/>
      <c r="L136" s="29"/>
      <c r="M136" s="28"/>
      <c r="O136" s="332"/>
      <c r="Q136" s="332"/>
      <c r="S136" s="36"/>
      <c r="T136" s="37"/>
      <c r="U136" s="32"/>
    </row>
    <row r="137" spans="1:21" s="22" customFormat="1">
      <c r="A137" s="23" t="str">
        <f>PE!A136</f>
        <v>200918_BS_10min_SM_200207_2_MP</v>
      </c>
      <c r="B137" s="298" t="str">
        <f>PE!AP136</f>
        <v>Probenaufbereitung</v>
      </c>
      <c r="C137" s="24" t="s">
        <v>1136</v>
      </c>
      <c r="D137" s="25">
        <f>PE!AF136</f>
        <v>11.142454867907645</v>
      </c>
      <c r="E137" s="26">
        <f>PE!AL136</f>
        <v>2.8308686120807027</v>
      </c>
      <c r="F137" s="26">
        <f>PP!Z136</f>
        <v>0.36052268670552085</v>
      </c>
      <c r="G137" s="26">
        <f>PS!Q136</f>
        <v>0</v>
      </c>
      <c r="H137" s="26">
        <f>PMMA!G136</f>
        <v>0</v>
      </c>
      <c r="I137" s="26">
        <f>PET!Q136</f>
        <v>0</v>
      </c>
      <c r="J137" s="27">
        <f t="shared" si="3"/>
        <v>3.1913912987862236</v>
      </c>
      <c r="K137" s="28"/>
      <c r="L137" s="29"/>
      <c r="M137" s="28"/>
      <c r="O137" s="332"/>
      <c r="Q137" s="332"/>
      <c r="S137" s="36"/>
      <c r="T137" s="37"/>
      <c r="U137" s="32"/>
    </row>
    <row r="138" spans="1:21" s="22" customFormat="1">
      <c r="A138" s="23" t="str">
        <f>PE!A137</f>
        <v>200918_BS_20min_SM_200207_1_vint_MP</v>
      </c>
      <c r="B138" s="298" t="str">
        <f>PE!AP137</f>
        <v>Probenaufbereitung</v>
      </c>
      <c r="C138" s="24" t="s">
        <v>1136</v>
      </c>
      <c r="D138" s="25">
        <f>PE!AF137</f>
        <v>44.429266603306189</v>
      </c>
      <c r="E138" s="26">
        <f>PE!AL137</f>
        <v>4.2613518895868694</v>
      </c>
      <c r="F138" s="26">
        <f>PP!Z137</f>
        <v>0.34448919484997348</v>
      </c>
      <c r="G138" s="26">
        <f>PS!Q137</f>
        <v>0</v>
      </c>
      <c r="H138" s="26">
        <f>PMMA!G137</f>
        <v>0</v>
      </c>
      <c r="I138" s="26">
        <f>PET!Q137</f>
        <v>0</v>
      </c>
      <c r="J138" s="27">
        <f t="shared" si="3"/>
        <v>4.6058410844368431</v>
      </c>
      <c r="K138" s="28"/>
      <c r="L138" s="29"/>
      <c r="M138" s="28"/>
      <c r="O138" s="332"/>
      <c r="Q138" s="332"/>
      <c r="S138" s="36"/>
      <c r="T138" s="37"/>
      <c r="U138" s="32"/>
    </row>
    <row r="139" spans="1:21" s="22" customFormat="1">
      <c r="A139" s="23" t="str">
        <f>PE!A138</f>
        <v>200918_BS_20min_SM_200207_1_wint_MP</v>
      </c>
      <c r="B139" s="298" t="str">
        <f>PE!AP138</f>
        <v>Probenaufbereitung</v>
      </c>
      <c r="C139" s="24" t="s">
        <v>1136</v>
      </c>
      <c r="D139" s="25">
        <f>PE!AF138</f>
        <v>49.945979394118801</v>
      </c>
      <c r="E139" s="26">
        <f>PE!AL138</f>
        <v>2.5463836202670107</v>
      </c>
      <c r="F139" s="26">
        <f>PP!Z138</f>
        <v>0.34448919484997348</v>
      </c>
      <c r="G139" s="26">
        <f>PS!Q138</f>
        <v>0</v>
      </c>
      <c r="H139" s="26">
        <f>PMMA!G138</f>
        <v>0</v>
      </c>
      <c r="I139" s="26">
        <f>PET!Q138</f>
        <v>0</v>
      </c>
      <c r="J139" s="27">
        <f t="shared" si="3"/>
        <v>2.890872815116984</v>
      </c>
      <c r="K139" s="28"/>
      <c r="L139" s="29"/>
      <c r="M139" s="28"/>
      <c r="O139" s="332"/>
      <c r="Q139" s="332"/>
      <c r="S139" s="36"/>
      <c r="T139" s="37"/>
      <c r="U139" s="32"/>
    </row>
    <row r="140" spans="1:21" s="22" customFormat="1">
      <c r="A140" s="23" t="str">
        <f>PE!A139</f>
        <v>200918_BS_20min_SM_200207_2_vint_MP</v>
      </c>
      <c r="B140" s="298" t="str">
        <f>PE!AP139</f>
        <v>Probenaufbereitung</v>
      </c>
      <c r="C140" s="24" t="s">
        <v>1136</v>
      </c>
      <c r="D140" s="25">
        <f>PE!AF139</f>
        <v>50.345094291077231</v>
      </c>
      <c r="E140" s="26">
        <f>PE!AL139</f>
        <v>4.2383140551227987</v>
      </c>
      <c r="F140" s="26">
        <f>PP!Z139</f>
        <v>0.22550131901903428</v>
      </c>
      <c r="G140" s="26">
        <f>PS!Q139</f>
        <v>0</v>
      </c>
      <c r="H140" s="26">
        <f>PMMA!G139</f>
        <v>0</v>
      </c>
      <c r="I140" s="26">
        <f>PET!Q139</f>
        <v>0</v>
      </c>
      <c r="J140" s="27">
        <f t="shared" si="3"/>
        <v>4.4638153741418334</v>
      </c>
      <c r="K140" s="28"/>
      <c r="L140" s="29"/>
      <c r="M140" s="28"/>
      <c r="O140" s="332"/>
      <c r="Q140" s="332"/>
      <c r="S140" s="36"/>
      <c r="T140" s="37"/>
      <c r="U140" s="32"/>
    </row>
    <row r="141" spans="1:21" s="22" customFormat="1">
      <c r="A141" s="23" t="str">
        <f>PE!A140</f>
        <v xml:space="preserve">200921 _Standard_1_25-200 </v>
      </c>
      <c r="B141" s="298" t="str">
        <f>PE!AP140</f>
        <v>Methode</v>
      </c>
      <c r="C141" s="24" t="s">
        <v>1135</v>
      </c>
      <c r="D141" s="25" t="e">
        <f>PE!AF140</f>
        <v>#DIV/0!</v>
      </c>
      <c r="E141" s="26">
        <f>PE!AL140</f>
        <v>0</v>
      </c>
      <c r="F141" s="26">
        <f>PP!Z140</f>
        <v>0</v>
      </c>
      <c r="G141" s="26">
        <f>PS!Q140</f>
        <v>22.071677718225974</v>
      </c>
      <c r="H141" s="26">
        <f>PMMA!G140</f>
        <v>7808.5814167611106</v>
      </c>
      <c r="I141" s="26">
        <f>PET!Q140</f>
        <v>0</v>
      </c>
      <c r="J141" s="27">
        <f t="shared" si="3"/>
        <v>7830.6530944793367</v>
      </c>
      <c r="K141" s="28"/>
      <c r="L141" s="29"/>
      <c r="M141" s="28"/>
      <c r="O141" s="332"/>
      <c r="Q141" s="332"/>
      <c r="S141" s="36"/>
      <c r="T141" s="37"/>
      <c r="U141" s="32"/>
    </row>
    <row r="142" spans="1:21" s="22" customFormat="1">
      <c r="A142" s="23" t="str">
        <f>PE!A141</f>
        <v xml:space="preserve">200921 _Standard_1_25-200 </v>
      </c>
      <c r="B142" s="298" t="str">
        <f>PE!AP141</f>
        <v>Methode</v>
      </c>
      <c r="C142" s="24" t="s">
        <v>1135</v>
      </c>
      <c r="D142" s="25" t="e">
        <f>PE!AF141</f>
        <v>#DIV/0!</v>
      </c>
      <c r="E142" s="26">
        <f>PE!AL141</f>
        <v>0</v>
      </c>
      <c r="F142" s="26">
        <f>PP!Z141</f>
        <v>0</v>
      </c>
      <c r="G142" s="26">
        <f>PS!Q141</f>
        <v>0</v>
      </c>
      <c r="H142" s="26">
        <f>PMMA!G141</f>
        <v>7.7390722632941493</v>
      </c>
      <c r="I142" s="26">
        <f>PET!Q141</f>
        <v>0</v>
      </c>
      <c r="J142" s="27">
        <f t="shared" si="3"/>
        <v>7.7390722632941493</v>
      </c>
      <c r="K142" s="28"/>
      <c r="L142" s="29"/>
      <c r="M142" s="28"/>
      <c r="O142" s="332"/>
      <c r="Q142" s="332"/>
      <c r="S142" s="36"/>
      <c r="T142" s="37"/>
      <c r="U142" s="32"/>
    </row>
    <row r="143" spans="1:21" s="22" customFormat="1">
      <c r="A143" s="23" t="str">
        <f>PE!A142</f>
        <v xml:space="preserve">200921 _Standards_1_200-350 </v>
      </c>
      <c r="B143" s="298" t="str">
        <f>PE!AP142</f>
        <v>Methode</v>
      </c>
      <c r="C143" s="24" t="s">
        <v>1135</v>
      </c>
      <c r="D143" s="25" t="e">
        <f>PE!AF142</f>
        <v>#DIV/0!</v>
      </c>
      <c r="E143" s="26">
        <f>PE!AL142</f>
        <v>0</v>
      </c>
      <c r="F143" s="26">
        <f>PP!Z142</f>
        <v>883.38246683708064</v>
      </c>
      <c r="G143" s="26">
        <f>PS!Q142</f>
        <v>42.310019118852175</v>
      </c>
      <c r="H143" s="26">
        <f>PMMA!G142</f>
        <v>1999.7999225418391</v>
      </c>
      <c r="I143" s="26">
        <f>PET!Q142</f>
        <v>1.1216989430229141</v>
      </c>
      <c r="J143" s="27">
        <f t="shared" si="3"/>
        <v>2926.6141074407947</v>
      </c>
      <c r="K143" s="28"/>
      <c r="L143" s="29"/>
      <c r="M143" s="28"/>
      <c r="O143" s="332"/>
      <c r="Q143" s="332"/>
      <c r="S143" s="36"/>
      <c r="T143" s="37"/>
      <c r="U143" s="32"/>
    </row>
    <row r="144" spans="1:21" s="22" customFormat="1">
      <c r="A144" s="23" t="str">
        <f>PE!A143</f>
        <v xml:space="preserve">200921 _Standards_1_200-350 </v>
      </c>
      <c r="B144" s="298" t="str">
        <f>PE!AP143</f>
        <v>Methode</v>
      </c>
      <c r="C144" s="24" t="s">
        <v>1135</v>
      </c>
      <c r="D144" s="25" t="e">
        <f>PE!AF143</f>
        <v>#DIV/0!</v>
      </c>
      <c r="E144" s="26">
        <f>PE!AL143</f>
        <v>0</v>
      </c>
      <c r="F144" s="26">
        <f>PP!Z143</f>
        <v>18.711427186127498</v>
      </c>
      <c r="G144" s="26">
        <f>PS!Q143</f>
        <v>0.91157558157238505</v>
      </c>
      <c r="H144" s="26">
        <f>PMMA!G143</f>
        <v>42.878012121079841</v>
      </c>
      <c r="I144" s="26">
        <f>PET!Q143</f>
        <v>0</v>
      </c>
      <c r="J144" s="27">
        <f t="shared" si="3"/>
        <v>62.501014888779721</v>
      </c>
      <c r="K144" s="28"/>
      <c r="L144" s="29"/>
      <c r="M144" s="28"/>
      <c r="O144" s="332"/>
      <c r="Q144" s="332"/>
      <c r="S144" s="36"/>
      <c r="T144" s="37"/>
      <c r="U144" s="32"/>
    </row>
    <row r="145" spans="1:22" s="22" customFormat="1">
      <c r="A145" s="23" t="str">
        <f>PE!A144</f>
        <v xml:space="preserve">200921 _Standards_1_350-600 </v>
      </c>
      <c r="B145" s="298" t="str">
        <f>PE!AP144</f>
        <v>Methode</v>
      </c>
      <c r="C145" s="24" t="s">
        <v>1135</v>
      </c>
      <c r="D145" s="25">
        <f>PE!AF144</f>
        <v>41.500837238400585</v>
      </c>
      <c r="E145" s="26">
        <f>PE!AL144</f>
        <v>96.3364613001131</v>
      </c>
      <c r="F145" s="26">
        <f>PP!Z144</f>
        <v>77.81105552167773</v>
      </c>
      <c r="G145" s="26">
        <f>PS!Q144</f>
        <v>28.481931565034987</v>
      </c>
      <c r="H145" s="26">
        <f>PMMA!G144</f>
        <v>20.762908203060363</v>
      </c>
      <c r="I145" s="26">
        <f>PET!Q144</f>
        <v>11.613077731597192</v>
      </c>
      <c r="J145" s="27">
        <f t="shared" si="3"/>
        <v>235.00543432148336</v>
      </c>
      <c r="K145" s="28"/>
      <c r="L145" s="29"/>
      <c r="M145" s="28"/>
      <c r="O145" s="332"/>
      <c r="Q145" s="332"/>
      <c r="S145" s="36"/>
      <c r="T145" s="37"/>
      <c r="U145" s="32"/>
    </row>
    <row r="146" spans="1:22" s="22" customFormat="1">
      <c r="A146" s="23" t="str">
        <f>PE!A145</f>
        <v xml:space="preserve">200921 _Standards_1_350-600 </v>
      </c>
      <c r="B146" s="298" t="str">
        <f>PE!AP145</f>
        <v>Methode</v>
      </c>
      <c r="C146" s="24" t="s">
        <v>1135</v>
      </c>
      <c r="D146" s="25">
        <f>PE!AF145</f>
        <v>41.500837238400585</v>
      </c>
      <c r="E146" s="26">
        <f>PE!AL145</f>
        <v>96.3364613001131</v>
      </c>
      <c r="F146" s="26">
        <f>PP!Z145</f>
        <v>77.81105552167773</v>
      </c>
      <c r="G146" s="26">
        <f>PS!Q145</f>
        <v>55.982945690317898</v>
      </c>
      <c r="H146" s="26">
        <f>PMMA!G145</f>
        <v>20.762908203060363</v>
      </c>
      <c r="I146" s="26">
        <f>PET!Q145</f>
        <v>11.613077731597192</v>
      </c>
      <c r="J146" s="27">
        <f t="shared" si="3"/>
        <v>262.50644844676629</v>
      </c>
      <c r="K146" s="28"/>
      <c r="L146" s="29"/>
      <c r="M146" s="28"/>
      <c r="O146" s="332"/>
      <c r="Q146" s="332"/>
      <c r="S146" s="36"/>
      <c r="T146" s="37"/>
      <c r="U146" s="32"/>
    </row>
    <row r="147" spans="1:22" s="22" customFormat="1">
      <c r="A147" s="23" t="str">
        <f>PE!A146</f>
        <v xml:space="preserve">200921 _Standards_2_200-350 </v>
      </c>
      <c r="B147" s="298" t="str">
        <f>PE!AP146</f>
        <v>Methode</v>
      </c>
      <c r="C147" s="24" t="s">
        <v>1135</v>
      </c>
      <c r="D147" s="25" t="e">
        <f>PE!AF146</f>
        <v>#DIV/0!</v>
      </c>
      <c r="E147" s="26">
        <f>PE!AL146</f>
        <v>0</v>
      </c>
      <c r="F147" s="26">
        <f>PP!Z146</f>
        <v>204.98453214388428</v>
      </c>
      <c r="G147" s="26">
        <f>PS!Q146</f>
        <v>29.815615671463302</v>
      </c>
      <c r="H147" s="26">
        <f>PMMA!G146</f>
        <v>2142.4311940255316</v>
      </c>
      <c r="I147" s="26">
        <f>PET!Q146</f>
        <v>0</v>
      </c>
      <c r="J147" s="27">
        <f t="shared" si="3"/>
        <v>2377.2313418408789</v>
      </c>
      <c r="K147" s="28"/>
      <c r="L147" s="29"/>
      <c r="M147" s="28"/>
      <c r="O147" s="332"/>
      <c r="Q147" s="332"/>
      <c r="S147" s="36"/>
      <c r="T147" s="37"/>
      <c r="U147" s="32"/>
    </row>
    <row r="148" spans="1:22" s="22" customFormat="1">
      <c r="A148" s="23" t="str">
        <f>PE!A147</f>
        <v xml:space="preserve">200921 _Standards_2_200-350 </v>
      </c>
      <c r="B148" s="298" t="str">
        <f>PE!AP147</f>
        <v>Methode</v>
      </c>
      <c r="C148" s="24" t="s">
        <v>1135</v>
      </c>
      <c r="D148" s="25" t="e">
        <f>PE!AF147</f>
        <v>#DIV/0!</v>
      </c>
      <c r="E148" s="26">
        <f>PE!AL147</f>
        <v>0</v>
      </c>
      <c r="F148" s="26">
        <f>PP!Z147</f>
        <v>1.446105737495982</v>
      </c>
      <c r="G148" s="26">
        <f>PS!Q147</f>
        <v>0.17449277080172171</v>
      </c>
      <c r="H148" s="26">
        <f>PMMA!G147</f>
        <v>11.417663728128549</v>
      </c>
      <c r="I148" s="26">
        <f>PET!Q147</f>
        <v>0</v>
      </c>
      <c r="J148" s="27">
        <f t="shared" si="3"/>
        <v>13.038262236426252</v>
      </c>
      <c r="K148" s="28"/>
      <c r="L148" s="29"/>
      <c r="M148" s="28"/>
      <c r="O148" s="332"/>
      <c r="Q148" s="332"/>
      <c r="S148" s="36"/>
      <c r="T148" s="37"/>
      <c r="U148" s="32"/>
    </row>
    <row r="149" spans="1:22" s="22" customFormat="1">
      <c r="A149" s="23" t="str">
        <f>PE!A148</f>
        <v xml:space="preserve">200921 _Standards_2_25-200 </v>
      </c>
      <c r="B149" s="298" t="str">
        <f>PE!AP148</f>
        <v>Methode</v>
      </c>
      <c r="C149" s="24" t="s">
        <v>1135</v>
      </c>
      <c r="D149" s="25" t="e">
        <f>PE!AF148</f>
        <v>#DIV/0!</v>
      </c>
      <c r="E149" s="26">
        <f>PE!AL148</f>
        <v>0</v>
      </c>
      <c r="F149" s="26">
        <f>PP!Z148</f>
        <v>59.114378009406828</v>
      </c>
      <c r="G149" s="26">
        <f>PS!Q148</f>
        <v>321.23709026103717</v>
      </c>
      <c r="H149" s="26">
        <f>PMMA!G148</f>
        <v>3441.3172545828802</v>
      </c>
      <c r="I149" s="26">
        <f>PET!Q148</f>
        <v>11.753402160302224</v>
      </c>
      <c r="J149" s="27">
        <f t="shared" si="3"/>
        <v>3833.4221250136266</v>
      </c>
      <c r="K149" s="28"/>
      <c r="L149" s="29"/>
      <c r="M149" s="28"/>
      <c r="O149" s="332"/>
      <c r="Q149" s="332"/>
      <c r="S149" s="36"/>
      <c r="T149" s="37"/>
      <c r="U149" s="32"/>
    </row>
    <row r="150" spans="1:22" s="22" customFormat="1">
      <c r="A150" s="23" t="str">
        <f>PE!A149</f>
        <v xml:space="preserve">200921 _Standards_2_25-200 </v>
      </c>
      <c r="B150" s="298" t="str">
        <f>PE!AP149</f>
        <v>Methode</v>
      </c>
      <c r="C150" s="24" t="s">
        <v>1135</v>
      </c>
      <c r="D150" s="25" t="e">
        <f>PE!AF149</f>
        <v>#DIV/0!</v>
      </c>
      <c r="E150" s="26">
        <f>PE!AL149</f>
        <v>0</v>
      </c>
      <c r="F150" s="26">
        <f>PP!Z149</f>
        <v>0</v>
      </c>
      <c r="G150" s="26">
        <f>PS!Q149</f>
        <v>0.81576335816972623</v>
      </c>
      <c r="H150" s="26">
        <f>PMMA!G149</f>
        <v>4.8353153066715775</v>
      </c>
      <c r="I150" s="26">
        <f>PET!Q149</f>
        <v>0</v>
      </c>
      <c r="J150" s="27">
        <f t="shared" si="3"/>
        <v>5.6510786648413038</v>
      </c>
      <c r="K150" s="28"/>
      <c r="L150" s="29"/>
      <c r="M150" s="28"/>
      <c r="O150" s="332"/>
      <c r="Q150" s="332"/>
      <c r="S150" s="36"/>
      <c r="T150" s="37"/>
      <c r="U150" s="32"/>
    </row>
    <row r="151" spans="1:22" s="22" customFormat="1">
      <c r="A151" s="23" t="str">
        <f>PE!A150</f>
        <v xml:space="preserve">200921 _Standards_2_350-600 </v>
      </c>
      <c r="B151" s="298" t="str">
        <f>PE!AP150</f>
        <v>Methode</v>
      </c>
      <c r="C151" s="24" t="s">
        <v>1135</v>
      </c>
      <c r="D151" s="25">
        <f>PE!AF150</f>
        <v>43.688245005121885</v>
      </c>
      <c r="E151" s="26">
        <f>PE!AL150</f>
        <v>41.896865571572818</v>
      </c>
      <c r="F151" s="26">
        <f>PP!Z150</f>
        <v>43.290703252239304</v>
      </c>
      <c r="G151" s="26">
        <f>PS!Q150</f>
        <v>12.913760921907985</v>
      </c>
      <c r="H151" s="26">
        <f>PMMA!G150</f>
        <v>20.23819131227744</v>
      </c>
      <c r="I151" s="26">
        <f>PET!Q150</f>
        <v>1.68134179027321</v>
      </c>
      <c r="J151" s="27">
        <f t="shared" si="3"/>
        <v>120.02086284827074</v>
      </c>
      <c r="K151" s="28"/>
      <c r="L151" s="29"/>
      <c r="M151" s="28"/>
      <c r="O151" s="332"/>
      <c r="Q151" s="332"/>
      <c r="S151" s="36"/>
      <c r="T151" s="37"/>
      <c r="U151" s="32"/>
    </row>
    <row r="152" spans="1:22" s="22" customFormat="1">
      <c r="A152" s="23" t="str">
        <f>PE!A151</f>
        <v xml:space="preserve">200921 _Standards_2_350-600 </v>
      </c>
      <c r="B152" s="298" t="str">
        <f>PE!AP151</f>
        <v>Methode</v>
      </c>
      <c r="C152" s="24" t="s">
        <v>1135</v>
      </c>
      <c r="D152" s="25">
        <f>PE!AF151</f>
        <v>43.688245005121885</v>
      </c>
      <c r="E152" s="26">
        <f>PE!AL151</f>
        <v>41.896865571572818</v>
      </c>
      <c r="F152" s="26">
        <f>PP!Z151</f>
        <v>43.290703252239304</v>
      </c>
      <c r="G152" s="26">
        <f>PS!Q151</f>
        <v>24.057960700874315</v>
      </c>
      <c r="H152" s="26">
        <f>PMMA!G151</f>
        <v>20.23819131227744</v>
      </c>
      <c r="I152" s="26">
        <f>PET!Q151</f>
        <v>1.68134179027321</v>
      </c>
      <c r="J152" s="27">
        <f t="shared" si="3"/>
        <v>131.16506262723709</v>
      </c>
      <c r="K152" s="28"/>
      <c r="L152" s="29"/>
      <c r="M152" s="28"/>
      <c r="O152" s="332"/>
      <c r="Q152" s="332"/>
      <c r="S152" s="36"/>
      <c r="T152" s="37"/>
      <c r="U152" s="32"/>
    </row>
    <row r="153" spans="1:22" s="22" customFormat="1">
      <c r="A153" s="23" t="str">
        <f>PE!A152</f>
        <v xml:space="preserve">200921_Muench_Plateau_1_200-350 </v>
      </c>
      <c r="B153" s="298" t="str">
        <f>PE!AP152</f>
        <v>Methode</v>
      </c>
      <c r="C153" s="24" t="s">
        <v>1133</v>
      </c>
      <c r="D153" s="25" t="e">
        <f>PE!AF152</f>
        <v>#DIV/0!</v>
      </c>
      <c r="E153" s="26">
        <f>PE!AL152</f>
        <v>0</v>
      </c>
      <c r="F153" s="26">
        <f>PP!Z152</f>
        <v>0</v>
      </c>
      <c r="G153" s="26">
        <f>PS!Q152</f>
        <v>3.720899949406888</v>
      </c>
      <c r="H153" s="26">
        <f>PMMA!G152</f>
        <v>0</v>
      </c>
      <c r="I153" s="26">
        <f>PET!Q152</f>
        <v>0</v>
      </c>
      <c r="J153" s="27">
        <f t="shared" si="3"/>
        <v>3.720899949406888</v>
      </c>
      <c r="K153" s="28"/>
      <c r="L153" s="29"/>
      <c r="M153" s="28"/>
      <c r="O153" s="332"/>
      <c r="Q153" s="332"/>
      <c r="S153" s="36"/>
      <c r="T153" s="37"/>
      <c r="U153" s="32"/>
    </row>
    <row r="154" spans="1:22">
      <c r="A154" s="23" t="str">
        <f>PE!A153</f>
        <v xml:space="preserve">200921_Muench_Plateau_1_200-350 </v>
      </c>
      <c r="B154" s="298" t="str">
        <f>PE!AP153</f>
        <v>Methode</v>
      </c>
      <c r="C154" s="24" t="s">
        <v>1133</v>
      </c>
      <c r="D154" s="25" t="e">
        <f>PE!AF153</f>
        <v>#DIV/0!</v>
      </c>
      <c r="E154" s="26">
        <f>PE!AL153</f>
        <v>0</v>
      </c>
      <c r="F154" s="26">
        <f>PP!Z153</f>
        <v>0</v>
      </c>
      <c r="G154" s="26">
        <f>PS!Q153</f>
        <v>0.11729023153308329</v>
      </c>
      <c r="H154" s="26">
        <f>PMMA!G153</f>
        <v>0</v>
      </c>
      <c r="I154" s="26">
        <f>PET!Q153</f>
        <v>0</v>
      </c>
      <c r="J154" s="27">
        <f t="shared" si="3"/>
        <v>0.11729023153308329</v>
      </c>
      <c r="S154" s="36"/>
      <c r="T154" s="37"/>
    </row>
    <row r="155" spans="1:22">
      <c r="A155" s="23" t="str">
        <f>PE!A154</f>
        <v xml:space="preserve">200921_Muench_Plateau_1_25-200 </v>
      </c>
      <c r="B155" s="298" t="str">
        <f>PE!AP154</f>
        <v>Methode</v>
      </c>
      <c r="C155" s="24" t="s">
        <v>1133</v>
      </c>
      <c r="D155" s="25" t="e">
        <f>PE!AF154</f>
        <v>#DIV/0!</v>
      </c>
      <c r="E155" s="26">
        <f>PE!AL154</f>
        <v>0</v>
      </c>
      <c r="F155" s="26">
        <f>PP!Z154</f>
        <v>0</v>
      </c>
      <c r="G155" s="26">
        <f>PS!Q154</f>
        <v>33.276785097368681</v>
      </c>
      <c r="H155" s="26">
        <f>PMMA!G154</f>
        <v>0</v>
      </c>
      <c r="I155" s="26">
        <f>PET!Q154</f>
        <v>0</v>
      </c>
      <c r="J155" s="27">
        <f t="shared" si="3"/>
        <v>33.276785097368681</v>
      </c>
      <c r="S155" s="36"/>
      <c r="T155" s="37"/>
    </row>
    <row r="156" spans="1:22">
      <c r="A156" s="23" t="str">
        <f>PE!A155</f>
        <v xml:space="preserve">200921_Muench_Plateau_1_25-200 </v>
      </c>
      <c r="B156" s="298" t="str">
        <f>PE!AP155</f>
        <v>Methode</v>
      </c>
      <c r="C156" s="24" t="s">
        <v>1133</v>
      </c>
      <c r="D156" s="25" t="e">
        <f>PE!AF155</f>
        <v>#DIV/0!</v>
      </c>
      <c r="E156" s="26">
        <f>PE!AL155</f>
        <v>0</v>
      </c>
      <c r="F156" s="26">
        <f>PP!Z155</f>
        <v>0</v>
      </c>
      <c r="G156" s="26">
        <f>PS!Q155</f>
        <v>0</v>
      </c>
      <c r="H156" s="26">
        <f>PMMA!G155</f>
        <v>0</v>
      </c>
      <c r="I156" s="26">
        <f>PET!Q155</f>
        <v>0</v>
      </c>
      <c r="J156" s="27">
        <f t="shared" si="3"/>
        <v>0</v>
      </c>
      <c r="S156" s="36"/>
      <c r="T156" s="37"/>
    </row>
    <row r="157" spans="1:22">
      <c r="A157" s="23" t="str">
        <f>PE!A156</f>
        <v xml:space="preserve">200921_Muench_Plateau_2_25-200 </v>
      </c>
      <c r="B157" s="298" t="str">
        <f>PE!AP156</f>
        <v>Methode</v>
      </c>
      <c r="C157" s="24" t="s">
        <v>1133</v>
      </c>
      <c r="D157" s="25" t="e">
        <f>PE!AF156</f>
        <v>#DIV/0!</v>
      </c>
      <c r="E157" s="26">
        <f>PE!AL156</f>
        <v>0</v>
      </c>
      <c r="F157" s="26">
        <f>PP!Z156</f>
        <v>0</v>
      </c>
      <c r="G157" s="26">
        <f>PS!Q156</f>
        <v>7.803398926834153</v>
      </c>
      <c r="H157" s="26">
        <f>PMMA!G156</f>
        <v>0</v>
      </c>
      <c r="I157" s="26">
        <f>PET!Q156</f>
        <v>0</v>
      </c>
      <c r="J157" s="27">
        <f t="shared" si="3"/>
        <v>7.803398926834153</v>
      </c>
      <c r="S157" s="36"/>
      <c r="T157" s="37"/>
    </row>
    <row r="158" spans="1:22">
      <c r="A158" s="23" t="str">
        <f>PE!A157</f>
        <v xml:space="preserve">200921_Muench_Plateau_2_25-200 </v>
      </c>
      <c r="B158" s="298" t="str">
        <f>PE!AP157</f>
        <v>Methode</v>
      </c>
      <c r="C158" s="24" t="s">
        <v>1133</v>
      </c>
      <c r="D158" s="25" t="e">
        <f>PE!AF157</f>
        <v>#DIV/0!</v>
      </c>
      <c r="E158" s="26">
        <f>PE!AL157</f>
        <v>0</v>
      </c>
      <c r="F158" s="26">
        <f>PP!Z157</f>
        <v>0</v>
      </c>
      <c r="G158" s="26">
        <f>PS!Q157</f>
        <v>0</v>
      </c>
      <c r="H158" s="26">
        <f>PMMA!G157</f>
        <v>0</v>
      </c>
      <c r="I158" s="26">
        <f>PET!Q157</f>
        <v>0</v>
      </c>
      <c r="J158" s="27">
        <f t="shared" si="3"/>
        <v>0</v>
      </c>
      <c r="S158" s="36"/>
      <c r="T158" s="37"/>
    </row>
    <row r="159" spans="1:22">
      <c r="A159" s="23" t="str">
        <f>PE!A158</f>
        <v xml:space="preserve">200921_Muenchehofe_Plateau_1_350-600 </v>
      </c>
      <c r="B159" s="298" t="str">
        <f>PE!AP158</f>
        <v>Methode</v>
      </c>
      <c r="C159" s="24" t="s">
        <v>1133</v>
      </c>
      <c r="D159" s="25">
        <f>PE!AF158</f>
        <v>53.083547577853707</v>
      </c>
      <c r="E159" s="26">
        <f>PE!AL158</f>
        <v>4.0008436764335951</v>
      </c>
      <c r="F159" s="26">
        <f>PP!Z158</f>
        <v>0</v>
      </c>
      <c r="G159" s="26">
        <f>PS!Q158</f>
        <v>0</v>
      </c>
      <c r="H159" s="26">
        <f>PMMA!G158</f>
        <v>0</v>
      </c>
      <c r="I159" s="26">
        <f>PET!Q158</f>
        <v>0</v>
      </c>
      <c r="J159" s="27">
        <f t="shared" si="3"/>
        <v>4.0008436764335951</v>
      </c>
      <c r="S159" s="36"/>
      <c r="T159" s="37"/>
    </row>
    <row r="160" spans="1:22" s="334" customFormat="1">
      <c r="A160" s="23" t="str">
        <f>PE!A159</f>
        <v xml:space="preserve">200921_Muenchehofe_Plateau_1_350-600 </v>
      </c>
      <c r="B160" s="298" t="str">
        <f>PE!AP159</f>
        <v>Methode</v>
      </c>
      <c r="C160" s="40" t="s">
        <v>1133</v>
      </c>
      <c r="D160" s="25">
        <f>PE!AF159</f>
        <v>53.083547577853707</v>
      </c>
      <c r="E160" s="26">
        <f>PE!AL159</f>
        <v>4.0008436764335951</v>
      </c>
      <c r="F160" s="26">
        <f>PP!Z159</f>
        <v>0</v>
      </c>
      <c r="G160" s="26">
        <f>PS!Q159</f>
        <v>0</v>
      </c>
      <c r="H160" s="26">
        <f>PMMA!G159</f>
        <v>0</v>
      </c>
      <c r="I160" s="26">
        <f>PET!Q159</f>
        <v>0</v>
      </c>
      <c r="J160" s="27">
        <f t="shared" si="3"/>
        <v>4.0008436764335951</v>
      </c>
      <c r="K160" s="41"/>
      <c r="L160" s="42"/>
      <c r="M160" s="41"/>
      <c r="N160" s="9"/>
      <c r="O160" s="43"/>
      <c r="Q160" s="43"/>
      <c r="S160" s="44"/>
      <c r="T160" s="45"/>
      <c r="U160" s="46"/>
      <c r="V160" s="9"/>
    </row>
    <row r="161" spans="1:22">
      <c r="A161" s="23" t="str">
        <f>PE!A160</f>
        <v xml:space="preserve">200921_Muenchehofe_Plateau_2_200-350 </v>
      </c>
      <c r="B161" s="298" t="str">
        <f>PE!AP160</f>
        <v>Methode</v>
      </c>
      <c r="C161" s="24" t="s">
        <v>1133</v>
      </c>
      <c r="D161" s="25" t="e">
        <f>PE!AF160</f>
        <v>#DIV/0!</v>
      </c>
      <c r="E161" s="26">
        <f>PE!AL160</f>
        <v>0</v>
      </c>
      <c r="F161" s="26">
        <f>PP!Z160</f>
        <v>0</v>
      </c>
      <c r="G161" s="26">
        <f>PS!Q160</f>
        <v>1.446458431773904</v>
      </c>
      <c r="H161" s="26">
        <f>PMMA!G160</f>
        <v>1.2125508225363415</v>
      </c>
      <c r="I161" s="26">
        <f>PET!Q160</f>
        <v>0</v>
      </c>
      <c r="J161" s="27">
        <f t="shared" si="3"/>
        <v>2.6590092543102455</v>
      </c>
      <c r="S161" s="36"/>
      <c r="T161" s="37"/>
    </row>
    <row r="162" spans="1:22">
      <c r="A162" s="23" t="str">
        <f>PE!A161</f>
        <v xml:space="preserve">200921_Muenchehofe_Plateau_2_200-350 </v>
      </c>
      <c r="B162" s="298" t="str">
        <f>PE!AP161</f>
        <v>Methode</v>
      </c>
      <c r="C162" s="24" t="s">
        <v>1133</v>
      </c>
      <c r="D162" s="25" t="e">
        <f>PE!AF161</f>
        <v>#DIV/0!</v>
      </c>
      <c r="E162" s="26">
        <f>PE!AL161</f>
        <v>0</v>
      </c>
      <c r="F162" s="26">
        <f>PP!Z161</f>
        <v>0</v>
      </c>
      <c r="G162" s="26">
        <f>PS!Q161</f>
        <v>0</v>
      </c>
      <c r="H162" s="26">
        <f>PMMA!G161</f>
        <v>0</v>
      </c>
      <c r="I162" s="26">
        <f>PET!Q161</f>
        <v>0</v>
      </c>
      <c r="J162" s="27">
        <f t="shared" si="3"/>
        <v>0</v>
      </c>
      <c r="S162" s="36"/>
      <c r="T162" s="37"/>
    </row>
    <row r="163" spans="1:22">
      <c r="A163" s="23" t="str">
        <f>PE!A162</f>
        <v xml:space="preserve">200921_Muenchehofe_Plateau_2_350-600 </v>
      </c>
      <c r="B163" s="298" t="str">
        <f>PE!AP162</f>
        <v>Methode</v>
      </c>
      <c r="C163" s="24" t="s">
        <v>1133</v>
      </c>
      <c r="D163" s="25">
        <f>PE!AF162</f>
        <v>62.181761465757077</v>
      </c>
      <c r="E163" s="26">
        <f>PE!AL162</f>
        <v>3.9796449720297122</v>
      </c>
      <c r="F163" s="26">
        <f>PP!Z162</f>
        <v>0.13888492813886127</v>
      </c>
      <c r="G163" s="26">
        <f>PS!Q162</f>
        <v>0</v>
      </c>
      <c r="H163" s="26">
        <f>PMMA!G162</f>
        <v>0</v>
      </c>
      <c r="I163" s="26">
        <f>PET!Q162</f>
        <v>0.3146180351036319</v>
      </c>
      <c r="J163" s="27">
        <f t="shared" si="3"/>
        <v>4.4331479352722054</v>
      </c>
      <c r="S163" s="36"/>
      <c r="T163" s="37"/>
    </row>
    <row r="164" spans="1:22">
      <c r="A164" s="23" t="str">
        <f>PE!A163</f>
        <v xml:space="preserve">200921_Muenchehofe_Plateau_2_350-600 </v>
      </c>
      <c r="B164" s="298" t="str">
        <f>PE!AP163</f>
        <v>Methode</v>
      </c>
      <c r="C164" s="24" t="s">
        <v>1133</v>
      </c>
      <c r="D164" s="25">
        <f>PE!AF163</f>
        <v>74.354660670619936</v>
      </c>
      <c r="E164" s="26">
        <f>PE!AL163</f>
        <v>3.3829077977654802</v>
      </c>
      <c r="F164" s="26">
        <f>PP!Z163</f>
        <v>0.13888492813886127</v>
      </c>
      <c r="G164" s="26">
        <f>PS!Q163</f>
        <v>0</v>
      </c>
      <c r="H164" s="26">
        <f>PMMA!G163</f>
        <v>0</v>
      </c>
      <c r="I164" s="26">
        <f>PET!Q163</f>
        <v>0.3146180351036319</v>
      </c>
      <c r="J164" s="27">
        <f t="shared" si="3"/>
        <v>3.8364107610079734</v>
      </c>
      <c r="S164" s="36"/>
      <c r="T164" s="37"/>
    </row>
    <row r="165" spans="1:22">
      <c r="A165" s="23" t="str">
        <f>PE!A164</f>
        <v xml:space="preserve">200922 _Standards </v>
      </c>
      <c r="B165" s="298" t="str">
        <f>PE!AP164</f>
        <v>Methode</v>
      </c>
      <c r="C165" s="24" t="s">
        <v>1135</v>
      </c>
      <c r="D165" s="25">
        <f>PE!AF164</f>
        <v>35.79350835906488</v>
      </c>
      <c r="E165" s="26">
        <f>PE!AL164</f>
        <v>82.990216307517471</v>
      </c>
      <c r="F165" s="26">
        <f>PP!Z164</f>
        <v>67.846820439381929</v>
      </c>
      <c r="G165" s="26">
        <f>PS!Q164</f>
        <v>55.722124230558734</v>
      </c>
      <c r="H165" s="26">
        <f>PMMA!G164</f>
        <v>29.639113989661656</v>
      </c>
      <c r="I165" s="26">
        <f>PET!Q164</f>
        <v>0</v>
      </c>
      <c r="J165" s="27">
        <f t="shared" si="3"/>
        <v>236.1982749671198</v>
      </c>
      <c r="N165" s="149"/>
      <c r="S165" s="36"/>
      <c r="T165" s="37"/>
    </row>
    <row r="166" spans="1:22">
      <c r="A166" s="23" t="str">
        <f>PE!A165</f>
        <v xml:space="preserve">200922_ANK_aundb_200522_1 </v>
      </c>
      <c r="B166" s="298" t="str">
        <f>PE!AP165</f>
        <v>Referenzmessung BS</v>
      </c>
      <c r="C166" s="24" t="s">
        <v>1133</v>
      </c>
      <c r="D166" s="25">
        <f>PE!AF165</f>
        <v>62.690055765420873</v>
      </c>
      <c r="E166" s="26">
        <f>PE!AL165</f>
        <v>3.0732249121227047</v>
      </c>
      <c r="F166" s="26">
        <f>PP!Z165</f>
        <v>0.18913714468867809</v>
      </c>
      <c r="G166" s="26">
        <f>PS!Q165</f>
        <v>0.22827496790629834</v>
      </c>
      <c r="H166" s="26">
        <f>PMMA!G165</f>
        <v>0</v>
      </c>
      <c r="I166" s="26">
        <f>PET!Q165</f>
        <v>0.34205465180815037</v>
      </c>
      <c r="J166" s="27">
        <f t="shared" si="3"/>
        <v>3.8326916765258314</v>
      </c>
      <c r="K166" s="28">
        <v>801</v>
      </c>
      <c r="L166" s="29">
        <v>6.0101000000000004</v>
      </c>
      <c r="M166" s="152">
        <v>8.2322097379999999</v>
      </c>
      <c r="N166" s="149">
        <f t="shared" ref="N166:N183" si="4">E166*M166</f>
        <v>25.299432048640725</v>
      </c>
      <c r="O166" s="150">
        <f t="shared" ref="O166:O183" si="5">F166*M166</f>
        <v>1.5570166443236508</v>
      </c>
      <c r="P166" s="143">
        <f t="shared" ref="P166:P183" si="6">G166*M166</f>
        <v>1.8792074137398667</v>
      </c>
      <c r="Q166" s="150">
        <f t="shared" ref="Q166:Q183" si="7">H166*M166</f>
        <v>0</v>
      </c>
      <c r="R166" s="143">
        <f t="shared" ref="R166:R183" si="8">I166*M166</f>
        <v>2.8158656355432545</v>
      </c>
      <c r="S166" s="30">
        <f t="shared" ref="S166:S183" si="9">SUM(N166:R166)</f>
        <v>31.551521742247495</v>
      </c>
      <c r="T166" s="151">
        <f t="shared" ref="T166:T183" si="10">SUM(N166:R166)</f>
        <v>31.551521742247495</v>
      </c>
      <c r="U166" s="32">
        <f t="shared" ref="U166:U183" si="11">SUM(N166:P166)</f>
        <v>28.735656106704241</v>
      </c>
    </row>
    <row r="167" spans="1:22">
      <c r="A167" s="23" t="str">
        <f>PE!A166</f>
        <v xml:space="preserve">200922_ANK_aundb_200522_2 </v>
      </c>
      <c r="B167" s="298" t="str">
        <f>PE!AP166</f>
        <v>Referenzmessung BS</v>
      </c>
      <c r="C167" s="24" t="s">
        <v>1133</v>
      </c>
      <c r="D167" s="25">
        <f>PE!AF166</f>
        <v>64.461384616771795</v>
      </c>
      <c r="E167" s="26">
        <f>PE!AL166</f>
        <v>3.0136051033473774</v>
      </c>
      <c r="F167" s="26">
        <f>PP!Z166</f>
        <v>0</v>
      </c>
      <c r="G167" s="26">
        <f>PS!Q166</f>
        <v>0.1522146788916201</v>
      </c>
      <c r="H167" s="26">
        <f>PMMA!G166</f>
        <v>0</v>
      </c>
      <c r="I167" s="26">
        <f>PET!Q166</f>
        <v>0.33661454239297206</v>
      </c>
      <c r="J167" s="27">
        <f t="shared" si="3"/>
        <v>3.5024343246319694</v>
      </c>
      <c r="K167" s="28">
        <v>801</v>
      </c>
      <c r="L167" s="29">
        <v>6.0101000000000004</v>
      </c>
      <c r="M167" s="152">
        <v>8.2322097379999999</v>
      </c>
      <c r="N167" s="149">
        <f t="shared" si="4"/>
        <v>24.808629278262778</v>
      </c>
      <c r="O167" s="150">
        <f t="shared" si="5"/>
        <v>0</v>
      </c>
      <c r="P167" s="143">
        <f t="shared" si="6"/>
        <v>1.253063161838138</v>
      </c>
      <c r="Q167" s="150">
        <f t="shared" si="7"/>
        <v>0</v>
      </c>
      <c r="R167" s="143">
        <f t="shared" si="8"/>
        <v>2.7710815138398384</v>
      </c>
      <c r="S167" s="30">
        <f t="shared" si="9"/>
        <v>28.832773953940755</v>
      </c>
      <c r="T167" s="151">
        <f t="shared" si="10"/>
        <v>28.832773953940755</v>
      </c>
      <c r="U167" s="32">
        <f t="shared" si="11"/>
        <v>26.061692440100916</v>
      </c>
    </row>
    <row r="168" spans="1:22">
      <c r="A168" s="23" t="str">
        <f>PE!A167</f>
        <v xml:space="preserve">200922_BBB-Z_spike_je10mg_200607_2 </v>
      </c>
      <c r="B168" s="298" t="str">
        <f>PE!AP167</f>
        <v>Referenzmessung BS</v>
      </c>
      <c r="C168" s="24" t="s">
        <v>1140</v>
      </c>
      <c r="D168" s="25">
        <f>PE!AF167</f>
        <v>31.853169500430944</v>
      </c>
      <c r="E168" s="26">
        <f>PE!AL167</f>
        <v>13.449881893215176</v>
      </c>
      <c r="F168" s="26">
        <f>PP!Z167</f>
        <v>5.5518119717537244</v>
      </c>
      <c r="G168" s="26">
        <f>PS!Q167</f>
        <v>0.50006711101057488</v>
      </c>
      <c r="H168" s="26">
        <f>PMMA!G167</f>
        <v>0.18326329891162044</v>
      </c>
      <c r="I168" s="26">
        <f>PET!Q167</f>
        <v>0.64618923197810896</v>
      </c>
      <c r="J168" s="27">
        <f t="shared" si="3"/>
        <v>20.331213506869204</v>
      </c>
      <c r="K168" s="28">
        <v>166</v>
      </c>
      <c r="L168" s="29">
        <v>1.3169999999999999</v>
      </c>
      <c r="M168" s="152">
        <v>14.43889759</v>
      </c>
      <c r="N168" s="149">
        <f t="shared" si="4"/>
        <v>194.20146725372925</v>
      </c>
      <c r="O168" s="150">
        <f t="shared" si="5"/>
        <v>80.162044499087997</v>
      </c>
      <c r="P168" s="143">
        <f t="shared" si="6"/>
        <v>7.2204178040088518</v>
      </c>
      <c r="Q168" s="150">
        <f t="shared" si="7"/>
        <v>2.6461200049904461</v>
      </c>
      <c r="R168" s="143">
        <f t="shared" si="8"/>
        <v>9.3302601442926676</v>
      </c>
      <c r="S168" s="30">
        <f t="shared" si="9"/>
        <v>293.56030970610919</v>
      </c>
      <c r="T168" s="151">
        <f t="shared" si="10"/>
        <v>293.56030970610919</v>
      </c>
      <c r="U168" s="32">
        <f t="shared" si="11"/>
        <v>281.58392955682609</v>
      </c>
    </row>
    <row r="169" spans="1:22">
      <c r="A169" s="23" t="str">
        <f>PE!A168</f>
        <v xml:space="preserve">200922_BB-Z_original_200607_1 </v>
      </c>
      <c r="B169" s="298" t="str">
        <f>PE!AP168</f>
        <v>Referenzmessung BS</v>
      </c>
      <c r="C169" s="24" t="s">
        <v>1140</v>
      </c>
      <c r="D169" s="25">
        <f>PE!AF168</f>
        <v>46.754015809122841</v>
      </c>
      <c r="E169" s="26">
        <f>PE!AL168</f>
        <v>5.7785493069453979</v>
      </c>
      <c r="F169" s="26">
        <f>PP!Z168</f>
        <v>1.5948368817805421</v>
      </c>
      <c r="G169" s="26">
        <f>PS!Q168</f>
        <v>0.18242345047875005</v>
      </c>
      <c r="H169" s="26">
        <f>PMMA!G168</f>
        <v>0</v>
      </c>
      <c r="I169" s="26">
        <f>PET!Q168</f>
        <v>0.59563315238627446</v>
      </c>
      <c r="J169" s="27">
        <f t="shared" si="3"/>
        <v>8.1514427915909646</v>
      </c>
      <c r="K169" s="28">
        <v>166</v>
      </c>
      <c r="L169" s="47">
        <v>1.3284</v>
      </c>
      <c r="M169" s="152">
        <v>14.43889759</v>
      </c>
      <c r="N169" s="149">
        <f t="shared" si="4"/>
        <v>83.435881661750074</v>
      </c>
      <c r="O169" s="150">
        <f t="shared" si="5"/>
        <v>23.027686408784184</v>
      </c>
      <c r="P169" s="143">
        <f t="shared" si="6"/>
        <v>2.6339935194771087</v>
      </c>
      <c r="Q169" s="150">
        <f t="shared" si="7"/>
        <v>0</v>
      </c>
      <c r="R169" s="143">
        <f t="shared" si="8"/>
        <v>8.6002860885142809</v>
      </c>
      <c r="S169" s="30">
        <f t="shared" si="9"/>
        <v>117.69784767852565</v>
      </c>
      <c r="T169" s="151">
        <f t="shared" si="10"/>
        <v>117.69784767852565</v>
      </c>
      <c r="U169" s="32">
        <f t="shared" si="11"/>
        <v>109.09756159001137</v>
      </c>
    </row>
    <row r="170" spans="1:22" s="28" customFormat="1">
      <c r="A170" s="23" t="str">
        <f>PE!A169</f>
        <v xml:space="preserve">200922_BB-Z_original_200607_2 </v>
      </c>
      <c r="B170" s="298" t="str">
        <f>PE!AP169</f>
        <v>Referenzmessung BS</v>
      </c>
      <c r="C170" s="24" t="s">
        <v>1140</v>
      </c>
      <c r="D170" s="25">
        <f>PE!AF169</f>
        <v>45.095466666412733</v>
      </c>
      <c r="E170" s="26">
        <f>PE!AL169</f>
        <v>10.463679552728262</v>
      </c>
      <c r="F170" s="26">
        <f>PP!Z169</f>
        <v>3.1352628845525028</v>
      </c>
      <c r="G170" s="26">
        <f>PS!Q169</f>
        <v>0.17958714611176918</v>
      </c>
      <c r="H170" s="26">
        <f>PMMA!G169</f>
        <v>0</v>
      </c>
      <c r="I170" s="26">
        <f>PET!Q169</f>
        <v>0.88250716427999309</v>
      </c>
      <c r="J170" s="27">
        <f t="shared" si="3"/>
        <v>14.661036747672528</v>
      </c>
      <c r="K170" s="28">
        <v>166</v>
      </c>
      <c r="L170" s="47">
        <v>1.3284</v>
      </c>
      <c r="M170" s="152">
        <v>14.43889759</v>
      </c>
      <c r="N170" s="149">
        <f t="shared" si="4"/>
        <v>151.08399747642039</v>
      </c>
      <c r="O170" s="150">
        <f t="shared" si="5"/>
        <v>45.269739707781582</v>
      </c>
      <c r="P170" s="143">
        <f t="shared" si="6"/>
        <v>2.5930404111882019</v>
      </c>
      <c r="Q170" s="150">
        <f t="shared" si="7"/>
        <v>0</v>
      </c>
      <c r="R170" s="143">
        <f t="shared" si="8"/>
        <v>12.742430567480126</v>
      </c>
      <c r="S170" s="30">
        <f t="shared" si="9"/>
        <v>211.6892081628703</v>
      </c>
      <c r="T170" s="151">
        <f t="shared" si="10"/>
        <v>211.6892081628703</v>
      </c>
      <c r="U170" s="32">
        <f t="shared" si="11"/>
        <v>198.94677759539019</v>
      </c>
      <c r="V170" s="22"/>
    </row>
    <row r="171" spans="1:22" s="28" customFormat="1">
      <c r="A171" s="23" t="str">
        <f>PE!A170</f>
        <v xml:space="preserve">200922_BB-Z_spike_je10mg_200607_1 </v>
      </c>
      <c r="B171" s="298" t="str">
        <f>PE!AP170</f>
        <v>Referenzmessung BS</v>
      </c>
      <c r="C171" s="24" t="s">
        <v>1140</v>
      </c>
      <c r="D171" s="25">
        <f>PE!AF170</f>
        <v>33.785007253714376</v>
      </c>
      <c r="E171" s="26">
        <f>PE!AL170</f>
        <v>15.33619186443325</v>
      </c>
      <c r="F171" s="26">
        <f>PP!Z170</f>
        <v>9.6746918508585278</v>
      </c>
      <c r="G171" s="26">
        <f>PS!Q170</f>
        <v>0.68848782765387839</v>
      </c>
      <c r="H171" s="26">
        <f>PMMA!G170</f>
        <v>0.1018678472969044</v>
      </c>
      <c r="I171" s="26">
        <f>PET!Q170</f>
        <v>0.87119110674676992</v>
      </c>
      <c r="J171" s="27">
        <f t="shared" ref="J171:J234" si="12">SUM(E171:I171)</f>
        <v>26.672430496989332</v>
      </c>
      <c r="K171" s="28">
        <v>166</v>
      </c>
      <c r="L171" s="29">
        <v>1.3169999999999999</v>
      </c>
      <c r="M171" s="152">
        <v>14.43889759</v>
      </c>
      <c r="N171" s="149">
        <f t="shared" si="4"/>
        <v>221.43770375114286</v>
      </c>
      <c r="O171" s="150">
        <f t="shared" si="5"/>
        <v>139.69188484935384</v>
      </c>
      <c r="P171" s="143">
        <f t="shared" si="6"/>
        <v>9.9410052354559202</v>
      </c>
      <c r="Q171" s="150">
        <f t="shared" si="7"/>
        <v>1.470859414833761</v>
      </c>
      <c r="R171" s="143">
        <f t="shared" si="8"/>
        <v>12.579039171635369</v>
      </c>
      <c r="S171" s="30">
        <f t="shared" si="9"/>
        <v>385.12049242242176</v>
      </c>
      <c r="T171" s="151">
        <f t="shared" si="10"/>
        <v>385.12049242242176</v>
      </c>
      <c r="U171" s="32">
        <f t="shared" si="11"/>
        <v>371.07059383595265</v>
      </c>
      <c r="V171" s="22"/>
    </row>
    <row r="172" spans="1:22" s="28" customFormat="1">
      <c r="A172" s="23" t="str">
        <f>PE!A171</f>
        <v xml:space="preserve">200922_BS_VKA-NKA_200611_1 </v>
      </c>
      <c r="B172" s="298" t="str">
        <f>PE!AP171</f>
        <v>Referenzmessung BS</v>
      </c>
      <c r="C172" s="24" t="s">
        <v>1133</v>
      </c>
      <c r="D172" s="25">
        <f>PE!AF171</f>
        <v>39.097684675756234</v>
      </c>
      <c r="E172" s="26">
        <f>PE!AL171</f>
        <v>2.1209093711766211</v>
      </c>
      <c r="F172" s="26">
        <f>PP!Z171</f>
        <v>0</v>
      </c>
      <c r="G172" s="26">
        <f>PS!Q171</f>
        <v>0.15896089904680941</v>
      </c>
      <c r="H172" s="26">
        <f>PMMA!G171</f>
        <v>0</v>
      </c>
      <c r="I172" s="26">
        <f>PET!Q171</f>
        <v>0.3696456245147054</v>
      </c>
      <c r="J172" s="27">
        <f t="shared" si="12"/>
        <v>2.6495158947381361</v>
      </c>
      <c r="K172" s="28">
        <v>748</v>
      </c>
      <c r="L172" s="47">
        <v>0.89480000000000004</v>
      </c>
      <c r="M172" s="152">
        <v>1.586970588</v>
      </c>
      <c r="N172" s="149">
        <f t="shared" si="4"/>
        <v>3.3658207918708727</v>
      </c>
      <c r="O172" s="150">
        <f t="shared" si="5"/>
        <v>0</v>
      </c>
      <c r="P172" s="143">
        <f t="shared" si="6"/>
        <v>0.25226627142932379</v>
      </c>
      <c r="Q172" s="150">
        <f t="shared" si="7"/>
        <v>0</v>
      </c>
      <c r="R172" s="143">
        <f t="shared" si="8"/>
        <v>0.5866167340877293</v>
      </c>
      <c r="S172" s="30">
        <f t="shared" si="9"/>
        <v>4.2047037973879258</v>
      </c>
      <c r="T172" s="151">
        <f t="shared" si="10"/>
        <v>4.2047037973879258</v>
      </c>
      <c r="U172" s="32">
        <f t="shared" si="11"/>
        <v>3.6180870633001962</v>
      </c>
      <c r="V172" s="22"/>
    </row>
    <row r="173" spans="1:22" s="28" customFormat="1">
      <c r="A173" s="23" t="str">
        <f>PE!A172</f>
        <v xml:space="preserve">200922_BS_VKA-NKA_200611_2 </v>
      </c>
      <c r="B173" s="298" t="str">
        <f>PE!AP172</f>
        <v>Referenzmessung BS</v>
      </c>
      <c r="C173" s="24" t="s">
        <v>1133</v>
      </c>
      <c r="D173" s="25">
        <f>PE!AF172</f>
        <v>32.982258600222544</v>
      </c>
      <c r="E173" s="26">
        <f>PE!AL172</f>
        <v>4.1444209719847498</v>
      </c>
      <c r="F173" s="26">
        <f>PP!Z172</f>
        <v>0.57672925142161402</v>
      </c>
      <c r="G173" s="26">
        <f>PS!Q172</f>
        <v>0.1580233579132008</v>
      </c>
      <c r="H173" s="26">
        <f>PMMA!G172</f>
        <v>0</v>
      </c>
      <c r="I173" s="26">
        <f>PET!Q172</f>
        <v>0.39452136273912375</v>
      </c>
      <c r="J173" s="27">
        <f t="shared" si="12"/>
        <v>5.273694944058688</v>
      </c>
      <c r="K173" s="28">
        <v>748</v>
      </c>
      <c r="L173" s="47">
        <v>0.89480000000000004</v>
      </c>
      <c r="M173" s="152">
        <v>1.586970588</v>
      </c>
      <c r="N173" s="149">
        <f t="shared" si="4"/>
        <v>6.5770741868301696</v>
      </c>
      <c r="O173" s="150">
        <f t="shared" si="5"/>
        <v>0.91525235924535864</v>
      </c>
      <c r="P173" s="143">
        <f t="shared" si="6"/>
        <v>0.25077842122524674</v>
      </c>
      <c r="Q173" s="150">
        <f t="shared" si="7"/>
        <v>0</v>
      </c>
      <c r="R173" s="143">
        <f t="shared" si="8"/>
        <v>0.62609379900466855</v>
      </c>
      <c r="S173" s="30">
        <f t="shared" si="9"/>
        <v>8.369198766305443</v>
      </c>
      <c r="T173" s="151">
        <f t="shared" si="10"/>
        <v>8.369198766305443</v>
      </c>
      <c r="U173" s="32">
        <f t="shared" si="11"/>
        <v>7.7431049673007752</v>
      </c>
      <c r="V173" s="22"/>
    </row>
    <row r="174" spans="1:22" s="28" customFormat="1">
      <c r="A174" s="23" t="str">
        <f>PE!A173</f>
        <v xml:space="preserve">200929 _BB_BZ_(B)_1 </v>
      </c>
      <c r="B174" s="298" t="str">
        <f>PE!AP173</f>
        <v>Referenzmessung BS</v>
      </c>
      <c r="C174" s="24" t="s">
        <v>1140</v>
      </c>
      <c r="D174" s="25">
        <f>PE!AF173</f>
        <v>35.703839367398921</v>
      </c>
      <c r="E174" s="26">
        <f>PE!AL173</f>
        <v>6.2015471511631635</v>
      </c>
      <c r="F174" s="26">
        <f>PP!Z173</f>
        <v>0.71845158888226457</v>
      </c>
      <c r="G174" s="26">
        <f>PS!Q173</f>
        <v>0</v>
      </c>
      <c r="H174" s="26">
        <f>PMMA!G173</f>
        <v>0</v>
      </c>
      <c r="I174" s="26">
        <f>PET!Q173</f>
        <v>0.6019543359325441</v>
      </c>
      <c r="J174" s="27">
        <f t="shared" si="12"/>
        <v>7.5219530759779722</v>
      </c>
      <c r="K174" s="28">
        <v>176</v>
      </c>
      <c r="L174" s="47">
        <v>4.7778999999999989</v>
      </c>
      <c r="M174" s="152">
        <v>9.3751136363636363</v>
      </c>
      <c r="N174" s="149">
        <f t="shared" si="4"/>
        <v>58.140209263421838</v>
      </c>
      <c r="O174" s="150">
        <f t="shared" si="5"/>
        <v>6.7355652879972396</v>
      </c>
      <c r="P174" s="143">
        <f t="shared" si="6"/>
        <v>0</v>
      </c>
      <c r="Q174" s="150">
        <f t="shared" si="7"/>
        <v>0</v>
      </c>
      <c r="R174" s="143">
        <f t="shared" si="8"/>
        <v>5.6433903032694115</v>
      </c>
      <c r="S174" s="30">
        <f t="shared" si="9"/>
        <v>70.519164854688498</v>
      </c>
      <c r="T174" s="153">
        <f t="shared" si="10"/>
        <v>70.519164854688498</v>
      </c>
      <c r="U174" s="32">
        <f t="shared" si="11"/>
        <v>64.875774551419084</v>
      </c>
      <c r="V174" s="22"/>
    </row>
    <row r="175" spans="1:22" s="28" customFormat="1">
      <c r="A175" s="23" t="str">
        <f>PE!A174</f>
        <v xml:space="preserve">200929 _BB_BZ_(B)_2_vint </v>
      </c>
      <c r="B175" s="298" t="str">
        <f>PE!AP174</f>
        <v>Referenzmessung BS</v>
      </c>
      <c r="C175" s="24" t="s">
        <v>1140</v>
      </c>
      <c r="D175" s="25">
        <f>PE!AF174</f>
        <v>54.760903834784656</v>
      </c>
      <c r="E175" s="26">
        <f>PE!AL174</f>
        <v>13.951666912825242</v>
      </c>
      <c r="F175" s="26">
        <f>PP!Z174</f>
        <v>1.7525304140410929</v>
      </c>
      <c r="G175" s="26">
        <f>PS!Q174</f>
        <v>0</v>
      </c>
      <c r="H175" s="26">
        <f>PMMA!G174</f>
        <v>0</v>
      </c>
      <c r="I175" s="26">
        <f>PET!Q174</f>
        <v>0.62905098621513422</v>
      </c>
      <c r="J175" s="27">
        <f t="shared" si="12"/>
        <v>16.333248313081469</v>
      </c>
      <c r="K175" s="28">
        <v>176</v>
      </c>
      <c r="L175" s="47">
        <v>4.7778999999999989</v>
      </c>
      <c r="M175" s="152">
        <v>9.3751136363636363</v>
      </c>
      <c r="N175" s="149">
        <f t="shared" si="4"/>
        <v>130.79846272443129</v>
      </c>
      <c r="O175" s="150">
        <f t="shared" si="5"/>
        <v>16.430171782818661</v>
      </c>
      <c r="P175" s="143">
        <f t="shared" si="6"/>
        <v>0</v>
      </c>
      <c r="Q175" s="150">
        <f t="shared" si="7"/>
        <v>0</v>
      </c>
      <c r="R175" s="143">
        <f t="shared" si="8"/>
        <v>5.8974244788334982</v>
      </c>
      <c r="S175" s="30">
        <f t="shared" si="9"/>
        <v>153.12605898608345</v>
      </c>
      <c r="T175" s="153">
        <f t="shared" si="10"/>
        <v>153.12605898608345</v>
      </c>
      <c r="U175" s="32">
        <f t="shared" si="11"/>
        <v>147.22863450724995</v>
      </c>
      <c r="V175" s="22"/>
    </row>
    <row r="176" spans="1:22" s="28" customFormat="1">
      <c r="A176" s="23" t="str">
        <f>PE!A175</f>
        <v xml:space="preserve">200929_BS_Dosierung_Filterschacht_200715_1 </v>
      </c>
      <c r="B176" s="298" t="str">
        <f>PE!AP175</f>
        <v>Referenzmessung BS</v>
      </c>
      <c r="C176" s="24" t="s">
        <v>1143</v>
      </c>
      <c r="D176" s="25">
        <f>PE!AF175</f>
        <v>35.478537436988056</v>
      </c>
      <c r="E176" s="26">
        <f>PE!AL175</f>
        <v>1202.995030194011</v>
      </c>
      <c r="F176" s="26">
        <f>PP!Z175</f>
        <v>1.8455156156076273</v>
      </c>
      <c r="G176" s="26">
        <f>PS!Q175</f>
        <v>0</v>
      </c>
      <c r="H176" s="26">
        <f>PMMA!G175</f>
        <v>0</v>
      </c>
      <c r="I176" s="26">
        <f>PET!Q175</f>
        <v>0</v>
      </c>
      <c r="J176" s="27">
        <f t="shared" si="12"/>
        <v>1204.8405458096186</v>
      </c>
      <c r="K176" s="28">
        <v>1.0389999999999999</v>
      </c>
      <c r="L176" s="154">
        <v>1.6826000000000001</v>
      </c>
      <c r="M176" s="155">
        <f>L176/K176*1000</f>
        <v>1619.4417709335903</v>
      </c>
      <c r="N176" s="149">
        <f t="shared" si="4"/>
        <v>1948180.4021216971</v>
      </c>
      <c r="O176" s="48">
        <f t="shared" si="5"/>
        <v>2988.7050768252111</v>
      </c>
      <c r="P176" s="143">
        <f t="shared" si="6"/>
        <v>0</v>
      </c>
      <c r="Q176" s="150">
        <f t="shared" si="7"/>
        <v>0</v>
      </c>
      <c r="R176" s="143">
        <f t="shared" si="8"/>
        <v>0</v>
      </c>
      <c r="S176" s="30">
        <f t="shared" si="9"/>
        <v>1951169.1071985222</v>
      </c>
      <c r="T176" s="49">
        <f t="shared" si="10"/>
        <v>1951169.1071985222</v>
      </c>
      <c r="U176" s="32">
        <f t="shared" si="11"/>
        <v>1951169.1071985222</v>
      </c>
      <c r="V176" s="22"/>
    </row>
    <row r="177" spans="1:22" s="28" customFormat="1">
      <c r="A177" s="23" t="str">
        <f>PE!A176</f>
        <v xml:space="preserve">200929_BS_Dosierung_Filterschacht_200715_2 </v>
      </c>
      <c r="B177" s="298" t="str">
        <f>PE!AP176</f>
        <v>Referenzmessung BS</v>
      </c>
      <c r="C177" s="24" t="s">
        <v>1143</v>
      </c>
      <c r="D177" s="25">
        <f>PE!AF176</f>
        <v>37.532991469460185</v>
      </c>
      <c r="E177" s="26">
        <f>PE!AL176</f>
        <v>1173.0931390865021</v>
      </c>
      <c r="F177" s="26">
        <f>PP!Z176</f>
        <v>4.1611069786352726</v>
      </c>
      <c r="G177" s="26">
        <f>PS!Q176</f>
        <v>0</v>
      </c>
      <c r="H177" s="26">
        <f>PMMA!G176</f>
        <v>0</v>
      </c>
      <c r="I177" s="26">
        <f>PET!Q176</f>
        <v>0</v>
      </c>
      <c r="J177" s="27">
        <f t="shared" si="12"/>
        <v>1177.2542460651373</v>
      </c>
      <c r="K177" s="28">
        <v>1.0389999999999999</v>
      </c>
      <c r="L177" s="154">
        <v>1.6826000000000001</v>
      </c>
      <c r="M177" s="155">
        <f>L177/K177*1000</f>
        <v>1619.4417709335903</v>
      </c>
      <c r="N177" s="149">
        <f t="shared" si="4"/>
        <v>1899756.0306322896</v>
      </c>
      <c r="O177" s="48">
        <f t="shared" si="5"/>
        <v>6738.6704545252269</v>
      </c>
      <c r="P177" s="143">
        <f t="shared" si="6"/>
        <v>0</v>
      </c>
      <c r="Q177" s="150">
        <f t="shared" si="7"/>
        <v>0</v>
      </c>
      <c r="R177" s="143">
        <f t="shared" si="8"/>
        <v>0</v>
      </c>
      <c r="S177" s="30">
        <f t="shared" si="9"/>
        <v>1906494.7010868147</v>
      </c>
      <c r="T177" s="49">
        <f t="shared" si="10"/>
        <v>1906494.7010868147</v>
      </c>
      <c r="U177" s="32">
        <f t="shared" si="11"/>
        <v>1906494.7010868147</v>
      </c>
      <c r="V177" s="22"/>
    </row>
    <row r="178" spans="1:22" s="28" customFormat="1">
      <c r="A178" s="23" t="str">
        <f>PE!A177</f>
        <v xml:space="preserve">200929_BS_KWS_SM -ATF_200727_1 </v>
      </c>
      <c r="B178" s="298" t="str">
        <f>PE!AP177</f>
        <v>Referenzmessung BS</v>
      </c>
      <c r="C178" s="24" t="s">
        <v>1132</v>
      </c>
      <c r="D178" s="25">
        <f>PE!AF177</f>
        <v>34.997341357263764</v>
      </c>
      <c r="E178" s="26">
        <f>PE!AL177</f>
        <v>6.2921867915133793</v>
      </c>
      <c r="F178" s="26">
        <f>PP!Z177</f>
        <v>0</v>
      </c>
      <c r="G178" s="26">
        <f>PS!Q177</f>
        <v>0</v>
      </c>
      <c r="H178" s="26">
        <f>PMMA!G177</f>
        <v>0</v>
      </c>
      <c r="I178" s="26">
        <f>PET!Q177</f>
        <v>0</v>
      </c>
      <c r="J178" s="27">
        <f t="shared" si="12"/>
        <v>6.2921867915133793</v>
      </c>
      <c r="K178" s="28">
        <v>2188</v>
      </c>
      <c r="L178" s="47">
        <v>0.29559999999999997</v>
      </c>
      <c r="M178" s="152">
        <v>5.8999999999999997E-2</v>
      </c>
      <c r="N178" s="149">
        <f t="shared" si="4"/>
        <v>0.37123902069928938</v>
      </c>
      <c r="O178" s="332">
        <f t="shared" si="5"/>
        <v>0</v>
      </c>
      <c r="P178" s="143">
        <f t="shared" si="6"/>
        <v>0</v>
      </c>
      <c r="Q178" s="150">
        <f t="shared" si="7"/>
        <v>0</v>
      </c>
      <c r="R178" s="143">
        <f t="shared" si="8"/>
        <v>0</v>
      </c>
      <c r="S178" s="30">
        <f t="shared" si="9"/>
        <v>0.37123902069928938</v>
      </c>
      <c r="T178" s="151">
        <f t="shared" si="10"/>
        <v>0.37123902069928938</v>
      </c>
      <c r="U178" s="32">
        <f t="shared" si="11"/>
        <v>0.37123902069928938</v>
      </c>
      <c r="V178" s="22"/>
    </row>
    <row r="179" spans="1:22" s="28" customFormat="1">
      <c r="A179" s="23" t="str">
        <f>PE!A178</f>
        <v xml:space="preserve">200929_BS_KWS_SM -ATF_200727_2 </v>
      </c>
      <c r="B179" s="298" t="str">
        <f>PE!AP178</f>
        <v>Referenzmessung BS</v>
      </c>
      <c r="C179" s="24" t="s">
        <v>1132</v>
      </c>
      <c r="D179" s="25">
        <f>PE!AF178</f>
        <v>40.165434139511802</v>
      </c>
      <c r="E179" s="26">
        <f>PE!AL178</f>
        <v>2.7232464196119839</v>
      </c>
      <c r="F179" s="26">
        <f>PP!Z178</f>
        <v>0</v>
      </c>
      <c r="G179" s="26">
        <f>PS!Q178</f>
        <v>0</v>
      </c>
      <c r="H179" s="26">
        <f>PMMA!G178</f>
        <v>0</v>
      </c>
      <c r="I179" s="26">
        <f>PET!Q178</f>
        <v>0</v>
      </c>
      <c r="J179" s="27">
        <f t="shared" si="12"/>
        <v>2.7232464196119839</v>
      </c>
      <c r="K179" s="28">
        <v>2188</v>
      </c>
      <c r="L179" s="47">
        <v>0.29559999999999997</v>
      </c>
      <c r="M179" s="152">
        <v>5.8999999999999997E-2</v>
      </c>
      <c r="N179" s="149">
        <f t="shared" si="4"/>
        <v>0.16067153875710705</v>
      </c>
      <c r="O179" s="332">
        <f t="shared" si="5"/>
        <v>0</v>
      </c>
      <c r="P179" s="143">
        <f t="shared" si="6"/>
        <v>0</v>
      </c>
      <c r="Q179" s="150">
        <f t="shared" si="7"/>
        <v>0</v>
      </c>
      <c r="R179" s="143">
        <f t="shared" si="8"/>
        <v>0</v>
      </c>
      <c r="S179" s="30">
        <f t="shared" si="9"/>
        <v>0.16067153875710705</v>
      </c>
      <c r="T179" s="151">
        <f t="shared" si="10"/>
        <v>0.16067153875710705</v>
      </c>
      <c r="U179" s="32">
        <f t="shared" si="11"/>
        <v>0.16067153875710705</v>
      </c>
      <c r="V179" s="22"/>
    </row>
    <row r="180" spans="1:22" s="28" customFormat="1">
      <c r="A180" s="23" t="str">
        <f>PE!A179</f>
        <v xml:space="preserve">200929_BS_TANK_(A)_200715_1 </v>
      </c>
      <c r="B180" s="298" t="str">
        <f>PE!AP179</f>
        <v>Referenzmessung BS</v>
      </c>
      <c r="C180" s="24" t="s">
        <v>1143</v>
      </c>
      <c r="D180" s="25">
        <f>PE!AF179</f>
        <v>35.738716960776053</v>
      </c>
      <c r="E180" s="26">
        <f>PE!AL179</f>
        <v>918.87555628222708</v>
      </c>
      <c r="F180" s="26">
        <f>PP!Z179</f>
        <v>1.8519204131928133</v>
      </c>
      <c r="G180" s="26">
        <f>PS!Q179</f>
        <v>0</v>
      </c>
      <c r="H180" s="26">
        <f>PMMA!G179</f>
        <v>0</v>
      </c>
      <c r="I180" s="26">
        <f>PET!Q179</f>
        <v>0</v>
      </c>
      <c r="J180" s="27">
        <f t="shared" si="12"/>
        <v>920.72747669541991</v>
      </c>
      <c r="K180" s="28">
        <v>1.0269999999999999</v>
      </c>
      <c r="L180" s="47">
        <v>2.2528999999999999</v>
      </c>
      <c r="M180" s="155">
        <f>L180/K180*1000</f>
        <v>2193.6708860759495</v>
      </c>
      <c r="N180" s="149">
        <f t="shared" si="4"/>
        <v>2015710.5557431642</v>
      </c>
      <c r="O180" s="48">
        <f t="shared" si="5"/>
        <v>4062.5038937508175</v>
      </c>
      <c r="P180" s="143">
        <f t="shared" si="6"/>
        <v>0</v>
      </c>
      <c r="Q180" s="150">
        <f t="shared" si="7"/>
        <v>0</v>
      </c>
      <c r="R180" s="143">
        <f t="shared" si="8"/>
        <v>0</v>
      </c>
      <c r="S180" s="30">
        <f t="shared" si="9"/>
        <v>2019773.0596369149</v>
      </c>
      <c r="T180" s="49">
        <f t="shared" si="10"/>
        <v>2019773.0596369149</v>
      </c>
      <c r="U180" s="32">
        <f t="shared" si="11"/>
        <v>2019773.0596369149</v>
      </c>
      <c r="V180" s="22"/>
    </row>
    <row r="181" spans="1:22" s="28" customFormat="1">
      <c r="A181" s="23" t="str">
        <f>PE!A180</f>
        <v xml:space="preserve">200929_BS_TANK_(A)_200715_2 </v>
      </c>
      <c r="B181" s="298" t="str">
        <f>PE!AP180</f>
        <v>Referenzmessung BS</v>
      </c>
      <c r="C181" s="24" t="s">
        <v>1143</v>
      </c>
      <c r="D181" s="25">
        <f>PE!AF180</f>
        <v>40.070014404896462</v>
      </c>
      <c r="E181" s="26">
        <f>PE!AL180</f>
        <v>746.53948077201233</v>
      </c>
      <c r="F181" s="26">
        <f>PP!Z180</f>
        <v>0.91591613866399468</v>
      </c>
      <c r="G181" s="26">
        <f>PS!Q180</f>
        <v>0</v>
      </c>
      <c r="H181" s="26">
        <f>PMMA!G180</f>
        <v>0</v>
      </c>
      <c r="I181" s="26">
        <f>PET!Q180</f>
        <v>0</v>
      </c>
      <c r="J181" s="27">
        <f t="shared" si="12"/>
        <v>747.45539691067631</v>
      </c>
      <c r="K181" s="28">
        <v>1.0269999999999999</v>
      </c>
      <c r="L181" s="47">
        <v>2.2528999999999999</v>
      </c>
      <c r="M181" s="155">
        <f>L181/K181*1000</f>
        <v>2193.6708860759495</v>
      </c>
      <c r="N181" s="149">
        <f t="shared" si="4"/>
        <v>1637661.9242758194</v>
      </c>
      <c r="O181" s="48">
        <f t="shared" si="5"/>
        <v>2009.2185674743075</v>
      </c>
      <c r="P181" s="143">
        <f t="shared" si="6"/>
        <v>0</v>
      </c>
      <c r="Q181" s="150">
        <f t="shared" si="7"/>
        <v>0</v>
      </c>
      <c r="R181" s="143">
        <f t="shared" si="8"/>
        <v>0</v>
      </c>
      <c r="S181" s="30">
        <f t="shared" si="9"/>
        <v>1639671.1428432937</v>
      </c>
      <c r="T181" s="49">
        <f t="shared" si="10"/>
        <v>1639671.1428432937</v>
      </c>
      <c r="U181" s="32">
        <f t="shared" si="11"/>
        <v>1639671.1428432937</v>
      </c>
      <c r="V181" s="22"/>
    </row>
    <row r="182" spans="1:22" s="28" customFormat="1">
      <c r="A182" s="23" t="str">
        <f>PE!A181</f>
        <v xml:space="preserve">200929_BS_unbeschriftet_VKA_Z-Bio_200522_1 </v>
      </c>
      <c r="B182" s="298" t="str">
        <f>PE!AP181</f>
        <v>Referenzmessung BS</v>
      </c>
      <c r="C182" s="24" t="s">
        <v>1143</v>
      </c>
      <c r="D182" s="25">
        <f>PE!AF181</f>
        <v>33.516062428583666</v>
      </c>
      <c r="E182" s="26">
        <f>PE!AL181</f>
        <v>552.98516341889945</v>
      </c>
      <c r="F182" s="26">
        <f>PP!Z181</f>
        <v>0.85507380598068317</v>
      </c>
      <c r="G182" s="26">
        <f>PS!Q181</f>
        <v>0</v>
      </c>
      <c r="H182" s="26">
        <f>PMMA!G181</f>
        <v>0</v>
      </c>
      <c r="I182" s="26">
        <f>PET!Q181</f>
        <v>0</v>
      </c>
      <c r="J182" s="27">
        <f t="shared" si="12"/>
        <v>553.84023722488018</v>
      </c>
      <c r="L182" s="47"/>
      <c r="M182" s="155" t="e">
        <f>L182/K182*1000</f>
        <v>#DIV/0!</v>
      </c>
      <c r="N182" s="149" t="e">
        <f t="shared" si="4"/>
        <v>#DIV/0!</v>
      </c>
      <c r="O182" s="332" t="e">
        <f t="shared" si="5"/>
        <v>#DIV/0!</v>
      </c>
      <c r="P182" t="e">
        <f t="shared" si="6"/>
        <v>#DIV/0!</v>
      </c>
      <c r="Q182" s="332" t="e">
        <f t="shared" si="7"/>
        <v>#DIV/0!</v>
      </c>
      <c r="R182" t="e">
        <f t="shared" si="8"/>
        <v>#DIV/0!</v>
      </c>
      <c r="S182" s="30" t="e">
        <f t="shared" si="9"/>
        <v>#DIV/0!</v>
      </c>
      <c r="T182" s="153" t="e">
        <f t="shared" si="10"/>
        <v>#DIV/0!</v>
      </c>
      <c r="U182" s="32" t="e">
        <f t="shared" si="11"/>
        <v>#DIV/0!</v>
      </c>
      <c r="V182" s="22"/>
    </row>
    <row r="183" spans="1:22" s="28" customFormat="1">
      <c r="A183" s="23" t="str">
        <f>PE!A182</f>
        <v xml:space="preserve">200929_BS_unbeschriftet_VKA_Z-Bio_200522_2 </v>
      </c>
      <c r="B183" s="298" t="str">
        <f>PE!AP182</f>
        <v>Referenzmessung BS</v>
      </c>
      <c r="C183" s="24" t="s">
        <v>1143</v>
      </c>
      <c r="D183" s="25">
        <f>PE!AF182</f>
        <v>29.169249433314949</v>
      </c>
      <c r="E183" s="26">
        <f>PE!AL182</f>
        <v>552.55790621687402</v>
      </c>
      <c r="F183" s="26">
        <f>PP!Z182</f>
        <v>0.75969712535252309</v>
      </c>
      <c r="G183" s="26">
        <f>PS!Q182</f>
        <v>0</v>
      </c>
      <c r="H183" s="26">
        <f>PMMA!G182</f>
        <v>0</v>
      </c>
      <c r="I183" s="26">
        <f>PET!Q182</f>
        <v>0</v>
      </c>
      <c r="J183" s="27">
        <f t="shared" si="12"/>
        <v>553.31760334222656</v>
      </c>
      <c r="L183" s="47"/>
      <c r="M183" s="155" t="e">
        <f>L183/K183*1000</f>
        <v>#DIV/0!</v>
      </c>
      <c r="N183" s="149" t="e">
        <f t="shared" si="4"/>
        <v>#DIV/0!</v>
      </c>
      <c r="O183" s="332" t="e">
        <f t="shared" si="5"/>
        <v>#DIV/0!</v>
      </c>
      <c r="P183" t="e">
        <f t="shared" si="6"/>
        <v>#DIV/0!</v>
      </c>
      <c r="Q183" s="332" t="e">
        <f t="shared" si="7"/>
        <v>#DIV/0!</v>
      </c>
      <c r="R183" t="e">
        <f t="shared" si="8"/>
        <v>#DIV/0!</v>
      </c>
      <c r="S183" s="30" t="e">
        <f t="shared" si="9"/>
        <v>#DIV/0!</v>
      </c>
      <c r="T183" s="153" t="e">
        <f t="shared" si="10"/>
        <v>#DIV/0!</v>
      </c>
      <c r="U183" s="32" t="e">
        <f t="shared" si="11"/>
        <v>#DIV/0!</v>
      </c>
      <c r="V183" s="22"/>
    </row>
    <row r="184" spans="1:22" s="28" customFormat="1">
      <c r="A184" s="23" t="str">
        <f>PE!A183</f>
        <v xml:space="preserve">200929_BW_Millisil_GT_SM_200813_1 </v>
      </c>
      <c r="B184" s="298" t="str">
        <f>PE!AP183</f>
        <v>Methode</v>
      </c>
      <c r="C184" s="24" t="s">
        <v>1135</v>
      </c>
      <c r="D184" s="25">
        <f>PE!AF183</f>
        <v>16.013137645197105</v>
      </c>
      <c r="E184" s="26">
        <f>PE!AL183</f>
        <v>0.43725910332793944</v>
      </c>
      <c r="F184" s="26">
        <f>PP!Z183</f>
        <v>0</v>
      </c>
      <c r="G184" s="26">
        <f>PS!Q183</f>
        <v>0</v>
      </c>
      <c r="H184" s="26">
        <f>PMMA!G183</f>
        <v>0</v>
      </c>
      <c r="I184" s="26">
        <f>PET!Q183</f>
        <v>0.24116473024228638</v>
      </c>
      <c r="J184" s="27">
        <f t="shared" si="12"/>
        <v>0.67842383357022584</v>
      </c>
      <c r="L184" s="29"/>
      <c r="N184" s="149"/>
      <c r="O184" s="332"/>
      <c r="Q184" s="332"/>
      <c r="S184" s="36"/>
      <c r="T184" s="37"/>
      <c r="U184" s="32"/>
      <c r="V184" s="22"/>
    </row>
    <row r="185" spans="1:22" s="28" customFormat="1">
      <c r="A185" s="23" t="str">
        <f>PE!A184</f>
        <v xml:space="preserve">200929_BW_Millisil_GT_SM_200813_2 </v>
      </c>
      <c r="B185" s="298" t="str">
        <f>PE!AP184</f>
        <v>Methode</v>
      </c>
      <c r="C185" s="24" t="s">
        <v>1135</v>
      </c>
      <c r="D185" s="25">
        <f>PE!AF184</f>
        <v>14.973513292390333</v>
      </c>
      <c r="E185" s="26">
        <f>PE!AL184</f>
        <v>0.32089500053542447</v>
      </c>
      <c r="F185" s="26">
        <f>PP!Z184</f>
        <v>0</v>
      </c>
      <c r="G185" s="26">
        <f>PS!Q184</f>
        <v>0</v>
      </c>
      <c r="H185" s="26">
        <f>PMMA!G184</f>
        <v>0</v>
      </c>
      <c r="I185" s="26">
        <f>PET!Q184</f>
        <v>0.28176941121908483</v>
      </c>
      <c r="J185" s="27">
        <f t="shared" si="12"/>
        <v>0.60266441175450924</v>
      </c>
      <c r="L185" s="29"/>
      <c r="N185" s="149"/>
      <c r="O185" s="332"/>
      <c r="Q185" s="332"/>
      <c r="S185" s="36"/>
      <c r="T185" s="37"/>
      <c r="U185" s="32"/>
      <c r="V185" s="22"/>
    </row>
    <row r="186" spans="1:22" s="28" customFormat="1">
      <c r="A186" s="23" t="str">
        <f>PE!A185</f>
        <v xml:space="preserve">200929_Standard_PVC </v>
      </c>
      <c r="B186" s="298" t="str">
        <f>PE!AP185</f>
        <v>Methode</v>
      </c>
      <c r="C186" s="24" t="s">
        <v>1135</v>
      </c>
      <c r="D186" s="25">
        <f>PE!AF185</f>
        <v>12.707863229463049</v>
      </c>
      <c r="E186" s="26">
        <f>PE!AL185</f>
        <v>6.4007809506153923E-2</v>
      </c>
      <c r="F186" s="26">
        <f>PP!Z185</f>
        <v>0</v>
      </c>
      <c r="G186" s="26">
        <f>PS!Q185</f>
        <v>0</v>
      </c>
      <c r="H186" s="26">
        <f>PMMA!G185</f>
        <v>0</v>
      </c>
      <c r="I186" s="26">
        <f>PET!Q185</f>
        <v>0</v>
      </c>
      <c r="J186" s="27">
        <f t="shared" si="12"/>
        <v>6.4007809506153923E-2</v>
      </c>
      <c r="L186" s="29"/>
      <c r="N186" s="149"/>
      <c r="O186" s="332"/>
      <c r="Q186" s="332"/>
      <c r="S186" s="36"/>
      <c r="T186" s="37"/>
      <c r="U186" s="32"/>
      <c r="V186" s="22"/>
    </row>
    <row r="187" spans="1:22" s="28" customFormat="1">
      <c r="A187" s="23" t="str">
        <f>PE!A186</f>
        <v xml:space="preserve">201001_ Zul_Bio_UV-Stab_100924 </v>
      </c>
      <c r="B187" s="298" t="str">
        <f>PE!AP186</f>
        <v>Referenzmessung BS</v>
      </c>
      <c r="C187" s="300" t="s">
        <v>1140</v>
      </c>
      <c r="D187" s="25">
        <f>PE!AF186</f>
        <v>46.43071578226953</v>
      </c>
      <c r="E187" s="26">
        <f>PE!AL186</f>
        <v>13.760408033079957</v>
      </c>
      <c r="F187" s="26">
        <f>PP!Z186</f>
        <v>1.3106551413728793</v>
      </c>
      <c r="G187" s="26">
        <f>PS!Q186</f>
        <v>0.25706671735819836</v>
      </c>
      <c r="H187" s="26">
        <f>PMMA!G186</f>
        <v>0</v>
      </c>
      <c r="I187" s="26">
        <f>PET!Q186</f>
        <v>0.58973660355606572</v>
      </c>
      <c r="J187" s="27">
        <f t="shared" si="12"/>
        <v>15.917866495367099</v>
      </c>
      <c r="K187" s="28">
        <v>168</v>
      </c>
      <c r="L187" s="47">
        <v>6.4200000000000035E-2</v>
      </c>
      <c r="M187" s="152">
        <v>0.47661448411055768</v>
      </c>
      <c r="N187" s="149">
        <f>E187*M187</f>
        <v>6.5584097758371769</v>
      </c>
      <c r="O187" s="150">
        <f>F187*M187</f>
        <v>0.62467722405228487</v>
      </c>
      <c r="P187" s="143">
        <f>G187*M187</f>
        <v>0.12252172087567226</v>
      </c>
      <c r="Q187" s="150">
        <f>H187*M187</f>
        <v>0</v>
      </c>
      <c r="R187" s="143">
        <f>I187*M187</f>
        <v>0.28107700706498673</v>
      </c>
      <c r="S187" s="30">
        <f>SUM(N187:R187)</f>
        <v>7.5866857278301199</v>
      </c>
      <c r="T187" s="153">
        <f>SUM(N187:R187)</f>
        <v>7.5866857278301199</v>
      </c>
      <c r="U187" s="32">
        <f>SUM(N187:P187)</f>
        <v>7.3056087207651332</v>
      </c>
      <c r="V187" s="22"/>
    </row>
    <row r="188" spans="1:22" s="28" customFormat="1">
      <c r="A188" s="23" t="str">
        <f>PE!A187</f>
        <v xml:space="preserve">201001_Abl_Nachkl_UV-Stab_190916 </v>
      </c>
      <c r="B188" s="298" t="str">
        <f>PE!AP187</f>
        <v>Referenzmessung BS</v>
      </c>
      <c r="C188" s="300" t="s">
        <v>1133</v>
      </c>
      <c r="D188" s="25">
        <f>PE!AF187</f>
        <v>13.757525833357331</v>
      </c>
      <c r="E188" s="26">
        <f>PE!AL187</f>
        <v>6.4112858574046374</v>
      </c>
      <c r="F188" s="26">
        <f>PP!Z187</f>
        <v>0</v>
      </c>
      <c r="G188" s="26">
        <f>PS!Q187</f>
        <v>4.4558325935136951</v>
      </c>
      <c r="H188" s="26">
        <f>PMMA!G187</f>
        <v>0</v>
      </c>
      <c r="I188" s="26">
        <f>PET!Q187</f>
        <v>0</v>
      </c>
      <c r="J188" s="27">
        <f t="shared" si="12"/>
        <v>10.867118450918333</v>
      </c>
      <c r="K188" s="28">
        <v>636</v>
      </c>
      <c r="L188" s="47">
        <v>1.5299999999999869E-2</v>
      </c>
      <c r="M188" s="152">
        <v>2.0601282007908211E-2</v>
      </c>
      <c r="N188" s="149">
        <f>E188*M188</f>
        <v>0.13208070798170651</v>
      </c>
      <c r="O188" s="150">
        <f>F188*M188</f>
        <v>0</v>
      </c>
      <c r="P188" s="143">
        <f>G188*M188</f>
        <v>9.1795863839004663E-2</v>
      </c>
      <c r="Q188" s="150">
        <f>H188*M188</f>
        <v>0</v>
      </c>
      <c r="R188" s="143">
        <f>I188*M188</f>
        <v>0</v>
      </c>
      <c r="S188" s="30">
        <f>SUM(N188:R188)</f>
        <v>0.22387657182071119</v>
      </c>
      <c r="T188" s="153">
        <f>SUM(N188:R188)</f>
        <v>0.22387657182071119</v>
      </c>
      <c r="U188" s="32">
        <f>SUM(N188:P188)</f>
        <v>0.22387657182071119</v>
      </c>
      <c r="V188" s="22"/>
    </row>
    <row r="189" spans="1:22" s="28" customFormat="1">
      <c r="A189" s="23" t="str">
        <f>PE!A188</f>
        <v xml:space="preserve">201001_Abl_SF_24h_GT_190723_1 </v>
      </c>
      <c r="B189" s="298" t="str">
        <f>PE!AP188</f>
        <v>Kläranlagen</v>
      </c>
      <c r="C189" s="24" t="s">
        <v>1134</v>
      </c>
      <c r="D189" s="25">
        <f>PE!AF188</f>
        <v>24.697179426946093</v>
      </c>
      <c r="E189" s="26">
        <f>PE!AL188</f>
        <v>5.8971648442592821</v>
      </c>
      <c r="F189" s="26">
        <f>PP!Z188</f>
        <v>2.763242254425152</v>
      </c>
      <c r="G189" s="26">
        <f>PS!Q188</f>
        <v>0.52120220562429698</v>
      </c>
      <c r="H189" s="26">
        <f>PMMA!G188</f>
        <v>0</v>
      </c>
      <c r="I189" s="26">
        <f>PET!Q188</f>
        <v>0</v>
      </c>
      <c r="J189" s="27">
        <f t="shared" si="12"/>
        <v>9.181609304308731</v>
      </c>
      <c r="K189" s="34">
        <v>50</v>
      </c>
      <c r="L189" s="35">
        <v>1.6687999999999941</v>
      </c>
      <c r="M189" s="50"/>
      <c r="N189" s="149"/>
      <c r="O189" s="332"/>
      <c r="Q189" s="332"/>
      <c r="S189" s="30"/>
      <c r="T189" s="31"/>
      <c r="U189" s="32"/>
      <c r="V189" s="22"/>
    </row>
    <row r="190" spans="1:22" s="28" customFormat="1">
      <c r="A190" s="23" t="str">
        <f>PE!A189</f>
        <v xml:space="preserve">201001_Abl_SF_24h_GT_190723_2 </v>
      </c>
      <c r="B190" s="298" t="str">
        <f>PE!AP189</f>
        <v>Kläranlagen</v>
      </c>
      <c r="C190" s="24" t="s">
        <v>1134</v>
      </c>
      <c r="D190" s="25">
        <f>PE!AF189</f>
        <v>59.8856360135225</v>
      </c>
      <c r="E190" s="26">
        <f>PE!AL189</f>
        <v>5.9503963595786695</v>
      </c>
      <c r="F190" s="26">
        <f>PP!Z189</f>
        <v>1.1962541718778261</v>
      </c>
      <c r="G190" s="26">
        <f>PS!Q189</f>
        <v>0.35878309132959557</v>
      </c>
      <c r="H190" s="26">
        <f>PMMA!G189</f>
        <v>0</v>
      </c>
      <c r="I190" s="26">
        <f>PET!Q189</f>
        <v>0</v>
      </c>
      <c r="J190" s="27">
        <f t="shared" si="12"/>
        <v>7.5054336227860912</v>
      </c>
      <c r="K190" s="34">
        <v>50</v>
      </c>
      <c r="L190" s="35">
        <v>1.6687999999999941</v>
      </c>
      <c r="M190" s="50"/>
      <c r="N190" s="149"/>
      <c r="O190" s="332"/>
      <c r="Q190" s="332"/>
      <c r="S190" s="30"/>
      <c r="T190" s="31"/>
      <c r="U190" s="32"/>
      <c r="V190" s="22"/>
    </row>
    <row r="191" spans="1:22" s="28" customFormat="1">
      <c r="A191" s="23" t="str">
        <f>PE!A190</f>
        <v xml:space="preserve">201001_Abl_SF_24h_GT_SM_190723_1 </v>
      </c>
      <c r="B191" s="298" t="str">
        <f>PE!AP190</f>
        <v>Kläranlagen</v>
      </c>
      <c r="C191" s="24" t="s">
        <v>1134</v>
      </c>
      <c r="D191" s="25">
        <f>PE!AF190</f>
        <v>35.52895384979989</v>
      </c>
      <c r="E191" s="26">
        <f>PE!AL190</f>
        <v>9.1825915082448955</v>
      </c>
      <c r="F191" s="26">
        <f>PP!Z190</f>
        <v>1.5870094682219082</v>
      </c>
      <c r="G191" s="26">
        <f>PS!Q190</f>
        <v>0.19777416623487476</v>
      </c>
      <c r="H191" s="26">
        <f>PMMA!G190</f>
        <v>0</v>
      </c>
      <c r="I191" s="26">
        <f>PET!Q190</f>
        <v>0</v>
      </c>
      <c r="J191" s="27">
        <f t="shared" si="12"/>
        <v>10.967375142701679</v>
      </c>
      <c r="K191" s="34">
        <v>50</v>
      </c>
      <c r="L191" s="35">
        <v>1.6687999999999941</v>
      </c>
      <c r="M191" s="50"/>
      <c r="N191" s="22"/>
      <c r="O191" s="332"/>
      <c r="Q191" s="332"/>
      <c r="S191" s="30"/>
      <c r="T191" s="31"/>
      <c r="U191" s="32"/>
      <c r="V191" s="22"/>
    </row>
    <row r="192" spans="1:22" s="28" customFormat="1">
      <c r="A192" s="23" t="str">
        <f>PE!A191</f>
        <v xml:space="preserve">201001_Abl_SF_24h_GT_SM_190723_2 </v>
      </c>
      <c r="B192" s="298" t="str">
        <f>PE!AP191</f>
        <v>Kläranlagen</v>
      </c>
      <c r="C192" s="24" t="s">
        <v>1134</v>
      </c>
      <c r="D192" s="25">
        <f>PE!AF191</f>
        <v>61.059083286210544</v>
      </c>
      <c r="E192" s="26">
        <f>PE!AL191</f>
        <v>7.9698830133075926</v>
      </c>
      <c r="F192" s="26">
        <f>PP!Z191</f>
        <v>0.75868156505853857</v>
      </c>
      <c r="G192" s="26">
        <f>PS!Q191</f>
        <v>0.27303714285599329</v>
      </c>
      <c r="H192" s="26">
        <f>PMMA!G191</f>
        <v>0</v>
      </c>
      <c r="I192" s="26">
        <f>PET!Q191</f>
        <v>0.67281892012346833</v>
      </c>
      <c r="J192" s="27">
        <f t="shared" si="12"/>
        <v>9.6744206413455931</v>
      </c>
      <c r="K192" s="34">
        <v>50</v>
      </c>
      <c r="L192" s="35">
        <v>1.6687999999999941</v>
      </c>
      <c r="M192" s="50"/>
      <c r="N192" s="22"/>
      <c r="O192" s="332"/>
      <c r="Q192" s="332"/>
      <c r="S192" s="30"/>
      <c r="T192" s="31"/>
      <c r="U192" s="32"/>
      <c r="V192" s="22"/>
    </row>
    <row r="193" spans="1:22" s="28" customFormat="1">
      <c r="A193" s="23" t="str">
        <f>PE!A192</f>
        <v xml:space="preserve">201001_Abl_SF_UV-Stab_190914 </v>
      </c>
      <c r="B193" s="298" t="str">
        <f>PE!AP192</f>
        <v>Referenzmessung BS</v>
      </c>
      <c r="C193" s="24" t="s">
        <v>1134</v>
      </c>
      <c r="D193" s="25">
        <f>PE!AF192</f>
        <v>23.139970371519837</v>
      </c>
      <c r="E193" s="26">
        <f>PE!AL192</f>
        <v>5.4487578781152672</v>
      </c>
      <c r="F193" s="26">
        <f>PP!Z192</f>
        <v>0</v>
      </c>
      <c r="G193" s="26">
        <f>PS!Q192</f>
        <v>0.40874098030371508</v>
      </c>
      <c r="H193" s="26">
        <f>PMMA!G192</f>
        <v>0</v>
      </c>
      <c r="I193" s="26">
        <f>PET!Q192</f>
        <v>0</v>
      </c>
      <c r="J193" s="27">
        <f t="shared" si="12"/>
        <v>5.8574988584189827</v>
      </c>
      <c r="K193" s="28">
        <v>1742</v>
      </c>
      <c r="L193" s="47">
        <v>4.5099999999999703E-2</v>
      </c>
      <c r="M193" s="152">
        <v>0.5802973426063317</v>
      </c>
      <c r="N193" s="149">
        <f>E193*M193</f>
        <v>3.1618997171756043</v>
      </c>
      <c r="O193" s="150">
        <f>F193*M193</f>
        <v>0</v>
      </c>
      <c r="P193" s="143">
        <f>G193*M193</f>
        <v>0.23719130468455282</v>
      </c>
      <c r="Q193" s="150">
        <f>H193*M193</f>
        <v>0</v>
      </c>
      <c r="R193" s="143">
        <f>I193*M193</f>
        <v>0</v>
      </c>
      <c r="S193" s="30">
        <f>SUM(N193:R193)</f>
        <v>3.3990910218601571</v>
      </c>
      <c r="T193" s="153">
        <f>SUM(N193:R193)</f>
        <v>3.3990910218601571</v>
      </c>
      <c r="U193" s="32">
        <f>SUM(N193:P193)</f>
        <v>3.3990910218601571</v>
      </c>
      <c r="V193" s="22"/>
    </row>
    <row r="194" spans="1:22" s="28" customFormat="1">
      <c r="A194" s="23" t="str">
        <f>PE!A193</f>
        <v xml:space="preserve">201001_KA_BS_Abl_VK_SM_mitN2_190524_1 </v>
      </c>
      <c r="B194" s="298" t="str">
        <f>PE!AP193</f>
        <v>Probenaufbereitung</v>
      </c>
      <c r="C194" s="300" t="s">
        <v>1136</v>
      </c>
      <c r="D194" s="25">
        <f>PE!AF193</f>
        <v>44.939034428318109</v>
      </c>
      <c r="E194" s="26">
        <f>PE!AL193</f>
        <v>4.8066057724020768</v>
      </c>
      <c r="F194" s="26">
        <f>PP!Z193</f>
        <v>3.7213674444770524</v>
      </c>
      <c r="G194" s="26">
        <f>PS!Q193</f>
        <v>0.15449308929801361</v>
      </c>
      <c r="H194" s="26">
        <f>PMMA!G193</f>
        <v>0</v>
      </c>
      <c r="I194" s="26">
        <f>PET!Q193</f>
        <v>0</v>
      </c>
      <c r="J194" s="27">
        <f t="shared" si="12"/>
        <v>8.6824663061771421</v>
      </c>
      <c r="K194" s="28">
        <v>100</v>
      </c>
      <c r="L194" s="29">
        <v>23.183</v>
      </c>
      <c r="M194" s="28">
        <v>231.83</v>
      </c>
      <c r="N194" s="22">
        <f>E194*M194</f>
        <v>1114.3154162159735</v>
      </c>
      <c r="O194" s="332"/>
      <c r="Q194" s="332"/>
      <c r="S194" s="36"/>
      <c r="T194" s="37"/>
      <c r="U194" s="32"/>
      <c r="V194" s="22"/>
    </row>
    <row r="195" spans="1:22" s="28" customFormat="1">
      <c r="A195" s="23" t="str">
        <f>PE!A194</f>
        <v xml:space="preserve">201001_KA_BS_Abl_VK_SM_mitN2_190524_2 </v>
      </c>
      <c r="B195" s="298" t="str">
        <f>PE!AP194</f>
        <v>Probenaufbereitung</v>
      </c>
      <c r="C195" s="300" t="s">
        <v>1136</v>
      </c>
      <c r="D195" s="25">
        <f>PE!AF194</f>
        <v>49.750959255744625</v>
      </c>
      <c r="E195" s="26">
        <f>PE!AL194</f>
        <v>4.7897962239942897</v>
      </c>
      <c r="F195" s="26">
        <f>PP!Z194</f>
        <v>0</v>
      </c>
      <c r="G195" s="26">
        <f>PS!Q194</f>
        <v>0.1818904235951837</v>
      </c>
      <c r="H195" s="26">
        <f>PMMA!G194</f>
        <v>0</v>
      </c>
      <c r="I195" s="26">
        <f>PET!Q194</f>
        <v>0</v>
      </c>
      <c r="J195" s="27">
        <f t="shared" si="12"/>
        <v>4.9716866475894737</v>
      </c>
      <c r="K195" s="28">
        <v>100</v>
      </c>
      <c r="L195" s="29">
        <v>23.183</v>
      </c>
      <c r="M195" s="28">
        <v>231.83</v>
      </c>
      <c r="N195" s="22">
        <f>E195*M195</f>
        <v>1110.4184586085962</v>
      </c>
      <c r="O195" s="332"/>
      <c r="Q195" s="332"/>
      <c r="S195" s="36"/>
      <c r="T195" s="37"/>
      <c r="U195" s="32"/>
      <c r="V195" s="22"/>
    </row>
    <row r="196" spans="1:22" s="28" customFormat="1">
      <c r="A196" s="23" t="str">
        <f>PE!A195</f>
        <v xml:space="preserve">201001_KWS_ED-PS_PM_200618_1 </v>
      </c>
      <c r="B196" s="298" t="str">
        <f>PE!AP195</f>
        <v>KWS, Schlamm</v>
      </c>
      <c r="C196" s="300" t="s">
        <v>1137</v>
      </c>
      <c r="D196" s="25">
        <f>PE!AF195</f>
        <v>81.117026897299525</v>
      </c>
      <c r="E196" s="26">
        <f>PE!AL195</f>
        <v>13.252306530942255</v>
      </c>
      <c r="F196" s="26">
        <f>PP!Z195</f>
        <v>1.1031065307200967</v>
      </c>
      <c r="G196" s="26">
        <f>PS!Q195</f>
        <v>0.19535137591149512</v>
      </c>
      <c r="H196" s="26">
        <f>PMMA!G195</f>
        <v>0</v>
      </c>
      <c r="I196" s="26">
        <f>PET!Q195</f>
        <v>0</v>
      </c>
      <c r="J196" s="27">
        <f t="shared" si="12"/>
        <v>14.550764437573845</v>
      </c>
      <c r="K196" s="28" t="s">
        <v>1138</v>
      </c>
      <c r="L196" s="29"/>
      <c r="M196" s="50"/>
      <c r="N196" s="149"/>
      <c r="O196" s="332"/>
      <c r="Q196" s="332"/>
      <c r="S196" s="30"/>
      <c r="T196" s="31"/>
      <c r="U196" s="32"/>
      <c r="V196" s="22"/>
    </row>
    <row r="197" spans="1:22" s="28" customFormat="1">
      <c r="A197" s="23" t="str">
        <f>PE!A196</f>
        <v xml:space="preserve">201001_KWS_ED-PS_PM_200618_2 </v>
      </c>
      <c r="B197" s="298" t="str">
        <f>PE!AP196</f>
        <v>KWS, Schlamm</v>
      </c>
      <c r="C197" s="300" t="s">
        <v>1137</v>
      </c>
      <c r="D197" s="25">
        <f>PE!AF196</f>
        <v>45.225191344863532</v>
      </c>
      <c r="E197" s="26">
        <f>PE!AL196</f>
        <v>14.923041384605586</v>
      </c>
      <c r="F197" s="26">
        <f>PP!Z196</f>
        <v>1.3504300659077366</v>
      </c>
      <c r="G197" s="26">
        <f>PS!Q196</f>
        <v>0.15060928812676391</v>
      </c>
      <c r="H197" s="26">
        <f>PMMA!G196</f>
        <v>0</v>
      </c>
      <c r="I197" s="26">
        <f>PET!Q196</f>
        <v>0</v>
      </c>
      <c r="J197" s="27">
        <f t="shared" si="12"/>
        <v>16.424080738640086</v>
      </c>
      <c r="K197" s="28" t="s">
        <v>1138</v>
      </c>
      <c r="L197" s="29"/>
      <c r="M197" s="50"/>
      <c r="N197" s="149"/>
      <c r="O197" s="332"/>
      <c r="Q197" s="332"/>
      <c r="S197" s="30"/>
      <c r="T197" s="31"/>
      <c r="U197" s="32"/>
      <c r="V197" s="22"/>
    </row>
    <row r="198" spans="1:22" s="28" customFormat="1">
      <c r="A198" s="23" t="str">
        <f>PE!A197</f>
        <v xml:space="preserve">201001_Standard_PET </v>
      </c>
      <c r="B198" s="298" t="str">
        <f>PE!AP197</f>
        <v>Methode</v>
      </c>
      <c r="C198" s="300" t="s">
        <v>1135</v>
      </c>
      <c r="D198" s="25">
        <f>PE!AF197</f>
        <v>67.886534623475654</v>
      </c>
      <c r="E198" s="26">
        <f>PE!AL197</f>
        <v>1.4048434294942993</v>
      </c>
      <c r="F198" s="26">
        <f>PP!Z197</f>
        <v>0</v>
      </c>
      <c r="G198" s="26">
        <f>PS!Q197</f>
        <v>4.6864255152758653E-2</v>
      </c>
      <c r="H198" s="26">
        <f>PMMA!G197</f>
        <v>0</v>
      </c>
      <c r="I198" s="26">
        <f>PET!Q197</f>
        <v>0.15323761745054879</v>
      </c>
      <c r="J198" s="27">
        <f t="shared" si="12"/>
        <v>1.6049453020976068</v>
      </c>
      <c r="L198" s="29"/>
      <c r="N198" s="22"/>
      <c r="O198" s="332"/>
      <c r="Q198" s="332"/>
      <c r="S198" s="36"/>
      <c r="T198" s="37"/>
      <c r="U198" s="32"/>
      <c r="V198" s="22"/>
    </row>
    <row r="199" spans="1:22" s="28" customFormat="1">
      <c r="A199" s="23" t="str">
        <f>PE!A198</f>
        <v xml:space="preserve">201001_Wiederfindung_PEgr-GM_1-10_mitUSS_200604_1 </v>
      </c>
      <c r="B199" s="298" t="str">
        <f>PE!AP198</f>
        <v>Probenaufbereitung</v>
      </c>
      <c r="C199" s="300" t="s">
        <v>1135</v>
      </c>
      <c r="D199" s="25">
        <f>PE!AF198</f>
        <v>43.799053309436218</v>
      </c>
      <c r="E199" s="26">
        <f>PE!AL198</f>
        <v>9.9978265805051976</v>
      </c>
      <c r="F199" s="26">
        <f>PP!Z198</f>
        <v>0.65303863204219947</v>
      </c>
      <c r="G199" s="26">
        <f>PS!Q198</f>
        <v>0.18982894389456142</v>
      </c>
      <c r="H199" s="26">
        <f>PMMA!G198</f>
        <v>0</v>
      </c>
      <c r="I199" s="26">
        <f>PET!Q198</f>
        <v>0</v>
      </c>
      <c r="J199" s="27">
        <f t="shared" si="12"/>
        <v>10.840694156441959</v>
      </c>
      <c r="L199" s="29"/>
      <c r="N199" s="22"/>
      <c r="O199" s="332"/>
      <c r="Q199" s="332"/>
      <c r="S199" s="36"/>
      <c r="T199" s="37"/>
      <c r="U199" s="32"/>
      <c r="V199" s="22"/>
    </row>
    <row r="200" spans="1:22" s="28" customFormat="1">
      <c r="A200" s="23" t="str">
        <f>PE!A199</f>
        <v xml:space="preserve">201001_Wiederfindung_PEgr-GM_1-10_mitUSS_200604_2 </v>
      </c>
      <c r="B200" s="298" t="str">
        <f>PE!AP199</f>
        <v>Probenaufbereitung</v>
      </c>
      <c r="C200" s="300" t="s">
        <v>1135</v>
      </c>
      <c r="D200" s="25">
        <f>PE!AF199</f>
        <v>66.340969832975077</v>
      </c>
      <c r="E200" s="26">
        <f>PE!AL199</f>
        <v>10.093739647720525</v>
      </c>
      <c r="F200" s="26">
        <f>PP!Z199</f>
        <v>1.033028353444037</v>
      </c>
      <c r="G200" s="26">
        <f>PS!Q199</f>
        <v>0.14576611345944637</v>
      </c>
      <c r="H200" s="26">
        <f>PMMA!G199</f>
        <v>0</v>
      </c>
      <c r="I200" s="26">
        <f>PET!Q199</f>
        <v>0</v>
      </c>
      <c r="J200" s="27">
        <f t="shared" si="12"/>
        <v>11.272534114624008</v>
      </c>
      <c r="L200" s="29"/>
      <c r="N200" s="22"/>
      <c r="O200" s="332"/>
      <c r="Q200" s="332"/>
      <c r="S200" s="36"/>
      <c r="T200" s="37"/>
      <c r="U200" s="32"/>
      <c r="V200" s="22"/>
    </row>
    <row r="201" spans="1:22" s="28" customFormat="1">
      <c r="A201" s="23" t="str">
        <f>PE!A200</f>
        <v xml:space="preserve">201001_Wiederfindung_PEgr-GM_1-10_ohneUSS_200604_1 </v>
      </c>
      <c r="B201" s="298" t="str">
        <f>PE!AP200</f>
        <v>Probenaufbereitung</v>
      </c>
      <c r="C201" s="300" t="s">
        <v>1135</v>
      </c>
      <c r="D201" s="25">
        <f>PE!AF200</f>
        <v>28.792455044932787</v>
      </c>
      <c r="E201" s="26">
        <f>PE!AL200</f>
        <v>7.0365904416354859</v>
      </c>
      <c r="F201" s="26">
        <f>PP!Z200</f>
        <v>0.29784620484776875</v>
      </c>
      <c r="G201" s="26">
        <f>PS!Q200</f>
        <v>0.14854694141123634</v>
      </c>
      <c r="H201" s="26">
        <f>PMMA!G200</f>
        <v>0</v>
      </c>
      <c r="I201" s="26">
        <f>PET!Q200</f>
        <v>0</v>
      </c>
      <c r="J201" s="27">
        <f t="shared" si="12"/>
        <v>7.4829835878944913</v>
      </c>
      <c r="L201" s="29"/>
      <c r="N201" s="22"/>
      <c r="O201" s="332"/>
      <c r="Q201" s="332"/>
      <c r="S201" s="36"/>
      <c r="T201" s="37"/>
      <c r="U201" s="32"/>
      <c r="V201" s="22"/>
    </row>
    <row r="202" spans="1:22" s="28" customFormat="1">
      <c r="A202" s="23" t="str">
        <f>PE!A201</f>
        <v xml:space="preserve">201001_Wiederfindung_PEgr-GM_1-10_ohneUSS_200604_2 </v>
      </c>
      <c r="B202" s="298" t="str">
        <f>PE!AP201</f>
        <v>Probenaufbereitung</v>
      </c>
      <c r="C202" s="300" t="s">
        <v>1135</v>
      </c>
      <c r="D202" s="25">
        <f>PE!AF201</f>
        <v>45.022200532303223</v>
      </c>
      <c r="E202" s="26">
        <f>PE!AL201</f>
        <v>4.0573119065809236</v>
      </c>
      <c r="F202" s="26">
        <f>PP!Z201</f>
        <v>0.13943945644672803</v>
      </c>
      <c r="G202" s="26">
        <f>PS!Q201</f>
        <v>0.11124810145175462</v>
      </c>
      <c r="H202" s="26">
        <f>PMMA!G201</f>
        <v>0</v>
      </c>
      <c r="I202" s="26">
        <f>PET!Q201</f>
        <v>0</v>
      </c>
      <c r="J202" s="27">
        <f t="shared" si="12"/>
        <v>4.3079994644794057</v>
      </c>
      <c r="L202" s="29"/>
      <c r="N202" s="22"/>
      <c r="O202" s="332"/>
      <c r="Q202" s="332"/>
      <c r="S202" s="36"/>
      <c r="T202" s="37"/>
      <c r="U202" s="32"/>
      <c r="V202" s="22"/>
    </row>
    <row r="203" spans="1:22" s="28" customFormat="1">
      <c r="A203" s="23" t="str">
        <f>PE!A202</f>
        <v xml:space="preserve">201001_Wiederfindung_PEgr-Millisil_1-10_mitUV </v>
      </c>
      <c r="B203" s="298" t="str">
        <f>PE!AP202</f>
        <v>Probenaufbereitung</v>
      </c>
      <c r="C203" s="300" t="s">
        <v>1135</v>
      </c>
      <c r="D203" s="25">
        <f>PE!AF202</f>
        <v>73.583526528391559</v>
      </c>
      <c r="E203" s="26">
        <f>PE!AL202</f>
        <v>10.752703081053488</v>
      </c>
      <c r="F203" s="26">
        <f>PP!Z202</f>
        <v>0</v>
      </c>
      <c r="G203" s="26">
        <f>PS!Q202</f>
        <v>9.6256362732467154E-2</v>
      </c>
      <c r="H203" s="26">
        <f>PMMA!G202</f>
        <v>0</v>
      </c>
      <c r="I203" s="26">
        <f>PET!Q202</f>
        <v>0</v>
      </c>
      <c r="J203" s="27">
        <f t="shared" si="12"/>
        <v>10.848959443785954</v>
      </c>
      <c r="L203" s="29"/>
      <c r="N203" s="22"/>
      <c r="O203" s="332"/>
      <c r="Q203" s="332"/>
      <c r="S203" s="36"/>
      <c r="T203" s="37"/>
      <c r="U203" s="32"/>
      <c r="V203" s="22"/>
    </row>
    <row r="204" spans="1:22" s="28" customFormat="1">
      <c r="A204" s="23" t="str">
        <f>PE!A203</f>
        <v xml:space="preserve">201001_Wiederfindung_PEgr-Millisil_1-10_ohneUV </v>
      </c>
      <c r="B204" s="298" t="str">
        <f>PE!AP203</f>
        <v>Probenaufbereitung</v>
      </c>
      <c r="C204" s="300" t="s">
        <v>1135</v>
      </c>
      <c r="D204" s="25">
        <f>PE!AF203</f>
        <v>34.010294051363026</v>
      </c>
      <c r="E204" s="26">
        <f>PE!AL203</f>
        <v>63.862716849319618</v>
      </c>
      <c r="F204" s="26">
        <f>PP!Z203</f>
        <v>0.14491670059158715</v>
      </c>
      <c r="G204" s="26">
        <f>PS!Q203</f>
        <v>9.9680550674304105E-2</v>
      </c>
      <c r="H204" s="26">
        <f>PMMA!G203</f>
        <v>0</v>
      </c>
      <c r="I204" s="26">
        <f>PET!Q203</f>
        <v>0</v>
      </c>
      <c r="J204" s="27">
        <f t="shared" si="12"/>
        <v>64.107314100585512</v>
      </c>
      <c r="L204" s="29"/>
      <c r="N204" s="22"/>
      <c r="O204" s="332"/>
      <c r="Q204" s="332"/>
      <c r="S204" s="36"/>
      <c r="T204" s="37"/>
      <c r="U204" s="32"/>
      <c r="V204" s="22"/>
    </row>
    <row r="205" spans="1:22" s="28" customFormat="1">
      <c r="A205" s="23" t="str">
        <f>PE!A204</f>
        <v xml:space="preserve">201007_BB-Z_original_200706_spike_PE </v>
      </c>
      <c r="B205" s="298" t="str">
        <f>PE!AP204</f>
        <v>Methode</v>
      </c>
      <c r="C205" s="300" t="s">
        <v>1140</v>
      </c>
      <c r="D205" s="25">
        <f>PE!AF204</f>
        <v>29.789941533497768</v>
      </c>
      <c r="E205" s="26">
        <f>PE!AL204</f>
        <v>13.132189232172299</v>
      </c>
      <c r="F205" s="26">
        <f>PP!Z204</f>
        <v>1.4924277459077495</v>
      </c>
      <c r="G205" s="26">
        <f>PS!Q204</f>
        <v>0.16913671473179373</v>
      </c>
      <c r="H205" s="26">
        <f>PMMA!G204</f>
        <v>0</v>
      </c>
      <c r="I205" s="26">
        <f>PET!Q204</f>
        <v>0</v>
      </c>
      <c r="J205" s="27">
        <f t="shared" si="12"/>
        <v>14.793753692811842</v>
      </c>
      <c r="L205" s="29"/>
      <c r="N205" s="22"/>
      <c r="O205" s="332"/>
      <c r="Q205" s="332"/>
      <c r="S205" s="36"/>
      <c r="T205" s="37"/>
      <c r="U205" s="32"/>
      <c r="V205" s="22"/>
    </row>
    <row r="206" spans="1:22" s="28" customFormat="1">
      <c r="A206" s="23" t="str">
        <f>PE!A205</f>
        <v xml:space="preserve">201007_BS_VKA-NKA_200611 </v>
      </c>
      <c r="B206" s="298" t="str">
        <f>PE!AP205</f>
        <v>Methode</v>
      </c>
      <c r="C206" s="300" t="s">
        <v>1133</v>
      </c>
      <c r="D206" s="25">
        <f>PE!AF205</f>
        <v>29.222346743270428</v>
      </c>
      <c r="E206" s="26">
        <f>PE!AL205</f>
        <v>4.2709814516579376</v>
      </c>
      <c r="F206" s="26">
        <f>PP!Z205</f>
        <v>0</v>
      </c>
      <c r="G206" s="26">
        <f>PS!Q205</f>
        <v>0.19345920587865692</v>
      </c>
      <c r="H206" s="26">
        <f>PMMA!G205</f>
        <v>0</v>
      </c>
      <c r="I206" s="26">
        <f>PET!Q205</f>
        <v>0</v>
      </c>
      <c r="J206" s="27">
        <f t="shared" si="12"/>
        <v>4.4644406575365947</v>
      </c>
      <c r="K206" s="28">
        <v>748</v>
      </c>
      <c r="L206" s="29"/>
      <c r="M206" s="51">
        <v>1.586970588235294</v>
      </c>
      <c r="N206" s="22"/>
      <c r="O206" s="332"/>
      <c r="Q206" s="332"/>
      <c r="S206" s="36"/>
      <c r="T206" s="37"/>
      <c r="U206" s="32"/>
      <c r="V206" s="22"/>
    </row>
    <row r="207" spans="1:22" s="28" customFormat="1">
      <c r="A207" s="23" t="str">
        <f>PE!A206</f>
        <v xml:space="preserve">201007_BS_VKA-NKA_200611_spike_PE </v>
      </c>
      <c r="B207" s="298" t="str">
        <f>PE!AP206</f>
        <v>Methode</v>
      </c>
      <c r="C207" s="300" t="s">
        <v>1133</v>
      </c>
      <c r="D207" s="25">
        <f>PE!AF206</f>
        <v>38.975391204246115</v>
      </c>
      <c r="E207" s="26">
        <f>PE!AL206</f>
        <v>9.4150421022776456</v>
      </c>
      <c r="F207" s="26">
        <f>PP!Z206</f>
        <v>0</v>
      </c>
      <c r="G207" s="26">
        <f>PS!Q206</f>
        <v>0.18658000546888351</v>
      </c>
      <c r="H207" s="26">
        <f>PMMA!G206</f>
        <v>0</v>
      </c>
      <c r="I207" s="26">
        <f>PET!Q206</f>
        <v>0</v>
      </c>
      <c r="J207" s="27">
        <f t="shared" si="12"/>
        <v>9.6016221077465289</v>
      </c>
      <c r="L207" s="29"/>
      <c r="N207" s="22"/>
      <c r="O207" s="332"/>
      <c r="Q207" s="332"/>
      <c r="S207" s="36"/>
      <c r="T207" s="37"/>
      <c r="U207" s="32"/>
      <c r="V207" s="22"/>
    </row>
    <row r="208" spans="1:22" s="28" customFormat="1">
      <c r="A208" s="23" t="str">
        <f>PE!A207</f>
        <v xml:space="preserve">201007_Muenchehofe_ Zul_Mec_191145_TR_1 </v>
      </c>
      <c r="B208" s="298" t="str">
        <f>PE!AP207</f>
        <v>Muenchehofe</v>
      </c>
      <c r="C208" s="300" t="s">
        <v>1133</v>
      </c>
      <c r="D208" s="25">
        <f>PE!AF207</f>
        <v>68.291100378943483</v>
      </c>
      <c r="E208" s="26">
        <f>PE!AL207</f>
        <v>6.3458787668020751</v>
      </c>
      <c r="F208" s="26">
        <f>PP!Z207</f>
        <v>0.95226576870270285</v>
      </c>
      <c r="G208" s="26">
        <f>PS!Q207</f>
        <v>0.16877905268700719</v>
      </c>
      <c r="H208" s="26">
        <f>PMMA!G207</f>
        <v>0</v>
      </c>
      <c r="I208" s="26">
        <f>PET!Q207</f>
        <v>0</v>
      </c>
      <c r="J208" s="27">
        <f t="shared" si="12"/>
        <v>7.4669235881917855</v>
      </c>
      <c r="K208" s="28">
        <v>3885</v>
      </c>
      <c r="L208" s="29"/>
      <c r="N208" s="22"/>
      <c r="O208" s="332"/>
      <c r="Q208" s="332"/>
      <c r="S208" s="36"/>
      <c r="T208" s="37"/>
      <c r="U208" s="32"/>
      <c r="V208" s="22"/>
    </row>
    <row r="209" spans="1:22" s="28" customFormat="1">
      <c r="A209" s="23" t="str">
        <f>PE!A208</f>
        <v xml:space="preserve">201007_Muenchehofe_ Zul_Mec_191145_TR_2 </v>
      </c>
      <c r="B209" s="298" t="str">
        <f>PE!AP208</f>
        <v>Muenchehofe</v>
      </c>
      <c r="C209" s="300" t="s">
        <v>1133</v>
      </c>
      <c r="D209" s="25">
        <f>PE!AF208</f>
        <v>40.921433278665958</v>
      </c>
      <c r="E209" s="26">
        <f>PE!AL208</f>
        <v>4.3902719809646324</v>
      </c>
      <c r="F209" s="26">
        <f>PP!Z208</f>
        <v>0.27944601122628526</v>
      </c>
      <c r="G209" s="26">
        <f>PS!Q208</f>
        <v>0.18565425706996558</v>
      </c>
      <c r="H209" s="26">
        <f>PMMA!G208</f>
        <v>0</v>
      </c>
      <c r="I209" s="26">
        <f>PET!Q208</f>
        <v>0</v>
      </c>
      <c r="J209" s="27">
        <f t="shared" si="12"/>
        <v>4.8553722492608831</v>
      </c>
      <c r="K209" s="28">
        <v>3885</v>
      </c>
      <c r="L209" s="29"/>
      <c r="N209" s="22"/>
      <c r="O209" s="332"/>
      <c r="Q209" s="332"/>
      <c r="S209" s="36"/>
      <c r="T209" s="37"/>
      <c r="U209" s="32"/>
      <c r="V209" s="22"/>
    </row>
    <row r="210" spans="1:22" s="28" customFormat="1">
      <c r="A210" s="23" t="str">
        <f>PE!A209</f>
        <v xml:space="preserve">201007_Muenchehofe_ Zul_Mec_191145_TR_3 </v>
      </c>
      <c r="B210" s="298" t="str">
        <f>PE!AP209</f>
        <v>Muenchehofe</v>
      </c>
      <c r="C210" s="300" t="s">
        <v>1133</v>
      </c>
      <c r="D210" s="25">
        <f>PE!AF209</f>
        <v>64.118137548057931</v>
      </c>
      <c r="E210" s="26">
        <f>PE!AL209</f>
        <v>6.8208589374665252</v>
      </c>
      <c r="F210" s="26">
        <f>PP!Z209</f>
        <v>4.1857177704350068</v>
      </c>
      <c r="G210" s="26">
        <f>PS!Q209</f>
        <v>0.17885488692869925</v>
      </c>
      <c r="H210" s="26">
        <f>PMMA!G209</f>
        <v>0</v>
      </c>
      <c r="I210" s="26">
        <f>PET!Q209</f>
        <v>0</v>
      </c>
      <c r="J210" s="27">
        <f t="shared" si="12"/>
        <v>11.185431594830231</v>
      </c>
      <c r="K210" s="28">
        <v>3885</v>
      </c>
      <c r="L210" s="29"/>
      <c r="N210" s="22"/>
      <c r="O210" s="332"/>
      <c r="Q210" s="332"/>
      <c r="S210" s="36"/>
      <c r="T210" s="37"/>
      <c r="U210" s="32"/>
      <c r="V210" s="22"/>
    </row>
    <row r="211" spans="1:22" s="28" customFormat="1">
      <c r="A211" s="23" t="str">
        <f>PE!A210</f>
        <v xml:space="preserve">201007_Muenchehofe_Zu_Mec_191145_TR_spike_PE </v>
      </c>
      <c r="B211" s="298" t="str">
        <f>PE!AP210</f>
        <v>Muenchehofe</v>
      </c>
      <c r="C211" s="300" t="s">
        <v>1133</v>
      </c>
      <c r="D211" s="25">
        <f>PE!AF210</f>
        <v>59.223110697048476</v>
      </c>
      <c r="E211" s="26">
        <f>PE!AL210</f>
        <v>10.610988696907167</v>
      </c>
      <c r="F211" s="26">
        <f>PP!Z210</f>
        <v>0.91819948806741225</v>
      </c>
      <c r="G211" s="26">
        <f>PS!Q210</f>
        <v>0.20341388802040794</v>
      </c>
      <c r="H211" s="26">
        <f>PMMA!G210</f>
        <v>0</v>
      </c>
      <c r="I211" s="26">
        <f>PET!Q210</f>
        <v>0</v>
      </c>
      <c r="J211" s="27">
        <f t="shared" si="12"/>
        <v>11.732602072994988</v>
      </c>
      <c r="K211" s="28">
        <v>3885</v>
      </c>
      <c r="L211" s="29"/>
      <c r="N211" s="22"/>
      <c r="O211" s="332"/>
      <c r="Q211" s="332"/>
      <c r="S211" s="36"/>
      <c r="T211" s="37"/>
      <c r="U211" s="32"/>
      <c r="V211" s="22"/>
    </row>
    <row r="212" spans="1:22" s="28" customFormat="1">
      <c r="A212" s="23" t="str">
        <f>PE!A211</f>
        <v xml:space="preserve">201007_Standard_aged_PE </v>
      </c>
      <c r="B212" s="298" t="str">
        <f>PE!AP211</f>
        <v>Methode</v>
      </c>
      <c r="C212" s="300" t="s">
        <v>1135</v>
      </c>
      <c r="D212" s="25">
        <f>PE!AF211</f>
        <v>31.533303562935338</v>
      </c>
      <c r="E212" s="26">
        <f>PE!AL211</f>
        <v>2.5394725598596515</v>
      </c>
      <c r="F212" s="26">
        <f>PP!Z211</f>
        <v>0.35742551918604892</v>
      </c>
      <c r="G212" s="26">
        <f>PS!Q211</f>
        <v>0.33702391432494594</v>
      </c>
      <c r="H212" s="26">
        <f>PMMA!G211</f>
        <v>0</v>
      </c>
      <c r="I212" s="26">
        <f>PET!Q211</f>
        <v>0</v>
      </c>
      <c r="J212" s="27">
        <f t="shared" si="12"/>
        <v>3.2339219933706462</v>
      </c>
      <c r="L212" s="29"/>
      <c r="N212" s="22"/>
      <c r="O212" s="332"/>
      <c r="Q212" s="332"/>
      <c r="S212" s="36"/>
      <c r="T212" s="37"/>
      <c r="U212" s="32"/>
      <c r="V212" s="22"/>
    </row>
    <row r="213" spans="1:22" s="28" customFormat="1">
      <c r="A213" s="23" t="str">
        <f>PE!A212</f>
        <v xml:space="preserve">201007_Standard_PS_15µg </v>
      </c>
      <c r="B213" s="298" t="str">
        <f>PE!AP212</f>
        <v>Methode</v>
      </c>
      <c r="C213" s="300" t="s">
        <v>1135</v>
      </c>
      <c r="D213" s="25">
        <f>PE!AF212</f>
        <v>51.799697594748807</v>
      </c>
      <c r="E213" s="26">
        <f>PE!AL212</f>
        <v>5.8833760724789048</v>
      </c>
      <c r="F213" s="26">
        <f>PP!Z212</f>
        <v>0</v>
      </c>
      <c r="G213" s="26">
        <f>PS!Q212</f>
        <v>0.34796426121282631</v>
      </c>
      <c r="H213" s="26">
        <f>PMMA!G212</f>
        <v>0</v>
      </c>
      <c r="I213" s="26">
        <f>PET!Q212</f>
        <v>0</v>
      </c>
      <c r="J213" s="27">
        <f t="shared" si="12"/>
        <v>6.2313403336917315</v>
      </c>
      <c r="L213" s="29"/>
      <c r="N213" s="22"/>
      <c r="O213" s="332"/>
      <c r="Q213" s="332"/>
      <c r="S213" s="36"/>
      <c r="T213" s="37"/>
      <c r="U213" s="32"/>
      <c r="V213" s="22"/>
    </row>
    <row r="214" spans="1:22" s="28" customFormat="1">
      <c r="A214" s="23" t="str">
        <f>PE!A213</f>
        <v xml:space="preserve">201012_ATF_SiebRS_200727_1 </v>
      </c>
      <c r="B214" s="298" t="str">
        <f>PE!AP213</f>
        <v>Referenzmessung BS</v>
      </c>
      <c r="C214" s="300" t="s">
        <v>1132</v>
      </c>
      <c r="D214" s="25">
        <f>PE!AF213</f>
        <v>47.420013393814493</v>
      </c>
      <c r="E214" s="26">
        <f>PE!AL213</f>
        <v>2.3088452874395671</v>
      </c>
      <c r="F214" s="26">
        <f>PP!Z213</f>
        <v>0</v>
      </c>
      <c r="G214" s="26">
        <f>PS!Q213</f>
        <v>0.17413174404154824</v>
      </c>
      <c r="H214" s="26">
        <f>PMMA!G213</f>
        <v>0</v>
      </c>
      <c r="I214" s="26">
        <f>PET!Q213</f>
        <v>0</v>
      </c>
      <c r="J214" s="27">
        <f t="shared" si="12"/>
        <v>2.4829770314811155</v>
      </c>
      <c r="K214" s="28">
        <v>2188</v>
      </c>
      <c r="L214" s="47">
        <v>0.29559999999999997</v>
      </c>
      <c r="M214" s="152">
        <v>5.9533820840950651E-2</v>
      </c>
      <c r="N214" s="148">
        <f t="shared" ref="N214:N220" si="13">M214*E214</f>
        <v>0.13745438169190038</v>
      </c>
      <c r="O214" s="150">
        <f>F214*M214</f>
        <v>0</v>
      </c>
      <c r="P214" s="143">
        <f>G214*M214</f>
        <v>1.0366728052491808E-2</v>
      </c>
      <c r="Q214" s="150">
        <f>H214*M214</f>
        <v>0</v>
      </c>
      <c r="R214" s="143">
        <f>I214*M214</f>
        <v>0</v>
      </c>
      <c r="S214" s="30">
        <f>SUM(N214:R214)</f>
        <v>0.14782110974439219</v>
      </c>
      <c r="T214" s="153">
        <f>SUM(N214:R214)</f>
        <v>0.14782110974439219</v>
      </c>
      <c r="U214" s="32">
        <f>SUM(N214:P214)</f>
        <v>0.14782110974439219</v>
      </c>
      <c r="V214" s="22"/>
    </row>
    <row r="215" spans="1:22" s="28" customFormat="1">
      <c r="A215" s="23" t="str">
        <f>PE!A214</f>
        <v xml:space="preserve">201012_BS_VKA -ZFA_200727_1 </v>
      </c>
      <c r="B215" s="298" t="str">
        <f>PE!AP214</f>
        <v>Referenzmessung BS</v>
      </c>
      <c r="C215" s="300" t="s">
        <v>1132</v>
      </c>
      <c r="D215" s="25">
        <f>PE!AF214</f>
        <v>46.194205156248323</v>
      </c>
      <c r="E215" s="26">
        <f>PE!AL214</f>
        <v>47.001703532596167</v>
      </c>
      <c r="F215" s="26">
        <f>PP!Z214</f>
        <v>0.76622121593319226</v>
      </c>
      <c r="G215" s="26">
        <f>PS!Q214</f>
        <v>0.18866028639925544</v>
      </c>
      <c r="H215" s="26">
        <f>PMMA!G214</f>
        <v>0</v>
      </c>
      <c r="I215" s="26">
        <f>PET!Q214</f>
        <v>0</v>
      </c>
      <c r="J215" s="27">
        <f t="shared" si="12"/>
        <v>47.956585034928615</v>
      </c>
      <c r="K215" s="28">
        <v>946</v>
      </c>
      <c r="L215" s="29">
        <v>1.7729999999999999</v>
      </c>
      <c r="M215" s="152">
        <v>0.7632558139534884</v>
      </c>
      <c r="N215" s="148">
        <f t="shared" si="13"/>
        <v>35.874323486972237</v>
      </c>
      <c r="O215" s="150">
        <f>F215*M215</f>
        <v>0.58482279783552027</v>
      </c>
      <c r="P215" s="143">
        <f>G215*M215</f>
        <v>0.14399606045636196</v>
      </c>
      <c r="Q215" s="150">
        <f>H215*M215</f>
        <v>0</v>
      </c>
      <c r="R215" s="143">
        <f>I215*M215</f>
        <v>0</v>
      </c>
      <c r="S215" s="30">
        <f>SUM(N215:R215)</f>
        <v>36.603142345264118</v>
      </c>
      <c r="T215" s="153">
        <f>SUM(N215:R215)</f>
        <v>36.603142345264118</v>
      </c>
      <c r="U215" s="32">
        <f>SUM(N215:P215)</f>
        <v>36.603142345264118</v>
      </c>
      <c r="V215" s="22"/>
    </row>
    <row r="216" spans="1:22" s="28" customFormat="1">
      <c r="A216" s="23" t="str">
        <f>PE!A215</f>
        <v xml:space="preserve">201012_BS_VKA -ZFA_200727_2 </v>
      </c>
      <c r="B216" s="298" t="str">
        <f>PE!AP215</f>
        <v>Referenzmessung BS</v>
      </c>
      <c r="C216" s="300" t="s">
        <v>1132</v>
      </c>
      <c r="D216" s="25">
        <f>PE!AF215</f>
        <v>42.851243648385008</v>
      </c>
      <c r="E216" s="26">
        <f>PE!AL215</f>
        <v>39.687418655629308</v>
      </c>
      <c r="F216" s="26">
        <f>PP!Z215</f>
        <v>0.6542712530600735</v>
      </c>
      <c r="G216" s="26">
        <f>PS!Q215</f>
        <v>0.1979410016123572</v>
      </c>
      <c r="H216" s="26">
        <f>PMMA!G215</f>
        <v>0</v>
      </c>
      <c r="I216" s="26">
        <f>PET!Q215</f>
        <v>0</v>
      </c>
      <c r="J216" s="27">
        <f t="shared" si="12"/>
        <v>40.539630910301739</v>
      </c>
      <c r="K216" s="28">
        <v>946</v>
      </c>
      <c r="L216" s="29">
        <v>1.7729999999999999</v>
      </c>
      <c r="M216" s="152">
        <v>0.7632558139534884</v>
      </c>
      <c r="N216" s="148">
        <f t="shared" si="13"/>
        <v>30.291653029715206</v>
      </c>
      <c r="O216" s="150">
        <f>F216*M216</f>
        <v>0.4993763378007352</v>
      </c>
      <c r="P216" s="143">
        <f>G216*M216</f>
        <v>0.15107962030040845</v>
      </c>
      <c r="Q216" s="150">
        <f>H216*M216</f>
        <v>0</v>
      </c>
      <c r="R216" s="143">
        <f>I216*M216</f>
        <v>0</v>
      </c>
      <c r="S216" s="30">
        <f>SUM(N216:R216)</f>
        <v>30.942108987816351</v>
      </c>
      <c r="T216" s="153">
        <f>SUM(N216:R216)</f>
        <v>30.942108987816351</v>
      </c>
      <c r="U216" s="32">
        <f>SUM(N216:P216)</f>
        <v>30.942108987816351</v>
      </c>
      <c r="V216" s="22"/>
    </row>
    <row r="217" spans="1:22" s="28" customFormat="1">
      <c r="A217" s="23" t="str">
        <f>PE!A216</f>
        <v xml:space="preserve">201012_BS_VKA_ -ASF_200727_1 </v>
      </c>
      <c r="B217" s="298" t="str">
        <f>PE!AP216</f>
        <v>Referenzmessung BS</v>
      </c>
      <c r="C217" s="300" t="s">
        <v>1132</v>
      </c>
      <c r="D217" s="25">
        <f>PE!AF216</f>
        <v>35.047974519116373</v>
      </c>
      <c r="E217" s="26">
        <f>PE!AL216</f>
        <v>17.376524772595545</v>
      </c>
      <c r="F217" s="26">
        <f>PP!Z216</f>
        <v>0.52827757746395954</v>
      </c>
      <c r="G217" s="26">
        <f>PS!Q216</f>
        <v>0.19241154099650559</v>
      </c>
      <c r="H217" s="26">
        <f>PMMA!G216</f>
        <v>0</v>
      </c>
      <c r="I217" s="26">
        <f>PET!Q216</f>
        <v>0</v>
      </c>
      <c r="J217" s="27">
        <f t="shared" si="12"/>
        <v>18.097213891056011</v>
      </c>
      <c r="K217" s="28">
        <v>1643</v>
      </c>
      <c r="L217" s="47">
        <v>1.5688</v>
      </c>
      <c r="M217" s="152">
        <v>0.4993548387096774</v>
      </c>
      <c r="N217" s="148">
        <f t="shared" si="13"/>
        <v>8.6770517251541612</v>
      </c>
      <c r="O217" s="150">
        <f>F217*M217</f>
        <v>0.26379796448845461</v>
      </c>
      <c r="P217" s="143">
        <f>G217*M217</f>
        <v>9.6081634020190529E-2</v>
      </c>
      <c r="Q217" s="150">
        <f>H217*M217</f>
        <v>0</v>
      </c>
      <c r="R217" s="143">
        <f>I217*M217</f>
        <v>0</v>
      </c>
      <c r="S217" s="30">
        <f>SUM(N217:R217)</f>
        <v>9.0369313236628059</v>
      </c>
      <c r="T217" s="153">
        <f>SUM(N217:R217)</f>
        <v>9.0369313236628059</v>
      </c>
      <c r="U217" s="32">
        <f>SUM(N217:P217)</f>
        <v>9.0369313236628059</v>
      </c>
      <c r="V217" s="22"/>
    </row>
    <row r="218" spans="1:22" s="28" customFormat="1">
      <c r="A218" s="23" t="str">
        <f>PE!A217</f>
        <v xml:space="preserve">201012_BS_VKA_ -ASF_200727_2 </v>
      </c>
      <c r="B218" s="298" t="str">
        <f>PE!AP217</f>
        <v>Referenzmessung BS</v>
      </c>
      <c r="C218" s="300" t="s">
        <v>1132</v>
      </c>
      <c r="D218" s="25">
        <f>PE!AF217</f>
        <v>40.181260165671581</v>
      </c>
      <c r="E218" s="26">
        <f>PE!AL217</f>
        <v>21.499700330256555</v>
      </c>
      <c r="F218" s="26">
        <f>PP!Z217</f>
        <v>0</v>
      </c>
      <c r="G218" s="26">
        <f>PS!Q217</f>
        <v>0.2000459278062427</v>
      </c>
      <c r="H218" s="26">
        <f>PMMA!G217</f>
        <v>0</v>
      </c>
      <c r="I218" s="26">
        <f>PET!Q217</f>
        <v>0</v>
      </c>
      <c r="J218" s="27">
        <f t="shared" si="12"/>
        <v>21.699746258062799</v>
      </c>
      <c r="K218" s="28">
        <v>1643</v>
      </c>
      <c r="L218" s="47">
        <v>1.5688</v>
      </c>
      <c r="M218" s="152">
        <v>0.4993548387096774</v>
      </c>
      <c r="N218" s="148">
        <f t="shared" si="13"/>
        <v>10.73597939072166</v>
      </c>
      <c r="O218" s="150">
        <f>F218*M218</f>
        <v>0</v>
      </c>
      <c r="P218" s="143">
        <f>G218*M218</f>
        <v>9.9893902014214095E-2</v>
      </c>
      <c r="Q218" s="150">
        <f>H218*M218</f>
        <v>0</v>
      </c>
      <c r="R218" s="143">
        <f>I218*M218</f>
        <v>0</v>
      </c>
      <c r="S218" s="30">
        <f>SUM(N218:R218)</f>
        <v>10.835873292735874</v>
      </c>
      <c r="T218" s="153">
        <f>SUM(N218:R218)</f>
        <v>10.835873292735874</v>
      </c>
      <c r="U218" s="32">
        <f>SUM(N218:P218)</f>
        <v>10.835873292735874</v>
      </c>
      <c r="V218" s="22"/>
    </row>
    <row r="219" spans="1:22" s="28" customFormat="1">
      <c r="A219" s="23" t="str">
        <f>PE!A218</f>
        <v xml:space="preserve">201021_ATF_Siebrueckstand_200727_1 </v>
      </c>
      <c r="B219" s="298" t="str">
        <f>PE!AP218</f>
        <v>Referenzmessung BS</v>
      </c>
      <c r="C219" s="300" t="s">
        <v>1132</v>
      </c>
      <c r="D219" s="25">
        <f>PE!AF218</f>
        <v>69.659899830736521</v>
      </c>
      <c r="E219" s="26">
        <f>PE!AL218</f>
        <v>8.9705805977974524</v>
      </c>
      <c r="F219" s="26">
        <f>PP!Z218</f>
        <v>0</v>
      </c>
      <c r="G219" s="26">
        <f>PS!Q218</f>
        <v>0.16891188418390191</v>
      </c>
      <c r="H219" s="26">
        <f>PMMA!G218</f>
        <v>0</v>
      </c>
      <c r="I219" s="26">
        <f>PET!Q218</f>
        <v>0</v>
      </c>
      <c r="J219" s="27">
        <f t="shared" si="12"/>
        <v>9.139492481981355</v>
      </c>
      <c r="K219" s="28">
        <v>2188</v>
      </c>
      <c r="L219" s="29"/>
      <c r="M219" s="52">
        <v>5.9533820840950651E-2</v>
      </c>
      <c r="N219" s="148">
        <f t="shared" si="13"/>
        <v>0.53405293814858157</v>
      </c>
      <c r="O219" s="332"/>
      <c r="Q219" s="332"/>
      <c r="S219" s="36"/>
      <c r="T219" s="37"/>
      <c r="U219" s="32"/>
      <c r="V219" s="22"/>
    </row>
    <row r="220" spans="1:22" s="28" customFormat="1">
      <c r="A220" s="23" t="str">
        <f>PE!A219</f>
        <v xml:space="preserve">201021_ATF_Siebrueckstand_200727_2 </v>
      </c>
      <c r="B220" s="298" t="str">
        <f>PE!AP219</f>
        <v>Referenzmessung BS</v>
      </c>
      <c r="C220" s="300" t="s">
        <v>1132</v>
      </c>
      <c r="D220" s="25">
        <f>PE!AF219</f>
        <v>61.808465114310366</v>
      </c>
      <c r="E220" s="26">
        <f>PE!AL219</f>
        <v>14.764119448166978</v>
      </c>
      <c r="F220" s="26">
        <f>PP!Z219</f>
        <v>1.0348502915090829E-2</v>
      </c>
      <c r="G220" s="26">
        <f>PS!Q219</f>
        <v>0.1292081772949345</v>
      </c>
      <c r="H220" s="26">
        <f>PMMA!G219</f>
        <v>0</v>
      </c>
      <c r="I220" s="26">
        <f>PET!Q219</f>
        <v>0</v>
      </c>
      <c r="J220" s="27">
        <f t="shared" si="12"/>
        <v>14.903676128377004</v>
      </c>
      <c r="K220" s="28">
        <v>2188</v>
      </c>
      <c r="L220" s="29"/>
      <c r="M220" s="52">
        <v>5.9533820840950651E-2</v>
      </c>
      <c r="N220" s="148">
        <f t="shared" si="13"/>
        <v>0.8789644421015681</v>
      </c>
      <c r="O220" s="332"/>
      <c r="Q220" s="332"/>
      <c r="S220" s="36"/>
      <c r="T220" s="37"/>
      <c r="U220" s="32"/>
      <c r="V220" s="22"/>
    </row>
    <row r="221" spans="1:22" s="28" customFormat="1">
      <c r="A221" s="23" t="str">
        <f>PE!A220</f>
        <v xml:space="preserve">201021_Kali_groß_1 </v>
      </c>
      <c r="B221" s="298" t="str">
        <f>PE!AP220</f>
        <v>Methode</v>
      </c>
      <c r="C221" s="24" t="s">
        <v>1135</v>
      </c>
      <c r="D221" s="25">
        <f>PE!AF220</f>
        <v>28.818809049977361</v>
      </c>
      <c r="E221" s="26">
        <f>PE!AL220</f>
        <v>2.3969123310230365</v>
      </c>
      <c r="F221" s="26">
        <f>PP!Z220</f>
        <v>1.4740446750176854</v>
      </c>
      <c r="G221" s="26">
        <f>PS!Q220</f>
        <v>0.52104509911687735</v>
      </c>
      <c r="H221" s="26">
        <f>PMMA!G220</f>
        <v>0</v>
      </c>
      <c r="I221" s="26">
        <f>PET!Q220</f>
        <v>0</v>
      </c>
      <c r="J221" s="27">
        <f t="shared" si="12"/>
        <v>4.3920021051575997</v>
      </c>
      <c r="L221" s="29"/>
      <c r="N221" s="22"/>
      <c r="O221" s="332"/>
      <c r="Q221" s="332"/>
      <c r="S221" s="36"/>
      <c r="T221" s="37"/>
      <c r="U221" s="32"/>
      <c r="V221" s="22"/>
    </row>
    <row r="222" spans="1:22" s="28" customFormat="1">
      <c r="A222" s="23" t="str">
        <f>PE!A221</f>
        <v xml:space="preserve">201021_Kali_groß_10 </v>
      </c>
      <c r="B222" s="298" t="str">
        <f>PE!AP221</f>
        <v>Methode</v>
      </c>
      <c r="C222" s="24" t="s">
        <v>1135</v>
      </c>
      <c r="D222" s="25">
        <f>PE!AF221</f>
        <v>19.913121037302346</v>
      </c>
      <c r="E222" s="26">
        <f>PE!AL221</f>
        <v>1.7833928228012919</v>
      </c>
      <c r="F222" s="26">
        <f>PP!Z221</f>
        <v>0.15712529343113282</v>
      </c>
      <c r="G222" s="26">
        <f>PS!Q221</f>
        <v>0.16682555316340281</v>
      </c>
      <c r="H222" s="26">
        <f>PMMA!G221</f>
        <v>0</v>
      </c>
      <c r="I222" s="26">
        <f>PET!Q221</f>
        <v>0</v>
      </c>
      <c r="J222" s="27">
        <f t="shared" si="12"/>
        <v>2.1073436693958274</v>
      </c>
      <c r="L222" s="29"/>
      <c r="N222" s="22"/>
      <c r="O222" s="332"/>
      <c r="Q222" s="332"/>
      <c r="S222" s="36"/>
      <c r="T222" s="37"/>
      <c r="U222" s="32"/>
      <c r="V222" s="22"/>
    </row>
    <row r="223" spans="1:22" s="28" customFormat="1">
      <c r="A223" s="23" t="str">
        <f>PE!A222</f>
        <v xml:space="preserve">201021_Kali_groß_2 </v>
      </c>
      <c r="B223" s="298" t="str">
        <f>PE!AP222</f>
        <v>Methode</v>
      </c>
      <c r="C223" s="24" t="s">
        <v>1135</v>
      </c>
      <c r="D223" s="25">
        <f>PE!AF222</f>
        <v>56.935771073503297</v>
      </c>
      <c r="E223" s="26">
        <f>PE!AL222</f>
        <v>1.1291120261642642</v>
      </c>
      <c r="F223" s="26">
        <f>PP!Z222</f>
        <v>4.4191148568643932</v>
      </c>
      <c r="G223" s="26">
        <f>PS!Q222</f>
        <v>0.88696264790351487</v>
      </c>
      <c r="H223" s="26">
        <f>PMMA!G222</f>
        <v>0</v>
      </c>
      <c r="I223" s="26">
        <f>PET!Q222</f>
        <v>0</v>
      </c>
      <c r="J223" s="27">
        <f t="shared" si="12"/>
        <v>6.4351895309321723</v>
      </c>
      <c r="L223" s="29"/>
      <c r="N223" s="22"/>
      <c r="O223" s="332"/>
      <c r="Q223" s="332"/>
      <c r="S223" s="36"/>
      <c r="T223" s="37"/>
      <c r="U223" s="32"/>
      <c r="V223" s="22"/>
    </row>
    <row r="224" spans="1:22" s="28" customFormat="1">
      <c r="A224" s="23" t="str">
        <f>PE!A223</f>
        <v xml:space="preserve">201021_Kali_groß_3 </v>
      </c>
      <c r="B224" s="298" t="str">
        <f>PE!AP223</f>
        <v>Methode</v>
      </c>
      <c r="C224" s="24" t="s">
        <v>1135</v>
      </c>
      <c r="D224" s="25">
        <f>PE!AF223</f>
        <v>45.606358990449714</v>
      </c>
      <c r="E224" s="26">
        <f>PE!AL223</f>
        <v>1.0014103976438806</v>
      </c>
      <c r="F224" s="26">
        <f>PP!Z223</f>
        <v>1.6819603969687722</v>
      </c>
      <c r="G224" s="26">
        <f>PS!Q223</f>
        <v>0.82521572689504086</v>
      </c>
      <c r="H224" s="26">
        <f>PMMA!G223</f>
        <v>0</v>
      </c>
      <c r="I224" s="26">
        <f>PET!Q223</f>
        <v>0</v>
      </c>
      <c r="J224" s="27">
        <f t="shared" si="12"/>
        <v>3.5085865215076941</v>
      </c>
      <c r="L224" s="29"/>
      <c r="N224" s="22"/>
      <c r="O224" s="332"/>
      <c r="Q224" s="332"/>
      <c r="S224" s="36"/>
      <c r="T224" s="37"/>
      <c r="U224" s="32"/>
      <c r="V224" s="22"/>
    </row>
    <row r="225" spans="1:22" s="28" customFormat="1">
      <c r="A225" s="23" t="str">
        <f>PE!A224</f>
        <v xml:space="preserve">201021_Kali_groß_4 </v>
      </c>
      <c r="B225" s="298" t="str">
        <f>PE!AP224</f>
        <v>Methode</v>
      </c>
      <c r="C225" s="24" t="s">
        <v>1135</v>
      </c>
      <c r="D225" s="25">
        <f>PE!AF224</f>
        <v>48.171585972707241</v>
      </c>
      <c r="E225" s="26">
        <f>PE!AL224</f>
        <v>0.62511383858240721</v>
      </c>
      <c r="F225" s="26">
        <f>PP!Z224</f>
        <v>1.162993214603917</v>
      </c>
      <c r="G225" s="26">
        <f>PS!Q224</f>
        <v>0.35748235185369076</v>
      </c>
      <c r="H225" s="26">
        <f>PMMA!G224</f>
        <v>0</v>
      </c>
      <c r="I225" s="26">
        <f>PET!Q224</f>
        <v>0</v>
      </c>
      <c r="J225" s="27">
        <f t="shared" si="12"/>
        <v>2.1455894050400151</v>
      </c>
      <c r="L225" s="29"/>
      <c r="N225" s="22"/>
      <c r="O225" s="332"/>
      <c r="Q225" s="332"/>
      <c r="S225" s="36"/>
      <c r="T225" s="37"/>
      <c r="U225" s="32"/>
      <c r="V225" s="22"/>
    </row>
    <row r="226" spans="1:22" s="28" customFormat="1">
      <c r="A226" s="23" t="str">
        <f>PE!A225</f>
        <v xml:space="preserve">201021_Kali_groß_5 </v>
      </c>
      <c r="B226" s="298" t="str">
        <f>PE!AP225</f>
        <v>Methode</v>
      </c>
      <c r="C226" s="24" t="s">
        <v>1135</v>
      </c>
      <c r="D226" s="25">
        <f>PE!AF225</f>
        <v>39.936047125803086</v>
      </c>
      <c r="E226" s="26">
        <f>PE!AL225</f>
        <v>2.3181220411168018</v>
      </c>
      <c r="F226" s="26">
        <f>PP!Z225</f>
        <v>2.1112773584350877</v>
      </c>
      <c r="G226" s="26">
        <f>PS!Q225</f>
        <v>0.35815035579311633</v>
      </c>
      <c r="H226" s="26">
        <f>PMMA!G225</f>
        <v>0</v>
      </c>
      <c r="I226" s="26">
        <f>PET!Q225</f>
        <v>0</v>
      </c>
      <c r="J226" s="27">
        <f t="shared" si="12"/>
        <v>4.7875497553450055</v>
      </c>
      <c r="L226" s="29"/>
      <c r="N226" s="22"/>
      <c r="O226" s="332"/>
      <c r="Q226" s="332"/>
      <c r="S226" s="36"/>
      <c r="T226" s="37"/>
      <c r="U226" s="32"/>
      <c r="V226" s="22"/>
    </row>
    <row r="227" spans="1:22" s="28" customFormat="1">
      <c r="A227" s="23" t="str">
        <f>PE!A226</f>
        <v xml:space="preserve">201021_Kali_groß_6 </v>
      </c>
      <c r="B227" s="298" t="str">
        <f>PE!AP226</f>
        <v>Methode</v>
      </c>
      <c r="C227" s="24" t="s">
        <v>1135</v>
      </c>
      <c r="D227" s="25">
        <f>PE!AF226</f>
        <v>46.323893505853789</v>
      </c>
      <c r="E227" s="26">
        <f>PE!AL226</f>
        <v>1.8465465564213315</v>
      </c>
      <c r="F227" s="26">
        <f>PP!Z226</f>
        <v>1.2571176626917149</v>
      </c>
      <c r="G227" s="26">
        <f>PS!Q226</f>
        <v>0.44684916766829286</v>
      </c>
      <c r="H227" s="26">
        <f>PMMA!G226</f>
        <v>0</v>
      </c>
      <c r="I227" s="26">
        <f>PET!Q226</f>
        <v>0</v>
      </c>
      <c r="J227" s="27">
        <f t="shared" si="12"/>
        <v>3.550513386781339</v>
      </c>
      <c r="L227" s="29"/>
      <c r="N227" s="22"/>
      <c r="O227" s="332"/>
      <c r="Q227" s="332"/>
      <c r="S227" s="36"/>
      <c r="T227" s="37"/>
      <c r="U227" s="32"/>
      <c r="V227" s="22"/>
    </row>
    <row r="228" spans="1:22" s="28" customFormat="1">
      <c r="A228" s="23" t="str">
        <f>PE!A227</f>
        <v xml:space="preserve">201021_Kali_groß_7 </v>
      </c>
      <c r="B228" s="298" t="str">
        <f>PE!AP227</f>
        <v>Methode</v>
      </c>
      <c r="C228" s="24" t="s">
        <v>1135</v>
      </c>
      <c r="D228" s="25">
        <f>PE!AF227</f>
        <v>54.19268302787664</v>
      </c>
      <c r="E228" s="26">
        <f>PE!AL227</f>
        <v>0.68002419900788269</v>
      </c>
      <c r="F228" s="26">
        <f>PP!Z227</f>
        <v>0.97921550846347227</v>
      </c>
      <c r="G228" s="26">
        <f>PS!Q227</f>
        <v>0.91757420275327839</v>
      </c>
      <c r="H228" s="26">
        <f>PMMA!G227</f>
        <v>0</v>
      </c>
      <c r="I228" s="26">
        <f>PET!Q227</f>
        <v>0</v>
      </c>
      <c r="J228" s="27">
        <f t="shared" si="12"/>
        <v>2.5768139102246335</v>
      </c>
      <c r="L228" s="29"/>
      <c r="N228" s="22"/>
      <c r="O228" s="332"/>
      <c r="Q228" s="332"/>
      <c r="S228" s="36"/>
      <c r="T228" s="37"/>
      <c r="U228" s="32"/>
      <c r="V228" s="22"/>
    </row>
    <row r="229" spans="1:22" s="28" customFormat="1">
      <c r="A229" s="23" t="str">
        <f>PE!A228</f>
        <v xml:space="preserve">201021_Kali_groß_8 </v>
      </c>
      <c r="B229" s="298" t="str">
        <f>PE!AP228</f>
        <v>Methode</v>
      </c>
      <c r="C229" s="24" t="s">
        <v>1135</v>
      </c>
      <c r="D229" s="25">
        <f>PE!AF228</f>
        <v>42.044620396337727</v>
      </c>
      <c r="E229" s="26">
        <f>PE!AL228</f>
        <v>1.4065392736975357</v>
      </c>
      <c r="F229" s="26">
        <f>PP!Z228</f>
        <v>0.62573219525370505</v>
      </c>
      <c r="G229" s="26">
        <f>PS!Q228</f>
        <v>0.68145623664916632</v>
      </c>
      <c r="H229" s="26">
        <f>PMMA!G228</f>
        <v>0</v>
      </c>
      <c r="I229" s="26">
        <f>PET!Q228</f>
        <v>0</v>
      </c>
      <c r="J229" s="27">
        <f t="shared" si="12"/>
        <v>2.713727705600407</v>
      </c>
      <c r="L229" s="29"/>
      <c r="N229" s="22"/>
      <c r="O229" s="332"/>
      <c r="Q229" s="332"/>
      <c r="S229" s="36"/>
      <c r="T229" s="37"/>
      <c r="U229" s="32"/>
      <c r="V229" s="22"/>
    </row>
    <row r="230" spans="1:22" s="28" customFormat="1">
      <c r="A230" s="23" t="str">
        <f>PE!A229</f>
        <v xml:space="preserve">201021_Kali_groß_9 </v>
      </c>
      <c r="B230" s="298" t="str">
        <f>PE!AP229</f>
        <v>Methode</v>
      </c>
      <c r="C230" s="24" t="s">
        <v>1135</v>
      </c>
      <c r="D230" s="25">
        <f>PE!AF229</f>
        <v>15.302734756175509</v>
      </c>
      <c r="E230" s="26">
        <f>PE!AL229</f>
        <v>2.7276658065981949</v>
      </c>
      <c r="F230" s="26">
        <f>PP!Z229</f>
        <v>1.0057715384603503</v>
      </c>
      <c r="G230" s="26">
        <f>PS!Q229</f>
        <v>0.83827588098790662</v>
      </c>
      <c r="H230" s="26">
        <f>PMMA!G229</f>
        <v>0</v>
      </c>
      <c r="I230" s="26">
        <f>PET!Q229</f>
        <v>0</v>
      </c>
      <c r="J230" s="27">
        <f t="shared" si="12"/>
        <v>4.5717132260464517</v>
      </c>
      <c r="L230" s="29"/>
      <c r="N230" s="22"/>
      <c r="O230" s="332"/>
      <c r="Q230" s="332"/>
      <c r="S230" s="36"/>
      <c r="T230" s="37"/>
      <c r="U230" s="32"/>
      <c r="V230" s="22"/>
    </row>
    <row r="231" spans="1:22" s="28" customFormat="1">
      <c r="A231" s="23" t="str">
        <f>PE!A230</f>
        <v xml:space="preserve">201021_Standard_aged_PE </v>
      </c>
      <c r="B231" s="298" t="str">
        <f>PE!AP230</f>
        <v>Methode</v>
      </c>
      <c r="C231" s="24" t="s">
        <v>1135</v>
      </c>
      <c r="D231" s="25">
        <f>PE!AF230</f>
        <v>61.708573016473487</v>
      </c>
      <c r="E231" s="26">
        <f>PE!AL230</f>
        <v>956.94611882209506</v>
      </c>
      <c r="F231" s="26">
        <f>PP!Z230</f>
        <v>0</v>
      </c>
      <c r="G231" s="26">
        <f>PS!Q230</f>
        <v>75.663918123764532</v>
      </c>
      <c r="H231" s="26">
        <f>PMMA!G230</f>
        <v>0</v>
      </c>
      <c r="I231" s="26">
        <f>PET!Q230</f>
        <v>0</v>
      </c>
      <c r="J231" s="27">
        <f t="shared" si="12"/>
        <v>1032.6100369458595</v>
      </c>
      <c r="L231" s="29"/>
      <c r="N231" s="22"/>
      <c r="O231" s="332"/>
      <c r="Q231" s="332"/>
      <c r="S231" s="36"/>
      <c r="T231" s="37"/>
      <c r="U231" s="32"/>
      <c r="V231" s="22"/>
    </row>
    <row r="232" spans="1:22" s="28" customFormat="1">
      <c r="A232" s="23" t="str">
        <f>PE!A231</f>
        <v xml:space="preserve">201021_VKA_NKA_200619_1 </v>
      </c>
      <c r="B232" s="298" t="str">
        <f>PE!AP231</f>
        <v>Referenzmessung BS</v>
      </c>
      <c r="C232" s="300" t="s">
        <v>1133</v>
      </c>
      <c r="D232" s="25">
        <f>PE!AF231</f>
        <v>35.197490820584989</v>
      </c>
      <c r="E232" s="26">
        <f>PE!AL231</f>
        <v>2.899053706865681</v>
      </c>
      <c r="F232" s="26">
        <f>PP!Z231</f>
        <v>0</v>
      </c>
      <c r="G232" s="26">
        <f>PS!Q231</f>
        <v>9.2157493706222657E-2</v>
      </c>
      <c r="H232" s="26">
        <f>PMMA!G231</f>
        <v>0</v>
      </c>
      <c r="I232" s="26">
        <f>PET!Q231</f>
        <v>0</v>
      </c>
      <c r="J232" s="27">
        <f t="shared" si="12"/>
        <v>2.9912112005719038</v>
      </c>
      <c r="K232" s="28">
        <v>792</v>
      </c>
      <c r="L232" s="29"/>
      <c r="M232" s="53">
        <v>0.90899999999999981</v>
      </c>
      <c r="N232" s="22"/>
      <c r="O232" s="332"/>
      <c r="Q232" s="332"/>
      <c r="S232" s="36"/>
      <c r="T232" s="37"/>
      <c r="U232" s="32"/>
      <c r="V232" s="22"/>
    </row>
    <row r="233" spans="1:22" s="28" customFormat="1">
      <c r="A233" s="23" t="str">
        <f>PE!A232</f>
        <v xml:space="preserve">201021_VKA_NKA_200619_2 </v>
      </c>
      <c r="B233" s="298" t="str">
        <f>PE!AP232</f>
        <v>Referenzmessung BS</v>
      </c>
      <c r="C233" s="300" t="s">
        <v>1133</v>
      </c>
      <c r="D233" s="25">
        <f>PE!AF232</f>
        <v>22.341082932095325</v>
      </c>
      <c r="E233" s="26">
        <f>PE!AL232</f>
        <v>2.1679047521831354</v>
      </c>
      <c r="F233" s="26">
        <f>PP!Z232</f>
        <v>0</v>
      </c>
      <c r="G233" s="26">
        <f>PS!Q232</f>
        <v>0.13406864236419366</v>
      </c>
      <c r="H233" s="26">
        <f>PMMA!G232</f>
        <v>0</v>
      </c>
      <c r="I233" s="26">
        <f>PET!Q232</f>
        <v>0</v>
      </c>
      <c r="J233" s="27">
        <f t="shared" si="12"/>
        <v>2.3019733945473289</v>
      </c>
      <c r="K233" s="28">
        <v>792</v>
      </c>
      <c r="L233" s="29"/>
      <c r="M233" s="53">
        <v>0.90899999999999981</v>
      </c>
      <c r="N233" s="22"/>
      <c r="O233" s="332"/>
      <c r="Q233" s="332"/>
      <c r="S233" s="36"/>
      <c r="T233" s="37"/>
      <c r="U233" s="32"/>
      <c r="V233" s="22"/>
    </row>
    <row r="234" spans="1:22" s="28" customFormat="1">
      <c r="A234" s="23" t="str">
        <f>PE!A233</f>
        <v xml:space="preserve">201023_Abl_NK_SM_20061617_1 </v>
      </c>
      <c r="B234" s="298" t="str">
        <f>PE!AP233</f>
        <v>Referenzmessung BS</v>
      </c>
      <c r="C234" s="24" t="s">
        <v>1144</v>
      </c>
      <c r="D234" s="25">
        <f>PE!AF233</f>
        <v>59.175978419151889</v>
      </c>
      <c r="E234" s="26">
        <f>PE!AL233</f>
        <v>13.328592477559699</v>
      </c>
      <c r="F234" s="26">
        <f>PP!Z233</f>
        <v>0.48820677338175722</v>
      </c>
      <c r="G234" s="26">
        <f>PS!Q233</f>
        <v>0.25141349330647866</v>
      </c>
      <c r="H234" s="26">
        <f>PMMA!G233</f>
        <v>0</v>
      </c>
      <c r="I234" s="26">
        <f>PET!Q233</f>
        <v>0</v>
      </c>
      <c r="J234" s="27">
        <f t="shared" si="12"/>
        <v>14.068212744247933</v>
      </c>
      <c r="K234" s="28">
        <v>2463</v>
      </c>
      <c r="L234" s="29">
        <v>0.45300000000000001</v>
      </c>
      <c r="N234" s="22"/>
      <c r="O234" s="332"/>
      <c r="Q234" s="332"/>
      <c r="S234" s="36"/>
      <c r="T234" s="37"/>
      <c r="U234" s="32"/>
      <c r="V234" s="22"/>
    </row>
    <row r="235" spans="1:22" s="28" customFormat="1">
      <c r="A235" s="23" t="str">
        <f>PE!A234</f>
        <v xml:space="preserve">201023_Abl_NK_SM_20061617_2 </v>
      </c>
      <c r="B235" s="298" t="str">
        <f>PE!AP234</f>
        <v>Referenzmessung BS</v>
      </c>
      <c r="C235" s="24" t="s">
        <v>1144</v>
      </c>
      <c r="D235" s="25">
        <f>PE!AF234</f>
        <v>40.147311225001921</v>
      </c>
      <c r="E235" s="26">
        <f>PE!AL234</f>
        <v>16.778345542781818</v>
      </c>
      <c r="F235" s="26">
        <f>PP!Z234</f>
        <v>0.84275943335872605</v>
      </c>
      <c r="G235" s="26">
        <f>PS!Q234</f>
        <v>0.28049780168356753</v>
      </c>
      <c r="H235" s="26">
        <f>PMMA!G234</f>
        <v>0</v>
      </c>
      <c r="I235" s="26">
        <f>PET!Q234</f>
        <v>0</v>
      </c>
      <c r="J235" s="27">
        <f t="shared" ref="J235:J298" si="14">SUM(E235:I235)</f>
        <v>17.90160277782411</v>
      </c>
      <c r="K235" s="28">
        <v>2463</v>
      </c>
      <c r="L235" s="29">
        <v>0.45300000000000001</v>
      </c>
      <c r="N235" s="22"/>
      <c r="O235" s="332"/>
      <c r="Q235" s="332"/>
      <c r="S235" s="36"/>
      <c r="T235" s="37"/>
      <c r="U235" s="32"/>
      <c r="V235" s="22"/>
    </row>
    <row r="236" spans="1:22" s="28" customFormat="1">
      <c r="A236" s="23" t="str">
        <f>PE!A235</f>
        <v xml:space="preserve">201023_Abl_NK_SM_20061819_1 </v>
      </c>
      <c r="B236" s="298" t="str">
        <f>PE!AP235</f>
        <v>Referenzmessung BS</v>
      </c>
      <c r="C236" s="24" t="s">
        <v>1144</v>
      </c>
      <c r="D236" s="25">
        <f>PE!AF235</f>
        <v>69.913143030948916</v>
      </c>
      <c r="E236" s="26">
        <f>PE!AL235</f>
        <v>8.0027352072512468</v>
      </c>
      <c r="F236" s="26">
        <f>PP!Z235</f>
        <v>0.12630238353248971</v>
      </c>
      <c r="G236" s="26">
        <f>PS!Q235</f>
        <v>0.16199816580400098</v>
      </c>
      <c r="H236" s="26">
        <f>PMMA!G235</f>
        <v>0</v>
      </c>
      <c r="I236" s="26">
        <f>PET!Q235</f>
        <v>0</v>
      </c>
      <c r="J236" s="27">
        <f t="shared" si="14"/>
        <v>8.2910357565877373</v>
      </c>
      <c r="K236" s="28">
        <v>748</v>
      </c>
      <c r="L236" s="29">
        <v>0.36899999999999999</v>
      </c>
      <c r="N236" s="22"/>
      <c r="O236" s="332"/>
      <c r="Q236" s="332"/>
      <c r="S236" s="36"/>
      <c r="T236" s="37"/>
      <c r="U236" s="32"/>
      <c r="V236" s="22"/>
    </row>
    <row r="237" spans="1:22" s="28" customFormat="1">
      <c r="A237" s="23" t="str">
        <f>PE!A236</f>
        <v xml:space="preserve">201023_Abl_NK_SM_20061819_2 </v>
      </c>
      <c r="B237" s="298" t="str">
        <f>PE!AP236</f>
        <v>Referenzmessung BS</v>
      </c>
      <c r="C237" s="24" t="s">
        <v>1144</v>
      </c>
      <c r="D237" s="25">
        <f>PE!AF236</f>
        <v>62.016206170131703</v>
      </c>
      <c r="E237" s="26">
        <f>PE!AL236</f>
        <v>3.9337750192764984</v>
      </c>
      <c r="F237" s="26">
        <f>PP!Z236</f>
        <v>5.9494538217435611E-2</v>
      </c>
      <c r="G237" s="26">
        <f>PS!Q236</f>
        <v>0.15408262677069062</v>
      </c>
      <c r="H237" s="26">
        <f>PMMA!G236</f>
        <v>0</v>
      </c>
      <c r="I237" s="26">
        <f>PET!Q236</f>
        <v>0</v>
      </c>
      <c r="J237" s="27">
        <f t="shared" si="14"/>
        <v>4.1473521842646246</v>
      </c>
      <c r="K237" s="28">
        <v>748</v>
      </c>
      <c r="L237" s="29">
        <v>0.36899999999999999</v>
      </c>
      <c r="N237" s="22"/>
      <c r="O237" s="332"/>
      <c r="Q237" s="332"/>
      <c r="S237" s="36"/>
      <c r="T237" s="37"/>
      <c r="U237" s="32"/>
      <c r="V237" s="22"/>
    </row>
    <row r="238" spans="1:22" s="28" customFormat="1">
      <c r="A238" s="23" t="str">
        <f>PE!A237</f>
        <v xml:space="preserve">201023_Abl_VK_SM_20061617_1 </v>
      </c>
      <c r="B238" s="298" t="str">
        <f>PE!AP237</f>
        <v>Referenzmessung BS</v>
      </c>
      <c r="C238" s="300" t="s">
        <v>1136</v>
      </c>
      <c r="D238" s="25">
        <f>PE!AF237</f>
        <v>47.467539058038533</v>
      </c>
      <c r="E238" s="26">
        <f>PE!AL237</f>
        <v>36.023288407522337</v>
      </c>
      <c r="F238" s="26">
        <f>PP!Z237</f>
        <v>2.0275929157978476</v>
      </c>
      <c r="G238" s="26">
        <f>PS!Q237</f>
        <v>0.16189659778206458</v>
      </c>
      <c r="H238" s="26">
        <f>PMMA!G237</f>
        <v>0</v>
      </c>
      <c r="I238" s="26">
        <f>PET!Q237</f>
        <v>0</v>
      </c>
      <c r="J238" s="27">
        <f t="shared" si="14"/>
        <v>38.212777921102251</v>
      </c>
      <c r="K238" s="28">
        <v>32.5</v>
      </c>
      <c r="L238" s="29">
        <v>1.649</v>
      </c>
      <c r="N238" s="22"/>
      <c r="O238" s="332"/>
      <c r="Q238" s="332"/>
      <c r="S238" s="36"/>
      <c r="T238" s="37"/>
      <c r="U238" s="32"/>
      <c r="V238" s="22"/>
    </row>
    <row r="239" spans="1:22" s="28" customFormat="1">
      <c r="A239" s="23" t="str">
        <f>PE!A238</f>
        <v xml:space="preserve">201023_Abl_VK_SM_20061617_2 </v>
      </c>
      <c r="B239" s="298" t="str">
        <f>PE!AP238</f>
        <v>Referenzmessung BS</v>
      </c>
      <c r="C239" s="300" t="s">
        <v>1136</v>
      </c>
      <c r="D239" s="25">
        <f>PE!AF238</f>
        <v>72.544686065739455</v>
      </c>
      <c r="E239" s="26">
        <f>PE!AL238</f>
        <v>23.591862016416311</v>
      </c>
      <c r="F239" s="26">
        <f>PP!Z238</f>
        <v>1.4978769507926546</v>
      </c>
      <c r="G239" s="26">
        <f>PS!Q238</f>
        <v>0.14720170814697889</v>
      </c>
      <c r="H239" s="26">
        <f>PMMA!G238</f>
        <v>0</v>
      </c>
      <c r="I239" s="26">
        <f>PET!Q238</f>
        <v>0</v>
      </c>
      <c r="J239" s="27">
        <f t="shared" si="14"/>
        <v>25.236940675355946</v>
      </c>
      <c r="K239" s="28">
        <v>32.5</v>
      </c>
      <c r="L239" s="29">
        <v>1.649</v>
      </c>
      <c r="N239" s="22"/>
      <c r="O239" s="332"/>
      <c r="Q239" s="332"/>
      <c r="S239" s="36"/>
      <c r="T239" s="37"/>
      <c r="U239" s="32"/>
      <c r="V239" s="22"/>
    </row>
    <row r="240" spans="1:22" s="28" customFormat="1">
      <c r="A240" s="23" t="str">
        <f>PE!A239</f>
        <v xml:space="preserve">201023_Abl_VK_SM_20061819_1 </v>
      </c>
      <c r="B240" s="298" t="str">
        <f>PE!AP239</f>
        <v>Referenzmessung BS</v>
      </c>
      <c r="C240" s="300" t="s">
        <v>1136</v>
      </c>
      <c r="D240" s="25">
        <f>PE!AF239</f>
        <v>71.202847255057023</v>
      </c>
      <c r="E240" s="26">
        <f>PE!AL239</f>
        <v>34.735454093443025</v>
      </c>
      <c r="F240" s="26">
        <f>PP!Z239</f>
        <v>1.6769978891615798</v>
      </c>
      <c r="G240" s="26">
        <f>PS!Q239</f>
        <v>0.17617727376159234</v>
      </c>
      <c r="H240" s="26">
        <f>PMMA!G239</f>
        <v>0</v>
      </c>
      <c r="I240" s="26">
        <f>PET!Q239</f>
        <v>0</v>
      </c>
      <c r="J240" s="27">
        <f t="shared" si="14"/>
        <v>36.588629256366197</v>
      </c>
      <c r="K240" s="28">
        <v>20</v>
      </c>
      <c r="L240" s="29">
        <v>0.91800000000000004</v>
      </c>
      <c r="M240" s="156"/>
      <c r="N240" s="22"/>
      <c r="O240" s="332"/>
      <c r="Q240" s="332"/>
      <c r="S240" s="30"/>
      <c r="T240" s="31"/>
      <c r="U240" s="32"/>
      <c r="V240" s="22"/>
    </row>
    <row r="241" spans="1:22" s="28" customFormat="1">
      <c r="A241" s="23" t="str">
        <f>PE!A240</f>
        <v xml:space="preserve">201023_Abl_VK_SM_20061819_2 </v>
      </c>
      <c r="B241" s="298" t="str">
        <f>PE!AP240</f>
        <v>Referenzmessung BS</v>
      </c>
      <c r="C241" s="300" t="s">
        <v>1136</v>
      </c>
      <c r="D241" s="25">
        <f>PE!AF240</f>
        <v>77.917263443773294</v>
      </c>
      <c r="E241" s="26">
        <f>PE!AL240</f>
        <v>22.588941470834477</v>
      </c>
      <c r="F241" s="26">
        <f>PP!Z240</f>
        <v>1.3505911428527495</v>
      </c>
      <c r="G241" s="26">
        <f>PS!Q240</f>
        <v>0.16040727936664131</v>
      </c>
      <c r="H241" s="26">
        <f>PMMA!G240</f>
        <v>0</v>
      </c>
      <c r="I241" s="26">
        <f>PET!Q240</f>
        <v>0</v>
      </c>
      <c r="J241" s="27">
        <f t="shared" si="14"/>
        <v>24.099939893053868</v>
      </c>
      <c r="K241" s="28">
        <v>20</v>
      </c>
      <c r="L241" s="29">
        <v>0.91800000000000004</v>
      </c>
      <c r="M241" s="156"/>
      <c r="N241" s="22"/>
      <c r="O241" s="332"/>
      <c r="Q241" s="332"/>
      <c r="S241" s="30"/>
      <c r="T241" s="31"/>
      <c r="U241" s="32"/>
      <c r="V241" s="22"/>
    </row>
    <row r="242" spans="1:22" s="28" customFormat="1">
      <c r="A242" s="23" t="str">
        <f>PE!A241</f>
        <v xml:space="preserve">201023_BS_TankB_200715_1 </v>
      </c>
      <c r="B242" s="298" t="str">
        <f>PE!AP241</f>
        <v>Referenzmessung BS</v>
      </c>
      <c r="C242" s="24" t="s">
        <v>1143</v>
      </c>
      <c r="D242" s="25">
        <f>PE!AF241</f>
        <v>36.894808139358496</v>
      </c>
      <c r="E242" s="26">
        <f>PE!AL241</f>
        <v>601.40974397894206</v>
      </c>
      <c r="F242" s="26">
        <f>PP!Z241</f>
        <v>1.413788897716578</v>
      </c>
      <c r="G242" s="26">
        <f>PS!Q241</f>
        <v>1.0544473831976662</v>
      </c>
      <c r="H242" s="26">
        <f>PMMA!G241</f>
        <v>0</v>
      </c>
      <c r="I242" s="26">
        <f>PET!Q241</f>
        <v>0</v>
      </c>
      <c r="J242" s="27">
        <f t="shared" si="14"/>
        <v>603.87798025985626</v>
      </c>
      <c r="K242" s="28">
        <v>1.0269999999999999</v>
      </c>
      <c r="L242" s="29">
        <v>2.2528999999999999</v>
      </c>
      <c r="M242" s="156">
        <f>L242/K242</f>
        <v>2.1936708860759495</v>
      </c>
      <c r="N242" s="22"/>
      <c r="O242" s="332"/>
      <c r="Q242" s="332"/>
      <c r="S242" s="30"/>
      <c r="T242" s="31"/>
      <c r="U242" s="32"/>
      <c r="V242" s="22"/>
    </row>
    <row r="243" spans="1:22" s="28" customFormat="1">
      <c r="A243" s="23" t="str">
        <f>PE!A242</f>
        <v xml:space="preserve">201023_BS_TankB_200715_2 </v>
      </c>
      <c r="B243" s="298" t="str">
        <f>PE!AP242</f>
        <v>Referenzmessung BS</v>
      </c>
      <c r="C243" s="24" t="s">
        <v>1143</v>
      </c>
      <c r="D243" s="25">
        <f>PE!AF242</f>
        <v>30.725288955064041</v>
      </c>
      <c r="E243" s="26">
        <f>PE!AL242</f>
        <v>729.64967334688015</v>
      </c>
      <c r="F243" s="26">
        <f>PP!Z242</f>
        <v>2.5680761381447934</v>
      </c>
      <c r="G243" s="26">
        <f>PS!Q242</f>
        <v>0.49490206690680161</v>
      </c>
      <c r="H243" s="26">
        <f>PMMA!G242</f>
        <v>0</v>
      </c>
      <c r="I243" s="26">
        <f>PET!Q242</f>
        <v>0</v>
      </c>
      <c r="J243" s="27">
        <f t="shared" si="14"/>
        <v>732.71265155193169</v>
      </c>
      <c r="K243" s="28">
        <v>1.0269999999999999</v>
      </c>
      <c r="L243" s="29">
        <v>2.2528999999999999</v>
      </c>
      <c r="M243" s="156">
        <f>L243/K243</f>
        <v>2.1936708860759495</v>
      </c>
      <c r="N243" s="22"/>
      <c r="O243" s="332"/>
      <c r="Q243" s="332"/>
      <c r="S243" s="30"/>
      <c r="T243" s="31"/>
      <c r="U243" s="32"/>
      <c r="V243" s="22"/>
    </row>
    <row r="244" spans="1:22" s="28" customFormat="1">
      <c r="A244" s="23" t="str">
        <f>PE!A243</f>
        <v xml:space="preserve">201023_HDPE_Muelltuete </v>
      </c>
      <c r="B244" s="298" t="str">
        <f>PE!AP243</f>
        <v>Methode</v>
      </c>
      <c r="C244" s="24" t="s">
        <v>1145</v>
      </c>
      <c r="D244" s="25">
        <f>PE!AF243</f>
        <v>48.556517998372129</v>
      </c>
      <c r="E244" s="26">
        <f>PE!AL243</f>
        <v>0.89450686901362086</v>
      </c>
      <c r="F244" s="26">
        <f>PP!Z243</f>
        <v>2.7451982003909884E-3</v>
      </c>
      <c r="G244" s="26">
        <f>PS!Q243</f>
        <v>5.4486204870643285E-3</v>
      </c>
      <c r="H244" s="26">
        <f>PMMA!G243</f>
        <v>0</v>
      </c>
      <c r="I244" s="26">
        <f>PET!Q243</f>
        <v>0</v>
      </c>
      <c r="J244" s="27">
        <f t="shared" si="14"/>
        <v>0.90270068770107614</v>
      </c>
      <c r="L244" s="29"/>
      <c r="M244" s="156"/>
      <c r="N244" s="22"/>
      <c r="O244" s="332"/>
      <c r="Q244" s="332"/>
      <c r="S244" s="30"/>
      <c r="T244" s="31"/>
      <c r="U244" s="32"/>
      <c r="V244" s="22"/>
    </row>
    <row r="245" spans="1:22" s="28" customFormat="1">
      <c r="A245" s="23" t="str">
        <f>PE!A244</f>
        <v xml:space="preserve">201023_MBR_200611_1 </v>
      </c>
      <c r="B245" s="298" t="str">
        <f>PE!AP244</f>
        <v>Referenzmessung BS</v>
      </c>
      <c r="C245" s="300" t="s">
        <v>1132</v>
      </c>
      <c r="D245" s="25" t="e">
        <f>PE!AF244</f>
        <v>#DIV/0!</v>
      </c>
      <c r="E245" s="26">
        <f>PE!AL244</f>
        <v>0</v>
      </c>
      <c r="F245" s="26">
        <f>PP!Z244</f>
        <v>0.10861979256332417</v>
      </c>
      <c r="G245" s="26">
        <f>PS!Q244</f>
        <v>0.28849718791552464</v>
      </c>
      <c r="H245" s="26">
        <f>PMMA!G244</f>
        <v>0</v>
      </c>
      <c r="I245" s="26">
        <f>PET!Q244</f>
        <v>0</v>
      </c>
      <c r="J245" s="27">
        <f t="shared" si="14"/>
        <v>0.3971169804788488</v>
      </c>
      <c r="K245" s="28">
        <v>2871</v>
      </c>
      <c r="L245" s="29"/>
      <c r="M245" s="52">
        <v>3.4485545106234763E-2</v>
      </c>
      <c r="N245" s="22"/>
      <c r="O245" s="332"/>
      <c r="Q245" s="332"/>
      <c r="S245" s="30"/>
      <c r="T245" s="31"/>
      <c r="U245" s="32"/>
      <c r="V245" s="22"/>
    </row>
    <row r="246" spans="1:22" s="28" customFormat="1">
      <c r="A246" s="23" t="str">
        <f>PE!A245</f>
        <v xml:space="preserve">201023_MBR_200611_2 </v>
      </c>
      <c r="B246" s="298" t="str">
        <f>PE!AP245</f>
        <v>Referenzmessung BS</v>
      </c>
      <c r="C246" s="300" t="s">
        <v>1132</v>
      </c>
      <c r="D246" s="25" t="e">
        <f>PE!AF245</f>
        <v>#DIV/0!</v>
      </c>
      <c r="E246" s="26">
        <f>PE!AL245</f>
        <v>0</v>
      </c>
      <c r="F246" s="26">
        <f>PP!Z245</f>
        <v>0</v>
      </c>
      <c r="G246" s="26">
        <f>PS!Q245</f>
        <v>0.30184940378050162</v>
      </c>
      <c r="H246" s="26">
        <f>PMMA!G245</f>
        <v>0</v>
      </c>
      <c r="I246" s="26">
        <f>PET!Q245</f>
        <v>0</v>
      </c>
      <c r="J246" s="27">
        <f t="shared" si="14"/>
        <v>0.30184940378050162</v>
      </c>
      <c r="K246" s="28">
        <v>2871</v>
      </c>
      <c r="L246" s="29"/>
      <c r="M246" s="52">
        <v>3.4485545106234763E-2</v>
      </c>
      <c r="N246" s="22"/>
      <c r="O246" s="332"/>
      <c r="Q246" s="332"/>
      <c r="S246" s="30"/>
      <c r="T246" s="31"/>
      <c r="U246" s="32"/>
      <c r="V246" s="22"/>
    </row>
    <row r="247" spans="1:22" s="28" customFormat="1">
      <c r="A247" s="23" t="str">
        <f>PE!A246</f>
        <v xml:space="preserve">201023_MBR_200619_1 </v>
      </c>
      <c r="B247" s="298" t="str">
        <f>PE!AP246</f>
        <v>Referenzmessung BS</v>
      </c>
      <c r="C247" s="300" t="s">
        <v>1132</v>
      </c>
      <c r="D247" s="25">
        <f>PE!AF246</f>
        <v>0</v>
      </c>
      <c r="E247" s="26">
        <f>PE!AL246</f>
        <v>2.9827968613339619</v>
      </c>
      <c r="F247" s="26">
        <f>PP!Z246</f>
        <v>0.10372217555543958</v>
      </c>
      <c r="G247" s="26">
        <f>PS!Q246</f>
        <v>0.13120178225779794</v>
      </c>
      <c r="H247" s="26">
        <f>PMMA!G246</f>
        <v>0</v>
      </c>
      <c r="I247" s="26">
        <f>PET!Q246</f>
        <v>0</v>
      </c>
      <c r="J247" s="27">
        <f t="shared" si="14"/>
        <v>3.2177208191471993</v>
      </c>
      <c r="K247" s="28">
        <v>3269</v>
      </c>
      <c r="L247" s="29"/>
      <c r="M247" s="52">
        <v>1.5872743958397061E-2</v>
      </c>
      <c r="N247" s="22"/>
      <c r="O247" s="332"/>
      <c r="Q247" s="332"/>
      <c r="S247" s="30"/>
      <c r="T247" s="31"/>
      <c r="U247" s="32"/>
      <c r="V247" s="22"/>
    </row>
    <row r="248" spans="1:22" s="28" customFormat="1">
      <c r="A248" s="23" t="str">
        <f>PE!A247</f>
        <v xml:space="preserve">201023_MBR_200619_2 </v>
      </c>
      <c r="B248" s="298" t="str">
        <f>PE!AP247</f>
        <v>Referenzmessung BS</v>
      </c>
      <c r="C248" s="300" t="s">
        <v>1132</v>
      </c>
      <c r="D248" s="25" t="e">
        <f>PE!AF247</f>
        <v>#DIV/0!</v>
      </c>
      <c r="E248" s="26">
        <f>PE!AL247</f>
        <v>0</v>
      </c>
      <c r="F248" s="26">
        <f>PP!Z247</f>
        <v>0.22250349256008933</v>
      </c>
      <c r="G248" s="26">
        <f>PS!Q247</f>
        <v>0.14862834723266444</v>
      </c>
      <c r="H248" s="26">
        <f>PMMA!G247</f>
        <v>0</v>
      </c>
      <c r="I248" s="26">
        <f>PET!Q247</f>
        <v>0</v>
      </c>
      <c r="J248" s="27">
        <f t="shared" si="14"/>
        <v>0.37113183979275377</v>
      </c>
      <c r="K248" s="28">
        <v>3269</v>
      </c>
      <c r="L248" s="29"/>
      <c r="M248" s="52">
        <v>1.5872743958397061E-2</v>
      </c>
      <c r="N248" s="22"/>
      <c r="O248" s="332"/>
      <c r="Q248" s="332"/>
      <c r="S248" s="30"/>
      <c r="T248" s="31"/>
      <c r="U248" s="32"/>
      <c r="V248" s="22"/>
    </row>
    <row r="249" spans="1:22" s="28" customFormat="1">
      <c r="A249" s="23" t="str">
        <f>PE!A248</f>
        <v xml:space="preserve">201023_Neustr_Abl_KA_GT_SM_19081516_20min_1 </v>
      </c>
      <c r="B249" s="298" t="str">
        <f>PE!AP248</f>
        <v>Probenaufbereitung</v>
      </c>
      <c r="C249" s="300" t="s">
        <v>1132</v>
      </c>
      <c r="D249" s="25">
        <f>PE!AF248</f>
        <v>22.268507263801247</v>
      </c>
      <c r="E249" s="26">
        <f>PE!AL248</f>
        <v>0.74963492665861453</v>
      </c>
      <c r="F249" s="26">
        <f>PP!Z248</f>
        <v>7.3120194118499127E-2</v>
      </c>
      <c r="G249" s="26">
        <f>PS!Q248</f>
        <v>0.14392376262187379</v>
      </c>
      <c r="H249" s="26">
        <f>PMMA!G248</f>
        <v>0</v>
      </c>
      <c r="I249" s="26">
        <f>PET!Q248</f>
        <v>0</v>
      </c>
      <c r="J249" s="27">
        <f t="shared" si="14"/>
        <v>0.96667888339898744</v>
      </c>
      <c r="K249" s="28">
        <v>4347</v>
      </c>
      <c r="L249" s="29"/>
      <c r="M249" s="156"/>
      <c r="N249" s="22"/>
      <c r="O249" s="332"/>
      <c r="Q249" s="332"/>
      <c r="S249" s="30"/>
      <c r="T249" s="31"/>
      <c r="U249" s="32"/>
      <c r="V249" s="22"/>
    </row>
    <row r="250" spans="1:22" s="209" customFormat="1">
      <c r="A250" s="23" t="str">
        <f>PE!A249</f>
        <v xml:space="preserve">201023_Neustr_Abl_KA_GT_SM_19081516_20min_2 </v>
      </c>
      <c r="B250" s="298" t="str">
        <f>PE!AP249</f>
        <v>Probenaufbereitung</v>
      </c>
      <c r="C250" s="300" t="s">
        <v>1132</v>
      </c>
      <c r="D250" s="25">
        <f>PE!AF249</f>
        <v>43.384816675992603</v>
      </c>
      <c r="E250" s="26">
        <f>PE!AL249</f>
        <v>0.74303422876594494</v>
      </c>
      <c r="F250" s="26">
        <f>PP!Z249</f>
        <v>0.84946357861485389</v>
      </c>
      <c r="G250" s="26">
        <f>PS!Q249</f>
        <v>0.15669910619170552</v>
      </c>
      <c r="H250" s="26">
        <f>PMMA!G249</f>
        <v>0</v>
      </c>
      <c r="I250" s="26">
        <f>PET!Q249</f>
        <v>0</v>
      </c>
      <c r="J250" s="27">
        <f t="shared" si="14"/>
        <v>1.7491969135725045</v>
      </c>
      <c r="K250" s="28">
        <v>4347</v>
      </c>
      <c r="L250" s="29"/>
      <c r="M250" s="156"/>
      <c r="N250" s="22"/>
      <c r="O250" s="332"/>
      <c r="Q250" s="332"/>
      <c r="S250" s="30"/>
      <c r="T250" s="31"/>
      <c r="U250" s="32"/>
      <c r="V250" s="22"/>
    </row>
    <row r="251" spans="1:22" s="209" customFormat="1">
      <c r="A251" s="23" t="str">
        <f>PE!A250</f>
        <v xml:space="preserve">201023_Neustr_Abl_KA_GT_SM_19081516_5min_1 </v>
      </c>
      <c r="B251" s="298" t="str">
        <f>PE!AP250</f>
        <v>Probenaufbereitung</v>
      </c>
      <c r="C251" s="300" t="s">
        <v>1132</v>
      </c>
      <c r="D251" s="25">
        <f>PE!AF250</f>
        <v>66.981607764425505</v>
      </c>
      <c r="E251" s="26">
        <f>PE!AL250</f>
        <v>2.2233916410884782</v>
      </c>
      <c r="F251" s="26">
        <f>PP!Z250</f>
        <v>0.86777908327603226</v>
      </c>
      <c r="G251" s="26">
        <f>PS!Q250</f>
        <v>0.11585846380643887</v>
      </c>
      <c r="H251" s="26">
        <f>PMMA!G250</f>
        <v>0</v>
      </c>
      <c r="I251" s="26">
        <f>PET!Q250</f>
        <v>0</v>
      </c>
      <c r="J251" s="27">
        <f t="shared" si="14"/>
        <v>3.2070291881709494</v>
      </c>
      <c r="K251" s="28">
        <v>4347</v>
      </c>
      <c r="L251" s="29"/>
      <c r="M251" s="156"/>
      <c r="N251" s="22"/>
      <c r="O251" s="332"/>
      <c r="Q251" s="332"/>
      <c r="S251" s="30"/>
      <c r="T251" s="31"/>
      <c r="U251" s="32"/>
      <c r="V251" s="22"/>
    </row>
    <row r="252" spans="1:22" s="209" customFormat="1">
      <c r="A252" s="23" t="str">
        <f>PE!A251</f>
        <v xml:space="preserve">201023_Neustr_Abl_KA_GT_SM_19081516_5min_2 </v>
      </c>
      <c r="B252" s="298" t="str">
        <f>PE!AP251</f>
        <v>Probenaufbereitung</v>
      </c>
      <c r="C252" s="300" t="s">
        <v>1132</v>
      </c>
      <c r="D252" s="25">
        <f>PE!AF251</f>
        <v>54.45555892096332</v>
      </c>
      <c r="E252" s="26">
        <f>PE!AL251</f>
        <v>1.5580691937441866</v>
      </c>
      <c r="F252" s="26">
        <f>PP!Z251</f>
        <v>1.337931097951035</v>
      </c>
      <c r="G252" s="26">
        <f>PS!Q251</f>
        <v>0.10367406679125712</v>
      </c>
      <c r="H252" s="26">
        <f>PMMA!G251</f>
        <v>0</v>
      </c>
      <c r="I252" s="26">
        <f>PET!Q251</f>
        <v>0</v>
      </c>
      <c r="J252" s="27">
        <f t="shared" si="14"/>
        <v>2.9996743584864789</v>
      </c>
      <c r="K252" s="28">
        <v>4347</v>
      </c>
      <c r="L252" s="29"/>
      <c r="M252" s="156"/>
      <c r="N252" s="22"/>
      <c r="O252" s="332"/>
      <c r="Q252" s="332"/>
      <c r="S252" s="30"/>
      <c r="T252" s="31"/>
      <c r="U252" s="32"/>
      <c r="V252" s="22"/>
    </row>
    <row r="253" spans="1:22" s="209" customFormat="1">
      <c r="A253" s="23" t="str">
        <f>PE!A252</f>
        <v xml:space="preserve">201023_Standard_aged_PS </v>
      </c>
      <c r="B253" s="298" t="str">
        <f>PE!AP252</f>
        <v>Methode</v>
      </c>
      <c r="C253" s="24" t="s">
        <v>1135</v>
      </c>
      <c r="D253" s="25">
        <f>PE!AF252</f>
        <v>64.599353116761264</v>
      </c>
      <c r="E253" s="26">
        <f>PE!AL252</f>
        <v>985.39652808760684</v>
      </c>
      <c r="F253" s="26">
        <f>PP!Z252</f>
        <v>0</v>
      </c>
      <c r="G253" s="26">
        <f>PS!Q252</f>
        <v>461.01833083260726</v>
      </c>
      <c r="H253" s="26">
        <f>PMMA!G252</f>
        <v>0</v>
      </c>
      <c r="I253" s="26">
        <f>PET!Q252</f>
        <v>0</v>
      </c>
      <c r="J253" s="27">
        <f t="shared" si="14"/>
        <v>1446.4148589202141</v>
      </c>
      <c r="K253" s="28"/>
      <c r="L253" s="29"/>
      <c r="M253" s="156"/>
      <c r="N253" s="22"/>
      <c r="O253" s="332"/>
      <c r="Q253" s="332"/>
      <c r="S253" s="30"/>
      <c r="T253" s="31"/>
      <c r="U253" s="32"/>
      <c r="V253" s="22"/>
    </row>
    <row r="254" spans="1:22" s="209" customFormat="1">
      <c r="A254" s="23" t="str">
        <f>PE!A253</f>
        <v xml:space="preserve">201027_KA_Rostock_Abl_KA_190723_1 </v>
      </c>
      <c r="B254" s="298" t="str">
        <f>PE!AP253</f>
        <v>Kläranlagen</v>
      </c>
      <c r="C254" s="300" t="s">
        <v>1132</v>
      </c>
      <c r="D254" s="25">
        <f>PE!AF253</f>
        <v>60.888935538482549</v>
      </c>
      <c r="E254" s="26">
        <f>PE!AL253</f>
        <v>8.2720187924028021</v>
      </c>
      <c r="F254" s="26">
        <f>PP!Z253</f>
        <v>1.3319326505131526</v>
      </c>
      <c r="G254" s="26">
        <f>PS!Q253</f>
        <v>4.6102829557322913</v>
      </c>
      <c r="H254" s="26">
        <f>PMMA!G253</f>
        <v>0</v>
      </c>
      <c r="I254" s="26">
        <f>PET!Q253</f>
        <v>0</v>
      </c>
      <c r="J254" s="27">
        <f t="shared" si="14"/>
        <v>14.214234398648246</v>
      </c>
      <c r="K254" s="28"/>
      <c r="L254" s="29"/>
      <c r="M254" s="156"/>
      <c r="N254" s="22"/>
      <c r="O254" s="332"/>
      <c r="Q254" s="332"/>
      <c r="S254" s="30"/>
      <c r="T254" s="31"/>
      <c r="U254" s="32"/>
      <c r="V254" s="22"/>
    </row>
    <row r="255" spans="1:22" s="209" customFormat="1">
      <c r="A255" s="23" t="str">
        <f>PE!A254</f>
        <v xml:space="preserve">201027_KA_Rostock_Abl_KA_190723_2 </v>
      </c>
      <c r="B255" s="298" t="str">
        <f>PE!AP254</f>
        <v>Kläranlagen</v>
      </c>
      <c r="C255" s="300" t="s">
        <v>1132</v>
      </c>
      <c r="D255" s="25">
        <f>PE!AF254</f>
        <v>80.513993518627871</v>
      </c>
      <c r="E255" s="26">
        <f>PE!AL254</f>
        <v>10.40804622477779</v>
      </c>
      <c r="F255" s="26">
        <f>PP!Z254</f>
        <v>0.64441207240928422</v>
      </c>
      <c r="G255" s="26">
        <f>PS!Q254</f>
        <v>5.3740328281803835</v>
      </c>
      <c r="H255" s="26">
        <f>PMMA!G254</f>
        <v>0</v>
      </c>
      <c r="I255" s="26">
        <f>PET!Q254</f>
        <v>0</v>
      </c>
      <c r="J255" s="27">
        <f t="shared" si="14"/>
        <v>16.426491125367459</v>
      </c>
      <c r="K255" s="28"/>
      <c r="L255" s="29"/>
      <c r="M255" s="28"/>
      <c r="N255" s="22"/>
      <c r="O255" s="332"/>
      <c r="Q255" s="332"/>
      <c r="S255" s="30"/>
      <c r="T255" s="31"/>
      <c r="U255" s="32"/>
      <c r="V255" s="22"/>
    </row>
    <row r="256" spans="1:22" s="209" customFormat="1">
      <c r="A256" s="23" t="str">
        <f>PE!A255</f>
        <v xml:space="preserve">201027_KA_Rostock_Abl_KA_190723_3 </v>
      </c>
      <c r="B256" s="298" t="str">
        <f>PE!AP255</f>
        <v>Kläranlagen</v>
      </c>
      <c r="C256" s="300" t="s">
        <v>1132</v>
      </c>
      <c r="D256" s="25">
        <f>PE!AF255</f>
        <v>59.198650852060062</v>
      </c>
      <c r="E256" s="26">
        <f>PE!AL255</f>
        <v>11.581361091944252</v>
      </c>
      <c r="F256" s="26">
        <f>PP!Z255</f>
        <v>1.3087336571148156</v>
      </c>
      <c r="G256" s="26">
        <f>PS!Q255</f>
        <v>6.131965925827048</v>
      </c>
      <c r="H256" s="26">
        <f>PMMA!G255</f>
        <v>0</v>
      </c>
      <c r="I256" s="26">
        <f>PET!Q255</f>
        <v>0</v>
      </c>
      <c r="J256" s="27">
        <f t="shared" si="14"/>
        <v>19.022060674886117</v>
      </c>
      <c r="K256" s="28"/>
      <c r="L256" s="29"/>
      <c r="M256" s="28"/>
      <c r="N256" s="22"/>
      <c r="O256" s="332"/>
      <c r="Q256" s="332"/>
      <c r="S256" s="30"/>
      <c r="T256" s="31"/>
      <c r="U256" s="32"/>
      <c r="V256" s="22"/>
    </row>
    <row r="257" spans="1:22" s="209" customFormat="1">
      <c r="A257" s="23" t="str">
        <f>PE!A256</f>
        <v xml:space="preserve">201027_KA_Rostock_Zul_Filtration_190723_1 </v>
      </c>
      <c r="B257" s="298" t="str">
        <f>PE!AP256</f>
        <v>Kläranlagen</v>
      </c>
      <c r="C257" s="209" t="s">
        <v>1133</v>
      </c>
      <c r="D257" s="25">
        <f>PE!AF256</f>
        <v>63.408874580086049</v>
      </c>
      <c r="E257" s="26">
        <f>PE!AL256</f>
        <v>10.717037174055875</v>
      </c>
      <c r="F257" s="26">
        <f>PP!Z256</f>
        <v>0.74077971847460056</v>
      </c>
      <c r="G257" s="26">
        <f>PS!Q256</f>
        <v>0.13327461216968148</v>
      </c>
      <c r="H257" s="26">
        <f>PMMA!G256</f>
        <v>0</v>
      </c>
      <c r="I257" s="26">
        <f>PET!Q256</f>
        <v>0</v>
      </c>
      <c r="J257" s="27">
        <f t="shared" si="14"/>
        <v>11.591091504700158</v>
      </c>
      <c r="K257" s="28">
        <v>3525</v>
      </c>
      <c r="L257" s="29">
        <v>0.16439999999999999</v>
      </c>
      <c r="M257" s="28"/>
      <c r="N257" s="22"/>
      <c r="O257" s="332"/>
      <c r="Q257" s="332"/>
      <c r="S257" s="30"/>
      <c r="T257" s="31"/>
      <c r="U257" s="32"/>
      <c r="V257" s="22"/>
    </row>
    <row r="258" spans="1:22" s="209" customFormat="1">
      <c r="A258" s="23" t="str">
        <f>PE!A257</f>
        <v xml:space="preserve">201027_KA_Rostock_Zul_Filtration_190723_2 </v>
      </c>
      <c r="B258" s="298" t="str">
        <f>PE!AP257</f>
        <v>Kläranlagen</v>
      </c>
      <c r="C258" s="209" t="s">
        <v>1133</v>
      </c>
      <c r="D258" s="25">
        <f>PE!AF257</f>
        <v>56.849938874935759</v>
      </c>
      <c r="E258" s="26">
        <f>PE!AL257</f>
        <v>5.202765456814511</v>
      </c>
      <c r="F258" s="26">
        <f>PP!Z257</f>
        <v>5.9463318700450504E-2</v>
      </c>
      <c r="G258" s="26">
        <f>PS!Q257</f>
        <v>0.1966831064109972</v>
      </c>
      <c r="H258" s="26">
        <f>PMMA!G257</f>
        <v>0</v>
      </c>
      <c r="I258" s="26">
        <f>PET!Q257</f>
        <v>0</v>
      </c>
      <c r="J258" s="27">
        <f t="shared" si="14"/>
        <v>5.4589118819259586</v>
      </c>
      <c r="K258" s="28">
        <v>3525</v>
      </c>
      <c r="L258" s="29">
        <v>0.16439999999999999</v>
      </c>
      <c r="M258" s="28"/>
      <c r="N258" s="22"/>
      <c r="O258" s="332"/>
      <c r="Q258" s="332"/>
      <c r="S258" s="30"/>
      <c r="T258" s="31"/>
      <c r="U258" s="32"/>
      <c r="V258" s="22"/>
    </row>
    <row r="259" spans="1:22" s="209" customFormat="1">
      <c r="A259" s="23" t="str">
        <f>PE!A258</f>
        <v xml:space="preserve">201027_KA_Rostock_Zul_Filtration_190723_3 </v>
      </c>
      <c r="B259" s="298" t="str">
        <f>PE!AP258</f>
        <v>Kläranlagen</v>
      </c>
      <c r="C259" s="209" t="s">
        <v>1133</v>
      </c>
      <c r="D259" s="25">
        <f>PE!AF258</f>
        <v>59.623218138029458</v>
      </c>
      <c r="E259" s="26">
        <f>PE!AL258</f>
        <v>2.5860156454978336</v>
      </c>
      <c r="F259" s="26">
        <f>PP!Z258</f>
        <v>4.8053613238776716E-2</v>
      </c>
      <c r="G259" s="26">
        <f>PS!Q258</f>
        <v>0.16712386388786862</v>
      </c>
      <c r="H259" s="26">
        <f>PMMA!G258</f>
        <v>0</v>
      </c>
      <c r="I259" s="26">
        <f>PET!Q258</f>
        <v>0</v>
      </c>
      <c r="J259" s="27">
        <f t="shared" si="14"/>
        <v>2.8011931226244786</v>
      </c>
      <c r="K259" s="28">
        <v>2926</v>
      </c>
      <c r="L259" s="29">
        <v>1.1140000000000001</v>
      </c>
      <c r="M259" s="28"/>
      <c r="N259" s="22"/>
      <c r="O259" s="332"/>
      <c r="Q259" s="332"/>
      <c r="S259" s="30"/>
      <c r="T259" s="31"/>
      <c r="U259" s="32"/>
      <c r="V259" s="22"/>
    </row>
    <row r="260" spans="1:22" s="209" customFormat="1">
      <c r="A260" s="23" t="str">
        <f>PE!A259</f>
        <v xml:space="preserve">201027_labsolute_Tuch_1 </v>
      </c>
      <c r="B260" s="298" t="str">
        <f>PE!AP259</f>
        <v>Methode</v>
      </c>
      <c r="C260" s="209" t="s">
        <v>1133</v>
      </c>
      <c r="D260" s="25" t="e">
        <f>PE!AF259</f>
        <v>#DIV/0!</v>
      </c>
      <c r="E260" s="26">
        <f>PE!AL259</f>
        <v>0</v>
      </c>
      <c r="F260" s="26">
        <f>PP!Z259</f>
        <v>0</v>
      </c>
      <c r="G260" s="26">
        <f>PS!Q259</f>
        <v>21.382167073024039</v>
      </c>
      <c r="H260" s="26">
        <f>PMMA!G259</f>
        <v>0</v>
      </c>
      <c r="I260" s="26">
        <f>PET!Q259</f>
        <v>2.0964995156318529</v>
      </c>
      <c r="J260" s="27">
        <f t="shared" si="14"/>
        <v>23.478666588655891</v>
      </c>
      <c r="K260" s="28">
        <v>2926</v>
      </c>
      <c r="L260" s="29">
        <v>1.1140000000000001</v>
      </c>
      <c r="M260" s="28"/>
      <c r="N260" s="22"/>
      <c r="O260" s="332"/>
      <c r="Q260" s="332"/>
      <c r="S260" s="30"/>
      <c r="T260" s="31"/>
      <c r="U260" s="32"/>
      <c r="V260" s="22"/>
    </row>
    <row r="261" spans="1:22" s="209" customFormat="1">
      <c r="A261" s="23" t="str">
        <f>PE!A260</f>
        <v xml:space="preserve">201027_UESS_VKA_ohnePE_200918_1 </v>
      </c>
      <c r="B261" s="298" t="str">
        <f>PE!AP260</f>
        <v>Referenzmessung BS</v>
      </c>
      <c r="C261" s="209" t="s">
        <v>1133</v>
      </c>
      <c r="D261" s="25">
        <f>PE!AF260</f>
        <v>69.068157167690273</v>
      </c>
      <c r="E261" s="26">
        <f>PE!AL260</f>
        <v>4.4208397725660342</v>
      </c>
      <c r="F261" s="26">
        <f>PP!Z260</f>
        <v>0</v>
      </c>
      <c r="G261" s="26">
        <f>PS!Q260</f>
        <v>3.3520382900090762</v>
      </c>
      <c r="H261" s="26">
        <f>PMMA!G260</f>
        <v>0</v>
      </c>
      <c r="I261" s="26">
        <f>PET!Q260</f>
        <v>0.2619383288862126</v>
      </c>
      <c r="J261" s="27">
        <f t="shared" si="14"/>
        <v>8.0348163914613231</v>
      </c>
      <c r="K261" s="28">
        <v>2926</v>
      </c>
      <c r="L261" s="29">
        <v>1.1140000000000001</v>
      </c>
      <c r="M261" s="28"/>
      <c r="N261" s="22"/>
      <c r="O261" s="332"/>
      <c r="Q261" s="332"/>
      <c r="S261" s="30"/>
      <c r="T261" s="31"/>
      <c r="U261" s="32"/>
      <c r="V261" s="22"/>
    </row>
    <row r="262" spans="1:22" s="209" customFormat="1">
      <c r="A262" s="23" t="str">
        <f>PE!A261</f>
        <v>201027_UESS_VKA_ohnePE_200918_2</v>
      </c>
      <c r="B262" s="298" t="str">
        <f>PE!AP261</f>
        <v>Referenzmessung BS</v>
      </c>
      <c r="C262" s="24" t="s">
        <v>1139</v>
      </c>
      <c r="D262" s="25">
        <f>PE!AF261</f>
        <v>58.465137628125404</v>
      </c>
      <c r="E262" s="26">
        <f>PE!AL261</f>
        <v>3.7323708966443654</v>
      </c>
      <c r="F262" s="26">
        <f>PP!Z261</f>
        <v>0</v>
      </c>
      <c r="G262" s="26">
        <f>PS!Q261</f>
        <v>0.15150859032297911</v>
      </c>
      <c r="H262" s="26">
        <f>PMMA!G261</f>
        <v>0</v>
      </c>
      <c r="I262" s="26">
        <f>PET!Q261</f>
        <v>0.24256331752523477</v>
      </c>
      <c r="J262" s="27">
        <f t="shared" si="14"/>
        <v>4.1264428044925792</v>
      </c>
      <c r="K262" s="28">
        <v>2926</v>
      </c>
      <c r="L262" s="29">
        <v>1.1140000000000001</v>
      </c>
      <c r="M262" s="28"/>
      <c r="N262" s="22"/>
      <c r="O262" s="332"/>
      <c r="Q262" s="332"/>
      <c r="S262" s="30"/>
      <c r="T262" s="31"/>
      <c r="U262" s="32"/>
      <c r="V262" s="22"/>
    </row>
    <row r="263" spans="1:22" s="209" customFormat="1">
      <c r="A263" s="23" t="str">
        <f>PE!A262</f>
        <v xml:space="preserve">201027_blaues_Labortuch </v>
      </c>
      <c r="B263" s="298" t="str">
        <f>PE!AP262</f>
        <v>Methode</v>
      </c>
      <c r="C263" s="24" t="s">
        <v>1145</v>
      </c>
      <c r="D263" s="25" t="e">
        <f>PE!AF262</f>
        <v>#DIV/0!</v>
      </c>
      <c r="E263" s="26">
        <f>PE!AL262</f>
        <v>0</v>
      </c>
      <c r="F263" s="26">
        <f>PP!Z262</f>
        <v>0</v>
      </c>
      <c r="G263" s="26">
        <f>PS!Q262</f>
        <v>15.307575693049094</v>
      </c>
      <c r="H263" s="26">
        <f>PMMA!G262</f>
        <v>0</v>
      </c>
      <c r="I263" s="26">
        <f>PET!Q262</f>
        <v>1.8875536921081228</v>
      </c>
      <c r="J263" s="27">
        <f t="shared" si="14"/>
        <v>17.195129385157216</v>
      </c>
      <c r="K263" s="28">
        <v>4319</v>
      </c>
      <c r="L263" s="29">
        <v>2.202</v>
      </c>
      <c r="M263" s="28"/>
      <c r="N263" s="22"/>
      <c r="O263" s="332"/>
      <c r="Q263" s="332"/>
      <c r="S263" s="30"/>
      <c r="T263" s="31"/>
      <c r="U263" s="32"/>
      <c r="V263" s="22"/>
    </row>
    <row r="264" spans="1:22" s="209" customFormat="1">
      <c r="A264" s="23" t="str">
        <f>PE!A263</f>
        <v xml:space="preserve">201027_Standard_PS </v>
      </c>
      <c r="B264" s="298" t="str">
        <f>PE!AP263</f>
        <v>Methode</v>
      </c>
      <c r="C264" s="300" t="s">
        <v>1135</v>
      </c>
      <c r="D264" s="25" t="e">
        <f>PE!AF263</f>
        <v>#DIV/0!</v>
      </c>
      <c r="E264" s="26">
        <f>PE!AL263</f>
        <v>0</v>
      </c>
      <c r="F264" s="26">
        <f>PP!Z263</f>
        <v>0</v>
      </c>
      <c r="G264" s="26">
        <f>PS!Q263</f>
        <v>1.7775258267263692</v>
      </c>
      <c r="H264" s="26">
        <f>PMMA!G263</f>
        <v>0</v>
      </c>
      <c r="I264" s="26">
        <f>PET!Q263</f>
        <v>0.10977094213438549</v>
      </c>
      <c r="J264" s="27">
        <f t="shared" si="14"/>
        <v>1.8872967688607547</v>
      </c>
      <c r="K264" s="28">
        <v>4319</v>
      </c>
      <c r="L264" s="29">
        <v>2.202</v>
      </c>
      <c r="M264" s="28"/>
      <c r="N264" s="22"/>
      <c r="O264" s="332"/>
      <c r="Q264" s="332"/>
      <c r="S264" s="30"/>
      <c r="T264" s="31"/>
      <c r="U264" s="32"/>
      <c r="V264" s="22"/>
    </row>
    <row r="265" spans="1:22" s="209" customFormat="1">
      <c r="A265" s="23" t="str">
        <f>PE!A264</f>
        <v xml:space="preserve">201102_KA_Luebeck_Abll_Filt_24h_KAI-A_190867_1 </v>
      </c>
      <c r="B265" s="298" t="str">
        <f>PE!AP264</f>
        <v>Kläranlagen</v>
      </c>
      <c r="C265" s="300" t="s">
        <v>1132</v>
      </c>
      <c r="D265" s="25">
        <f>PE!AF264</f>
        <v>51.902910816851602</v>
      </c>
      <c r="E265" s="26">
        <f>PE!AL264</f>
        <v>5.8458131239869502</v>
      </c>
      <c r="F265" s="26">
        <f>PP!Z264</f>
        <v>1.0224292087502467</v>
      </c>
      <c r="G265" s="26">
        <f>PS!Q264</f>
        <v>2.3649696295301235</v>
      </c>
      <c r="H265" s="26">
        <f>PMMA!G264</f>
        <v>0</v>
      </c>
      <c r="I265" s="26">
        <f>PET!Q264</f>
        <v>0</v>
      </c>
      <c r="J265" s="27">
        <f t="shared" si="14"/>
        <v>9.233211962267319</v>
      </c>
      <c r="K265" s="28">
        <v>8241</v>
      </c>
      <c r="L265" s="35">
        <v>0.8478</v>
      </c>
      <c r="M265" s="28"/>
      <c r="N265" s="22"/>
      <c r="O265" s="332"/>
      <c r="Q265" s="332"/>
      <c r="S265" s="30"/>
      <c r="T265" s="31"/>
      <c r="U265" s="32"/>
      <c r="V265" s="22"/>
    </row>
    <row r="266" spans="1:22" s="209" customFormat="1">
      <c r="A266" s="23" t="str">
        <f>PE!A265</f>
        <v xml:space="preserve">201102_KA_Luebeck_Abll_Filt_24h_KAI-A_190867_2 </v>
      </c>
      <c r="B266" s="298" t="str">
        <f>PE!AP265</f>
        <v>Kläranlagen</v>
      </c>
      <c r="C266" s="300" t="s">
        <v>1132</v>
      </c>
      <c r="D266" s="25">
        <f>PE!AF265</f>
        <v>71.803553782672864</v>
      </c>
      <c r="E266" s="26">
        <f>PE!AL265</f>
        <v>5.4143663062447809</v>
      </c>
      <c r="F266" s="26">
        <f>PP!Z265</f>
        <v>1.0120597811570056</v>
      </c>
      <c r="G266" s="26">
        <f>PS!Q265</f>
        <v>1.7030325927618331</v>
      </c>
      <c r="H266" s="26">
        <f>PMMA!G265</f>
        <v>0</v>
      </c>
      <c r="I266" s="26">
        <f>PET!Q265</f>
        <v>0</v>
      </c>
      <c r="J266" s="27">
        <f t="shared" si="14"/>
        <v>8.1294586801636193</v>
      </c>
      <c r="K266" s="28">
        <v>8241</v>
      </c>
      <c r="L266" s="35">
        <v>0.8478</v>
      </c>
      <c r="M266" s="28"/>
      <c r="N266" s="22"/>
      <c r="O266" s="332"/>
      <c r="Q266" s="332"/>
      <c r="S266" s="30"/>
      <c r="T266" s="31"/>
      <c r="U266" s="32"/>
      <c r="V266" s="22"/>
    </row>
    <row r="267" spans="1:22" s="209" customFormat="1">
      <c r="A267" s="23" t="str">
        <f>PE!A266</f>
        <v xml:space="preserve">201102_KA_Malchow_Zul_Filt_19081213_1 </v>
      </c>
      <c r="B267" s="298" t="str">
        <f>PE!AP266</f>
        <v>Kläranlagen</v>
      </c>
      <c r="C267" s="300" t="s">
        <v>1133</v>
      </c>
      <c r="D267" s="25">
        <f>PE!AF266</f>
        <v>48.182501847949723</v>
      </c>
      <c r="E267" s="26">
        <f>PE!AL266</f>
        <v>7.1671256737461917</v>
      </c>
      <c r="F267" s="26">
        <f>PP!Z266</f>
        <v>0.43967024240926761</v>
      </c>
      <c r="G267" s="26">
        <f>PS!Q266</f>
        <v>0.69705179093724423</v>
      </c>
      <c r="H267" s="26">
        <f>PMMA!G266</f>
        <v>0</v>
      </c>
      <c r="I267" s="26">
        <f>PET!Q266</f>
        <v>0</v>
      </c>
      <c r="J267" s="27">
        <f t="shared" si="14"/>
        <v>8.3038477070927037</v>
      </c>
      <c r="K267" s="28">
        <v>600</v>
      </c>
      <c r="L267" s="29">
        <v>5.61</v>
      </c>
      <c r="M267" s="28"/>
      <c r="N267" s="22"/>
      <c r="O267" s="332"/>
      <c r="Q267" s="332"/>
      <c r="S267" s="30"/>
      <c r="T267" s="31"/>
      <c r="U267" s="32"/>
      <c r="V267" s="22"/>
    </row>
    <row r="268" spans="1:22" s="209" customFormat="1">
      <c r="A268" s="23" t="str">
        <f>PE!A267</f>
        <v>201102_KA_Malchow_Zul_Filt_19081213_PE4_newRT_1</v>
      </c>
      <c r="B268" s="298" t="str">
        <f>PE!AP267</f>
        <v>Kläranlagen</v>
      </c>
      <c r="C268" s="300" t="s">
        <v>1133</v>
      </c>
      <c r="D268" s="25">
        <f>PE!AF267</f>
        <v>43.811618252513149</v>
      </c>
      <c r="E268" s="26">
        <f>PE!AL267</f>
        <v>8.0906328403160863</v>
      </c>
      <c r="F268" s="26">
        <f>PP!Z267</f>
        <v>0.43967024240926761</v>
      </c>
      <c r="G268" s="26">
        <f>PS!Q267</f>
        <v>0.69705179093724423</v>
      </c>
      <c r="H268" s="26">
        <f>PMMA!G267</f>
        <v>0</v>
      </c>
      <c r="I268" s="26">
        <f>PET!Q267</f>
        <v>0</v>
      </c>
      <c r="J268" s="27">
        <f t="shared" si="14"/>
        <v>9.2273548736625983</v>
      </c>
      <c r="K268" s="28">
        <v>600</v>
      </c>
      <c r="L268" s="29">
        <v>5.61</v>
      </c>
      <c r="M268" s="28"/>
      <c r="N268" s="22"/>
      <c r="O268" s="332"/>
      <c r="Q268" s="332"/>
      <c r="S268" s="30"/>
      <c r="T268" s="31"/>
      <c r="U268" s="32"/>
      <c r="V268" s="22"/>
    </row>
    <row r="269" spans="1:22" s="209" customFormat="1">
      <c r="A269" s="23" t="str">
        <f>PE!A268</f>
        <v xml:space="preserve">201102_KA_Malchow_Zul_Filt_19081213_2 </v>
      </c>
      <c r="B269" s="298" t="str">
        <f>PE!AP268</f>
        <v>Kläranlagen</v>
      </c>
      <c r="C269" s="300" t="s">
        <v>1133</v>
      </c>
      <c r="D269" s="25">
        <f>PE!AF268</f>
        <v>41.460764564799327</v>
      </c>
      <c r="E269" s="26">
        <f>PE!AL268</f>
        <v>4.129718786004525</v>
      </c>
      <c r="F269" s="26">
        <f>PP!Z268</f>
        <v>0.36385005091906047</v>
      </c>
      <c r="G269" s="26">
        <f>PS!Q268</f>
        <v>0.36534548592862903</v>
      </c>
      <c r="H269" s="26">
        <f>PMMA!G268</f>
        <v>0</v>
      </c>
      <c r="I269" s="26">
        <f>PET!Q268</f>
        <v>0</v>
      </c>
      <c r="J269" s="27">
        <f t="shared" si="14"/>
        <v>4.8589143228522147</v>
      </c>
      <c r="K269" s="28"/>
      <c r="L269" s="29">
        <v>76.947999999999993</v>
      </c>
      <c r="M269" s="28"/>
      <c r="N269" s="22"/>
      <c r="O269" s="332"/>
      <c r="Q269" s="332"/>
      <c r="S269" s="30"/>
      <c r="T269" s="31"/>
      <c r="U269" s="32"/>
      <c r="V269" s="22"/>
    </row>
    <row r="270" spans="1:22" s="209" customFormat="1">
      <c r="A270" s="23" t="str">
        <f>PE!A269</f>
        <v>201102_KA_Malchow_Zul_Filt_19081213_PE4_newRT_2</v>
      </c>
      <c r="B270" s="298" t="str">
        <f>PE!AP269</f>
        <v>Kläranlagen</v>
      </c>
      <c r="C270" s="300" t="s">
        <v>1133</v>
      </c>
      <c r="D270" s="25">
        <f>PE!AF269</f>
        <v>46.889208989565418</v>
      </c>
      <c r="E270" s="26">
        <f>PE!AL269</f>
        <v>5.0336213686587694</v>
      </c>
      <c r="F270" s="26">
        <f>PP!Z269</f>
        <v>0.36385005091906047</v>
      </c>
      <c r="G270" s="26">
        <f>PS!Q269</f>
        <v>0.36534548592862903</v>
      </c>
      <c r="H270" s="26">
        <f>PMMA!G269</f>
        <v>0</v>
      </c>
      <c r="I270" s="26">
        <f>PET!Q269</f>
        <v>0</v>
      </c>
      <c r="J270" s="27">
        <f t="shared" si="14"/>
        <v>5.7628169055064591</v>
      </c>
      <c r="K270" s="28"/>
      <c r="L270" s="29">
        <v>76.947999999999993</v>
      </c>
      <c r="M270" s="28"/>
      <c r="N270" s="22"/>
      <c r="O270" s="332"/>
      <c r="Q270" s="332"/>
      <c r="S270" s="30"/>
      <c r="T270" s="31"/>
      <c r="U270" s="32"/>
      <c r="V270" s="22"/>
    </row>
    <row r="271" spans="1:22" s="209" customFormat="1">
      <c r="A271" s="23" t="str">
        <f>PE!A270</f>
        <v xml:space="preserve">201102_KA_Neustrelitz_Zul_Filt_19081516_1 </v>
      </c>
      <c r="B271" s="298" t="str">
        <f>PE!AP270</f>
        <v>Kläranlagen</v>
      </c>
      <c r="C271" s="300" t="s">
        <v>1133</v>
      </c>
      <c r="D271" s="25">
        <f>PE!AF270</f>
        <v>48.943124109290515</v>
      </c>
      <c r="E271" s="26">
        <f>PE!AL270</f>
        <v>4.6829381939238024</v>
      </c>
      <c r="F271" s="26">
        <f>PP!Z270</f>
        <v>0.32056009246775491</v>
      </c>
      <c r="G271" s="26">
        <f>PS!Q270</f>
        <v>0.44692312597362399</v>
      </c>
      <c r="H271" s="26">
        <f>PMMA!G270</f>
        <v>0</v>
      </c>
      <c r="I271" s="26">
        <f>PET!Q270</f>
        <v>0</v>
      </c>
      <c r="J271" s="27">
        <f t="shared" si="14"/>
        <v>5.4504214123651815</v>
      </c>
      <c r="K271" s="28"/>
      <c r="L271" s="29">
        <v>76.947999999999993</v>
      </c>
      <c r="M271" s="28"/>
      <c r="N271" s="22"/>
      <c r="O271" s="332"/>
      <c r="Q271" s="332"/>
      <c r="S271" s="30"/>
      <c r="T271" s="31"/>
      <c r="U271" s="32"/>
      <c r="V271" s="22"/>
    </row>
    <row r="272" spans="1:22" s="209" customFormat="1">
      <c r="A272" s="23" t="str">
        <f>PE!A271</f>
        <v xml:space="preserve">201102_KA_Neustrelitz_Zul_Filt_19081516_2 </v>
      </c>
      <c r="B272" s="298" t="str">
        <f>PE!AP271</f>
        <v>Kläranlagen</v>
      </c>
      <c r="C272" s="300" t="s">
        <v>1133</v>
      </c>
      <c r="D272" s="25">
        <f>PE!AF271</f>
        <v>49.534659973911786</v>
      </c>
      <c r="E272" s="26">
        <f>PE!AL271</f>
        <v>6.3080557093315406</v>
      </c>
      <c r="F272" s="26">
        <f>PP!Z271</f>
        <v>0.53886572800930865</v>
      </c>
      <c r="G272" s="26">
        <f>PS!Q271</f>
        <v>0.40057812451995206</v>
      </c>
      <c r="H272" s="26">
        <f>PMMA!G271</f>
        <v>0</v>
      </c>
      <c r="I272" s="26">
        <f>PET!Q271</f>
        <v>0</v>
      </c>
      <c r="J272" s="27">
        <f t="shared" si="14"/>
        <v>7.2474995618608009</v>
      </c>
      <c r="K272" s="28">
        <v>3885</v>
      </c>
      <c r="L272" s="29">
        <v>0.45800000000000002</v>
      </c>
      <c r="M272" s="28"/>
      <c r="N272" s="22"/>
      <c r="O272" s="332"/>
      <c r="Q272" s="332"/>
      <c r="S272" s="30"/>
      <c r="T272" s="31"/>
      <c r="U272" s="32"/>
      <c r="V272" s="22"/>
    </row>
    <row r="273" spans="1:22" s="209" customFormat="1">
      <c r="A273" s="23" t="str">
        <f>PE!A272</f>
        <v xml:space="preserve">201102_KA_Waren_Zul_Filt_24h-B_190731_1 </v>
      </c>
      <c r="B273" s="298" t="str">
        <f>PE!AP272</f>
        <v>Kläranlagen</v>
      </c>
      <c r="C273" s="300" t="s">
        <v>1133</v>
      </c>
      <c r="D273" s="25">
        <f>PE!AF272</f>
        <v>34.763633145005031</v>
      </c>
      <c r="E273" s="26">
        <f>PE!AL272</f>
        <v>4.0725196340584571</v>
      </c>
      <c r="F273" s="26">
        <f>PP!Z272</f>
        <v>0.25928637681107142</v>
      </c>
      <c r="G273" s="26">
        <f>PS!Q272</f>
        <v>3.2185994169511867</v>
      </c>
      <c r="H273" s="26">
        <f>PMMA!G272</f>
        <v>0</v>
      </c>
      <c r="I273" s="26">
        <f>PET!Q272</f>
        <v>0</v>
      </c>
      <c r="J273" s="27">
        <f t="shared" si="14"/>
        <v>7.5504054278207153</v>
      </c>
      <c r="K273" s="28">
        <v>3885</v>
      </c>
      <c r="L273" s="29">
        <v>0.45800000000000002</v>
      </c>
      <c r="M273" s="28"/>
      <c r="N273" s="22"/>
      <c r="O273" s="332"/>
      <c r="Q273" s="332"/>
      <c r="S273" s="30"/>
      <c r="T273" s="31"/>
      <c r="U273" s="32"/>
      <c r="V273" s="22"/>
    </row>
    <row r="274" spans="1:22" s="209" customFormat="1">
      <c r="A274" s="23" t="str">
        <f>PE!A273</f>
        <v xml:space="preserve">201102_KA_Waren_Zul_Filt_24h-B_190731_2 </v>
      </c>
      <c r="B274" s="298" t="str">
        <f>PE!AP273</f>
        <v>Kläranlagen</v>
      </c>
      <c r="C274" s="300" t="s">
        <v>1133</v>
      </c>
      <c r="D274" s="25">
        <f>PE!AF273</f>
        <v>34.235026672596234</v>
      </c>
      <c r="E274" s="26">
        <f>PE!AL273</f>
        <v>5.2340742077321982</v>
      </c>
      <c r="F274" s="26">
        <f>PP!Z273</f>
        <v>0.3913611803955378</v>
      </c>
      <c r="G274" s="26">
        <f>PS!Q273</f>
        <v>2.4470403181895941</v>
      </c>
      <c r="H274" s="26">
        <f>PMMA!G273</f>
        <v>0</v>
      </c>
      <c r="I274" s="26">
        <f>PET!Q273</f>
        <v>0</v>
      </c>
      <c r="J274" s="27">
        <f t="shared" si="14"/>
        <v>8.0724757063173307</v>
      </c>
      <c r="K274" s="28">
        <v>3885</v>
      </c>
      <c r="L274" s="29">
        <v>0.45800000000000002</v>
      </c>
      <c r="M274" s="28"/>
      <c r="N274" s="22"/>
      <c r="O274" s="332"/>
      <c r="Q274" s="332"/>
      <c r="S274" s="30"/>
      <c r="T274" s="31"/>
      <c r="U274" s="32"/>
      <c r="V274" s="22"/>
    </row>
    <row r="275" spans="1:22" s="209" customFormat="1">
      <c r="A275" s="23" t="str">
        <f>PE!A274</f>
        <v xml:space="preserve">201102_Zul_Filt_19061314_1 </v>
      </c>
      <c r="B275" s="298" t="str">
        <f>PE!AP274</f>
        <v>Kläranlagen</v>
      </c>
      <c r="C275" s="300" t="s">
        <v>1133</v>
      </c>
      <c r="D275" s="25">
        <f>PE!AF274</f>
        <v>52.052070932928373</v>
      </c>
      <c r="E275" s="26">
        <f>PE!AL274</f>
        <v>2.1855229854707798</v>
      </c>
      <c r="F275" s="26">
        <f>PP!Z274</f>
        <v>0</v>
      </c>
      <c r="G275" s="26">
        <f>PS!Q274</f>
        <v>0.21276117217934387</v>
      </c>
      <c r="H275" s="26">
        <f>PMMA!G274</f>
        <v>0</v>
      </c>
      <c r="I275" s="26">
        <f>PET!Q274</f>
        <v>0.32802569207330567</v>
      </c>
      <c r="J275" s="27">
        <f t="shared" si="14"/>
        <v>2.726309849723429</v>
      </c>
      <c r="K275" s="28"/>
      <c r="L275" s="29"/>
      <c r="M275" s="28"/>
      <c r="N275" s="22"/>
      <c r="O275" s="332"/>
      <c r="Q275" s="332"/>
      <c r="S275" s="30"/>
      <c r="T275" s="31"/>
      <c r="U275" s="32"/>
      <c r="V275" s="22"/>
    </row>
    <row r="276" spans="1:22" s="209" customFormat="1">
      <c r="A276" s="23" t="str">
        <f>PE!A275</f>
        <v xml:space="preserve">201102_Zul_Filt_19061314_2 </v>
      </c>
      <c r="B276" s="298" t="str">
        <f>PE!AP275</f>
        <v>Kläranlagen</v>
      </c>
      <c r="C276" s="300" t="s">
        <v>1133</v>
      </c>
      <c r="D276" s="25">
        <f>PE!AF275</f>
        <v>78.397311475069401</v>
      </c>
      <c r="E276" s="26">
        <f>PE!AL275</f>
        <v>8.7962817062801317</v>
      </c>
      <c r="F276" s="26">
        <f>PP!Z275</f>
        <v>0.46085203263072633</v>
      </c>
      <c r="G276" s="26">
        <f>PS!Q275</f>
        <v>0.13940552512664933</v>
      </c>
      <c r="H276" s="26">
        <f>PMMA!G275</f>
        <v>0</v>
      </c>
      <c r="I276" s="26">
        <f>PET!Q275</f>
        <v>0.34847800064036721</v>
      </c>
      <c r="J276" s="27">
        <f t="shared" si="14"/>
        <v>9.745017264677875</v>
      </c>
      <c r="K276" s="28"/>
      <c r="L276" s="29"/>
      <c r="M276" s="28"/>
      <c r="N276" s="22"/>
      <c r="O276" s="332"/>
      <c r="Q276" s="332"/>
      <c r="S276" s="30"/>
      <c r="T276" s="31"/>
      <c r="U276" s="32"/>
      <c r="V276" s="22"/>
    </row>
    <row r="277" spans="1:22" s="209" customFormat="1">
      <c r="A277" s="23" t="str">
        <f>PE!A276</f>
        <v xml:space="preserve">201110_KWS_ED-PS_200618_1 </v>
      </c>
      <c r="B277" s="298" t="str">
        <f>PE!AP276</f>
        <v>KWS, Schlamm</v>
      </c>
      <c r="C277" s="24" t="s">
        <v>1137</v>
      </c>
      <c r="D277" s="25">
        <f>PE!AF276</f>
        <v>35.356107213772489</v>
      </c>
      <c r="E277" s="26">
        <f>PE!AL276</f>
        <v>7.5363849280429305</v>
      </c>
      <c r="F277" s="26">
        <f>PP!Z276</f>
        <v>0</v>
      </c>
      <c r="G277" s="26">
        <f>PS!Q276</f>
        <v>0.15192792921330953</v>
      </c>
      <c r="H277" s="26">
        <f>PMMA!G276</f>
        <v>0</v>
      </c>
      <c r="I277" s="26">
        <f>PET!Q276</f>
        <v>0</v>
      </c>
      <c r="J277" s="27">
        <f t="shared" si="14"/>
        <v>7.68831285725624</v>
      </c>
      <c r="K277" s="28"/>
      <c r="L277" s="29"/>
      <c r="M277" s="28"/>
      <c r="N277" s="22"/>
      <c r="O277" s="332"/>
      <c r="Q277" s="332"/>
      <c r="S277" s="30"/>
      <c r="T277" s="31"/>
      <c r="U277" s="32"/>
      <c r="V277" s="22"/>
    </row>
    <row r="278" spans="1:22" s="209" customFormat="1">
      <c r="A278" s="23" t="str">
        <f>PE!A277</f>
        <v xml:space="preserve">201110_KWS_ED-PS_200618_2 </v>
      </c>
      <c r="B278" s="298" t="str">
        <f>PE!AP277</f>
        <v>KWS, Schlamm</v>
      </c>
      <c r="C278" s="24" t="s">
        <v>1137</v>
      </c>
      <c r="D278" s="25">
        <f>PE!AF277</f>
        <v>47.11143673453391</v>
      </c>
      <c r="E278" s="26">
        <f>PE!AL277</f>
        <v>3.6217903651177914</v>
      </c>
      <c r="F278" s="26">
        <f>PP!Z277</f>
        <v>0.17198436231268743</v>
      </c>
      <c r="G278" s="26">
        <f>PS!Q277</f>
        <v>6.7413189467737028E-2</v>
      </c>
      <c r="H278" s="26">
        <f>PMMA!G277</f>
        <v>0</v>
      </c>
      <c r="I278" s="26">
        <f>PET!Q277</f>
        <v>0</v>
      </c>
      <c r="J278" s="27">
        <f t="shared" si="14"/>
        <v>3.8611879168982162</v>
      </c>
      <c r="K278" s="28">
        <v>75.83</v>
      </c>
      <c r="L278" s="29">
        <v>12.3775</v>
      </c>
      <c r="M278" s="28"/>
      <c r="N278" s="22"/>
      <c r="O278" s="332"/>
      <c r="Q278" s="332"/>
      <c r="S278" s="30"/>
      <c r="T278" s="31"/>
      <c r="U278" s="32"/>
      <c r="V278" s="22"/>
    </row>
    <row r="279" spans="1:22" s="209" customFormat="1">
      <c r="A279" s="23" t="str">
        <f>PE!A278</f>
        <v xml:space="preserve">201110_KWS_ED-PS_200618_3 </v>
      </c>
      <c r="B279" s="298" t="str">
        <f>PE!AP278</f>
        <v>KWS, Schlamm</v>
      </c>
      <c r="C279" s="24" t="s">
        <v>1137</v>
      </c>
      <c r="D279" s="25">
        <f>PE!AF278</f>
        <v>34.735357669804074</v>
      </c>
      <c r="E279" s="26">
        <f>PE!AL278</f>
        <v>9.6904527666572164</v>
      </c>
      <c r="F279" s="26">
        <f>PP!Z278</f>
        <v>0.85999288345706948</v>
      </c>
      <c r="G279" s="26">
        <f>PS!Q278</f>
        <v>0.21259741891686593</v>
      </c>
      <c r="H279" s="26">
        <f>PMMA!G278</f>
        <v>0</v>
      </c>
      <c r="I279" s="26">
        <f>PET!Q278</f>
        <v>0</v>
      </c>
      <c r="J279" s="27">
        <f t="shared" si="14"/>
        <v>10.763043069031152</v>
      </c>
      <c r="K279" s="28">
        <v>75.83</v>
      </c>
      <c r="L279" s="29">
        <v>12.3775</v>
      </c>
      <c r="M279" s="28"/>
      <c r="N279" s="22"/>
      <c r="O279" s="332"/>
      <c r="Q279" s="332"/>
      <c r="S279" s="30"/>
      <c r="T279" s="31"/>
      <c r="U279" s="32"/>
      <c r="V279" s="22"/>
    </row>
    <row r="280" spans="1:22" s="209" customFormat="1">
      <c r="A280" s="23" t="str">
        <f>PE!A279</f>
        <v xml:space="preserve">201110_Muenchehofe_Zu_Mec_II_191145_1 </v>
      </c>
      <c r="B280" s="298" t="str">
        <f>PE!AP279</f>
        <v>Muenchehofe</v>
      </c>
      <c r="C280" s="24" t="s">
        <v>1133</v>
      </c>
      <c r="D280" s="25">
        <f>PE!AF279</f>
        <v>42.992601295151175</v>
      </c>
      <c r="E280" s="26">
        <f>PE!AL279</f>
        <v>6.198389327619485</v>
      </c>
      <c r="F280" s="26">
        <f>PP!Z279</f>
        <v>0.41201511218810338</v>
      </c>
      <c r="G280" s="26">
        <f>PS!Q279</f>
        <v>0.17116077364349763</v>
      </c>
      <c r="H280" s="26">
        <f>PMMA!G279</f>
        <v>0</v>
      </c>
      <c r="I280" s="26">
        <f>PET!Q279</f>
        <v>0</v>
      </c>
      <c r="J280" s="27">
        <f t="shared" si="14"/>
        <v>6.7815652134510858</v>
      </c>
      <c r="K280" s="28">
        <v>2548</v>
      </c>
      <c r="L280" s="29">
        <v>1.1073</v>
      </c>
      <c r="M280" s="28"/>
      <c r="N280" s="22"/>
      <c r="O280" s="332"/>
      <c r="Q280" s="332"/>
      <c r="S280" s="30"/>
      <c r="T280" s="31"/>
      <c r="U280" s="32"/>
      <c r="V280" s="22"/>
    </row>
    <row r="281" spans="1:22" s="209" customFormat="1">
      <c r="A281" s="23" t="str">
        <f>PE!A280</f>
        <v xml:space="preserve">201110_Muenchehofe_Zu_Mec_II_191145_2 </v>
      </c>
      <c r="B281" s="298" t="str">
        <f>PE!AP280</f>
        <v>Muenchehofe</v>
      </c>
      <c r="C281" s="24" t="s">
        <v>1133</v>
      </c>
      <c r="D281" s="25">
        <f>PE!AF280</f>
        <v>17.108385031575676</v>
      </c>
      <c r="E281" s="26">
        <f>PE!AL280</f>
        <v>4.2127717203790978</v>
      </c>
      <c r="F281" s="26">
        <f>PP!Z280</f>
        <v>2.6799750423769662</v>
      </c>
      <c r="G281" s="26">
        <f>PS!Q280</f>
        <v>0.23260868232821094</v>
      </c>
      <c r="H281" s="26">
        <f>PMMA!G280</f>
        <v>0</v>
      </c>
      <c r="I281" s="26">
        <f>PET!Q280</f>
        <v>0</v>
      </c>
      <c r="J281" s="27">
        <f t="shared" si="14"/>
        <v>7.1253554450842742</v>
      </c>
      <c r="K281" s="28">
        <v>2548</v>
      </c>
      <c r="L281" s="29">
        <v>1.1073</v>
      </c>
      <c r="M281" s="28"/>
      <c r="N281" s="22"/>
      <c r="O281" s="332"/>
      <c r="Q281" s="332"/>
      <c r="S281" s="30"/>
      <c r="T281" s="31"/>
      <c r="U281" s="32"/>
      <c r="V281" s="22"/>
    </row>
    <row r="282" spans="1:22" s="209" customFormat="1">
      <c r="A282" s="23" t="str">
        <f>PE!A281</f>
        <v xml:space="preserve">201110_Muenchehofe_Zu_Mec_II_191145_3 </v>
      </c>
      <c r="B282" s="298" t="str">
        <f>PE!AP281</f>
        <v>Muenchehofe</v>
      </c>
      <c r="C282" s="24" t="s">
        <v>1133</v>
      </c>
      <c r="D282" s="25">
        <f>PE!AF281</f>
        <v>25.677883221243832</v>
      </c>
      <c r="E282" s="26">
        <f>PE!AL281</f>
        <v>4.5283192491231068</v>
      </c>
      <c r="F282" s="26">
        <f>PP!Z281</f>
        <v>0.51937160093122692</v>
      </c>
      <c r="G282" s="26">
        <f>PS!Q281</f>
        <v>0.22370533359444975</v>
      </c>
      <c r="H282" s="26">
        <f>PMMA!G281</f>
        <v>0</v>
      </c>
      <c r="I282" s="26">
        <f>PET!Q281</f>
        <v>0</v>
      </c>
      <c r="J282" s="27">
        <f t="shared" si="14"/>
        <v>5.2713961836487835</v>
      </c>
      <c r="K282" s="28">
        <v>75.83</v>
      </c>
      <c r="L282" s="29">
        <v>0.33750000000000002</v>
      </c>
      <c r="M282" s="28"/>
      <c r="N282" s="22"/>
      <c r="O282" s="332"/>
      <c r="Q282" s="332"/>
      <c r="S282" s="30"/>
      <c r="T282" s="31"/>
      <c r="U282" s="32"/>
      <c r="V282" s="22"/>
    </row>
    <row r="283" spans="1:22" s="209" customFormat="1">
      <c r="A283" s="23" t="str">
        <f>PE!A282</f>
        <v xml:space="preserve">201110_Standard_PE </v>
      </c>
      <c r="B283" s="298" t="str">
        <f>PE!AP282</f>
        <v>Methode</v>
      </c>
      <c r="C283" s="24" t="s">
        <v>1135</v>
      </c>
      <c r="D283" s="25">
        <f>PE!AF282</f>
        <v>41.300766423324362</v>
      </c>
      <c r="E283" s="26">
        <f>PE!AL282</f>
        <v>7.0400017279363549</v>
      </c>
      <c r="F283" s="26">
        <f>PP!Z282</f>
        <v>2.8555889260419689</v>
      </c>
      <c r="G283" s="26">
        <f>PS!Q282</f>
        <v>0.46691060359486858</v>
      </c>
      <c r="H283" s="26">
        <f>PMMA!G282</f>
        <v>0</v>
      </c>
      <c r="I283" s="26">
        <f>PET!Q282</f>
        <v>0</v>
      </c>
      <c r="J283" s="27">
        <f t="shared" si="14"/>
        <v>10.362501257573193</v>
      </c>
      <c r="K283" s="28">
        <v>75.83</v>
      </c>
      <c r="L283" s="29">
        <v>0.33750000000000002</v>
      </c>
      <c r="M283" s="28"/>
      <c r="N283" s="22"/>
      <c r="O283" s="332"/>
      <c r="Q283" s="332"/>
      <c r="S283" s="30"/>
      <c r="T283" s="31"/>
      <c r="U283" s="32"/>
      <c r="V283" s="22"/>
    </row>
    <row r="284" spans="1:22" s="209" customFormat="1">
      <c r="A284" s="23" t="str">
        <f>PE!A283</f>
        <v xml:space="preserve">201118_BW_millisil_veWasser_GT_201019_1 </v>
      </c>
      <c r="B284" s="298" t="str">
        <f>PE!AP283</f>
        <v>Methode</v>
      </c>
      <c r="C284" s="24" t="s">
        <v>1135</v>
      </c>
      <c r="D284" s="25" t="e">
        <f>PE!AF283</f>
        <v>#DIV/0!</v>
      </c>
      <c r="E284" s="26">
        <f>PE!AL283</f>
        <v>0</v>
      </c>
      <c r="F284" s="26">
        <f>PP!Z283</f>
        <v>0</v>
      </c>
      <c r="G284" s="26">
        <f>PS!Q283</f>
        <v>0.13564792945028625</v>
      </c>
      <c r="H284" s="26">
        <f>PMMA!G283</f>
        <v>0</v>
      </c>
      <c r="I284" s="26">
        <f>PET!Q283</f>
        <v>0</v>
      </c>
      <c r="J284" s="27">
        <f t="shared" si="14"/>
        <v>0.13564792945028625</v>
      </c>
      <c r="K284" s="28"/>
      <c r="L284" s="29"/>
      <c r="M284" s="28"/>
      <c r="N284" s="22"/>
      <c r="O284" s="332"/>
      <c r="Q284" s="332"/>
      <c r="S284" s="30"/>
      <c r="T284" s="31"/>
      <c r="U284" s="32"/>
      <c r="V284" s="22"/>
    </row>
    <row r="285" spans="1:22" s="209" customFormat="1">
      <c r="A285" s="23" t="str">
        <f>PE!A284</f>
        <v xml:space="preserve">201118_BW_millisil_veWasser_GT_201019_2 </v>
      </c>
      <c r="B285" s="298" t="str">
        <f>PE!AP284</f>
        <v>Methode</v>
      </c>
      <c r="C285" s="24" t="s">
        <v>1135</v>
      </c>
      <c r="D285" s="25" t="e">
        <f>PE!AF284</f>
        <v>#DIV/0!</v>
      </c>
      <c r="E285" s="26">
        <f>PE!AL284</f>
        <v>0</v>
      </c>
      <c r="F285" s="26">
        <f>PP!Z284</f>
        <v>0</v>
      </c>
      <c r="G285" s="26">
        <f>PS!Q284</f>
        <v>0.15845494268077068</v>
      </c>
      <c r="H285" s="26">
        <f>PMMA!G284</f>
        <v>0</v>
      </c>
      <c r="I285" s="26">
        <f>PET!Q284</f>
        <v>0</v>
      </c>
      <c r="J285" s="27">
        <f t="shared" si="14"/>
        <v>0.15845494268077068</v>
      </c>
      <c r="K285" s="28"/>
      <c r="L285" s="29"/>
      <c r="M285" s="28"/>
      <c r="N285" s="22"/>
      <c r="O285" s="332"/>
      <c r="Q285" s="332"/>
      <c r="S285" s="30"/>
      <c r="T285" s="31"/>
      <c r="U285" s="32"/>
      <c r="V285" s="22"/>
    </row>
    <row r="286" spans="1:22" s="209" customFormat="1">
      <c r="A286" s="23" t="str">
        <f>PE!A285</f>
        <v xml:space="preserve">201118_KA_Malchow_Zul_A_19081314_1 </v>
      </c>
      <c r="B286" s="298" t="str">
        <f>PE!AP285</f>
        <v>Kläranlagen</v>
      </c>
      <c r="C286" s="300" t="s">
        <v>1134</v>
      </c>
      <c r="D286" s="25">
        <f>PE!AF285</f>
        <v>56.281376843763233</v>
      </c>
      <c r="E286" s="26">
        <f>PE!AL285</f>
        <v>1.7499467457704394</v>
      </c>
      <c r="F286" s="26">
        <f>PP!Z285</f>
        <v>0.36703639473646998</v>
      </c>
      <c r="G286" s="26">
        <f>PS!Q285</f>
        <v>1.3285714890298099</v>
      </c>
      <c r="H286" s="26">
        <f>PMMA!G285</f>
        <v>0</v>
      </c>
      <c r="I286" s="26">
        <f>PET!Q285</f>
        <v>0</v>
      </c>
      <c r="J286" s="27">
        <f t="shared" si="14"/>
        <v>3.4455546295367192</v>
      </c>
      <c r="K286" s="28"/>
      <c r="L286" s="29"/>
      <c r="M286" s="28"/>
      <c r="N286" s="22"/>
      <c r="O286" s="332"/>
      <c r="Q286" s="332"/>
      <c r="S286" s="30"/>
      <c r="T286" s="31"/>
      <c r="U286" s="32"/>
      <c r="V286" s="22"/>
    </row>
    <row r="287" spans="1:22" s="209" customFormat="1">
      <c r="A287" s="23" t="str">
        <f>PE!A286</f>
        <v xml:space="preserve">201118_KA_Malchow_Zul_A_19081314_2 </v>
      </c>
      <c r="B287" s="298" t="str">
        <f>PE!AP286</f>
        <v>Kläranlagen</v>
      </c>
      <c r="C287" s="300" t="s">
        <v>1134</v>
      </c>
      <c r="D287" s="25">
        <f>PE!AF286</f>
        <v>43.493485400171608</v>
      </c>
      <c r="E287" s="26">
        <f>PE!AL286</f>
        <v>1.3609900736929907</v>
      </c>
      <c r="F287" s="26">
        <f>PP!Z286</f>
        <v>0.34598300030017504</v>
      </c>
      <c r="G287" s="26">
        <f>PS!Q286</f>
        <v>1.8851597737246093</v>
      </c>
      <c r="H287" s="26">
        <f>PMMA!G286</f>
        <v>0</v>
      </c>
      <c r="I287" s="26">
        <f>PET!Q286</f>
        <v>0</v>
      </c>
      <c r="J287" s="27">
        <f t="shared" si="14"/>
        <v>3.5921328477177754</v>
      </c>
      <c r="K287" s="28"/>
      <c r="L287" s="29"/>
      <c r="M287" s="28"/>
      <c r="N287" s="22"/>
      <c r="O287" s="332"/>
      <c r="Q287" s="332"/>
      <c r="S287" s="30"/>
      <c r="T287" s="31"/>
      <c r="U287" s="32"/>
      <c r="V287" s="22"/>
    </row>
    <row r="288" spans="1:22" s="209" customFormat="1">
      <c r="A288" s="23" t="str">
        <f>PE!A287</f>
        <v xml:space="preserve">201118_KA_Waren_Abl_190721_1 </v>
      </c>
      <c r="B288" s="298" t="str">
        <f>PE!AP287</f>
        <v>Kläranlagen</v>
      </c>
      <c r="C288" s="300" t="s">
        <v>1132</v>
      </c>
      <c r="D288" s="25">
        <f>PE!AF287</f>
        <v>70.020763196543896</v>
      </c>
      <c r="E288" s="26">
        <f>PE!AL287</f>
        <v>6.0540877989814161</v>
      </c>
      <c r="F288" s="26">
        <f>PP!Z287</f>
        <v>0.25566588618332481</v>
      </c>
      <c r="G288" s="26">
        <f>PS!Q287</f>
        <v>0.63914250231539249</v>
      </c>
      <c r="H288" s="26">
        <f>PMMA!G287</f>
        <v>0</v>
      </c>
      <c r="I288" s="26">
        <f>PET!Q287</f>
        <v>0</v>
      </c>
      <c r="J288" s="27">
        <f t="shared" si="14"/>
        <v>6.9488961874801332</v>
      </c>
      <c r="K288" s="28"/>
      <c r="L288" s="29"/>
      <c r="M288" s="28"/>
      <c r="N288" s="22"/>
      <c r="O288" s="332"/>
      <c r="Q288" s="332"/>
      <c r="S288" s="30"/>
      <c r="T288" s="31"/>
      <c r="U288" s="32"/>
      <c r="V288" s="22"/>
    </row>
    <row r="289" spans="1:22" s="209" customFormat="1">
      <c r="A289" s="23" t="str">
        <f>PE!A288</f>
        <v xml:space="preserve">201118_KA_Waren_Abl_190721_2 </v>
      </c>
      <c r="B289" s="298" t="str">
        <f>PE!AP288</f>
        <v>Kläranlagen</v>
      </c>
      <c r="C289" s="300" t="s">
        <v>1132</v>
      </c>
      <c r="D289" s="25">
        <f>PE!AF288</f>
        <v>42.148493856667301</v>
      </c>
      <c r="E289" s="26">
        <f>PE!AL288</f>
        <v>3.1027578944266616</v>
      </c>
      <c r="F289" s="26">
        <f>PP!Z288</f>
        <v>0.36531770579181211</v>
      </c>
      <c r="G289" s="26">
        <f>PS!Q288</f>
        <v>0.64760971899398856</v>
      </c>
      <c r="H289" s="26">
        <f>PMMA!G288</f>
        <v>0</v>
      </c>
      <c r="I289" s="26">
        <f>PET!Q288</f>
        <v>0</v>
      </c>
      <c r="J289" s="27">
        <f t="shared" si="14"/>
        <v>4.1156853192124627</v>
      </c>
      <c r="K289" s="28">
        <v>28.33</v>
      </c>
      <c r="L289" s="29">
        <v>37.795999999999999</v>
      </c>
      <c r="M289" s="28"/>
      <c r="N289" s="22"/>
      <c r="O289" s="332"/>
      <c r="Q289" s="332"/>
      <c r="S289" s="30"/>
      <c r="T289" s="31"/>
      <c r="U289" s="32"/>
      <c r="V289" s="22"/>
    </row>
    <row r="290" spans="1:22" s="209" customFormat="1">
      <c r="A290" s="23" t="str">
        <f>PE!A289</f>
        <v xml:space="preserve">201118_KA_Waren_Zul_Gr1mm_190731_1 </v>
      </c>
      <c r="B290" s="298" t="str">
        <f>PE!AP289</f>
        <v>Kläranlagen</v>
      </c>
      <c r="C290" s="300" t="s">
        <v>1134</v>
      </c>
      <c r="D290" s="25">
        <f>PE!AF289</f>
        <v>26.550921680788576</v>
      </c>
      <c r="E290" s="26">
        <f>PE!AL289</f>
        <v>5.9952262923323172</v>
      </c>
      <c r="F290" s="26">
        <f>PP!Z289</f>
        <v>2.2748502918894618</v>
      </c>
      <c r="G290" s="26">
        <f>PS!Q289</f>
        <v>1.9483379687125282</v>
      </c>
      <c r="H290" s="26">
        <f>PMMA!G289</f>
        <v>0</v>
      </c>
      <c r="I290" s="26">
        <f>PET!Q289</f>
        <v>0</v>
      </c>
      <c r="J290" s="27">
        <f t="shared" si="14"/>
        <v>10.218414552934307</v>
      </c>
      <c r="K290" s="28">
        <v>28.33</v>
      </c>
      <c r="L290" s="29">
        <v>37.795999999999999</v>
      </c>
      <c r="M290" s="28"/>
      <c r="N290" s="22"/>
      <c r="O290" s="332"/>
      <c r="Q290" s="332"/>
      <c r="S290" s="30"/>
      <c r="T290" s="31"/>
      <c r="U290" s="32"/>
      <c r="V290" s="22"/>
    </row>
    <row r="291" spans="1:22" s="209" customFormat="1">
      <c r="A291" s="23" t="str">
        <f>PE!A290</f>
        <v xml:space="preserve">201118_KA_Waren_Zul_Gr1mm_190731_2 </v>
      </c>
      <c r="B291" s="298" t="str">
        <f>PE!AP290</f>
        <v>Kläranlagen</v>
      </c>
      <c r="C291" s="300" t="s">
        <v>1134</v>
      </c>
      <c r="D291" s="25">
        <f>PE!AF290</f>
        <v>2.6405191261935559</v>
      </c>
      <c r="E291" s="26">
        <f>PE!AL290</f>
        <v>4.6788759711918066</v>
      </c>
      <c r="F291" s="26">
        <f>PP!Z290</f>
        <v>2.2745094600139346</v>
      </c>
      <c r="G291" s="26">
        <f>PS!Q290</f>
        <v>1.8549674677977463</v>
      </c>
      <c r="H291" s="26">
        <f>PMMA!G290</f>
        <v>0</v>
      </c>
      <c r="I291" s="26">
        <f>PET!Q290</f>
        <v>0</v>
      </c>
      <c r="J291" s="27">
        <f t="shared" si="14"/>
        <v>8.8083528990034878</v>
      </c>
      <c r="K291" s="28">
        <v>28.33</v>
      </c>
      <c r="L291" s="29">
        <v>37.795999999999999</v>
      </c>
      <c r="M291" s="28"/>
      <c r="N291" s="22"/>
      <c r="O291" s="332"/>
      <c r="Q291" s="332"/>
      <c r="S291" s="30"/>
      <c r="T291" s="31"/>
      <c r="U291" s="32"/>
      <c r="V291" s="22"/>
    </row>
    <row r="292" spans="1:22" s="209" customFormat="1">
      <c r="A292" s="23" t="str">
        <f>PE!A291</f>
        <v xml:space="preserve">201118_Standard_PE </v>
      </c>
      <c r="B292" s="298" t="str">
        <f>PE!AP291</f>
        <v>Methode</v>
      </c>
      <c r="C292" s="24" t="s">
        <v>1135</v>
      </c>
      <c r="D292" s="25">
        <f>PE!AF291</f>
        <v>33.26812296278127</v>
      </c>
      <c r="E292" s="26">
        <f>PE!AL291</f>
        <v>0.95230362422452586</v>
      </c>
      <c r="F292" s="26">
        <f>PP!Z291</f>
        <v>0</v>
      </c>
      <c r="G292" s="26">
        <f>PS!Q291</f>
        <v>1.036202825087341</v>
      </c>
      <c r="H292" s="26">
        <f>PMMA!G291</f>
        <v>0</v>
      </c>
      <c r="I292" s="26">
        <f>PET!Q291</f>
        <v>0</v>
      </c>
      <c r="J292" s="27">
        <f t="shared" si="14"/>
        <v>1.9885064493118669</v>
      </c>
      <c r="K292" s="28"/>
      <c r="L292" s="29">
        <v>49.393999999999998</v>
      </c>
      <c r="M292" s="28"/>
      <c r="N292" s="22"/>
      <c r="O292" s="332"/>
      <c r="Q292" s="332"/>
      <c r="S292" s="30"/>
      <c r="T292" s="31"/>
      <c r="U292" s="32"/>
      <c r="V292" s="22"/>
    </row>
    <row r="293" spans="1:22" s="209" customFormat="1">
      <c r="A293" s="23" t="str">
        <f>PE!A292</f>
        <v xml:space="preserve">201118_WF_GT_je5prozent_TRID_(1)_201019_1 </v>
      </c>
      <c r="B293" s="298" t="str">
        <f>PE!AP292</f>
        <v>Methode</v>
      </c>
      <c r="C293" s="24" t="s">
        <v>1135</v>
      </c>
      <c r="D293" s="25">
        <f>PE!AF292</f>
        <v>72.166884054667634</v>
      </c>
      <c r="E293" s="26">
        <f>PE!AL292</f>
        <v>41.4043199532166</v>
      </c>
      <c r="F293" s="26">
        <f>PP!Z292</f>
        <v>64.344359059607612</v>
      </c>
      <c r="G293" s="26">
        <f>PS!Q292</f>
        <v>6.4032608995101015</v>
      </c>
      <c r="H293" s="26">
        <f>PMMA!G292</f>
        <v>23.053728936645388</v>
      </c>
      <c r="I293" s="26">
        <f>PET!Q292</f>
        <v>56.061388709630549</v>
      </c>
      <c r="J293" s="27">
        <f t="shared" si="14"/>
        <v>191.26705755861025</v>
      </c>
      <c r="K293" s="28"/>
      <c r="L293" s="29">
        <v>49.393999999999998</v>
      </c>
      <c r="M293" s="28"/>
      <c r="N293" s="22"/>
      <c r="O293" s="332"/>
      <c r="Q293" s="332"/>
      <c r="S293" s="30"/>
      <c r="T293" s="31"/>
      <c r="U293" s="32"/>
      <c r="V293" s="22"/>
    </row>
    <row r="294" spans="1:22" s="209" customFormat="1">
      <c r="A294" s="23" t="str">
        <f>PE!A293</f>
        <v xml:space="preserve">201118_WF_GT_je5prozent_TRID_(1)_201019_2 </v>
      </c>
      <c r="B294" s="298" t="str">
        <f>PE!AP293</f>
        <v>Methode</v>
      </c>
      <c r="C294" s="24" t="s">
        <v>1135</v>
      </c>
      <c r="D294" s="25">
        <f>PE!AF293</f>
        <v>74.870976796587726</v>
      </c>
      <c r="E294" s="26">
        <f>PE!AL293</f>
        <v>46.368202704777786</v>
      </c>
      <c r="F294" s="26">
        <f>PP!Z293</f>
        <v>61.968589850389812</v>
      </c>
      <c r="G294" s="26">
        <f>PS!Q293</f>
        <v>7.8760445645119042</v>
      </c>
      <c r="H294" s="26">
        <f>PMMA!G293</f>
        <v>16.827460759479571</v>
      </c>
      <c r="I294" s="26">
        <f>PET!Q293</f>
        <v>56.039236515633156</v>
      </c>
      <c r="J294" s="27">
        <f t="shared" si="14"/>
        <v>189.0795343947922</v>
      </c>
      <c r="K294" s="28"/>
      <c r="L294" s="29">
        <v>49.393999999999998</v>
      </c>
      <c r="M294" s="28"/>
      <c r="N294" s="22"/>
      <c r="O294" s="332"/>
      <c r="Q294" s="332"/>
      <c r="S294" s="30"/>
      <c r="T294" s="31"/>
      <c r="U294" s="32"/>
      <c r="V294" s="22"/>
    </row>
    <row r="295" spans="1:22" s="209" customFormat="1">
      <c r="A295" s="23" t="str">
        <f>PE!A294</f>
        <v xml:space="preserve">201118_WF_GT_je5prozent_TRID_(2)_201019_1 </v>
      </c>
      <c r="B295" s="298" t="str">
        <f>PE!AP294</f>
        <v>Methode</v>
      </c>
      <c r="C295" s="24" t="s">
        <v>1135</v>
      </c>
      <c r="D295" s="25">
        <f>PE!AF294</f>
        <v>98.48025014387045</v>
      </c>
      <c r="E295" s="26">
        <f>PE!AL294</f>
        <v>23.315836784091857</v>
      </c>
      <c r="F295" s="26">
        <f>PP!Z294</f>
        <v>37.796697641460455</v>
      </c>
      <c r="G295" s="26">
        <f>PS!Q294</f>
        <v>3.6694772159245095</v>
      </c>
      <c r="H295" s="26">
        <f>PMMA!G294</f>
        <v>8.0393381838566871</v>
      </c>
      <c r="I295" s="26">
        <f>PET!Q294</f>
        <v>15.257677963272933</v>
      </c>
      <c r="J295" s="27">
        <f t="shared" si="14"/>
        <v>88.079027788606453</v>
      </c>
      <c r="K295" s="28">
        <v>50</v>
      </c>
      <c r="L295" s="29"/>
      <c r="M295" s="28"/>
      <c r="N295" s="22"/>
      <c r="O295" s="332"/>
      <c r="Q295" s="332"/>
      <c r="S295" s="30"/>
      <c r="T295" s="31"/>
      <c r="U295" s="32"/>
      <c r="V295" s="22"/>
    </row>
    <row r="296" spans="1:22" s="209" customFormat="1">
      <c r="A296" s="23" t="str">
        <f>PE!A295</f>
        <v xml:space="preserve">201118_WF_GT_je5prozent_TRID_(2)_201019_2 </v>
      </c>
      <c r="B296" s="298" t="str">
        <f>PE!AP295</f>
        <v>Methode</v>
      </c>
      <c r="C296" s="24" t="s">
        <v>1135</v>
      </c>
      <c r="D296" s="25">
        <f>PE!AF295</f>
        <v>77.01693839747152</v>
      </c>
      <c r="E296" s="26">
        <f>PE!AL295</f>
        <v>47.497826579261876</v>
      </c>
      <c r="F296" s="26">
        <f>PP!Z295</f>
        <v>68.886644850683894</v>
      </c>
      <c r="G296" s="26">
        <f>PS!Q295</f>
        <v>4.3942779902545999</v>
      </c>
      <c r="H296" s="26">
        <f>PMMA!G295</f>
        <v>21.735896398941925</v>
      </c>
      <c r="I296" s="26">
        <f>PET!Q295</f>
        <v>66.345821140311543</v>
      </c>
      <c r="J296" s="27">
        <f t="shared" si="14"/>
        <v>208.86046695945384</v>
      </c>
      <c r="K296" s="28">
        <v>28.33</v>
      </c>
      <c r="L296" s="29">
        <v>37.795999999999999</v>
      </c>
      <c r="M296" s="28"/>
      <c r="N296" s="22"/>
      <c r="O296" s="332"/>
      <c r="Q296" s="332"/>
      <c r="S296" s="30"/>
      <c r="T296" s="31"/>
      <c r="U296" s="32"/>
      <c r="V296" s="22"/>
    </row>
    <row r="297" spans="1:22" s="209" customFormat="1">
      <c r="A297" s="23" t="str">
        <f>PE!A296</f>
        <v xml:space="preserve">201123_KWS_Bio_Ab_II_20061819_1 </v>
      </c>
      <c r="B297" s="298" t="str">
        <f>PE!AP296</f>
        <v>KWS, Schlamm</v>
      </c>
      <c r="C297" s="24" t="s">
        <v>1146</v>
      </c>
      <c r="D297" s="25">
        <f>PE!AF296</f>
        <v>46.050189330169481</v>
      </c>
      <c r="E297" s="26">
        <f>PE!AL296</f>
        <v>4.4210816343178543</v>
      </c>
      <c r="F297" s="26">
        <f>PP!Z296</f>
        <v>0</v>
      </c>
      <c r="G297" s="26">
        <f>PS!Q296</f>
        <v>0.2561420469699412</v>
      </c>
      <c r="H297" s="26">
        <f>PMMA!G296</f>
        <v>0</v>
      </c>
      <c r="I297" s="26">
        <f>PET!Q296</f>
        <v>0</v>
      </c>
      <c r="J297" s="27">
        <f t="shared" si="14"/>
        <v>4.6772236812877956</v>
      </c>
      <c r="K297" s="28">
        <v>28.33</v>
      </c>
      <c r="L297" s="29">
        <v>37.795999999999999</v>
      </c>
      <c r="M297" s="28"/>
      <c r="N297" s="22"/>
      <c r="O297" s="332"/>
      <c r="Q297" s="332"/>
      <c r="S297" s="30"/>
      <c r="T297" s="31"/>
      <c r="U297" s="32"/>
      <c r="V297" s="22"/>
    </row>
    <row r="298" spans="1:22" s="209" customFormat="1">
      <c r="A298" s="23" t="str">
        <f>PE!A297</f>
        <v xml:space="preserve">201123_KWS_Bio_Ab_II_20061819_2 </v>
      </c>
      <c r="B298" s="298" t="str">
        <f>PE!AP297</f>
        <v>KWS, Schlamm</v>
      </c>
      <c r="C298" s="24" t="s">
        <v>1146</v>
      </c>
      <c r="D298" s="25">
        <f>PE!AF297</f>
        <v>59.880109606496291</v>
      </c>
      <c r="E298" s="26">
        <f>PE!AL297</f>
        <v>3.7311521068715412</v>
      </c>
      <c r="F298" s="26">
        <f>PP!Z297</f>
        <v>0.25172626861263031</v>
      </c>
      <c r="G298" s="26">
        <f>PS!Q297</f>
        <v>0.20920903256290801</v>
      </c>
      <c r="H298" s="26">
        <f>PMMA!G297</f>
        <v>0</v>
      </c>
      <c r="I298" s="26">
        <f>PET!Q297</f>
        <v>0</v>
      </c>
      <c r="J298" s="27">
        <f t="shared" si="14"/>
        <v>4.1920874080470796</v>
      </c>
      <c r="K298" s="28"/>
      <c r="L298" s="29">
        <v>49.393999999999998</v>
      </c>
      <c r="M298" s="28"/>
      <c r="N298" s="22"/>
      <c r="O298" s="332"/>
      <c r="Q298" s="332"/>
      <c r="S298" s="30"/>
      <c r="T298" s="31"/>
      <c r="U298" s="32"/>
      <c r="V298" s="22"/>
    </row>
    <row r="299" spans="1:22" s="209" customFormat="1">
      <c r="A299" s="23" t="str">
        <f>PE!A298</f>
        <v xml:space="preserve">201123_KWS_Bio_Ab_II_20061819_3 </v>
      </c>
      <c r="B299" s="298" t="str">
        <f>PE!AP298</f>
        <v>KWS, Schlamm</v>
      </c>
      <c r="C299" s="24" t="s">
        <v>1146</v>
      </c>
      <c r="D299" s="25">
        <f>PE!AF298</f>
        <v>65.369340545522391</v>
      </c>
      <c r="E299" s="26">
        <f>PE!AL298</f>
        <v>4.1927716247604643</v>
      </c>
      <c r="F299" s="26">
        <f>PP!Z298</f>
        <v>0.74094963913858469</v>
      </c>
      <c r="G299" s="26">
        <f>PS!Q298</f>
        <v>0.1957408551827273</v>
      </c>
      <c r="H299" s="26">
        <f>PMMA!G298</f>
        <v>0</v>
      </c>
      <c r="I299" s="26">
        <f>PET!Q298</f>
        <v>0</v>
      </c>
      <c r="J299" s="27">
        <f t="shared" ref="J299:J362" si="15">SUM(E299:I299)</f>
        <v>5.1294621190817757</v>
      </c>
      <c r="K299" s="28" t="s">
        <v>1138</v>
      </c>
      <c r="L299" s="29">
        <v>49.393999999999998</v>
      </c>
      <c r="M299" s="28"/>
      <c r="N299" s="22"/>
      <c r="O299" s="332"/>
      <c r="Q299" s="332"/>
      <c r="S299" s="30"/>
      <c r="T299" s="31"/>
      <c r="U299" s="32"/>
      <c r="V299" s="22"/>
    </row>
    <row r="300" spans="1:22" s="209" customFormat="1">
      <c r="A300" s="23" t="str">
        <f>PE!A299</f>
        <v xml:space="preserve">201123_KWS_ED-UESS_200618_1 </v>
      </c>
      <c r="B300" s="298" t="str">
        <f>PE!AP299</f>
        <v>KWS, Schlamm</v>
      </c>
      <c r="C300" s="24" t="s">
        <v>1139</v>
      </c>
      <c r="D300" s="25">
        <f>PE!AF299</f>
        <v>19.460942827338656</v>
      </c>
      <c r="E300" s="26">
        <f>PE!AL299</f>
        <v>2.640527166124949</v>
      </c>
      <c r="F300" s="26">
        <f>PP!Z299</f>
        <v>0.43993762773423789</v>
      </c>
      <c r="G300" s="26">
        <f>PS!Q299</f>
        <v>0.14719756050046412</v>
      </c>
      <c r="H300" s="26">
        <f>PMMA!G299</f>
        <v>0</v>
      </c>
      <c r="I300" s="26">
        <f>PET!Q299</f>
        <v>0</v>
      </c>
      <c r="J300" s="27">
        <f t="shared" si="15"/>
        <v>3.227662354359651</v>
      </c>
      <c r="K300" s="28"/>
      <c r="L300" s="29">
        <v>105.116</v>
      </c>
      <c r="M300" s="28"/>
      <c r="N300" s="22"/>
      <c r="O300" s="332"/>
      <c r="Q300" s="332"/>
      <c r="S300" s="30"/>
      <c r="T300" s="31"/>
      <c r="U300" s="32"/>
      <c r="V300" s="22"/>
    </row>
    <row r="301" spans="1:22" s="209" customFormat="1">
      <c r="A301" s="23" t="str">
        <f>PE!A300</f>
        <v xml:space="preserve">201123_KWS_ED-UESS_200618_2 </v>
      </c>
      <c r="B301" s="298" t="str">
        <f>PE!AP300</f>
        <v>KWS, Schlamm</v>
      </c>
      <c r="C301" s="24" t="s">
        <v>1139</v>
      </c>
      <c r="D301" s="25">
        <f>PE!AF300</f>
        <v>23.866364747165612</v>
      </c>
      <c r="E301" s="26">
        <f>PE!AL300</f>
        <v>2.9079546034870294</v>
      </c>
      <c r="F301" s="26">
        <f>PP!Z300</f>
        <v>0.95490349610068592</v>
      </c>
      <c r="G301" s="26">
        <f>PS!Q300</f>
        <v>0.16065151624867555</v>
      </c>
      <c r="H301" s="26">
        <f>PMMA!G300</f>
        <v>0</v>
      </c>
      <c r="I301" s="26">
        <f>PET!Q300</f>
        <v>0</v>
      </c>
      <c r="J301" s="27">
        <f t="shared" si="15"/>
        <v>4.0235096158363906</v>
      </c>
      <c r="K301" s="28"/>
      <c r="L301" s="29">
        <v>105.116</v>
      </c>
      <c r="M301" s="28"/>
      <c r="N301" s="22"/>
      <c r="O301" s="332"/>
      <c r="Q301" s="332"/>
      <c r="S301" s="30"/>
      <c r="T301" s="31"/>
      <c r="U301" s="32"/>
      <c r="V301" s="22"/>
    </row>
    <row r="302" spans="1:22" s="209" customFormat="1">
      <c r="A302" s="23" t="str">
        <f>PE!A301</f>
        <v xml:space="preserve">201123_KWS_ED-UESS_200618_3 </v>
      </c>
      <c r="B302" s="298" t="str">
        <f>PE!AP301</f>
        <v>KWS, Schlamm</v>
      </c>
      <c r="C302" s="24" t="s">
        <v>1139</v>
      </c>
      <c r="D302" s="25">
        <f>PE!AF301</f>
        <v>40.874772270283401</v>
      </c>
      <c r="E302" s="26">
        <f>PE!AL301</f>
        <v>3.3822154567973945</v>
      </c>
      <c r="F302" s="26">
        <f>PP!Z301</f>
        <v>0</v>
      </c>
      <c r="G302" s="26">
        <f>PS!Q301</f>
        <v>0.1980641235853593</v>
      </c>
      <c r="H302" s="26">
        <f>PMMA!G301</f>
        <v>0</v>
      </c>
      <c r="I302" s="26">
        <f>PET!Q301</f>
        <v>0</v>
      </c>
      <c r="J302" s="27">
        <f t="shared" si="15"/>
        <v>3.5802795803827538</v>
      </c>
      <c r="K302" s="28"/>
      <c r="L302" s="29">
        <v>105.116</v>
      </c>
      <c r="M302" s="28"/>
      <c r="N302" s="22"/>
      <c r="O302" s="332"/>
      <c r="Q302" s="332"/>
      <c r="S302" s="30"/>
      <c r="T302" s="31"/>
      <c r="U302" s="32"/>
      <c r="V302" s="22"/>
    </row>
    <row r="303" spans="1:22" s="209" customFormat="1">
      <c r="A303" s="23" t="str">
        <f>PE!A302</f>
        <v xml:space="preserve">201123_KA_Rostock_Zu_unbeschGlas_0723_1 </v>
      </c>
      <c r="B303" s="298" t="str">
        <f>PE!AP302</f>
        <v>Kläranlage</v>
      </c>
      <c r="C303" s="24" t="s">
        <v>1134</v>
      </c>
      <c r="D303" s="25">
        <f>PE!AF302</f>
        <v>58.147372186650436</v>
      </c>
      <c r="E303" s="26">
        <f>PE!AL302</f>
        <v>4.131888061643564</v>
      </c>
      <c r="F303" s="26">
        <f>PP!Z302</f>
        <v>0.44073688611416079</v>
      </c>
      <c r="G303" s="26">
        <f>PS!Q302</f>
        <v>0.67011434023333616</v>
      </c>
      <c r="H303" s="26">
        <f>PMMA!G302</f>
        <v>0</v>
      </c>
      <c r="I303" s="26">
        <f>PET!Q302</f>
        <v>0</v>
      </c>
      <c r="J303" s="27">
        <f t="shared" si="15"/>
        <v>5.2427392879910615</v>
      </c>
      <c r="K303" s="28"/>
      <c r="L303" s="29">
        <v>105.116</v>
      </c>
      <c r="M303" s="28"/>
      <c r="N303" s="22"/>
      <c r="O303" s="332"/>
      <c r="Q303" s="332"/>
      <c r="S303" s="30"/>
      <c r="T303" s="31"/>
      <c r="U303" s="32"/>
      <c r="V303" s="22"/>
    </row>
    <row r="304" spans="1:22" s="209" customFormat="1">
      <c r="A304" s="23" t="str">
        <f>PE!A303</f>
        <v xml:space="preserve">201130_KWS_Abl_Bio_II_20061819_spike_PE </v>
      </c>
      <c r="B304" s="298" t="str">
        <f>PE!AP303</f>
        <v>KWS, Schlamm</v>
      </c>
      <c r="C304" s="24" t="s">
        <v>1147</v>
      </c>
      <c r="D304" s="25">
        <f>PE!AF303</f>
        <v>45.794339492403196</v>
      </c>
      <c r="E304" s="26">
        <f>PE!AL303</f>
        <v>10.416613168782575</v>
      </c>
      <c r="F304" s="26">
        <f>PP!Z303</f>
        <v>0.83920113210644665</v>
      </c>
      <c r="G304" s="26">
        <f>PS!Q303</f>
        <v>0.19334942919613771</v>
      </c>
      <c r="H304" s="26">
        <f>PMMA!G303</f>
        <v>0</v>
      </c>
      <c r="I304" s="26">
        <f>PET!Q303</f>
        <v>0</v>
      </c>
      <c r="J304" s="27">
        <f t="shared" si="15"/>
        <v>11.449163730085159</v>
      </c>
      <c r="K304" s="28" t="s">
        <v>1138</v>
      </c>
      <c r="L304" s="29">
        <v>105.116</v>
      </c>
      <c r="M304" s="28"/>
      <c r="N304" s="22"/>
      <c r="O304" s="332"/>
      <c r="Q304" s="332"/>
      <c r="S304" s="30"/>
      <c r="T304" s="31"/>
      <c r="U304" s="32"/>
      <c r="V304" s="22"/>
    </row>
    <row r="305" spans="1:22" s="209" customFormat="1">
      <c r="A305" s="23" t="str">
        <f>PE!A304</f>
        <v xml:space="preserve">201130_KWS_ED-UESS_200618_spike_PE </v>
      </c>
      <c r="B305" s="298" t="str">
        <f>PE!AP304</f>
        <v>KWS, Schlamm</v>
      </c>
      <c r="C305" s="24" t="s">
        <v>1139</v>
      </c>
      <c r="D305" s="25">
        <f>PE!AF304</f>
        <v>57.865389355715891</v>
      </c>
      <c r="E305" s="26">
        <f>PE!AL304</f>
        <v>2.6039565353455711</v>
      </c>
      <c r="F305" s="26">
        <f>PP!Z304</f>
        <v>0.28772250598452248</v>
      </c>
      <c r="G305" s="26">
        <f>PS!Q304</f>
        <v>0.11738982825845054</v>
      </c>
      <c r="H305" s="26">
        <f>PMMA!G304</f>
        <v>0</v>
      </c>
      <c r="I305" s="26">
        <f>PET!Q304</f>
        <v>0</v>
      </c>
      <c r="J305" s="27">
        <f t="shared" si="15"/>
        <v>3.0090688695885439</v>
      </c>
      <c r="K305" s="28">
        <v>13.33</v>
      </c>
      <c r="L305" s="29">
        <v>4.74</v>
      </c>
      <c r="M305" s="28"/>
      <c r="N305" s="22"/>
      <c r="O305" s="332"/>
      <c r="Q305" s="332"/>
      <c r="S305" s="30"/>
      <c r="T305" s="31"/>
      <c r="U305" s="32"/>
      <c r="V305" s="22"/>
    </row>
    <row r="306" spans="1:22" s="209" customFormat="1">
      <c r="A306" s="23" t="str">
        <f>PE!A305</f>
        <v xml:space="preserve">201130_KWS_ED-UESS_200618_spike_PE </v>
      </c>
      <c r="B306" s="298" t="str">
        <f>PE!AP305</f>
        <v>KWS, Schlamm</v>
      </c>
      <c r="C306" s="24" t="s">
        <v>1139</v>
      </c>
      <c r="D306" s="25">
        <f>PE!AF305</f>
        <v>109.09943808058178</v>
      </c>
      <c r="E306" s="26">
        <f>PE!AL305</f>
        <v>5.7032570891670558</v>
      </c>
      <c r="F306" s="26">
        <f>PP!Z305</f>
        <v>0</v>
      </c>
      <c r="G306" s="26">
        <f>PS!Q305</f>
        <v>0</v>
      </c>
      <c r="H306" s="26">
        <f>PMMA!G305</f>
        <v>0</v>
      </c>
      <c r="I306" s="26">
        <f>PET!Q305</f>
        <v>0</v>
      </c>
      <c r="J306" s="27">
        <f t="shared" si="15"/>
        <v>5.7032570891670558</v>
      </c>
      <c r="K306" s="28">
        <v>13.33</v>
      </c>
      <c r="L306" s="29">
        <v>4.74</v>
      </c>
      <c r="M306" s="28"/>
      <c r="N306" s="22"/>
      <c r="O306" s="332"/>
      <c r="Q306" s="332"/>
      <c r="S306" s="30"/>
      <c r="T306" s="31"/>
      <c r="U306" s="32"/>
      <c r="V306" s="22"/>
    </row>
    <row r="307" spans="1:22" s="209" customFormat="1">
      <c r="A307" s="23" t="str">
        <f>PE!A306</f>
        <v xml:space="preserve">201130_KWS_E-FS_200618_1 </v>
      </c>
      <c r="B307" s="298" t="str">
        <f>PE!AP306</f>
        <v>KWS, Schlamm</v>
      </c>
      <c r="C307" s="24" t="s">
        <v>1148</v>
      </c>
      <c r="D307" s="25">
        <f>PE!AF306</f>
        <v>78.764921014998748</v>
      </c>
      <c r="E307" s="26">
        <f>PE!AL306</f>
        <v>17.892091104826804</v>
      </c>
      <c r="F307" s="26">
        <f>PP!Z306</f>
        <v>0.42600608193121786</v>
      </c>
      <c r="G307" s="26">
        <f>PS!Q306</f>
        <v>0.50392525514948239</v>
      </c>
      <c r="H307" s="26">
        <f>PMMA!G306</f>
        <v>0</v>
      </c>
      <c r="I307" s="26">
        <f>PET!Q306</f>
        <v>0</v>
      </c>
      <c r="J307" s="27">
        <f t="shared" si="15"/>
        <v>18.822022441907503</v>
      </c>
      <c r="K307" s="28">
        <v>42.5</v>
      </c>
      <c r="L307" s="29">
        <v>8.3339999999999996</v>
      </c>
      <c r="M307" s="28"/>
      <c r="N307" s="22"/>
      <c r="O307" s="332"/>
      <c r="Q307" s="332"/>
      <c r="S307" s="30"/>
      <c r="T307" s="31"/>
      <c r="U307" s="32"/>
      <c r="V307" s="22"/>
    </row>
    <row r="308" spans="1:22" s="209" customFormat="1">
      <c r="A308" s="23" t="str">
        <f>PE!A307</f>
        <v xml:space="preserve">201130_KWS_E-FS_200618_2 </v>
      </c>
      <c r="B308" s="298" t="str">
        <f>PE!AP307</f>
        <v>KWS, Schlamm</v>
      </c>
      <c r="C308" s="24" t="s">
        <v>1148</v>
      </c>
      <c r="D308" s="25">
        <f>PE!AF307</f>
        <v>89.76715948503562</v>
      </c>
      <c r="E308" s="26">
        <f>PE!AL307</f>
        <v>9.7411304436397952</v>
      </c>
      <c r="F308" s="26">
        <f>PP!Z307</f>
        <v>0.53236474681106116</v>
      </c>
      <c r="G308" s="26">
        <f>PS!Q307</f>
        <v>0.2025161884506827</v>
      </c>
      <c r="H308" s="26">
        <f>PMMA!G307</f>
        <v>0</v>
      </c>
      <c r="I308" s="26">
        <f>PET!Q307</f>
        <v>0</v>
      </c>
      <c r="J308" s="27">
        <f t="shared" si="15"/>
        <v>10.476011378901537</v>
      </c>
      <c r="K308" s="28">
        <v>42.5</v>
      </c>
      <c r="L308" s="29">
        <v>8.3339999999999996</v>
      </c>
      <c r="M308" s="28"/>
      <c r="N308" s="22"/>
      <c r="O308" s="332"/>
      <c r="Q308" s="332"/>
      <c r="S308" s="30"/>
      <c r="T308" s="31"/>
      <c r="U308" s="32"/>
      <c r="V308" s="22"/>
    </row>
    <row r="309" spans="1:22" s="209" customFormat="1">
      <c r="A309" s="23" t="str">
        <f>PE!A308</f>
        <v xml:space="preserve">201130_KWS_E-FS_200618_3 </v>
      </c>
      <c r="B309" s="298" t="str">
        <f>PE!AP308</f>
        <v>KWS, Schlamm</v>
      </c>
      <c r="C309" s="24" t="s">
        <v>1148</v>
      </c>
      <c r="D309" s="25">
        <f>PE!AF308</f>
        <v>86.659057031505299</v>
      </c>
      <c r="E309" s="26">
        <f>PE!AL308</f>
        <v>4.0148035564431366</v>
      </c>
      <c r="F309" s="26">
        <f>PP!Z308</f>
        <v>0.37828603726701959</v>
      </c>
      <c r="G309" s="26">
        <f>PS!Q308</f>
        <v>0.18874440462255415</v>
      </c>
      <c r="H309" s="26">
        <f>PMMA!G308</f>
        <v>0</v>
      </c>
      <c r="I309" s="26">
        <f>PET!Q308</f>
        <v>0</v>
      </c>
      <c r="J309" s="27">
        <f t="shared" si="15"/>
        <v>4.5818339983327103</v>
      </c>
      <c r="K309" s="28">
        <v>32.5</v>
      </c>
      <c r="L309" s="29">
        <v>6.5439999999999996</v>
      </c>
      <c r="M309" s="28"/>
      <c r="N309" s="22"/>
      <c r="O309" s="332"/>
      <c r="Q309" s="332"/>
      <c r="S309" s="30"/>
      <c r="T309" s="31"/>
      <c r="U309" s="32"/>
      <c r="V309" s="22"/>
    </row>
    <row r="310" spans="1:22" s="209" customFormat="1">
      <c r="A310" s="23" t="str">
        <f>PE!A309</f>
        <v xml:space="preserve">201130_KWS_E-FS_200618_spike_PE </v>
      </c>
      <c r="B310" s="298" t="str">
        <f>PE!AP309</f>
        <v>KWS, Schlamm</v>
      </c>
      <c r="C310" s="24" t="s">
        <v>1148</v>
      </c>
      <c r="D310" s="25">
        <f>PE!AF309</f>
        <v>68.724704454514736</v>
      </c>
      <c r="E310" s="26">
        <f>PE!AL309</f>
        <v>9.9527790470363033</v>
      </c>
      <c r="F310" s="26">
        <f>PP!Z309</f>
        <v>0.51859063225005586</v>
      </c>
      <c r="G310" s="26">
        <f>PS!Q309</f>
        <v>0.24503522829052402</v>
      </c>
      <c r="H310" s="26">
        <f>PMMA!G309</f>
        <v>0</v>
      </c>
      <c r="I310" s="26">
        <f>PET!Q309</f>
        <v>0</v>
      </c>
      <c r="J310" s="27">
        <f t="shared" si="15"/>
        <v>10.716404907576884</v>
      </c>
      <c r="K310" s="28">
        <v>32.5</v>
      </c>
      <c r="L310" s="29">
        <v>6.5439999999999996</v>
      </c>
      <c r="M310" s="28"/>
      <c r="N310" s="22"/>
      <c r="O310" s="332"/>
      <c r="Q310" s="332"/>
      <c r="S310" s="30"/>
      <c r="T310" s="31"/>
      <c r="U310" s="32"/>
      <c r="V310" s="22"/>
    </row>
    <row r="311" spans="1:22" s="209" customFormat="1">
      <c r="A311" s="23" t="str">
        <f>PE!A310</f>
        <v xml:space="preserve">201130_KWS_E-FS_200618_spike_PE </v>
      </c>
      <c r="B311" s="298" t="str">
        <f>PE!AP310</f>
        <v>KWS, Schlamm</v>
      </c>
      <c r="C311" s="24" t="s">
        <v>1148</v>
      </c>
      <c r="D311" s="25">
        <f>PE!AF310</f>
        <v>64.866066289863454</v>
      </c>
      <c r="E311" s="26">
        <f>PE!AL310</f>
        <v>10.308544510528639</v>
      </c>
      <c r="F311" s="26">
        <f>PP!Z310</f>
        <v>0</v>
      </c>
      <c r="G311" s="26">
        <f>PS!Q310</f>
        <v>0</v>
      </c>
      <c r="H311" s="26">
        <f>PMMA!G310</f>
        <v>0</v>
      </c>
      <c r="I311" s="26">
        <f>PET!Q310</f>
        <v>0</v>
      </c>
      <c r="J311" s="27">
        <f t="shared" si="15"/>
        <v>10.308544510528639</v>
      </c>
      <c r="K311" s="28">
        <v>32.5</v>
      </c>
      <c r="L311" s="29">
        <v>1.54</v>
      </c>
      <c r="M311" s="28"/>
      <c r="N311" s="22"/>
      <c r="O311" s="332"/>
      <c r="Q311" s="332"/>
      <c r="S311" s="30"/>
      <c r="T311" s="31"/>
      <c r="U311" s="32"/>
      <c r="V311" s="22"/>
    </row>
    <row r="312" spans="1:22" s="209" customFormat="1">
      <c r="A312" s="23" t="str">
        <f>PE!A311</f>
        <v xml:space="preserve">201130_KWS_Abl_Sandfang_I_B_20061617_PM_1 </v>
      </c>
      <c r="B312" s="298" t="str">
        <f>PE!AP311</f>
        <v>Massenbilanz KWS</v>
      </c>
      <c r="C312" s="24" t="s">
        <v>1149</v>
      </c>
      <c r="D312" s="25">
        <f>PE!AF311</f>
        <v>40.835949455483963</v>
      </c>
      <c r="E312" s="26">
        <f>PE!AL311</f>
        <v>6.0103120165479877</v>
      </c>
      <c r="F312" s="26">
        <f>PP!Z311</f>
        <v>0.57020367430846919</v>
      </c>
      <c r="G312" s="26">
        <f>PS!Q311</f>
        <v>0.15679879285111203</v>
      </c>
      <c r="H312" s="26">
        <f>PMMA!G311</f>
        <v>0</v>
      </c>
      <c r="I312" s="26">
        <f>PET!Q311</f>
        <v>0</v>
      </c>
      <c r="J312" s="27">
        <f t="shared" si="15"/>
        <v>6.7373144837075687</v>
      </c>
      <c r="K312" s="28">
        <v>32.5</v>
      </c>
      <c r="L312" s="29">
        <v>1.54</v>
      </c>
      <c r="M312" s="28"/>
      <c r="N312" s="22"/>
      <c r="O312" s="332"/>
      <c r="Q312" s="332"/>
      <c r="S312" s="30"/>
      <c r="T312" s="31"/>
      <c r="U312" s="32"/>
      <c r="V312" s="22"/>
    </row>
    <row r="313" spans="1:22" s="209" customFormat="1">
      <c r="A313" s="23" t="str">
        <f>PE!A312</f>
        <v xml:space="preserve">201130_KWS_Abl_Sandfang_I_B_20061617_PM_2 </v>
      </c>
      <c r="B313" s="298" t="str">
        <f>PE!AP312</f>
        <v>Massenbilanz KWS</v>
      </c>
      <c r="C313" s="24" t="s">
        <v>1149</v>
      </c>
      <c r="D313" s="25">
        <f>PE!AF312</f>
        <v>118.02408366027552</v>
      </c>
      <c r="E313" s="26">
        <f>PE!AL312</f>
        <v>7.2163038704598534</v>
      </c>
      <c r="F313" s="26">
        <f>PP!Z312</f>
        <v>0.73204050943401255</v>
      </c>
      <c r="G313" s="26">
        <f>PS!Q312</f>
        <v>0.14338447206602689</v>
      </c>
      <c r="H313" s="26">
        <f>PMMA!G312</f>
        <v>0</v>
      </c>
      <c r="I313" s="26">
        <f>PET!Q312</f>
        <v>0</v>
      </c>
      <c r="J313" s="27">
        <f t="shared" si="15"/>
        <v>8.0917288519598927</v>
      </c>
      <c r="K313" s="28">
        <v>38.33</v>
      </c>
      <c r="L313" s="35">
        <v>12.465999999999999</v>
      </c>
      <c r="M313" s="28"/>
      <c r="N313" s="22"/>
      <c r="O313" s="332"/>
      <c r="Q313" s="332"/>
      <c r="S313" s="30"/>
      <c r="T313" s="31"/>
      <c r="U313" s="32"/>
      <c r="V313" s="22"/>
    </row>
    <row r="314" spans="1:22" s="209" customFormat="1">
      <c r="A314" s="23" t="str">
        <f>PE!A313</f>
        <v xml:space="preserve">201130_KWS_Abl_Sandfang_II_200618_1 </v>
      </c>
      <c r="B314" s="298" t="str">
        <f>PE!AP313</f>
        <v>Massenbilanz KWS</v>
      </c>
      <c r="C314" s="24" t="s">
        <v>1149</v>
      </c>
      <c r="D314" s="25">
        <f>PE!AF313</f>
        <v>73.07704701902712</v>
      </c>
      <c r="E314" s="26">
        <f>PE!AL313</f>
        <v>18.125567422926938</v>
      </c>
      <c r="F314" s="26">
        <f>PP!Z313</f>
        <v>1.8481914600401819</v>
      </c>
      <c r="G314" s="26">
        <f>PS!Q313</f>
        <v>0.1027282606260482</v>
      </c>
      <c r="H314" s="26">
        <f>PMMA!G313</f>
        <v>0</v>
      </c>
      <c r="I314" s="26">
        <f>PET!Q313</f>
        <v>0</v>
      </c>
      <c r="J314" s="27">
        <f t="shared" si="15"/>
        <v>20.076487143593166</v>
      </c>
      <c r="K314" s="28">
        <v>38.33</v>
      </c>
      <c r="L314" s="35">
        <v>12.465999999999999</v>
      </c>
      <c r="M314" s="28"/>
      <c r="N314" s="22"/>
      <c r="O314" s="332"/>
      <c r="Q314" s="332"/>
      <c r="S314" s="30"/>
      <c r="T314" s="31"/>
      <c r="U314" s="32"/>
      <c r="V314" s="22"/>
    </row>
    <row r="315" spans="1:22" s="209" customFormat="1">
      <c r="A315" s="23" t="str">
        <f>PE!A314</f>
        <v xml:space="preserve">201130_KWS_Abl_Sandfang_II_200618_2 </v>
      </c>
      <c r="B315" s="298" t="str">
        <f>PE!AP314</f>
        <v>Massenbilanz KWS</v>
      </c>
      <c r="C315" s="24" t="s">
        <v>1149</v>
      </c>
      <c r="D315" s="25">
        <f>PE!AF314</f>
        <v>68.428379339159903</v>
      </c>
      <c r="E315" s="26">
        <f>PE!AL314</f>
        <v>14.576445837607306</v>
      </c>
      <c r="F315" s="26">
        <f>PP!Z314</f>
        <v>1.5342266460241023</v>
      </c>
      <c r="G315" s="26">
        <f>PS!Q314</f>
        <v>0.15336611982116791</v>
      </c>
      <c r="H315" s="26">
        <f>PMMA!G314</f>
        <v>0</v>
      </c>
      <c r="I315" s="26">
        <f>PET!Q314</f>
        <v>0</v>
      </c>
      <c r="J315" s="27">
        <f t="shared" si="15"/>
        <v>16.264038603452576</v>
      </c>
      <c r="K315" s="28"/>
      <c r="L315" s="29"/>
      <c r="M315" s="28"/>
      <c r="N315" s="22"/>
      <c r="O315" s="332"/>
      <c r="Q315" s="332"/>
      <c r="S315" s="30"/>
      <c r="T315" s="31"/>
      <c r="U315" s="32"/>
      <c r="V315" s="22"/>
    </row>
    <row r="316" spans="1:22" s="209" customFormat="1">
      <c r="A316" s="23" t="str">
        <f>PE!A315</f>
        <v xml:space="preserve">201130_KWS_Zul_Sandfang_20061617_1_PM_1 </v>
      </c>
      <c r="B316" s="298" t="str">
        <f>PE!AP315</f>
        <v>Massenbilanz KWS</v>
      </c>
      <c r="C316" s="24" t="s">
        <v>1150</v>
      </c>
      <c r="D316" s="25">
        <f>PE!AF315</f>
        <v>1.4437710785866293</v>
      </c>
      <c r="E316" s="26">
        <f>PE!AL315</f>
        <v>4.236244636800671</v>
      </c>
      <c r="F316" s="26">
        <f>PP!Z315</f>
        <v>0.8331740724773814</v>
      </c>
      <c r="G316" s="26">
        <f>PS!Q315</f>
        <v>0.26322028413325571</v>
      </c>
      <c r="H316" s="26">
        <f>PMMA!G315</f>
        <v>0</v>
      </c>
      <c r="I316" s="26">
        <f>PET!Q315</f>
        <v>0</v>
      </c>
      <c r="J316" s="27">
        <f t="shared" si="15"/>
        <v>5.3326389934113081</v>
      </c>
      <c r="K316" s="28"/>
      <c r="L316" s="29"/>
      <c r="M316" s="28"/>
      <c r="N316" s="22"/>
      <c r="O316" s="332"/>
      <c r="Q316" s="332"/>
      <c r="S316" s="30"/>
      <c r="T316" s="31"/>
      <c r="U316" s="32"/>
      <c r="V316" s="22"/>
    </row>
    <row r="317" spans="1:22" s="209" customFormat="1">
      <c r="A317" s="23" t="str">
        <f>PE!A316</f>
        <v xml:space="preserve">201130_KWS_Zul_Sandfang_20061617_1_PM_2 </v>
      </c>
      <c r="B317" s="298" t="str">
        <f>PE!AP316</f>
        <v>Massenbilanz KWS</v>
      </c>
      <c r="C317" s="24" t="s">
        <v>1150</v>
      </c>
      <c r="D317" s="25">
        <f>PE!AF316</f>
        <v>89.833508203878182</v>
      </c>
      <c r="E317" s="26">
        <f>PE!AL316</f>
        <v>12.014133006290804</v>
      </c>
      <c r="F317" s="26">
        <f>PP!Z316</f>
        <v>1.110968154455841</v>
      </c>
      <c r="G317" s="26">
        <f>PS!Q316</f>
        <v>0.1981298575862456</v>
      </c>
      <c r="H317" s="26">
        <f>PMMA!G316</f>
        <v>0</v>
      </c>
      <c r="I317" s="26">
        <f>PET!Q316</f>
        <v>0</v>
      </c>
      <c r="J317" s="27">
        <f t="shared" si="15"/>
        <v>13.323231018332891</v>
      </c>
      <c r="K317" s="28">
        <v>19</v>
      </c>
      <c r="L317" s="29"/>
      <c r="M317" s="28"/>
      <c r="N317" s="22"/>
      <c r="O317" s="332"/>
      <c r="Q317" s="332"/>
      <c r="S317" s="30"/>
      <c r="T317" s="31"/>
      <c r="U317" s="32"/>
      <c r="V317" s="22"/>
    </row>
    <row r="318" spans="1:22" s="209" customFormat="1">
      <c r="A318" s="23" t="str">
        <f>PE!A317</f>
        <v xml:space="preserve">201130_KWS_Zul_Sandfang_20061617_gr1mm_1 </v>
      </c>
      <c r="B318" s="298" t="str">
        <f>PE!AP317</f>
        <v>Massenbilanz KWS</v>
      </c>
      <c r="C318" s="24" t="s">
        <v>1150</v>
      </c>
      <c r="D318" s="25">
        <f>PE!AF317</f>
        <v>44.919249166955417</v>
      </c>
      <c r="E318" s="26">
        <f>PE!AL317</f>
        <v>27.609050758052284</v>
      </c>
      <c r="F318" s="26">
        <f>PP!Z317</f>
        <v>1.9219440461301276</v>
      </c>
      <c r="G318" s="26">
        <f>PS!Q317</f>
        <v>0.20048660860890327</v>
      </c>
      <c r="H318" s="26">
        <f>PMMA!G317</f>
        <v>0</v>
      </c>
      <c r="I318" s="26">
        <f>PET!Q317</f>
        <v>0</v>
      </c>
      <c r="J318" s="27">
        <f t="shared" si="15"/>
        <v>29.731481412791315</v>
      </c>
      <c r="K318" s="28">
        <v>19</v>
      </c>
      <c r="L318" s="29"/>
      <c r="M318" s="28"/>
      <c r="N318" s="22"/>
      <c r="O318" s="332"/>
      <c r="Q318" s="332"/>
      <c r="S318" s="30"/>
      <c r="T318" s="31"/>
      <c r="U318" s="32"/>
      <c r="V318" s="22"/>
    </row>
    <row r="319" spans="1:22" s="209" customFormat="1">
      <c r="A319" s="23" t="str">
        <f>PE!A318</f>
        <v xml:space="preserve">201130_KWS_Zul_Sandfang_20061617_gr1mm_2 </v>
      </c>
      <c r="B319" s="298" t="str">
        <f>PE!AP318</f>
        <v>Massenbilanz KWS</v>
      </c>
      <c r="C319" s="24" t="s">
        <v>1150</v>
      </c>
      <c r="D319" s="25">
        <f>PE!AF318</f>
        <v>46.792611723348365</v>
      </c>
      <c r="E319" s="26">
        <f>PE!AL318</f>
        <v>21.047838495745491</v>
      </c>
      <c r="F319" s="26">
        <f>PP!Z318</f>
        <v>1.293068851713822</v>
      </c>
      <c r="G319" s="26">
        <f>PS!Q318</f>
        <v>0.16528396644646692</v>
      </c>
      <c r="H319" s="26">
        <f>PMMA!G318</f>
        <v>0</v>
      </c>
      <c r="I319" s="26">
        <f>PET!Q318</f>
        <v>0</v>
      </c>
      <c r="J319" s="27">
        <f t="shared" si="15"/>
        <v>22.506191313905781</v>
      </c>
      <c r="K319" s="28">
        <v>23</v>
      </c>
      <c r="L319" s="29"/>
      <c r="M319" s="28"/>
      <c r="N319" s="22"/>
      <c r="O319" s="332"/>
      <c r="Q319" s="332"/>
      <c r="S319" s="30"/>
      <c r="T319" s="31"/>
      <c r="U319" s="32"/>
      <c r="V319" s="22"/>
    </row>
    <row r="320" spans="1:22" s="209" customFormat="1">
      <c r="A320" s="23" t="str">
        <f>PE!A319</f>
        <v xml:space="preserve">201130_KWS_Zul_Sandfang_20061819_3_PM_1 </v>
      </c>
      <c r="B320" s="298" t="str">
        <f>PE!AP319</f>
        <v>Massenbilanz KWS</v>
      </c>
      <c r="C320" s="24" t="s">
        <v>1150</v>
      </c>
      <c r="D320" s="25">
        <f>PE!AF319</f>
        <v>88.396998207359658</v>
      </c>
      <c r="E320" s="26">
        <f>PE!AL319</f>
        <v>15.518848768084398</v>
      </c>
      <c r="F320" s="26">
        <f>PP!Z319</f>
        <v>1.0146431107360172</v>
      </c>
      <c r="G320" s="26">
        <f>PS!Q319</f>
        <v>0.18376495811220789</v>
      </c>
      <c r="H320" s="26">
        <f>PMMA!G319</f>
        <v>0</v>
      </c>
      <c r="I320" s="26">
        <f>PET!Q319</f>
        <v>0</v>
      </c>
      <c r="J320" s="27">
        <f t="shared" si="15"/>
        <v>16.71725683693262</v>
      </c>
      <c r="K320" s="28">
        <v>23</v>
      </c>
      <c r="L320" s="29"/>
      <c r="M320" s="28"/>
      <c r="N320" s="22"/>
      <c r="O320" s="332"/>
      <c r="Q320" s="332"/>
      <c r="S320" s="30"/>
      <c r="T320" s="31"/>
      <c r="U320" s="32"/>
      <c r="V320" s="22"/>
    </row>
    <row r="321" spans="1:22" s="209" customFormat="1">
      <c r="A321" s="23" t="str">
        <f>PE!A320</f>
        <v xml:space="preserve">201130_KWS_Zul_Sandfang_20061819_3_PM_2 </v>
      </c>
      <c r="B321" s="298" t="str">
        <f>PE!AP320</f>
        <v>Massenbilanz KWS</v>
      </c>
      <c r="C321" s="24" t="s">
        <v>1150</v>
      </c>
      <c r="D321" s="25">
        <f>PE!AF320</f>
        <v>69.169071685697531</v>
      </c>
      <c r="E321" s="26">
        <f>PE!AL320</f>
        <v>12.761180758285548</v>
      </c>
      <c r="F321" s="26">
        <f>PP!Z320</f>
        <v>0.67692901496126312</v>
      </c>
      <c r="G321" s="26">
        <f>PS!Q320</f>
        <v>0.15524709976241624</v>
      </c>
      <c r="H321" s="26">
        <f>PMMA!G320</f>
        <v>0</v>
      </c>
      <c r="I321" s="26">
        <f>PET!Q320</f>
        <v>0</v>
      </c>
      <c r="J321" s="27">
        <f t="shared" si="15"/>
        <v>13.593356873009228</v>
      </c>
      <c r="K321" s="28">
        <v>38.33</v>
      </c>
      <c r="L321" s="29">
        <v>13.204000000000001</v>
      </c>
      <c r="M321" s="28"/>
      <c r="N321" s="22"/>
      <c r="O321" s="332"/>
      <c r="Q321" s="332"/>
      <c r="S321" s="30"/>
      <c r="T321" s="31"/>
      <c r="U321" s="32"/>
      <c r="V321" s="22"/>
    </row>
    <row r="322" spans="1:22" s="209" customFormat="1">
      <c r="A322" s="23" t="str">
        <f>PE!A321</f>
        <v xml:space="preserve">201130_Standard_PE </v>
      </c>
      <c r="B322" s="298" t="str">
        <f>PE!AP321</f>
        <v>Methode</v>
      </c>
      <c r="C322" s="209" t="s">
        <v>1135</v>
      </c>
      <c r="D322" s="25">
        <f>PE!AF321</f>
        <v>32.120245454607357</v>
      </c>
      <c r="E322" s="26">
        <f>PE!AL321</f>
        <v>0.67698660623291496</v>
      </c>
      <c r="F322" s="26">
        <f>PP!Z321</f>
        <v>0</v>
      </c>
      <c r="G322" s="26">
        <f>PS!Q321</f>
        <v>2.9431436834638371E-2</v>
      </c>
      <c r="H322" s="26">
        <f>PMMA!G321</f>
        <v>0</v>
      </c>
      <c r="I322" s="26">
        <f>PET!Q321</f>
        <v>0</v>
      </c>
      <c r="J322" s="27">
        <f t="shared" si="15"/>
        <v>0.70641804306755329</v>
      </c>
      <c r="K322" s="28">
        <v>38.33</v>
      </c>
      <c r="L322" s="29">
        <v>13.204000000000001</v>
      </c>
      <c r="M322" s="28"/>
      <c r="N322" s="22"/>
      <c r="O322" s="332"/>
      <c r="Q322" s="332"/>
      <c r="S322" s="30"/>
      <c r="T322" s="31"/>
      <c r="U322" s="32"/>
      <c r="V322" s="22"/>
    </row>
    <row r="323" spans="1:22" s="209" customFormat="1">
      <c r="A323" s="23" t="str">
        <f>PE!A322</f>
        <v xml:space="preserve">201130_Standard_PS_Pulver </v>
      </c>
      <c r="B323" s="298" t="str">
        <f>PE!AP322</f>
        <v>Methode</v>
      </c>
      <c r="C323" s="209" t="s">
        <v>1135</v>
      </c>
      <c r="D323" s="25" t="e">
        <f>PE!AF322</f>
        <v>#DIV/0!</v>
      </c>
      <c r="E323" s="26">
        <f>PE!AL322</f>
        <v>0</v>
      </c>
      <c r="F323" s="26">
        <f>PP!Z322</f>
        <v>0</v>
      </c>
      <c r="G323" s="26">
        <f>PS!Q322</f>
        <v>5.8261456670682232</v>
      </c>
      <c r="H323" s="26">
        <f>PMMA!G322</f>
        <v>0</v>
      </c>
      <c r="I323" s="26">
        <f>PET!Q322</f>
        <v>0</v>
      </c>
      <c r="J323" s="27">
        <f t="shared" si="15"/>
        <v>5.8261456670682232</v>
      </c>
      <c r="K323" s="28"/>
      <c r="L323" s="29"/>
      <c r="M323" s="28"/>
      <c r="N323" s="22"/>
      <c r="O323" s="332"/>
      <c r="Q323" s="332"/>
      <c r="S323" s="30"/>
      <c r="T323" s="31"/>
      <c r="U323" s="32"/>
      <c r="V323" s="22"/>
    </row>
    <row r="324" spans="1:22" s="209" customFormat="1">
      <c r="A324" s="23" t="str">
        <f>PE!A323</f>
        <v xml:space="preserve">201203_KWS_Abl_Sandfang_A_20102728_1 </v>
      </c>
      <c r="B324" s="298" t="str">
        <f>PE!AP323</f>
        <v>Massenbilanz KWS</v>
      </c>
      <c r="C324" s="209" t="s">
        <v>1149</v>
      </c>
      <c r="D324" s="25">
        <f>PE!AF323</f>
        <v>72.657698561233758</v>
      </c>
      <c r="E324" s="26">
        <f>PE!AL323</f>
        <v>3.357845495017167</v>
      </c>
      <c r="F324" s="26">
        <f>PP!Z323</f>
        <v>0.2615834101442952</v>
      </c>
      <c r="G324" s="26">
        <f>PS!Q323</f>
        <v>0.18463614814597448</v>
      </c>
      <c r="H324" s="26">
        <f>PMMA!G323</f>
        <v>0</v>
      </c>
      <c r="I324" s="26">
        <f>PET!Q323</f>
        <v>0</v>
      </c>
      <c r="J324" s="27">
        <f t="shared" si="15"/>
        <v>3.8040650533074367</v>
      </c>
      <c r="K324" s="28"/>
      <c r="L324" s="29"/>
      <c r="M324" s="28"/>
      <c r="N324" s="22"/>
      <c r="O324" s="332"/>
      <c r="Q324" s="332"/>
      <c r="S324" s="30"/>
      <c r="T324" s="31"/>
      <c r="U324" s="32"/>
      <c r="V324" s="22"/>
    </row>
    <row r="325" spans="1:22" s="209" customFormat="1">
      <c r="A325" s="23" t="str">
        <f>PE!A324</f>
        <v xml:space="preserve">201203_KWS_Abl_Sandfang_A_20102728_2 </v>
      </c>
      <c r="B325" s="298" t="str">
        <f>PE!AP324</f>
        <v>Massenbilanz KWS</v>
      </c>
      <c r="C325" s="209" t="s">
        <v>1149</v>
      </c>
      <c r="D325" s="25">
        <f>PE!AF324</f>
        <v>57.259722444087636</v>
      </c>
      <c r="E325" s="26">
        <f>PE!AL324</f>
        <v>4.6939216523866296</v>
      </c>
      <c r="F325" s="26">
        <f>PP!Z324</f>
        <v>0.36142387480714805</v>
      </c>
      <c r="G325" s="26">
        <f>PS!Q324</f>
        <v>0.19364533520215141</v>
      </c>
      <c r="H325" s="26">
        <f>PMMA!G324</f>
        <v>0</v>
      </c>
      <c r="I325" s="26">
        <f>PET!Q324</f>
        <v>0</v>
      </c>
      <c r="J325" s="27">
        <f t="shared" si="15"/>
        <v>5.2489908623959289</v>
      </c>
      <c r="K325" s="28"/>
      <c r="L325" s="29"/>
      <c r="M325" s="28"/>
      <c r="N325" s="22"/>
      <c r="O325" s="332"/>
      <c r="Q325" s="332"/>
      <c r="S325" s="30"/>
      <c r="T325" s="31"/>
      <c r="U325" s="32"/>
      <c r="V325" s="22"/>
    </row>
    <row r="326" spans="1:22" s="209" customFormat="1">
      <c r="A326" s="23" t="str">
        <f>PE!A325</f>
        <v xml:space="preserve">201203_KWS_Zul_Sandfang_A_20102728_1 </v>
      </c>
      <c r="B326" s="298" t="str">
        <f>PE!AP325</f>
        <v>Massenbilanz KWS</v>
      </c>
      <c r="C326" s="209" t="s">
        <v>1150</v>
      </c>
      <c r="D326" s="25">
        <f>PE!AF325</f>
        <v>43.571907446429513</v>
      </c>
      <c r="E326" s="26">
        <f>PE!AL325</f>
        <v>7.9308393328026696</v>
      </c>
      <c r="F326" s="26">
        <f>PP!Z325</f>
        <v>0.38327005771068168</v>
      </c>
      <c r="G326" s="26">
        <f>PS!Q325</f>
        <v>0.20293729637489058</v>
      </c>
      <c r="H326" s="26">
        <f>PMMA!G325</f>
        <v>0</v>
      </c>
      <c r="I326" s="26">
        <f>PET!Q325</f>
        <v>0</v>
      </c>
      <c r="J326" s="27">
        <f t="shared" si="15"/>
        <v>8.5170466868882428</v>
      </c>
      <c r="K326" s="28"/>
      <c r="L326" s="29"/>
      <c r="M326" s="28"/>
      <c r="N326" s="22"/>
      <c r="O326" s="332"/>
      <c r="Q326" s="332"/>
      <c r="S326" s="30"/>
      <c r="T326" s="31"/>
      <c r="U326" s="32"/>
      <c r="V326" s="22"/>
    </row>
    <row r="327" spans="1:22" s="209" customFormat="1">
      <c r="A327" s="23" t="str">
        <f>PE!A326</f>
        <v xml:space="preserve">201203_KWS_Zul_Sandfang_A_20102728_2 </v>
      </c>
      <c r="B327" s="298" t="str">
        <f>PE!AP326</f>
        <v>Massenbilanz KWS</v>
      </c>
      <c r="C327" s="209" t="s">
        <v>1150</v>
      </c>
      <c r="D327" s="25">
        <f>PE!AF326</f>
        <v>40.710187438888092</v>
      </c>
      <c r="E327" s="26">
        <f>PE!AL326</f>
        <v>8.4051124247197251</v>
      </c>
      <c r="F327" s="26">
        <f>PP!Z326</f>
        <v>0.28170179598510542</v>
      </c>
      <c r="G327" s="26">
        <f>PS!Q326</f>
        <v>0.19301095512440755</v>
      </c>
      <c r="H327" s="26">
        <f>PMMA!G326</f>
        <v>0</v>
      </c>
      <c r="I327" s="26">
        <f>PET!Q326</f>
        <v>0</v>
      </c>
      <c r="J327" s="27">
        <f t="shared" si="15"/>
        <v>8.8798251758292377</v>
      </c>
      <c r="K327" s="28"/>
      <c r="L327" s="29"/>
      <c r="M327" s="28"/>
      <c r="N327" s="22"/>
      <c r="O327" s="332"/>
      <c r="Q327" s="332"/>
      <c r="S327" s="30"/>
      <c r="T327" s="31"/>
      <c r="U327" s="32"/>
      <c r="V327" s="22"/>
    </row>
    <row r="328" spans="1:22" s="209" customFormat="1">
      <c r="A328" s="23" t="str">
        <f>PE!A327</f>
        <v xml:space="preserve">201203_KWS_Zul_Sandfang_B_20061819_1 </v>
      </c>
      <c r="B328" s="298" t="str">
        <f>PE!AP327</f>
        <v>Massenbilanz KWS</v>
      </c>
      <c r="C328" s="209" t="s">
        <v>1150</v>
      </c>
      <c r="D328" s="25" t="e">
        <f>PE!AF327</f>
        <v>#DIV/0!</v>
      </c>
      <c r="E328" s="26">
        <f>PE!AL327</f>
        <v>0</v>
      </c>
      <c r="F328" s="26">
        <f>PP!Z327</f>
        <v>1.1981492415873767</v>
      </c>
      <c r="G328" s="26">
        <f>PS!Q327</f>
        <v>0.13259113156119839</v>
      </c>
      <c r="H328" s="26">
        <f>PMMA!G327</f>
        <v>0</v>
      </c>
      <c r="I328" s="26">
        <f>PET!Q327</f>
        <v>0</v>
      </c>
      <c r="J328" s="27">
        <f t="shared" si="15"/>
        <v>1.3307403731485752</v>
      </c>
      <c r="K328" s="28"/>
      <c r="L328" s="29"/>
      <c r="M328" s="28"/>
      <c r="N328" s="22"/>
      <c r="O328" s="332"/>
      <c r="Q328" s="332"/>
      <c r="S328" s="30"/>
      <c r="T328" s="31"/>
      <c r="U328" s="32"/>
      <c r="V328" s="22"/>
    </row>
    <row r="329" spans="1:22" s="209" customFormat="1">
      <c r="A329" s="23" t="str">
        <f>PE!A328</f>
        <v xml:space="preserve">201203_KWS_Zul_Sandfang_B_20061819_2 </v>
      </c>
      <c r="B329" s="298" t="str">
        <f>PE!AP328</f>
        <v>Massenbilanz KWS</v>
      </c>
      <c r="C329" s="209" t="s">
        <v>1150</v>
      </c>
      <c r="D329" s="25">
        <f>PE!AF328</f>
        <v>55.132014239322757</v>
      </c>
      <c r="E329" s="26">
        <f>PE!AL328</f>
        <v>10.619345258002472</v>
      </c>
      <c r="F329" s="26">
        <f>PP!Z328</f>
        <v>0</v>
      </c>
      <c r="G329" s="26">
        <f>PS!Q328</f>
        <v>0.14480951586764704</v>
      </c>
      <c r="H329" s="26">
        <f>PMMA!G328</f>
        <v>0</v>
      </c>
      <c r="I329" s="26">
        <f>PET!Q328</f>
        <v>125.06359197301158</v>
      </c>
      <c r="J329" s="27">
        <f t="shared" si="15"/>
        <v>135.8277467468817</v>
      </c>
      <c r="K329" s="28"/>
      <c r="L329" s="29"/>
      <c r="M329" s="28"/>
      <c r="N329" s="22"/>
      <c r="O329" s="332"/>
      <c r="Q329" s="332"/>
      <c r="S329" s="30"/>
      <c r="T329" s="31"/>
      <c r="U329" s="32"/>
      <c r="V329" s="22"/>
    </row>
    <row r="330" spans="1:22" s="209" customFormat="1">
      <c r="A330" s="23" t="str">
        <f>PE!A329</f>
        <v>201207_KWS_Abl_Bio_A_20102728_1</v>
      </c>
      <c r="B330" s="298" t="str">
        <f>PE!AP329</f>
        <v>KWS, Schlamm</v>
      </c>
      <c r="C330" s="209" t="s">
        <v>1147</v>
      </c>
      <c r="D330" s="25">
        <f>PE!AF329</f>
        <v>69.340436369920837</v>
      </c>
      <c r="E330" s="26">
        <f>PE!AL329</f>
        <v>3.6474626654398752</v>
      </c>
      <c r="F330" s="26">
        <f>PP!Z329</f>
        <v>1.1755962913157336</v>
      </c>
      <c r="G330" s="26">
        <f>PS!Q329</f>
        <v>0</v>
      </c>
      <c r="H330" s="26">
        <f>PMMA!G329</f>
        <v>0</v>
      </c>
      <c r="I330" s="26">
        <f>PET!Q329</f>
        <v>0</v>
      </c>
      <c r="J330" s="27">
        <f t="shared" si="15"/>
        <v>4.8230589567556086</v>
      </c>
      <c r="K330" s="28"/>
      <c r="L330" s="29"/>
      <c r="M330" s="28"/>
      <c r="N330" s="22"/>
      <c r="O330" s="332"/>
      <c r="Q330" s="332"/>
      <c r="S330" s="30"/>
      <c r="T330" s="31"/>
      <c r="U330" s="32"/>
      <c r="V330" s="22"/>
    </row>
    <row r="331" spans="1:22" s="209" customFormat="1">
      <c r="A331" s="23" t="str">
        <f>PE!A330</f>
        <v>201207_KWS_Abl_Bio_A_20102728_2</v>
      </c>
      <c r="B331" s="298" t="str">
        <f>PE!AP330</f>
        <v>KWS, Schlamm</v>
      </c>
      <c r="C331" s="209" t="s">
        <v>1147</v>
      </c>
      <c r="D331" s="25">
        <f>PE!AF330</f>
        <v>61.319715785675065</v>
      </c>
      <c r="E331" s="26">
        <f>PE!AL330</f>
        <v>5.6738551557408634</v>
      </c>
      <c r="F331" s="26">
        <f>PP!Z330</f>
        <v>1.2724384803148687</v>
      </c>
      <c r="G331" s="26">
        <f>PS!Q330</f>
        <v>0</v>
      </c>
      <c r="H331" s="26">
        <f>PMMA!G330</f>
        <v>0</v>
      </c>
      <c r="I331" s="26">
        <f>PET!Q330</f>
        <v>0</v>
      </c>
      <c r="J331" s="27">
        <f t="shared" si="15"/>
        <v>6.9462936360557324</v>
      </c>
      <c r="K331" s="28"/>
      <c r="L331" s="29"/>
      <c r="M331" s="28"/>
      <c r="N331" s="22"/>
      <c r="O331" s="332"/>
      <c r="Q331" s="332"/>
      <c r="S331" s="30"/>
      <c r="T331" s="31"/>
      <c r="U331" s="32"/>
      <c r="V331" s="22"/>
    </row>
    <row r="332" spans="1:22" s="209" customFormat="1">
      <c r="A332" s="23" t="str">
        <f>PE!A331</f>
        <v>201207_KWS_Abl_Bio_B1_20102728_spike_1</v>
      </c>
      <c r="B332" s="298" t="str">
        <f>PE!AP331</f>
        <v>KWS, Schlamm</v>
      </c>
      <c r="C332" s="209" t="s">
        <v>1147</v>
      </c>
      <c r="D332" s="25">
        <f>PE!AF331</f>
        <v>68.774950606119148</v>
      </c>
      <c r="E332" s="26">
        <f>PE!AL331</f>
        <v>5.5015850291440858</v>
      </c>
      <c r="F332" s="26">
        <f>PP!Z331</f>
        <v>11.511001836232923</v>
      </c>
      <c r="G332" s="26">
        <f>PS!Q331</f>
        <v>1.0477939269449026</v>
      </c>
      <c r="H332" s="26">
        <f>PMMA!G331</f>
        <v>0</v>
      </c>
      <c r="I332" s="26">
        <f>PET!Q331</f>
        <v>1.7957735520214122</v>
      </c>
      <c r="J332" s="27">
        <f t="shared" si="15"/>
        <v>19.856154344343324</v>
      </c>
      <c r="K332" s="28"/>
      <c r="L332" s="29"/>
      <c r="M332" s="28"/>
      <c r="N332" s="22"/>
      <c r="O332" s="332"/>
      <c r="Q332" s="332"/>
      <c r="S332" s="30"/>
      <c r="T332" s="31"/>
      <c r="U332" s="32"/>
      <c r="V332" s="22"/>
    </row>
    <row r="333" spans="1:22" s="209" customFormat="1">
      <c r="A333" s="23" t="str">
        <f>PE!A332</f>
        <v>201207_KWS_Abl_Bio_B1_20102728_spike_2</v>
      </c>
      <c r="B333" s="298" t="str">
        <f>PE!AP332</f>
        <v>KWS, Schlamm</v>
      </c>
      <c r="C333" s="209" t="s">
        <v>1147</v>
      </c>
      <c r="D333" s="25">
        <f>PE!AF332</f>
        <v>43.53481169286357</v>
      </c>
      <c r="E333" s="26">
        <f>PE!AL332</f>
        <v>8.6005713189797</v>
      </c>
      <c r="F333" s="26">
        <f>PP!Z332</f>
        <v>13.037377989078321</v>
      </c>
      <c r="G333" s="26">
        <f>PS!Q332</f>
        <v>1.322310712735568</v>
      </c>
      <c r="H333" s="26">
        <f>PMMA!G332</f>
        <v>0</v>
      </c>
      <c r="I333" s="26">
        <f>PET!Q332</f>
        <v>1.8946390899272223</v>
      </c>
      <c r="J333" s="27">
        <f t="shared" si="15"/>
        <v>24.854899110720808</v>
      </c>
      <c r="K333" s="28"/>
      <c r="L333" s="29"/>
      <c r="M333" s="28"/>
      <c r="N333" s="22"/>
      <c r="O333" s="332"/>
      <c r="Q333" s="332"/>
      <c r="S333" s="30"/>
      <c r="T333" s="31"/>
      <c r="U333" s="32"/>
      <c r="V333" s="22"/>
    </row>
    <row r="334" spans="1:22" s="209" customFormat="1">
      <c r="A334" s="23" t="str">
        <f>PE!A333</f>
        <v>201207_KWS_Abl_NK_A_20102728_1</v>
      </c>
      <c r="B334" s="298" t="str">
        <f>PE!AP333</f>
        <v>KWS, Schlamm</v>
      </c>
      <c r="C334" s="24" t="s">
        <v>1151</v>
      </c>
      <c r="D334" s="25">
        <f>PE!AF333</f>
        <v>58.170458335065014</v>
      </c>
      <c r="E334" s="26">
        <f>PE!AL333</f>
        <v>5.0513976263052083</v>
      </c>
      <c r="F334" s="26">
        <f>PP!Z333</f>
        <v>1.545779557688566</v>
      </c>
      <c r="G334" s="26">
        <f>PS!Q333</f>
        <v>0</v>
      </c>
      <c r="H334" s="26">
        <f>PMMA!G333</f>
        <v>0</v>
      </c>
      <c r="I334" s="26">
        <f>PET!Q333</f>
        <v>0</v>
      </c>
      <c r="J334" s="27">
        <f t="shared" si="15"/>
        <v>6.5971771839937743</v>
      </c>
      <c r="K334" s="28"/>
      <c r="L334" s="29"/>
      <c r="M334" s="28"/>
      <c r="N334" s="22"/>
      <c r="O334" s="332"/>
      <c r="Q334" s="332"/>
      <c r="S334" s="30"/>
      <c r="T334" s="31"/>
      <c r="U334" s="32"/>
      <c r="V334" s="22"/>
    </row>
    <row r="335" spans="1:22" s="209" customFormat="1">
      <c r="A335" s="23" t="str">
        <f>PE!A334</f>
        <v>201207_KWS_Abl_NK_A_20102728_2</v>
      </c>
      <c r="B335" s="298" t="str">
        <f>PE!AP334</f>
        <v>KWS, Schlamm</v>
      </c>
      <c r="C335" s="24" t="s">
        <v>1151</v>
      </c>
      <c r="D335" s="25">
        <f>PE!AF334</f>
        <v>64.01270843826299</v>
      </c>
      <c r="E335" s="26">
        <f>PE!AL334</f>
        <v>6.1685949099269886</v>
      </c>
      <c r="F335" s="26">
        <f>PP!Z334</f>
        <v>1.0019832776874129</v>
      </c>
      <c r="G335" s="26">
        <f>PS!Q334</f>
        <v>0</v>
      </c>
      <c r="H335" s="26">
        <f>PMMA!G334</f>
        <v>0</v>
      </c>
      <c r="I335" s="26">
        <f>PET!Q334</f>
        <v>0</v>
      </c>
      <c r="J335" s="27">
        <f t="shared" si="15"/>
        <v>7.1705781876144012</v>
      </c>
      <c r="K335" s="28"/>
      <c r="L335" s="29"/>
      <c r="M335" s="28"/>
      <c r="N335" s="22"/>
      <c r="O335" s="332"/>
      <c r="Q335" s="332"/>
      <c r="S335" s="30"/>
      <c r="T335" s="31"/>
      <c r="U335" s="32"/>
      <c r="V335" s="22"/>
    </row>
    <row r="336" spans="1:22" s="209" customFormat="1">
      <c r="A336" s="23" t="str">
        <f>PE!A335</f>
        <v>201207_KWS_E-FS_A_20102728_1</v>
      </c>
      <c r="B336" s="298" t="str">
        <f>PE!AP335</f>
        <v>KWS, Schlamm</v>
      </c>
      <c r="C336" s="24" t="s">
        <v>1152</v>
      </c>
      <c r="D336" s="25">
        <f>PE!AF335</f>
        <v>63.328195459097927</v>
      </c>
      <c r="E336" s="26">
        <f>PE!AL335</f>
        <v>6.3661612798904246</v>
      </c>
      <c r="F336" s="26">
        <f>PP!Z335</f>
        <v>3.260600757128997</v>
      </c>
      <c r="G336" s="26">
        <f>PS!Q335</f>
        <v>0.54026290258146736</v>
      </c>
      <c r="H336" s="26">
        <f>PMMA!G335</f>
        <v>0</v>
      </c>
      <c r="I336" s="26">
        <f>PET!Q335</f>
        <v>0</v>
      </c>
      <c r="J336" s="27">
        <f t="shared" si="15"/>
        <v>10.167024939600889</v>
      </c>
      <c r="K336" s="28"/>
      <c r="L336" s="29"/>
      <c r="M336" s="28"/>
      <c r="N336" s="22"/>
      <c r="O336" s="332"/>
      <c r="Q336" s="332"/>
      <c r="S336" s="30"/>
      <c r="T336" s="31"/>
      <c r="U336" s="32"/>
      <c r="V336" s="22"/>
    </row>
    <row r="337" spans="1:22" s="209" customFormat="1">
      <c r="A337" s="23" t="str">
        <f>PE!A336</f>
        <v>201207_KWS_E-FS_A_20102728_2</v>
      </c>
      <c r="B337" s="298" t="str">
        <f>PE!AP336</f>
        <v>KWS, Schlamm</v>
      </c>
      <c r="C337" s="24" t="s">
        <v>1152</v>
      </c>
      <c r="D337" s="25">
        <f>PE!AF336</f>
        <v>72.113516080444242</v>
      </c>
      <c r="E337" s="26">
        <f>PE!AL336</f>
        <v>5.2102008831248421</v>
      </c>
      <c r="F337" s="26">
        <f>PP!Z336</f>
        <v>0.68784752208232958</v>
      </c>
      <c r="G337" s="26">
        <f>PS!Q336</f>
        <v>0</v>
      </c>
      <c r="H337" s="26">
        <f>PMMA!G336</f>
        <v>0</v>
      </c>
      <c r="I337" s="26">
        <f>PET!Q336</f>
        <v>0</v>
      </c>
      <c r="J337" s="27">
        <f t="shared" si="15"/>
        <v>5.898048405207172</v>
      </c>
      <c r="K337" s="28"/>
      <c r="L337" s="29"/>
      <c r="M337" s="28"/>
      <c r="N337" s="22"/>
      <c r="O337" s="332"/>
      <c r="Q337" s="332"/>
      <c r="S337" s="30"/>
      <c r="T337" s="31"/>
      <c r="U337" s="32"/>
      <c r="V337" s="22"/>
    </row>
    <row r="338" spans="1:22" s="209" customFormat="1">
      <c r="A338" s="23" t="str">
        <f>PE!A337</f>
        <v>201207_KWS_FS_A_201028_1</v>
      </c>
      <c r="B338" s="298" t="str">
        <f>PE!AP337</f>
        <v>KWS, Schlamm</v>
      </c>
      <c r="C338" s="24" t="s">
        <v>1148</v>
      </c>
      <c r="D338" s="25">
        <f>PE!AF337</f>
        <v>72.242179380218388</v>
      </c>
      <c r="E338" s="26">
        <f>PE!AL337</f>
        <v>13.007461048935703</v>
      </c>
      <c r="F338" s="26">
        <f>PP!Z337</f>
        <v>0.73269451149635478</v>
      </c>
      <c r="G338" s="26">
        <f>PS!Q337</f>
        <v>0.2816180235535074</v>
      </c>
      <c r="H338" s="26">
        <f>PMMA!G337</f>
        <v>0</v>
      </c>
      <c r="I338" s="26">
        <f>PET!Q337</f>
        <v>0</v>
      </c>
      <c r="J338" s="27">
        <f t="shared" si="15"/>
        <v>14.021773583985565</v>
      </c>
      <c r="K338" s="28"/>
      <c r="L338" s="29"/>
      <c r="M338" s="28"/>
      <c r="N338" s="22"/>
      <c r="O338" s="332"/>
      <c r="Q338" s="332"/>
      <c r="S338" s="30"/>
      <c r="T338" s="31"/>
      <c r="U338" s="32"/>
      <c r="V338" s="22"/>
    </row>
    <row r="339" spans="1:22" s="209" customFormat="1">
      <c r="A339" s="23" t="str">
        <f>PE!A338</f>
        <v>201207_KWS_FS_A_201028_2</v>
      </c>
      <c r="B339" s="298" t="str">
        <f>PE!AP338</f>
        <v>KWS, Schlamm</v>
      </c>
      <c r="C339" s="24" t="s">
        <v>1148</v>
      </c>
      <c r="D339" s="25">
        <f>PE!AF338</f>
        <v>50.213771841923446</v>
      </c>
      <c r="E339" s="26">
        <f>PE!AL338</f>
        <v>3.8660484049920045</v>
      </c>
      <c r="F339" s="26">
        <f>PP!Z338</f>
        <v>1.7526341161077061</v>
      </c>
      <c r="G339" s="26">
        <f>PS!Q338</f>
        <v>0</v>
      </c>
      <c r="H339" s="26">
        <f>PMMA!G338</f>
        <v>0</v>
      </c>
      <c r="I339" s="26">
        <f>PET!Q338</f>
        <v>0</v>
      </c>
      <c r="J339" s="27">
        <f t="shared" si="15"/>
        <v>5.6186825210997107</v>
      </c>
      <c r="K339" s="28"/>
      <c r="L339" s="29"/>
      <c r="M339" s="28"/>
      <c r="N339" s="22"/>
      <c r="O339" s="332"/>
      <c r="Q339" s="332"/>
      <c r="S339" s="30"/>
      <c r="T339" s="31"/>
      <c r="U339" s="32"/>
      <c r="V339" s="22"/>
    </row>
    <row r="340" spans="1:22" s="209" customFormat="1">
      <c r="A340" s="23" t="str">
        <f>PE!A339</f>
        <v>201207_KWS_FS_B1_201028_spike_1</v>
      </c>
      <c r="B340" s="298" t="str">
        <f>PE!AP339</f>
        <v>KWS, Schlamm</v>
      </c>
      <c r="C340" s="24" t="s">
        <v>1148</v>
      </c>
      <c r="D340" s="25">
        <f>PE!AF339</f>
        <v>46.050587585187223</v>
      </c>
      <c r="E340" s="26">
        <f>PE!AL339</f>
        <v>10.459614565320903</v>
      </c>
      <c r="F340" s="26">
        <f>PP!Z339</f>
        <v>21.975791293887678</v>
      </c>
      <c r="G340" s="26">
        <f>PS!Q339</f>
        <v>2.6301280605468262</v>
      </c>
      <c r="H340" s="26">
        <f>PMMA!G339</f>
        <v>1.8143999198055285</v>
      </c>
      <c r="I340" s="26">
        <f>PET!Q339</f>
        <v>8.0394957772598552</v>
      </c>
      <c r="J340" s="27">
        <f t="shared" si="15"/>
        <v>44.919429616820793</v>
      </c>
      <c r="K340" s="28"/>
      <c r="L340" s="29"/>
      <c r="M340" s="28"/>
      <c r="N340" s="22"/>
      <c r="O340" s="332"/>
      <c r="Q340" s="332"/>
      <c r="S340" s="30"/>
      <c r="T340" s="31"/>
      <c r="U340" s="32"/>
      <c r="V340" s="22"/>
    </row>
    <row r="341" spans="1:22" s="209" customFormat="1">
      <c r="A341" s="23" t="str">
        <f>PE!A340</f>
        <v>201207_KWS_FS_B1_201028_spike_2</v>
      </c>
      <c r="B341" s="298" t="str">
        <f>PE!AP340</f>
        <v>KWS, Schlamm</v>
      </c>
      <c r="C341" s="24" t="s">
        <v>1148</v>
      </c>
      <c r="D341" s="25">
        <f>PE!AF340</f>
        <v>65.31917292967556</v>
      </c>
      <c r="E341" s="26">
        <f>PE!AL340</f>
        <v>14.015209336534326</v>
      </c>
      <c r="F341" s="26">
        <f>PP!Z340</f>
        <v>18.087823741922353</v>
      </c>
      <c r="G341" s="26">
        <f>PS!Q340</f>
        <v>2.859614308248104</v>
      </c>
      <c r="H341" s="26">
        <f>PMMA!G340</f>
        <v>1.2593497176003663</v>
      </c>
      <c r="I341" s="26">
        <f>PET!Q340</f>
        <v>10.156210247799319</v>
      </c>
      <c r="J341" s="27">
        <f t="shared" si="15"/>
        <v>46.378207352104468</v>
      </c>
      <c r="K341" s="28"/>
      <c r="L341" s="29"/>
      <c r="M341" s="28"/>
      <c r="N341" s="22"/>
      <c r="O341" s="332"/>
      <c r="Q341" s="332"/>
      <c r="S341" s="30"/>
      <c r="T341" s="31"/>
      <c r="U341" s="32"/>
      <c r="V341" s="22"/>
    </row>
    <row r="342" spans="1:22" s="209" customFormat="1">
      <c r="A342" s="23" t="str">
        <f>PE!A341</f>
        <v>201207_KWS_PS_B1_201028_spike2_1</v>
      </c>
      <c r="B342" s="298" t="str">
        <f>PE!AP341</f>
        <v>KWS, Schlamm</v>
      </c>
      <c r="C342" s="24" t="s">
        <v>1137</v>
      </c>
      <c r="D342" s="25">
        <f>PE!AF341</f>
        <v>60.196620838728556</v>
      </c>
      <c r="E342" s="26">
        <f>PE!AL341</f>
        <v>6.889367091445032</v>
      </c>
      <c r="F342" s="26">
        <f>PP!Z341</f>
        <v>7.2736289970074992</v>
      </c>
      <c r="G342" s="26">
        <f>PS!Q341</f>
        <v>0.54806496082848599</v>
      </c>
      <c r="H342" s="26">
        <f>PMMA!G341</f>
        <v>0</v>
      </c>
      <c r="I342" s="26">
        <f>PET!Q341</f>
        <v>2.2595070777714268</v>
      </c>
      <c r="J342" s="27">
        <f t="shared" si="15"/>
        <v>16.970568127052442</v>
      </c>
      <c r="K342" s="28"/>
      <c r="L342" s="29"/>
      <c r="M342" s="28"/>
      <c r="N342" s="22"/>
      <c r="O342" s="332"/>
      <c r="Q342" s="332"/>
      <c r="S342" s="30"/>
      <c r="T342" s="31"/>
      <c r="U342" s="32"/>
      <c r="V342" s="22"/>
    </row>
    <row r="343" spans="1:22" s="209" customFormat="1">
      <c r="A343" s="23" t="str">
        <f>PE!A342</f>
        <v>201207_KWS_PS_B1_201028_spike2_2</v>
      </c>
      <c r="B343" s="298" t="str">
        <f>PE!AP342</f>
        <v>KWS, Schlamm</v>
      </c>
      <c r="C343" s="24" t="s">
        <v>1137</v>
      </c>
      <c r="D343" s="25">
        <f>PE!AF342</f>
        <v>47.7405754657808</v>
      </c>
      <c r="E343" s="26">
        <f>PE!AL342</f>
        <v>6.1040517861424108</v>
      </c>
      <c r="F343" s="26">
        <f>PP!Z342</f>
        <v>5.9156408369778193</v>
      </c>
      <c r="G343" s="26">
        <f>PS!Q342</f>
        <v>0.50512983738291484</v>
      </c>
      <c r="H343" s="26">
        <f>PMMA!G342</f>
        <v>0</v>
      </c>
      <c r="I343" s="26">
        <f>PET!Q342</f>
        <v>1.4442910407658791</v>
      </c>
      <c r="J343" s="27">
        <f t="shared" si="15"/>
        <v>13.969113501269025</v>
      </c>
      <c r="K343" s="28"/>
      <c r="L343" s="29"/>
      <c r="M343" s="28"/>
      <c r="N343" s="22"/>
      <c r="O343" s="332"/>
      <c r="Q343" s="332"/>
      <c r="S343" s="30"/>
      <c r="T343" s="31"/>
      <c r="U343" s="32"/>
      <c r="V343" s="22"/>
    </row>
    <row r="344" spans="1:22" s="209" customFormat="1">
      <c r="A344" s="23" t="str">
        <f>PE!A343</f>
        <v>201207_KWS_UESS_A_201028_1</v>
      </c>
      <c r="B344" s="298" t="str">
        <f>PE!AP343</f>
        <v>KWS, Schlamm</v>
      </c>
      <c r="C344" s="24" t="s">
        <v>1139</v>
      </c>
      <c r="D344" s="25">
        <f>PE!AF343</f>
        <v>70.739154440048097</v>
      </c>
      <c r="E344" s="26">
        <f>PE!AL343</f>
        <v>5.6051990251827783</v>
      </c>
      <c r="F344" s="26">
        <f>PP!Z343</f>
        <v>1.1686729192821801</v>
      </c>
      <c r="G344" s="26">
        <f>PS!Q343</f>
        <v>0.33693966472195552</v>
      </c>
      <c r="H344" s="26">
        <f>PMMA!G343</f>
        <v>0</v>
      </c>
      <c r="I344" s="26">
        <f>PET!Q343</f>
        <v>0</v>
      </c>
      <c r="J344" s="27">
        <f t="shared" si="15"/>
        <v>7.1108116091869142</v>
      </c>
      <c r="K344" s="28"/>
      <c r="L344" s="29"/>
      <c r="M344" s="28"/>
      <c r="N344" s="22"/>
      <c r="O344" s="332"/>
      <c r="Q344" s="332"/>
      <c r="S344" s="30"/>
      <c r="T344" s="31"/>
      <c r="U344" s="32"/>
      <c r="V344" s="22"/>
    </row>
    <row r="345" spans="1:22" s="209" customFormat="1">
      <c r="A345" s="23" t="str">
        <f>PE!A344</f>
        <v>201207_KWS_UESS_A_201028_2</v>
      </c>
      <c r="B345" s="298" t="str">
        <f>PE!AP344</f>
        <v>KWS, Schlamm</v>
      </c>
      <c r="C345" s="24" t="s">
        <v>1139</v>
      </c>
      <c r="D345" s="25">
        <f>PE!AF344</f>
        <v>77.851889787273706</v>
      </c>
      <c r="E345" s="26">
        <f>PE!AL344</f>
        <v>5.6078450616678115</v>
      </c>
      <c r="F345" s="26">
        <f>PP!Z344</f>
        <v>1.235973435404194</v>
      </c>
      <c r="G345" s="26">
        <f>PS!Q344</f>
        <v>0.21886348022377072</v>
      </c>
      <c r="H345" s="26">
        <f>PMMA!G344</f>
        <v>0</v>
      </c>
      <c r="I345" s="26">
        <f>PET!Q344</f>
        <v>0</v>
      </c>
      <c r="J345" s="27">
        <f t="shared" si="15"/>
        <v>7.0626819772957763</v>
      </c>
      <c r="K345" s="28"/>
      <c r="L345" s="29"/>
      <c r="M345" s="28"/>
      <c r="N345" s="22"/>
      <c r="O345" s="332"/>
      <c r="Q345" s="332"/>
      <c r="S345" s="30"/>
      <c r="T345" s="31"/>
      <c r="U345" s="32"/>
      <c r="V345" s="22"/>
    </row>
    <row r="346" spans="1:22" s="209" customFormat="1">
      <c r="A346" s="23" t="str">
        <f>PE!A345</f>
        <v>201207_KWS_UESS_B1_201028_spike_1</v>
      </c>
      <c r="B346" s="298" t="str">
        <f>PE!AP345</f>
        <v>KWS, Schlamm</v>
      </c>
      <c r="C346" s="24" t="s">
        <v>1139</v>
      </c>
      <c r="D346" s="25">
        <f>PE!AF345</f>
        <v>74.083024984115525</v>
      </c>
      <c r="E346" s="26">
        <f>PE!AL345</f>
        <v>14.96235382068671</v>
      </c>
      <c r="F346" s="26">
        <f>PP!Z345</f>
        <v>16.900553567932217</v>
      </c>
      <c r="G346" s="26">
        <f>PS!Q345</f>
        <v>1.110695786831847</v>
      </c>
      <c r="H346" s="26">
        <f>PMMA!G345</f>
        <v>0</v>
      </c>
      <c r="I346" s="26">
        <f>PET!Q345</f>
        <v>1.4978373471458319</v>
      </c>
      <c r="J346" s="27">
        <f t="shared" si="15"/>
        <v>34.471440522596609</v>
      </c>
      <c r="K346" s="28"/>
      <c r="L346" s="29"/>
      <c r="M346" s="28"/>
      <c r="N346" s="22"/>
      <c r="O346" s="332"/>
      <c r="Q346" s="332"/>
      <c r="S346" s="30"/>
      <c r="T346" s="31"/>
      <c r="U346" s="32"/>
      <c r="V346" s="22"/>
    </row>
    <row r="347" spans="1:22" s="209" customFormat="1">
      <c r="A347" s="23" t="str">
        <f>PE!A346</f>
        <v>201207_KWS_UESS_B1_201028_spike_2</v>
      </c>
      <c r="B347" s="298" t="str">
        <f>PE!AP346</f>
        <v>KWS, Schlamm</v>
      </c>
      <c r="C347" s="24" t="s">
        <v>1139</v>
      </c>
      <c r="D347" s="25">
        <f>PE!AF346</f>
        <v>69.484966217669438</v>
      </c>
      <c r="E347" s="26">
        <f>PE!AL346</f>
        <v>7.8678168464787976</v>
      </c>
      <c r="F347" s="26">
        <f>PP!Z346</f>
        <v>8.084054769976909</v>
      </c>
      <c r="G347" s="26">
        <f>PS!Q346</f>
        <v>0.69427819008858027</v>
      </c>
      <c r="H347" s="26">
        <f>PMMA!G346</f>
        <v>0</v>
      </c>
      <c r="I347" s="26">
        <f>PET!Q346</f>
        <v>0.68964452029933498</v>
      </c>
      <c r="J347" s="27">
        <f t="shared" si="15"/>
        <v>17.335794326843622</v>
      </c>
      <c r="K347" s="28"/>
      <c r="L347" s="29"/>
      <c r="M347" s="28"/>
      <c r="N347" s="22"/>
      <c r="O347" s="332"/>
      <c r="Q347" s="332"/>
      <c r="S347" s="30"/>
      <c r="T347" s="31"/>
      <c r="U347" s="32"/>
      <c r="V347" s="22"/>
    </row>
    <row r="348" spans="1:22" s="209" customFormat="1">
      <c r="A348" s="23" t="str">
        <f>PE!A347</f>
        <v>210120_KWS_PS_A_201028_1</v>
      </c>
      <c r="B348" s="298" t="str">
        <f>PE!AP347</f>
        <v>KWS, Schlamm</v>
      </c>
      <c r="C348" s="24" t="s">
        <v>1137</v>
      </c>
      <c r="D348" s="25">
        <f>PE!AF347</f>
        <v>46.560026691658287</v>
      </c>
      <c r="E348" s="26">
        <f>PE!AL347</f>
        <v>2.6859504132231411</v>
      </c>
      <c r="F348" s="26">
        <f>PP!Z347</f>
        <v>1.1336919350242236</v>
      </c>
      <c r="G348" s="26">
        <f>PS!Q347</f>
        <v>0</v>
      </c>
      <c r="H348" s="26">
        <f>PMMA!G347</f>
        <v>0</v>
      </c>
      <c r="I348" s="26">
        <f>PET!Q347</f>
        <v>0</v>
      </c>
      <c r="J348" s="27">
        <f t="shared" si="15"/>
        <v>3.8196423482473647</v>
      </c>
      <c r="K348" s="28"/>
      <c r="L348" s="29"/>
      <c r="M348" s="28"/>
      <c r="N348" s="22"/>
      <c r="O348" s="332"/>
      <c r="Q348" s="332"/>
      <c r="S348" s="30"/>
      <c r="T348" s="31"/>
      <c r="U348" s="32"/>
      <c r="V348" s="22"/>
    </row>
    <row r="349" spans="1:22" s="209" customFormat="1">
      <c r="A349" s="23" t="str">
        <f>PE!A348</f>
        <v>210120_KWS_PS_A_201028_2</v>
      </c>
      <c r="B349" s="298" t="str">
        <f>PE!AP348</f>
        <v>KWS, Schlamm</v>
      </c>
      <c r="C349" s="24" t="s">
        <v>1137</v>
      </c>
      <c r="D349" s="25">
        <f>PE!AF348</f>
        <v>59.759285958239147</v>
      </c>
      <c r="E349" s="26">
        <f>PE!AL348</f>
        <v>9.5606887107998304</v>
      </c>
      <c r="F349" s="26">
        <f>PP!Z348</f>
        <v>0.67296499042744573</v>
      </c>
      <c r="G349" s="26">
        <f>PS!Q348</f>
        <v>0</v>
      </c>
      <c r="H349" s="26">
        <f>PMMA!G348</f>
        <v>0</v>
      </c>
      <c r="I349" s="26">
        <f>PET!Q348</f>
        <v>0</v>
      </c>
      <c r="J349" s="27">
        <f t="shared" si="15"/>
        <v>10.233653701227276</v>
      </c>
      <c r="K349" s="28"/>
      <c r="L349" s="29"/>
      <c r="M349" s="28"/>
      <c r="N349" s="22"/>
      <c r="O349" s="332"/>
      <c r="Q349" s="332"/>
      <c r="S349" s="30"/>
      <c r="T349" s="31"/>
      <c r="U349" s="32"/>
      <c r="V349" s="22"/>
    </row>
    <row r="350" spans="1:22" s="209" customFormat="1">
      <c r="A350" s="23" t="str">
        <f>PE!A349</f>
        <v>210120_KWS_PS_A_201028_3</v>
      </c>
      <c r="B350" s="298" t="str">
        <f>PE!AP349</f>
        <v>KWS, Schlamm</v>
      </c>
      <c r="C350" s="24" t="s">
        <v>1137</v>
      </c>
      <c r="D350" s="25">
        <f>PE!AF349</f>
        <v>66.485617206209753</v>
      </c>
      <c r="E350" s="26">
        <f>PE!AL349</f>
        <v>4.4640603528059</v>
      </c>
      <c r="F350" s="26">
        <f>PP!Z349</f>
        <v>0</v>
      </c>
      <c r="G350" s="26">
        <f>PS!Q349</f>
        <v>0</v>
      </c>
      <c r="H350" s="26">
        <f>PMMA!G349</f>
        <v>0</v>
      </c>
      <c r="I350" s="26">
        <f>PET!Q349</f>
        <v>0</v>
      </c>
      <c r="J350" s="27">
        <f t="shared" si="15"/>
        <v>4.4640603528059</v>
      </c>
      <c r="K350" s="28"/>
      <c r="L350" s="29"/>
      <c r="M350" s="28"/>
      <c r="N350" s="22"/>
      <c r="O350" s="332"/>
      <c r="Q350" s="332"/>
      <c r="S350" s="30"/>
      <c r="T350" s="31"/>
      <c r="U350" s="32"/>
      <c r="V350" s="22"/>
    </row>
    <row r="351" spans="1:22" s="209" customFormat="1">
      <c r="A351" s="23" t="str">
        <f>PE!A350</f>
        <v>210120_KWS_PS_B1_201028_spike1_1</v>
      </c>
      <c r="B351" s="298" t="str">
        <f>PE!AP350</f>
        <v>KWS, Schlamm</v>
      </c>
      <c r="C351" s="24" t="s">
        <v>1137</v>
      </c>
      <c r="D351" s="25">
        <f>PE!AF350</f>
        <v>80.40363179207877</v>
      </c>
      <c r="E351" s="26">
        <f>PE!AL350</f>
        <v>9.8246350058734695</v>
      </c>
      <c r="F351" s="26">
        <f>PP!Z350</f>
        <v>13.180483302567543</v>
      </c>
      <c r="G351" s="26">
        <f>PS!Q350</f>
        <v>0.57056553112938413</v>
      </c>
      <c r="H351" s="26">
        <f>PMMA!G350</f>
        <v>0</v>
      </c>
      <c r="I351" s="26">
        <f>PET!Q350</f>
        <v>0</v>
      </c>
      <c r="J351" s="27">
        <f t="shared" si="15"/>
        <v>23.575683839570395</v>
      </c>
      <c r="K351" s="28"/>
      <c r="L351" s="29"/>
      <c r="M351" s="28"/>
      <c r="N351" s="22"/>
      <c r="O351" s="332"/>
      <c r="Q351" s="332"/>
      <c r="S351" s="30"/>
      <c r="T351" s="31"/>
      <c r="U351" s="32"/>
      <c r="V351" s="22"/>
    </row>
    <row r="352" spans="1:22" s="209" customFormat="1">
      <c r="A352" s="23" t="str">
        <f>PE!A351</f>
        <v>210120_KWS_PS_B1_201028_spike1_2</v>
      </c>
      <c r="B352" s="298" t="str">
        <f>PE!AP351</f>
        <v>KWS, Schlamm</v>
      </c>
      <c r="C352" s="24" t="s">
        <v>1137</v>
      </c>
      <c r="D352" s="25">
        <f>PE!AF351</f>
        <v>59.630493354740409</v>
      </c>
      <c r="E352" s="26">
        <f>PE!AL351</f>
        <v>6.3765981061136374</v>
      </c>
      <c r="F352" s="26">
        <f>PP!Z351</f>
        <v>14.79337484706269</v>
      </c>
      <c r="G352" s="26">
        <f>PS!Q351</f>
        <v>0.68388086411862459</v>
      </c>
      <c r="H352" s="26">
        <f>PMMA!G351</f>
        <v>0</v>
      </c>
      <c r="I352" s="26">
        <f>PET!Q351</f>
        <v>0</v>
      </c>
      <c r="J352" s="27">
        <f t="shared" si="15"/>
        <v>21.853853817294951</v>
      </c>
      <c r="K352" s="28"/>
      <c r="L352" s="29"/>
      <c r="M352" s="28"/>
      <c r="N352" s="22"/>
      <c r="O352" s="332"/>
      <c r="Q352" s="332"/>
      <c r="S352" s="30"/>
      <c r="T352" s="31"/>
      <c r="U352" s="32"/>
      <c r="V352" s="22"/>
    </row>
    <row r="353" spans="1:22" s="209" customFormat="1">
      <c r="A353" s="23" t="str">
        <f>PE!A352</f>
        <v>210120_KWS_PS_B1_201028_spike1_3</v>
      </c>
      <c r="B353" s="298" t="str">
        <f>PE!AP352</f>
        <v>KWS, Schlamm</v>
      </c>
      <c r="C353" s="24" t="s">
        <v>1137</v>
      </c>
      <c r="D353" s="25">
        <f>PE!AF352</f>
        <v>63.144570661293685</v>
      </c>
      <c r="E353" s="26">
        <f>PE!AL352</f>
        <v>11.659804590835398</v>
      </c>
      <c r="F353" s="26">
        <f>PP!Z352</f>
        <v>10.844301988224252</v>
      </c>
      <c r="G353" s="26">
        <f>PS!Q352</f>
        <v>0.60212048809625396</v>
      </c>
      <c r="H353" s="26">
        <f>PMMA!G352</f>
        <v>0</v>
      </c>
      <c r="I353" s="26">
        <f>PET!Q352</f>
        <v>0</v>
      </c>
      <c r="J353" s="27">
        <f t="shared" si="15"/>
        <v>23.106227067155906</v>
      </c>
      <c r="K353" s="28"/>
      <c r="L353" s="29"/>
      <c r="M353" s="28"/>
      <c r="N353" s="22"/>
      <c r="O353" s="332"/>
      <c r="Q353" s="332"/>
      <c r="S353" s="30"/>
      <c r="T353" s="31"/>
      <c r="U353" s="32"/>
      <c r="V353" s="22"/>
    </row>
    <row r="354" spans="1:22" s="209" customFormat="1">
      <c r="A354" s="23" t="str">
        <f>PE!A353</f>
        <v>210120_Malchow_Abl_19081314_1</v>
      </c>
      <c r="B354" s="298" t="str">
        <f>PE!AP353</f>
        <v>Kläranlage</v>
      </c>
      <c r="C354" s="24" t="s">
        <v>1153</v>
      </c>
      <c r="D354" s="25">
        <f>PE!AF353</f>
        <v>33.649518101364642</v>
      </c>
      <c r="E354" s="26">
        <f>PE!AL353</f>
        <v>1.4484786100843743</v>
      </c>
      <c r="F354" s="26">
        <f>PP!Z353</f>
        <v>2.8556278170277136</v>
      </c>
      <c r="G354" s="26">
        <f>PS!Q353</f>
        <v>0</v>
      </c>
      <c r="H354" s="26">
        <f>PMMA!G353</f>
        <v>0</v>
      </c>
      <c r="I354" s="26">
        <f>PET!Q353</f>
        <v>0</v>
      </c>
      <c r="J354" s="27">
        <f t="shared" si="15"/>
        <v>4.3041064271120879</v>
      </c>
      <c r="K354" s="28"/>
      <c r="L354" s="29"/>
      <c r="M354" s="28"/>
      <c r="N354" s="22"/>
      <c r="O354" s="332"/>
      <c r="Q354" s="332"/>
      <c r="S354" s="30"/>
      <c r="T354" s="31"/>
      <c r="U354" s="32"/>
      <c r="V354" s="22"/>
    </row>
    <row r="355" spans="1:22" s="209" customFormat="1">
      <c r="A355" s="23" t="str">
        <f>PE!A354</f>
        <v>210120_Malchow_Abl_19081314_2</v>
      </c>
      <c r="B355" s="298" t="str">
        <f>PE!AP354</f>
        <v>Kläranlage</v>
      </c>
      <c r="C355" s="24" t="s">
        <v>1153</v>
      </c>
      <c r="D355" s="25">
        <f>PE!AF354</f>
        <v>49.373121856494009</v>
      </c>
      <c r="E355" s="26">
        <f>PE!AL354</f>
        <v>3.7239611538322679</v>
      </c>
      <c r="F355" s="26">
        <f>PP!Z354</f>
        <v>2.065417524098343</v>
      </c>
      <c r="G355" s="26">
        <f>PS!Q354</f>
        <v>0</v>
      </c>
      <c r="H355" s="26">
        <f>PMMA!G354</f>
        <v>0</v>
      </c>
      <c r="I355" s="26">
        <f>PET!Q354</f>
        <v>0</v>
      </c>
      <c r="J355" s="27">
        <f t="shared" si="15"/>
        <v>5.7893786779306105</v>
      </c>
      <c r="K355" s="28"/>
      <c r="L355" s="29"/>
      <c r="M355" s="28"/>
      <c r="N355" s="22"/>
      <c r="O355" s="332"/>
      <c r="Q355" s="332"/>
      <c r="S355" s="30"/>
      <c r="T355" s="31"/>
      <c r="U355" s="32"/>
      <c r="V355" s="22"/>
    </row>
    <row r="356" spans="1:22" s="209" customFormat="1">
      <c r="A356" s="23" t="str">
        <f>PE!A355</f>
        <v>210120_Malchow_Abl_19081314_3</v>
      </c>
      <c r="B356" s="298" t="str">
        <f>PE!AP355</f>
        <v>Kläranlage</v>
      </c>
      <c r="C356" s="24" t="s">
        <v>1153</v>
      </c>
      <c r="D356" s="25">
        <f>PE!AF355</f>
        <v>59.989907106890215</v>
      </c>
      <c r="E356" s="26">
        <f>PE!AL355</f>
        <v>4.2304083138810693</v>
      </c>
      <c r="F356" s="26">
        <f>PP!Z355</f>
        <v>1.1135377741266519</v>
      </c>
      <c r="G356" s="26">
        <f>PS!Q355</f>
        <v>0</v>
      </c>
      <c r="H356" s="26">
        <f>PMMA!G355</f>
        <v>0</v>
      </c>
      <c r="I356" s="26">
        <f>PET!Q355</f>
        <v>0</v>
      </c>
      <c r="J356" s="27">
        <f t="shared" si="15"/>
        <v>5.343946088007721</v>
      </c>
      <c r="K356" s="28"/>
      <c r="L356" s="29"/>
      <c r="M356" s="28"/>
      <c r="N356" s="22"/>
      <c r="O356" s="332"/>
      <c r="Q356" s="332"/>
      <c r="S356" s="30"/>
      <c r="T356" s="31"/>
      <c r="U356" s="32"/>
      <c r="V356" s="22"/>
    </row>
    <row r="357" spans="1:22" s="209" customFormat="1">
      <c r="A357" s="23" t="str">
        <f>PE!A356</f>
        <v>210120_Neustrelitz_Zul_19081516_1</v>
      </c>
      <c r="B357" s="298" t="str">
        <f>PE!AP356</f>
        <v>Kläranlage</v>
      </c>
      <c r="C357" s="24" t="s">
        <v>1149</v>
      </c>
      <c r="D357" s="25">
        <f>PE!AF356</f>
        <v>47.520698581326101</v>
      </c>
      <c r="E357" s="26">
        <f>PE!AL356</f>
        <v>9.6968913962518748</v>
      </c>
      <c r="F357" s="26">
        <f>PP!Z356</f>
        <v>1.4136215843758748</v>
      </c>
      <c r="G357" s="26">
        <f>PS!Q356</f>
        <v>0</v>
      </c>
      <c r="H357" s="26">
        <f>PMMA!G356</f>
        <v>0</v>
      </c>
      <c r="I357" s="26">
        <f>PET!Q356</f>
        <v>0</v>
      </c>
      <c r="J357" s="27">
        <f t="shared" si="15"/>
        <v>11.11051298062775</v>
      </c>
      <c r="K357" s="28"/>
      <c r="L357" s="29"/>
      <c r="M357" s="28"/>
      <c r="N357" s="22"/>
      <c r="O357" s="332"/>
      <c r="Q357" s="332"/>
      <c r="S357" s="30"/>
      <c r="T357" s="31"/>
      <c r="U357" s="32"/>
      <c r="V357" s="22"/>
    </row>
    <row r="358" spans="1:22" s="209" customFormat="1">
      <c r="A358" s="23" t="str">
        <f>PE!A357</f>
        <v>210120_Neustrelitz_Zul_19081516_2</v>
      </c>
      <c r="B358" s="298" t="str">
        <f>PE!AP357</f>
        <v>Kläranlage</v>
      </c>
      <c r="C358" s="24" t="s">
        <v>1149</v>
      </c>
      <c r="D358" s="25">
        <f>PE!AF357</f>
        <v>36.382265556851429</v>
      </c>
      <c r="E358" s="26">
        <f>PE!AL357</f>
        <v>5.9889281190572339</v>
      </c>
      <c r="F358" s="26">
        <f>PP!Z357</f>
        <v>2.1070396868949377</v>
      </c>
      <c r="G358" s="26">
        <f>PS!Q357</f>
        <v>0</v>
      </c>
      <c r="H358" s="26">
        <f>PMMA!G357</f>
        <v>0</v>
      </c>
      <c r="I358" s="26">
        <f>PET!Q357</f>
        <v>0</v>
      </c>
      <c r="J358" s="27">
        <f t="shared" si="15"/>
        <v>8.0959678059521707</v>
      </c>
      <c r="K358" s="28"/>
      <c r="L358" s="29"/>
      <c r="M358" s="28"/>
      <c r="N358" s="22"/>
      <c r="O358" s="332"/>
      <c r="Q358" s="332"/>
      <c r="S358" s="30"/>
      <c r="T358" s="31"/>
      <c r="U358" s="32"/>
      <c r="V358" s="22"/>
    </row>
    <row r="359" spans="1:22" s="209" customFormat="1">
      <c r="A359" s="23" t="str">
        <f>PE!A358</f>
        <v>210120_Neustrelitz_Zul_19081516_3</v>
      </c>
      <c r="B359" s="298" t="str">
        <f>PE!AP358</f>
        <v>Kläranlage</v>
      </c>
      <c r="C359" s="24" t="s">
        <v>1149</v>
      </c>
      <c r="D359" s="25">
        <f>PE!AF358</f>
        <v>70.249004242190793</v>
      </c>
      <c r="E359" s="26">
        <f>PE!AL358</f>
        <v>6.3630817500435768</v>
      </c>
      <c r="F359" s="26">
        <f>PP!Z358</f>
        <v>1.3463046888617745</v>
      </c>
      <c r="G359" s="26">
        <f>PS!Q358</f>
        <v>0</v>
      </c>
      <c r="H359" s="26">
        <f>PMMA!G358</f>
        <v>0</v>
      </c>
      <c r="I359" s="26">
        <f>PET!Q358</f>
        <v>0</v>
      </c>
      <c r="J359" s="27">
        <f t="shared" si="15"/>
        <v>7.7093864389053515</v>
      </c>
      <c r="K359" s="28"/>
      <c r="L359" s="29"/>
      <c r="M359" s="28"/>
      <c r="N359" s="22"/>
      <c r="O359" s="332"/>
      <c r="Q359" s="332"/>
      <c r="S359" s="30"/>
      <c r="T359" s="31"/>
      <c r="U359" s="32"/>
      <c r="V359" s="22"/>
    </row>
    <row r="360" spans="1:22" s="209" customFormat="1">
      <c r="A360" s="23" t="str">
        <f>PE!A359</f>
        <v>210120_Nitrile_Handschuh</v>
      </c>
      <c r="B360" s="298" t="str">
        <f>PE!AP359</f>
        <v>Methode</v>
      </c>
      <c r="C360" s="24" t="s">
        <v>1145</v>
      </c>
      <c r="D360" s="25" t="e">
        <f>PE!AF359</f>
        <v>#DIV/0!</v>
      </c>
      <c r="E360" s="26">
        <f>PE!AL359</f>
        <v>0</v>
      </c>
      <c r="F360" s="26">
        <f>PP!Z359</f>
        <v>0</v>
      </c>
      <c r="G360" s="26">
        <f>PS!Q359</f>
        <v>0.79809499004706708</v>
      </c>
      <c r="H360" s="26">
        <f>PMMA!G359</f>
        <v>0</v>
      </c>
      <c r="I360" s="26">
        <f>PET!Q359</f>
        <v>0</v>
      </c>
      <c r="J360" s="27">
        <f t="shared" si="15"/>
        <v>0.79809499004706708</v>
      </c>
      <c r="K360" s="28"/>
      <c r="L360" s="29"/>
      <c r="M360" s="28"/>
      <c r="N360" s="22"/>
      <c r="O360" s="332"/>
      <c r="Q360" s="332"/>
      <c r="S360" s="30"/>
      <c r="T360" s="31"/>
      <c r="U360" s="32"/>
      <c r="V360" s="22"/>
    </row>
    <row r="361" spans="1:22" s="209" customFormat="1">
      <c r="A361" s="23" t="str">
        <f>PE!A360</f>
        <v>210120_Standard_PE</v>
      </c>
      <c r="B361" s="298" t="str">
        <f>PE!AP360</f>
        <v>Methode</v>
      </c>
      <c r="C361" s="24" t="s">
        <v>1135</v>
      </c>
      <c r="D361" s="25">
        <f>PE!AF360</f>
        <v>29.993261494514311</v>
      </c>
      <c r="E361" s="26">
        <f>PE!AL360</f>
        <v>1.2911989795918366</v>
      </c>
      <c r="F361" s="26">
        <f>PP!Z360</f>
        <v>0</v>
      </c>
      <c r="G361" s="26">
        <f>PS!Q360</f>
        <v>8.5446428571428576E-2</v>
      </c>
      <c r="H361" s="26">
        <f>PMMA!G360</f>
        <v>0</v>
      </c>
      <c r="I361" s="26">
        <f>PET!Q360</f>
        <v>0.15464285714285714</v>
      </c>
      <c r="J361" s="27">
        <f t="shared" si="15"/>
        <v>1.5312882653061222</v>
      </c>
      <c r="K361" s="28"/>
      <c r="L361" s="29"/>
      <c r="M361" s="28"/>
      <c r="N361" s="22"/>
      <c r="O361" s="332"/>
      <c r="Q361" s="332"/>
      <c r="S361" s="30"/>
      <c r="T361" s="31"/>
      <c r="U361" s="32"/>
      <c r="V361" s="22"/>
    </row>
    <row r="362" spans="1:22" s="209" customFormat="1">
      <c r="A362" s="23" t="str">
        <f>PE!A361</f>
        <v>210120_Waren_Zul_190731_1</v>
      </c>
      <c r="B362" s="298" t="str">
        <f>PE!AP361</f>
        <v>Kläranlage</v>
      </c>
      <c r="C362" s="24" t="s">
        <v>1149</v>
      </c>
      <c r="D362" s="25">
        <f>PE!AF361</f>
        <v>63.769411245761887</v>
      </c>
      <c r="E362" s="26">
        <f>PE!AL361</f>
        <v>5.1344965467102881</v>
      </c>
      <c r="F362" s="26">
        <f>PP!Z361</f>
        <v>1.6018968309044646</v>
      </c>
      <c r="G362" s="26">
        <f>PS!Q361</f>
        <v>0.25638059989205031</v>
      </c>
      <c r="H362" s="26">
        <f>PMMA!G361</f>
        <v>0</v>
      </c>
      <c r="I362" s="26">
        <f>PET!Q361</f>
        <v>0</v>
      </c>
      <c r="J362" s="27">
        <f t="shared" si="15"/>
        <v>6.9927739775068023</v>
      </c>
      <c r="K362" s="28"/>
      <c r="L362" s="29"/>
      <c r="M362" s="28"/>
      <c r="N362" s="22"/>
      <c r="O362" s="332"/>
      <c r="Q362" s="332"/>
      <c r="S362" s="30"/>
      <c r="T362" s="31"/>
      <c r="U362" s="32"/>
      <c r="V362" s="22"/>
    </row>
    <row r="363" spans="1:22" s="209" customFormat="1">
      <c r="A363" s="23" t="str">
        <f>PE!A362</f>
        <v>210120_Waren_Zul_190731_2</v>
      </c>
      <c r="B363" s="298" t="str">
        <f>PE!AP362</f>
        <v>Kläranlage</v>
      </c>
      <c r="C363" s="24" t="s">
        <v>1149</v>
      </c>
      <c r="D363" s="25">
        <f>PE!AF362</f>
        <v>76.019258021946428</v>
      </c>
      <c r="E363" s="26">
        <f>PE!AL362</f>
        <v>6.5542843861370805</v>
      </c>
      <c r="F363" s="26">
        <f>PP!Z362</f>
        <v>3.3810237074531275</v>
      </c>
      <c r="G363" s="26">
        <f>PS!Q362</f>
        <v>0.39460771654356691</v>
      </c>
      <c r="H363" s="26">
        <f>PMMA!G362</f>
        <v>0</v>
      </c>
      <c r="I363" s="26">
        <f>PET!Q362</f>
        <v>0</v>
      </c>
      <c r="J363" s="27">
        <f t="shared" ref="J363:J426" si="16">SUM(E363:I363)</f>
        <v>10.329915810133775</v>
      </c>
      <c r="K363" s="28"/>
      <c r="L363" s="29"/>
      <c r="M363" s="28"/>
      <c r="N363" s="22"/>
      <c r="O363" s="332"/>
      <c r="Q363" s="332"/>
      <c r="S363" s="30"/>
      <c r="T363" s="31"/>
      <c r="U363" s="32"/>
      <c r="V363" s="22"/>
    </row>
    <row r="364" spans="1:22" s="209" customFormat="1">
      <c r="A364" s="23" t="str">
        <f>PE!A363</f>
        <v>210120_Waren_Zul_190731_3</v>
      </c>
      <c r="B364" s="298" t="str">
        <f>PE!AP363</f>
        <v>Kläranlage</v>
      </c>
      <c r="C364" s="24" t="s">
        <v>1149</v>
      </c>
      <c r="D364" s="25">
        <f>PE!AF363</f>
        <v>34.460440725650237</v>
      </c>
      <c r="E364" s="26">
        <f>PE!AL363</f>
        <v>6.5343591989958014</v>
      </c>
      <c r="F364" s="26">
        <f>PP!Z363</f>
        <v>0.31722705402751189</v>
      </c>
      <c r="G364" s="26">
        <f>PS!Q363</f>
        <v>0.27306961332212321</v>
      </c>
      <c r="H364" s="26">
        <f>PMMA!G363</f>
        <v>0</v>
      </c>
      <c r="I364" s="26">
        <f>PET!Q363</f>
        <v>0</v>
      </c>
      <c r="J364" s="27">
        <f t="shared" si="16"/>
        <v>7.1246558663454369</v>
      </c>
      <c r="K364" s="28"/>
      <c r="L364" s="29"/>
      <c r="M364" s="28"/>
      <c r="N364" s="22"/>
      <c r="O364" s="332"/>
      <c r="Q364" s="332"/>
      <c r="S364" s="30"/>
      <c r="T364" s="31"/>
      <c r="U364" s="32"/>
      <c r="V364" s="22"/>
    </row>
    <row r="365" spans="1:22" s="209" customFormat="1">
      <c r="A365" s="23" t="str">
        <f>PE!A364</f>
        <v>210125_KWS_Abl_Bio_20061617_1</v>
      </c>
      <c r="B365" s="298" t="str">
        <f>PE!AP364</f>
        <v>KWS, Schlamm</v>
      </c>
      <c r="C365" s="24" t="s">
        <v>1147</v>
      </c>
      <c r="D365" s="25">
        <f>PE!AF364</f>
        <v>54.762480208565925</v>
      </c>
      <c r="E365" s="26">
        <f>PE!AL364</f>
        <v>3.0805421754228743</v>
      </c>
      <c r="F365" s="26">
        <f>PP!Z364</f>
        <v>1.9568982602476497</v>
      </c>
      <c r="G365" s="26">
        <f>PS!Q364</f>
        <v>0</v>
      </c>
      <c r="H365" s="26">
        <f>PMMA!G364</f>
        <v>0</v>
      </c>
      <c r="I365" s="26">
        <f>PET!Q364</f>
        <v>0</v>
      </c>
      <c r="J365" s="27">
        <f t="shared" si="16"/>
        <v>5.0374404356705238</v>
      </c>
      <c r="K365" s="28"/>
      <c r="L365" s="29"/>
      <c r="M365" s="28"/>
      <c r="N365" s="22"/>
      <c r="O365" s="332"/>
      <c r="Q365" s="332"/>
      <c r="S365" s="30"/>
      <c r="T365" s="31"/>
      <c r="U365" s="32"/>
      <c r="V365" s="22"/>
    </row>
    <row r="366" spans="1:22" s="209" customFormat="1">
      <c r="A366" s="23" t="str">
        <f>PE!A365</f>
        <v>210125_KWS_Abl_Bio_20061617_2</v>
      </c>
      <c r="B366" s="298" t="str">
        <f>PE!AP365</f>
        <v>KWS, Schlamm</v>
      </c>
      <c r="C366" s="24" t="s">
        <v>1147</v>
      </c>
      <c r="D366" s="25">
        <f>PE!AF365</f>
        <v>61.780712876538693</v>
      </c>
      <c r="E366" s="26">
        <f>PE!AL365</f>
        <v>2.245748304037575</v>
      </c>
      <c r="F366" s="26">
        <f>PP!Z365</f>
        <v>0.47658941738469474</v>
      </c>
      <c r="G366" s="26">
        <f>PS!Q365</f>
        <v>0</v>
      </c>
      <c r="H366" s="26">
        <f>PMMA!G365</f>
        <v>0</v>
      </c>
      <c r="I366" s="26">
        <f>PET!Q365</f>
        <v>0</v>
      </c>
      <c r="J366" s="27">
        <f t="shared" si="16"/>
        <v>2.7223377214222699</v>
      </c>
      <c r="K366" s="28"/>
      <c r="L366" s="29"/>
      <c r="M366" s="28"/>
      <c r="N366" s="22"/>
      <c r="O366" s="332"/>
      <c r="Q366" s="332"/>
      <c r="S366" s="30"/>
      <c r="T366" s="31"/>
      <c r="U366" s="32"/>
      <c r="V366" s="22"/>
    </row>
    <row r="367" spans="1:22" s="209" customFormat="1">
      <c r="A367" s="23" t="str">
        <f>PE!A366</f>
        <v>210125_KWS_Abl_Bio_20061617_3</v>
      </c>
      <c r="B367" s="298" t="str">
        <f>PE!AP366</f>
        <v>KWS, Schlamm</v>
      </c>
      <c r="C367" s="24" t="s">
        <v>1147</v>
      </c>
      <c r="D367" s="25">
        <f>PE!AF366</f>
        <v>74.344405718959734</v>
      </c>
      <c r="E367" s="26">
        <f>PE!AL366</f>
        <v>1.3900165340298642</v>
      </c>
      <c r="F367" s="26">
        <f>PP!Z366</f>
        <v>1.663053198401925</v>
      </c>
      <c r="G367" s="26">
        <f>PS!Q366</f>
        <v>0</v>
      </c>
      <c r="H367" s="26">
        <f>PMMA!G366</f>
        <v>0</v>
      </c>
      <c r="I367" s="26">
        <f>PET!Q366</f>
        <v>0</v>
      </c>
      <c r="J367" s="27">
        <f t="shared" si="16"/>
        <v>3.0530697324317893</v>
      </c>
      <c r="K367" s="28"/>
      <c r="L367" s="29"/>
      <c r="M367" s="28"/>
      <c r="N367" s="22"/>
      <c r="O367" s="332"/>
      <c r="Q367" s="332"/>
      <c r="S367" s="30"/>
      <c r="T367" s="31"/>
      <c r="U367" s="32"/>
      <c r="V367" s="22"/>
    </row>
    <row r="368" spans="1:22" s="209" customFormat="1">
      <c r="A368" s="23" t="str">
        <f>PE!A367</f>
        <v>210125_Standard_PMMA</v>
      </c>
      <c r="B368" s="298" t="str">
        <f>PE!AP367</f>
        <v>Methode</v>
      </c>
      <c r="C368" s="24" t="s">
        <v>1135</v>
      </c>
      <c r="D368" s="25" t="e">
        <f>PE!AF367</f>
        <v>#DIV/0!</v>
      </c>
      <c r="E368" s="26">
        <f>PE!AL367</f>
        <v>0</v>
      </c>
      <c r="F368" s="26">
        <f>PP!Z367</f>
        <v>0</v>
      </c>
      <c r="G368" s="26">
        <f>PS!Q367</f>
        <v>0</v>
      </c>
      <c r="H368" s="26">
        <f>PMMA!G367</f>
        <v>3.3690909090909091</v>
      </c>
      <c r="I368" s="26">
        <f>PET!Q367</f>
        <v>0</v>
      </c>
      <c r="J368" s="27">
        <f t="shared" si="16"/>
        <v>3.3690909090909091</v>
      </c>
      <c r="K368" s="28"/>
      <c r="L368" s="29"/>
      <c r="M368" s="28"/>
      <c r="N368" s="22"/>
      <c r="O368" s="332"/>
      <c r="Q368" s="332"/>
      <c r="S368" s="30"/>
      <c r="T368" s="31"/>
      <c r="U368" s="32"/>
      <c r="V368" s="22"/>
    </row>
    <row r="369" spans="1:22" s="209" customFormat="1">
      <c r="A369" s="23" t="str">
        <f>PE!A368</f>
        <v>210201_GWI_Algen_kl630µm_1</v>
      </c>
      <c r="B369" s="298" t="str">
        <f>PE!AP368</f>
        <v>Algen</v>
      </c>
      <c r="C369" s="298" t="s">
        <v>404</v>
      </c>
      <c r="D369" s="25">
        <f>PE!AF368</f>
        <v>46.693384613210085</v>
      </c>
      <c r="E369" s="26">
        <f>PE!AL368</f>
        <v>3.8671434741822064</v>
      </c>
      <c r="F369" s="26">
        <f>PP!Z368</f>
        <v>0.30673604502844648</v>
      </c>
      <c r="G369" s="26">
        <f>PS!Q368</f>
        <v>0</v>
      </c>
      <c r="H369" s="26">
        <f>PMMA!G368</f>
        <v>0</v>
      </c>
      <c r="I369" s="26">
        <f>PET!Q368</f>
        <v>0</v>
      </c>
      <c r="J369" s="27">
        <f t="shared" si="16"/>
        <v>4.1738795192106526</v>
      </c>
      <c r="K369" s="28"/>
      <c r="L369" s="29"/>
      <c r="M369" s="28"/>
      <c r="N369" s="22"/>
      <c r="O369" s="332"/>
      <c r="Q369" s="332"/>
      <c r="S369" s="30"/>
      <c r="T369" s="31"/>
      <c r="U369" s="32"/>
      <c r="V369" s="22"/>
    </row>
    <row r="370" spans="1:22" s="209" customFormat="1">
      <c r="A370" s="23" t="str">
        <f>PE!A369</f>
        <v>210201_GWI_Algen_kl630µm_2</v>
      </c>
      <c r="B370" s="298" t="str">
        <f>PE!AP369</f>
        <v>Algen</v>
      </c>
      <c r="C370" s="298" t="s">
        <v>404</v>
      </c>
      <c r="D370" s="25">
        <f>PE!AF369</f>
        <v>42.114612806165894</v>
      </c>
      <c r="E370" s="26">
        <f>PE!AL369</f>
        <v>3.375715579264019</v>
      </c>
      <c r="F370" s="26">
        <f>PP!Z369</f>
        <v>0</v>
      </c>
      <c r="G370" s="26">
        <f>PS!Q369</f>
        <v>0</v>
      </c>
      <c r="H370" s="26">
        <f>PMMA!G369</f>
        <v>0</v>
      </c>
      <c r="I370" s="26">
        <f>PET!Q369</f>
        <v>0</v>
      </c>
      <c r="J370" s="27">
        <f t="shared" si="16"/>
        <v>3.375715579264019</v>
      </c>
      <c r="K370" s="28"/>
      <c r="L370" s="29"/>
      <c r="M370" s="28"/>
      <c r="N370" s="22"/>
      <c r="O370" s="332"/>
      <c r="Q370" s="332"/>
      <c r="S370" s="30"/>
      <c r="T370" s="31"/>
      <c r="U370" s="32"/>
      <c r="V370" s="22"/>
    </row>
    <row r="371" spans="1:22" s="209" customFormat="1">
      <c r="A371" s="23" t="str">
        <f>PE!A370</f>
        <v>210201_GWI_Algen_Sand_kl630µm_1</v>
      </c>
      <c r="B371" s="298" t="str">
        <f>PE!AP370</f>
        <v>Algen</v>
      </c>
      <c r="C371" s="298" t="s">
        <v>404</v>
      </c>
      <c r="D371" s="25">
        <f>PE!AF370</f>
        <v>15.077310751550177</v>
      </c>
      <c r="E371" s="26">
        <f>PE!AL370</f>
        <v>0.23137938768475355</v>
      </c>
      <c r="F371" s="26">
        <f>PP!Z370</f>
        <v>0</v>
      </c>
      <c r="G371" s="26">
        <f>PS!Q370</f>
        <v>0</v>
      </c>
      <c r="H371" s="26">
        <f>PMMA!G370</f>
        <v>0</v>
      </c>
      <c r="I371" s="26">
        <f>PET!Q370</f>
        <v>0</v>
      </c>
      <c r="J371" s="27">
        <f t="shared" si="16"/>
        <v>0.23137938768475355</v>
      </c>
      <c r="K371" s="28"/>
      <c r="L371" s="29"/>
      <c r="M371" s="28"/>
      <c r="N371" s="22"/>
      <c r="O371" s="332"/>
      <c r="Q371" s="332"/>
      <c r="S371" s="30"/>
      <c r="T371" s="31"/>
      <c r="U371" s="32"/>
      <c r="V371" s="22"/>
    </row>
    <row r="372" spans="1:22" s="209" customFormat="1">
      <c r="A372" s="23" t="str">
        <f>PE!A371</f>
        <v>210201_GWI_Algen_Sand_kl630µm_2</v>
      </c>
      <c r="B372" s="298" t="str">
        <f>PE!AP371</f>
        <v>Algen</v>
      </c>
      <c r="C372" s="298" t="s">
        <v>404</v>
      </c>
      <c r="D372" s="25">
        <f>PE!AF371</f>
        <v>20.92426187419769</v>
      </c>
      <c r="E372" s="26">
        <f>PE!AL371</f>
        <v>0.1354895713033436</v>
      </c>
      <c r="F372" s="26">
        <f>PP!Z371</f>
        <v>0</v>
      </c>
      <c r="G372" s="26">
        <f>PS!Q371</f>
        <v>0</v>
      </c>
      <c r="H372" s="26">
        <f>PMMA!G371</f>
        <v>0</v>
      </c>
      <c r="I372" s="26">
        <f>PET!Q371</f>
        <v>0</v>
      </c>
      <c r="J372" s="27">
        <f t="shared" si="16"/>
        <v>0.1354895713033436</v>
      </c>
      <c r="K372" s="28"/>
      <c r="L372" s="29"/>
      <c r="M372" s="28"/>
      <c r="N372" s="22"/>
      <c r="O372" s="332"/>
      <c r="Q372" s="332"/>
      <c r="S372" s="30"/>
      <c r="T372" s="31"/>
      <c r="U372" s="32"/>
      <c r="V372" s="22"/>
    </row>
    <row r="373" spans="1:22" s="209" customFormat="1">
      <c r="A373" s="23" t="str">
        <f>PE!A372</f>
        <v>210201_GWI_Algen_Sand_kl630µm_spike_PE</v>
      </c>
      <c r="B373" s="298" t="str">
        <f>PE!AP372</f>
        <v>Algen, Methode</v>
      </c>
      <c r="C373" s="24" t="s">
        <v>409</v>
      </c>
      <c r="D373" s="25">
        <f>PE!AF372</f>
        <v>29.038796623134338</v>
      </c>
      <c r="E373" s="26">
        <f>PE!AL372</f>
        <v>2.4469590676474642</v>
      </c>
      <c r="F373" s="26">
        <f>PP!Z372</f>
        <v>0</v>
      </c>
      <c r="G373" s="26">
        <f>PS!Q372</f>
        <v>0</v>
      </c>
      <c r="H373" s="26">
        <f>PMMA!G372</f>
        <v>0</v>
      </c>
      <c r="I373" s="26">
        <f>PET!Q372</f>
        <v>0</v>
      </c>
      <c r="J373" s="27">
        <f t="shared" si="16"/>
        <v>2.4469590676474642</v>
      </c>
      <c r="K373" s="28"/>
      <c r="L373" s="29"/>
      <c r="M373" s="28"/>
      <c r="N373" s="22"/>
      <c r="O373" s="332"/>
      <c r="Q373" s="332"/>
      <c r="S373" s="30"/>
      <c r="T373" s="31"/>
      <c r="U373" s="32"/>
      <c r="V373" s="22"/>
    </row>
    <row r="374" spans="1:22" s="209" customFormat="1">
      <c r="A374" s="23" t="str">
        <f>PE!A373</f>
        <v>210201_Metvergl_PN_Filterkas_P1_Rostock_1</v>
      </c>
      <c r="B374" s="298" t="str">
        <f>PE!AP373</f>
        <v>Methodenvergleich</v>
      </c>
      <c r="C374" s="24" t="s">
        <v>1151</v>
      </c>
      <c r="D374" s="25">
        <f>PE!AF373</f>
        <v>22.86832366958161</v>
      </c>
      <c r="E374" s="26">
        <f>PE!AL373</f>
        <v>5.0343628800514439</v>
      </c>
      <c r="F374" s="26">
        <f>PP!Z373</f>
        <v>1.505536241786066</v>
      </c>
      <c r="G374" s="26">
        <f>PS!Q373</f>
        <v>9.6122286303746418E-2</v>
      </c>
      <c r="H374" s="26">
        <f>PMMA!G373</f>
        <v>0</v>
      </c>
      <c r="I374" s="26">
        <f>PET!Q373</f>
        <v>0</v>
      </c>
      <c r="J374" s="27">
        <f t="shared" si="16"/>
        <v>6.6360214081412563</v>
      </c>
      <c r="K374" s="28"/>
      <c r="L374" s="29"/>
      <c r="M374" s="28"/>
      <c r="N374" s="22"/>
      <c r="O374" s="332"/>
      <c r="Q374" s="332"/>
      <c r="S374" s="30"/>
      <c r="T374" s="31"/>
      <c r="U374" s="32"/>
      <c r="V374" s="22"/>
    </row>
    <row r="375" spans="1:22" s="209" customFormat="1">
      <c r="A375" s="23" t="str">
        <f>PE!A374</f>
        <v>210201_Metvergl_PN_Filterkas_P1_Rostock_2</v>
      </c>
      <c r="B375" s="298" t="str">
        <f>PE!AP374</f>
        <v>Methodenvergleich</v>
      </c>
      <c r="C375" s="24" t="s">
        <v>1151</v>
      </c>
      <c r="D375" s="25">
        <f>PE!AF374</f>
        <v>28.768668247986461</v>
      </c>
      <c r="E375" s="26">
        <f>PE!AL374</f>
        <v>9.1582009792618919</v>
      </c>
      <c r="F375" s="26">
        <f>PP!Z374</f>
        <v>1.5304696930651438</v>
      </c>
      <c r="G375" s="26">
        <f>PS!Q374</f>
        <v>0.14241343297752579</v>
      </c>
      <c r="H375" s="26">
        <f>PMMA!G374</f>
        <v>0</v>
      </c>
      <c r="I375" s="26">
        <f>PET!Q374</f>
        <v>0</v>
      </c>
      <c r="J375" s="27">
        <f t="shared" si="16"/>
        <v>10.83108410530456</v>
      </c>
      <c r="K375" s="28"/>
      <c r="L375" s="29"/>
      <c r="M375" s="28"/>
      <c r="N375" s="22"/>
      <c r="O375" s="332"/>
      <c r="Q375" s="332"/>
      <c r="S375" s="30"/>
      <c r="T375" s="31"/>
      <c r="U375" s="32"/>
      <c r="V375" s="22"/>
    </row>
    <row r="376" spans="1:22" s="209" customFormat="1">
      <c r="A376" s="23" t="str">
        <f>PE!A375</f>
        <v>210201_Metvergl_PN_Filterkas_P2_Rostock_1</v>
      </c>
      <c r="B376" s="298" t="str">
        <f>PE!AP375</f>
        <v>Methodenvergleich</v>
      </c>
      <c r="C376" s="24" t="s">
        <v>1151</v>
      </c>
      <c r="D376" s="25">
        <f>PE!AF375</f>
        <v>17.465046840819319</v>
      </c>
      <c r="E376" s="26">
        <f>PE!AL375</f>
        <v>14.438650710450956</v>
      </c>
      <c r="F376" s="26">
        <f>PP!Z375</f>
        <v>0.54798437053273619</v>
      </c>
      <c r="G376" s="26">
        <f>PS!Q375</f>
        <v>0</v>
      </c>
      <c r="H376" s="26">
        <f>PMMA!G375</f>
        <v>0</v>
      </c>
      <c r="I376" s="26">
        <f>PET!Q375</f>
        <v>0</v>
      </c>
      <c r="J376" s="27">
        <f t="shared" si="16"/>
        <v>14.986635080983692</v>
      </c>
      <c r="K376" s="28"/>
      <c r="L376" s="29"/>
      <c r="M376" s="28"/>
      <c r="N376" s="22"/>
      <c r="O376" s="332"/>
      <c r="Q376" s="332"/>
      <c r="S376" s="30"/>
      <c r="T376" s="31"/>
      <c r="U376" s="32"/>
      <c r="V376" s="22"/>
    </row>
    <row r="377" spans="1:22" s="209" customFormat="1">
      <c r="A377" s="23" t="str">
        <f>PE!A376</f>
        <v>210201_Metvergl_PN_Filterkas_P2_Rostock_2</v>
      </c>
      <c r="B377" s="298" t="str">
        <f>PE!AP376</f>
        <v>Methodenvergleich</v>
      </c>
      <c r="C377" s="24" t="s">
        <v>1151</v>
      </c>
      <c r="D377" s="25">
        <f>PE!AF376</f>
        <v>44.135441421466155</v>
      </c>
      <c r="E377" s="26">
        <f>PE!AL376</f>
        <v>18.792703270231094</v>
      </c>
      <c r="F377" s="26">
        <f>PP!Z376</f>
        <v>0.87518387055512914</v>
      </c>
      <c r="G377" s="26">
        <f>PS!Q376</f>
        <v>0</v>
      </c>
      <c r="H377" s="26">
        <f>PMMA!G376</f>
        <v>0</v>
      </c>
      <c r="I377" s="26">
        <f>PET!Q376</f>
        <v>0</v>
      </c>
      <c r="J377" s="27">
        <f t="shared" si="16"/>
        <v>19.667887140786224</v>
      </c>
      <c r="K377" s="28"/>
      <c r="L377" s="29"/>
      <c r="M377" s="28"/>
      <c r="N377" s="22"/>
      <c r="O377" s="332"/>
      <c r="Q377" s="332"/>
      <c r="S377" s="30"/>
      <c r="T377" s="31"/>
      <c r="U377" s="32"/>
      <c r="V377" s="22"/>
    </row>
    <row r="378" spans="1:22" s="209" customFormat="1">
      <c r="A378" s="23" t="str">
        <f>PE!A377</f>
        <v>210201_Metvergl_PN_Filterkas_P2_Rostock_3</v>
      </c>
      <c r="B378" s="298" t="str">
        <f>PE!AP377</f>
        <v>Methodenvergleich</v>
      </c>
      <c r="C378" s="24" t="s">
        <v>1151</v>
      </c>
      <c r="D378" s="25">
        <f>PE!AF377</f>
        <v>42.688217768916424</v>
      </c>
      <c r="E378" s="26">
        <f>PE!AL377</f>
        <v>11.021749729045444</v>
      </c>
      <c r="F378" s="26">
        <f>PP!Z377</f>
        <v>0.79544869189956435</v>
      </c>
      <c r="G378" s="26">
        <f>PS!Q377</f>
        <v>0</v>
      </c>
      <c r="H378" s="26">
        <f>PMMA!G377</f>
        <v>0</v>
      </c>
      <c r="I378" s="26">
        <f>PET!Q377</f>
        <v>0</v>
      </c>
      <c r="J378" s="27">
        <f t="shared" si="16"/>
        <v>11.817198420945008</v>
      </c>
      <c r="K378" s="28"/>
      <c r="L378" s="29"/>
      <c r="M378" s="28"/>
      <c r="N378" s="22"/>
      <c r="O378" s="332"/>
      <c r="Q378" s="332"/>
      <c r="S378" s="30"/>
      <c r="T378" s="31"/>
      <c r="U378" s="32"/>
      <c r="V378" s="22"/>
    </row>
    <row r="379" spans="1:22" s="209" customFormat="1">
      <c r="A379" s="23" t="str">
        <f>PE!A378</f>
        <v>210201_Metvergl_PN_Rosi_P3_Rostock_1</v>
      </c>
      <c r="B379" s="298" t="str">
        <f>PE!AP378</f>
        <v>Methodenvergleich</v>
      </c>
      <c r="C379" s="24" t="s">
        <v>1151</v>
      </c>
      <c r="D379" s="25">
        <f>PE!AF378</f>
        <v>24.912990465442196</v>
      </c>
      <c r="E379" s="26">
        <f>PE!AL378</f>
        <v>45.728672468492583</v>
      </c>
      <c r="F379" s="26">
        <f>PP!Z378</f>
        <v>8.0835055447215982</v>
      </c>
      <c r="G379" s="26">
        <f>PS!Q378</f>
        <v>0</v>
      </c>
      <c r="H379" s="26">
        <f>PMMA!G378</f>
        <v>0</v>
      </c>
      <c r="I379" s="26">
        <f>PET!Q378</f>
        <v>0</v>
      </c>
      <c r="J379" s="27">
        <f t="shared" si="16"/>
        <v>53.812178013214179</v>
      </c>
      <c r="K379" s="28"/>
      <c r="L379" s="29"/>
      <c r="M379" s="28"/>
      <c r="N379" s="22"/>
      <c r="O379" s="332"/>
      <c r="Q379" s="332"/>
      <c r="S379" s="30"/>
      <c r="T379" s="31"/>
      <c r="U379" s="32"/>
      <c r="V379" s="22"/>
    </row>
    <row r="380" spans="1:22" s="209" customFormat="1">
      <c r="A380" s="23" t="str">
        <f>PE!A379</f>
        <v>210201_Metvergl_PN_Rosi_P3_Rostock_2</v>
      </c>
      <c r="B380" s="298" t="str">
        <f>PE!AP379</f>
        <v>Methodenvergleich</v>
      </c>
      <c r="C380" s="24" t="s">
        <v>1151</v>
      </c>
      <c r="D380" s="25">
        <f>PE!AF379</f>
        <v>35.324522718864507</v>
      </c>
      <c r="E380" s="26">
        <f>PE!AL379</f>
        <v>12.709421339534172</v>
      </c>
      <c r="F380" s="26">
        <f>PP!Z379</f>
        <v>0.4460031258338733</v>
      </c>
      <c r="G380" s="26">
        <f>PS!Q379</f>
        <v>0.27096913556716096</v>
      </c>
      <c r="H380" s="26">
        <f>PMMA!G379</f>
        <v>0</v>
      </c>
      <c r="I380" s="26">
        <f>PET!Q379</f>
        <v>0</v>
      </c>
      <c r="J380" s="27">
        <f t="shared" si="16"/>
        <v>13.426393600935207</v>
      </c>
      <c r="K380" s="28"/>
      <c r="L380" s="29"/>
      <c r="M380" s="28"/>
      <c r="N380" s="22"/>
      <c r="O380" s="332"/>
      <c r="Q380" s="332"/>
      <c r="S380" s="30"/>
      <c r="T380" s="31"/>
      <c r="U380" s="32"/>
      <c r="V380" s="22"/>
    </row>
    <row r="381" spans="1:22" s="209" customFormat="1">
      <c r="A381" s="23" t="str">
        <f>PE!A380</f>
        <v>210201_Metvergl_PN_Rosi_P3_Rostock_3</v>
      </c>
      <c r="B381" s="298" t="str">
        <f>PE!AP380</f>
        <v>Methodenvergleich</v>
      </c>
      <c r="C381" s="24" t="s">
        <v>1151</v>
      </c>
      <c r="D381" s="25">
        <f>PE!AF380</f>
        <v>40.951201461730051</v>
      </c>
      <c r="E381" s="26">
        <f>PE!AL380</f>
        <v>42.276554932796437</v>
      </c>
      <c r="F381" s="26">
        <f>PP!Z380</f>
        <v>0.88850873374326611</v>
      </c>
      <c r="G381" s="26">
        <f>PS!Q380</f>
        <v>0.17004951841976385</v>
      </c>
      <c r="H381" s="26">
        <f>PMMA!G380</f>
        <v>0</v>
      </c>
      <c r="I381" s="26">
        <f>PET!Q380</f>
        <v>0</v>
      </c>
      <c r="J381" s="27">
        <f t="shared" si="16"/>
        <v>43.335113184959468</v>
      </c>
      <c r="K381" s="28"/>
      <c r="L381" s="29"/>
      <c r="M381" s="28"/>
      <c r="N381" s="22"/>
      <c r="O381" s="332"/>
      <c r="Q381" s="332"/>
      <c r="S381" s="30"/>
      <c r="T381" s="31"/>
      <c r="U381" s="32"/>
      <c r="V381" s="22"/>
    </row>
    <row r="382" spans="1:22" s="209" customFormat="1">
      <c r="A382" s="23" t="str">
        <f>PE!A381</f>
        <v>210201_Standard_PS</v>
      </c>
      <c r="B382" s="298" t="str">
        <f>PE!AP381</f>
        <v>Methode</v>
      </c>
      <c r="C382" s="24" t="s">
        <v>1135</v>
      </c>
      <c r="D382" s="25" t="e">
        <f>PE!AF381</f>
        <v>#DIV/0!</v>
      </c>
      <c r="E382" s="26">
        <f>PE!AL381</f>
        <v>0</v>
      </c>
      <c r="F382" s="26">
        <f>PP!Z381</f>
        <v>0</v>
      </c>
      <c r="G382" s="26">
        <f>PS!Q381</f>
        <v>1.8741071428571427</v>
      </c>
      <c r="H382" s="26">
        <f>PMMA!G381</f>
        <v>0</v>
      </c>
      <c r="I382" s="26">
        <f>PET!Q381</f>
        <v>0</v>
      </c>
      <c r="J382" s="27">
        <f t="shared" si="16"/>
        <v>1.8741071428571427</v>
      </c>
      <c r="K382" s="28"/>
      <c r="L382" s="29"/>
      <c r="M382" s="28"/>
      <c r="N382" s="22"/>
      <c r="O382" s="332"/>
      <c r="Q382" s="332"/>
      <c r="S382" s="30"/>
      <c r="T382" s="31"/>
      <c r="U382" s="32"/>
      <c r="V382" s="22"/>
    </row>
    <row r="383" spans="1:22" s="209" customFormat="1">
      <c r="A383" s="23" t="str">
        <f>PE!A382</f>
        <v>210212_gefault_UESS_neueS_201028_1</v>
      </c>
      <c r="B383" s="298" t="str">
        <f>PE!AP382</f>
        <v>KWS, neue Schlammbehand</v>
      </c>
      <c r="C383" s="24" t="s">
        <v>1154</v>
      </c>
      <c r="D383" s="25">
        <f>PE!AF382</f>
        <v>19.20611126847038</v>
      </c>
      <c r="E383" s="26">
        <f>PE!AL382</f>
        <v>6.7911959755290026</v>
      </c>
      <c r="F383" s="26">
        <f>PP!Z382</f>
        <v>0.69617813621134406</v>
      </c>
      <c r="G383" s="26">
        <f>PS!Q382</f>
        <v>0</v>
      </c>
      <c r="H383" s="26">
        <f>PMMA!G382</f>
        <v>0</v>
      </c>
      <c r="I383" s="26">
        <f>PET!Q382</f>
        <v>0</v>
      </c>
      <c r="J383" s="27">
        <f t="shared" si="16"/>
        <v>7.4873741117403467</v>
      </c>
      <c r="K383" s="28"/>
      <c r="L383" s="29"/>
      <c r="M383" s="28"/>
      <c r="N383" s="22"/>
      <c r="O383" s="332"/>
      <c r="Q383" s="332"/>
      <c r="S383" s="30"/>
      <c r="T383" s="31"/>
      <c r="U383" s="32"/>
      <c r="V383" s="22"/>
    </row>
    <row r="384" spans="1:22" s="209" customFormat="1">
      <c r="A384" s="23" t="str">
        <f>PE!A383</f>
        <v>210212_gefault_UESS_neueS_201028_2</v>
      </c>
      <c r="B384" s="298" t="str">
        <f>PE!AP383</f>
        <v>KWS, neue Schlammbehand</v>
      </c>
      <c r="C384" s="24" t="s">
        <v>1154</v>
      </c>
      <c r="D384" s="25">
        <f>PE!AF383</f>
        <v>10.765241818394697</v>
      </c>
      <c r="E384" s="26">
        <f>PE!AL383</f>
        <v>7.8064380413740961</v>
      </c>
      <c r="F384" s="26">
        <f>PP!Z383</f>
        <v>0.78724746970435289</v>
      </c>
      <c r="G384" s="26">
        <f>PS!Q383</f>
        <v>0</v>
      </c>
      <c r="H384" s="26">
        <f>PMMA!G383</f>
        <v>0</v>
      </c>
      <c r="I384" s="26">
        <f>PET!Q383</f>
        <v>0</v>
      </c>
      <c r="J384" s="27">
        <f t="shared" si="16"/>
        <v>8.5936855110784496</v>
      </c>
      <c r="K384" s="28"/>
      <c r="L384" s="29"/>
      <c r="M384" s="28"/>
      <c r="N384" s="22"/>
      <c r="O384" s="332"/>
      <c r="Q384" s="332"/>
      <c r="S384" s="30"/>
      <c r="T384" s="31"/>
      <c r="U384" s="32"/>
      <c r="V384" s="22"/>
    </row>
    <row r="385" spans="1:22" s="209" customFormat="1">
      <c r="A385" s="23" t="str">
        <f>PE!A384</f>
        <v>210212_gefault_UESS_neueS_201028_3</v>
      </c>
      <c r="B385" s="298" t="str">
        <f>PE!AP384</f>
        <v>KWS, neue Schlammbehand</v>
      </c>
      <c r="C385" s="24" t="s">
        <v>1154</v>
      </c>
      <c r="D385" s="25">
        <f>PE!AF384</f>
        <v>14.355785635889537</v>
      </c>
      <c r="E385" s="26">
        <f>PE!AL384</f>
        <v>4.1805690821510355</v>
      </c>
      <c r="F385" s="26">
        <f>PP!Z384</f>
        <v>0.38114290226632624</v>
      </c>
      <c r="G385" s="26">
        <f>PS!Q384</f>
        <v>0</v>
      </c>
      <c r="H385" s="26">
        <f>PMMA!G384</f>
        <v>0</v>
      </c>
      <c r="I385" s="26">
        <f>PET!Q384</f>
        <v>0</v>
      </c>
      <c r="J385" s="27">
        <f t="shared" si="16"/>
        <v>4.5617119844173617</v>
      </c>
      <c r="K385" s="28"/>
      <c r="L385" s="29"/>
      <c r="M385" s="28"/>
      <c r="N385" s="22"/>
      <c r="O385" s="332"/>
      <c r="Q385" s="332"/>
      <c r="S385" s="30"/>
      <c r="T385" s="31"/>
      <c r="U385" s="32"/>
      <c r="V385" s="22"/>
    </row>
    <row r="386" spans="1:22" s="209" customFormat="1">
      <c r="A386" s="23" t="str">
        <f>PE!A385</f>
        <v>210212_KWS_E-FS_Zentrat_201028_1</v>
      </c>
      <c r="B386" s="298" t="str">
        <f>PE!AP385</f>
        <v>KWS, Schlamm</v>
      </c>
      <c r="C386" s="24" t="s">
        <v>1155</v>
      </c>
      <c r="D386" s="25">
        <f>PE!AF385</f>
        <v>25.138437980532206</v>
      </c>
      <c r="E386" s="26">
        <f>PE!AL385</f>
        <v>4.643942541049916</v>
      </c>
      <c r="F386" s="26">
        <f>PP!Z385</f>
        <v>0</v>
      </c>
      <c r="G386" s="26">
        <f>PS!Q385</f>
        <v>0</v>
      </c>
      <c r="H386" s="26">
        <f>PMMA!G385</f>
        <v>0</v>
      </c>
      <c r="I386" s="26">
        <f>PET!Q385</f>
        <v>0</v>
      </c>
      <c r="J386" s="27">
        <f t="shared" si="16"/>
        <v>4.643942541049916</v>
      </c>
      <c r="K386" s="28"/>
      <c r="L386" s="29"/>
      <c r="M386" s="28"/>
      <c r="N386" s="22"/>
      <c r="O386" s="332"/>
      <c r="Q386" s="332"/>
      <c r="S386" s="30"/>
      <c r="T386" s="31"/>
      <c r="U386" s="32"/>
      <c r="V386" s="22"/>
    </row>
    <row r="387" spans="1:22" s="209" customFormat="1">
      <c r="A387" s="23" t="str">
        <f>PE!A386</f>
        <v>210212_KWS_E-FS_Zentrat_201028_2</v>
      </c>
      <c r="B387" s="298" t="str">
        <f>PE!AP386</f>
        <v>KWS, Schlamm</v>
      </c>
      <c r="C387" s="24" t="s">
        <v>1155</v>
      </c>
      <c r="D387" s="25">
        <f>PE!AF386</f>
        <v>38.499003677489007</v>
      </c>
      <c r="E387" s="26">
        <f>PE!AL386</f>
        <v>4.090223674290022</v>
      </c>
      <c r="F387" s="26">
        <f>PP!Z386</f>
        <v>0.3995978889168133</v>
      </c>
      <c r="G387" s="26">
        <f>PS!Q386</f>
        <v>0</v>
      </c>
      <c r="H387" s="26">
        <f>PMMA!G386</f>
        <v>0</v>
      </c>
      <c r="I387" s="26">
        <f>PET!Q386</f>
        <v>0</v>
      </c>
      <c r="J387" s="27">
        <f t="shared" si="16"/>
        <v>4.489821563206835</v>
      </c>
      <c r="K387" s="28"/>
      <c r="L387" s="29"/>
      <c r="M387" s="28"/>
      <c r="N387" s="22"/>
      <c r="O387" s="332"/>
      <c r="Q387" s="332"/>
      <c r="S387" s="30"/>
      <c r="T387" s="31"/>
      <c r="U387" s="32"/>
      <c r="V387" s="22"/>
    </row>
    <row r="388" spans="1:22" s="209" customFormat="1">
      <c r="A388" s="23" t="str">
        <f>PE!A387</f>
        <v>210212_KWS_E-FS_Zentrat_201028_3</v>
      </c>
      <c r="B388" s="298" t="str">
        <f>PE!AP387</f>
        <v>KWS, Schlamm</v>
      </c>
      <c r="C388" s="24" t="s">
        <v>1155</v>
      </c>
      <c r="D388" s="25">
        <f>PE!AF387</f>
        <v>53.065411466974886</v>
      </c>
      <c r="E388" s="26">
        <f>PE!AL387</f>
        <v>7.3666825679055163</v>
      </c>
      <c r="F388" s="26">
        <f>PP!Z387</f>
        <v>0.68948171373025102</v>
      </c>
      <c r="G388" s="26">
        <f>PS!Q387</f>
        <v>0</v>
      </c>
      <c r="H388" s="26">
        <f>PMMA!G387</f>
        <v>0</v>
      </c>
      <c r="I388" s="26">
        <f>PET!Q387</f>
        <v>0</v>
      </c>
      <c r="J388" s="27">
        <f t="shared" si="16"/>
        <v>8.0561642816357679</v>
      </c>
      <c r="K388" s="28"/>
      <c r="L388" s="29"/>
      <c r="M388" s="28"/>
      <c r="N388" s="22"/>
      <c r="O388" s="332"/>
      <c r="Q388" s="332"/>
      <c r="S388" s="30"/>
      <c r="T388" s="31"/>
      <c r="U388" s="32"/>
      <c r="V388" s="22"/>
    </row>
    <row r="389" spans="1:22" s="209" customFormat="1">
      <c r="A389" s="23" t="str">
        <f>PE!A388</f>
        <v>210222_Blindprobe</v>
      </c>
      <c r="B389" s="298" t="str">
        <f>PE!AP388</f>
        <v>Ringversuch</v>
      </c>
      <c r="C389" s="24" t="s">
        <v>1135</v>
      </c>
      <c r="D389" s="25" t="e">
        <f>PE!AF388</f>
        <v>#DIV/0!</v>
      </c>
      <c r="E389" s="26">
        <f>PE!AL388</f>
        <v>0</v>
      </c>
      <c r="F389" s="26">
        <f>PP!Z388</f>
        <v>0</v>
      </c>
      <c r="G389" s="26">
        <f>PS!Q388</f>
        <v>0</v>
      </c>
      <c r="H389" s="26">
        <f>PMMA!G388</f>
        <v>0</v>
      </c>
      <c r="I389" s="26">
        <f>PET!Q388</f>
        <v>0</v>
      </c>
      <c r="J389" s="27">
        <f t="shared" si="16"/>
        <v>0</v>
      </c>
      <c r="K389" s="28"/>
      <c r="L389" s="29"/>
      <c r="M389" s="28"/>
      <c r="N389" s="22"/>
      <c r="O389" s="332"/>
      <c r="Q389" s="332"/>
      <c r="S389" s="30"/>
      <c r="T389" s="31"/>
      <c r="U389" s="32"/>
      <c r="V389" s="22"/>
    </row>
    <row r="390" spans="1:22" s="209" customFormat="1">
      <c r="A390" s="23" t="str">
        <f>PE!A389</f>
        <v>210222_Ringversuch_BAM_KBr-ID034</v>
      </c>
      <c r="B390" s="298" t="str">
        <f>PE!AP389</f>
        <v>Ringversuch</v>
      </c>
      <c r="C390" s="24" t="s">
        <v>1135</v>
      </c>
      <c r="D390" s="25" t="e">
        <f>PE!AF389</f>
        <v>#DIV/0!</v>
      </c>
      <c r="E390" s="26">
        <f>PE!AL389</f>
        <v>0</v>
      </c>
      <c r="F390" s="26">
        <f>PP!Z389</f>
        <v>0</v>
      </c>
      <c r="G390" s="26">
        <f>PS!Q389</f>
        <v>0</v>
      </c>
      <c r="H390" s="26">
        <f>PMMA!G389</f>
        <v>0</v>
      </c>
      <c r="I390" s="26">
        <f>PET!Q389</f>
        <v>0</v>
      </c>
      <c r="J390" s="27">
        <f t="shared" si="16"/>
        <v>0</v>
      </c>
      <c r="K390" s="28"/>
      <c r="L390" s="29"/>
      <c r="M390" s="28"/>
      <c r="N390" s="22"/>
      <c r="O390" s="332"/>
      <c r="Q390" s="332"/>
      <c r="S390" s="30"/>
      <c r="T390" s="31"/>
      <c r="U390" s="32"/>
      <c r="V390" s="22"/>
    </row>
    <row r="391" spans="1:22">
      <c r="A391" s="23" t="str">
        <f>PE!A390</f>
        <v>210222_Ringversuch_BAM_PE-ID049</v>
      </c>
      <c r="B391" s="298" t="str">
        <f>PE!AP390</f>
        <v>Ringversuch</v>
      </c>
      <c r="C391" s="24" t="s">
        <v>1135</v>
      </c>
      <c r="D391" s="25">
        <f>PE!AF390</f>
        <v>31.498565990619571</v>
      </c>
      <c r="E391" s="26">
        <f>PE!AL390</f>
        <v>0</v>
      </c>
      <c r="F391" s="26">
        <f>PP!Z390</f>
        <v>0</v>
      </c>
      <c r="G391" s="26">
        <f>PS!Q390</f>
        <v>0</v>
      </c>
      <c r="H391" s="26">
        <f>PMMA!G390</f>
        <v>0</v>
      </c>
      <c r="I391" s="26">
        <f>PET!Q390</f>
        <v>0</v>
      </c>
      <c r="J391" s="27">
        <f t="shared" si="16"/>
        <v>0</v>
      </c>
    </row>
    <row r="392" spans="1:22">
      <c r="A392" s="23" t="str">
        <f>PE!A391</f>
        <v>210222_Ringversuch_BAM_PET-ID049</v>
      </c>
      <c r="B392" s="298" t="str">
        <f>PE!AP391</f>
        <v>Ringversuch</v>
      </c>
      <c r="C392" s="24" t="s">
        <v>1135</v>
      </c>
      <c r="D392" s="25" t="e">
        <f>PE!AF391</f>
        <v>#DIV/0!</v>
      </c>
      <c r="E392" s="26">
        <f>PE!AL391</f>
        <v>0</v>
      </c>
      <c r="F392" s="26">
        <f>PP!Z391</f>
        <v>0</v>
      </c>
      <c r="G392" s="26">
        <f>PS!Q391</f>
        <v>0</v>
      </c>
      <c r="H392" s="26">
        <f>PMMA!G391</f>
        <v>0</v>
      </c>
      <c r="I392" s="26">
        <f>PET!Q391</f>
        <v>0</v>
      </c>
      <c r="J392" s="27">
        <f t="shared" si="16"/>
        <v>0</v>
      </c>
    </row>
    <row r="393" spans="1:22">
      <c r="A393" s="23" t="str">
        <f>PE!A392</f>
        <v>210302_Ringversuch_BAM_KBr_ID033</v>
      </c>
      <c r="B393" s="298" t="str">
        <f>PE!AP392</f>
        <v>Ringversuch</v>
      </c>
      <c r="C393" s="24" t="s">
        <v>1135</v>
      </c>
      <c r="D393" s="25">
        <f>PE!AF392</f>
        <v>0</v>
      </c>
      <c r="E393" s="26">
        <f>PE!AL392</f>
        <v>0</v>
      </c>
      <c r="F393" s="26">
        <f>PP!Z392</f>
        <v>0</v>
      </c>
      <c r="G393" s="26">
        <f>PS!Q392</f>
        <v>0</v>
      </c>
      <c r="H393" s="26">
        <f>PMMA!G392</f>
        <v>0</v>
      </c>
      <c r="I393" s="26">
        <f>PET!Q392</f>
        <v>0</v>
      </c>
      <c r="J393" s="27">
        <f t="shared" si="16"/>
        <v>0</v>
      </c>
    </row>
    <row r="394" spans="1:22">
      <c r="A394" s="23" t="str">
        <f>PE!A393</f>
        <v>210302_Ringversuch_BAM_PE_ID050</v>
      </c>
      <c r="B394" s="298" t="str">
        <f>PE!AP393</f>
        <v>Ringversuch</v>
      </c>
      <c r="C394" s="24" t="s">
        <v>1135</v>
      </c>
      <c r="D394" s="25">
        <f>PE!AF393</f>
        <v>32.736872173298757</v>
      </c>
      <c r="E394" s="26">
        <f>PE!AL393</f>
        <v>0</v>
      </c>
      <c r="F394" s="26">
        <f>PP!Z393</f>
        <v>0</v>
      </c>
      <c r="G394" s="26">
        <f>PS!Q393</f>
        <v>0</v>
      </c>
      <c r="H394" s="26">
        <f>PMMA!G393</f>
        <v>0</v>
      </c>
      <c r="I394" s="26">
        <f>PET!Q393</f>
        <v>0</v>
      </c>
      <c r="J394" s="27">
        <f t="shared" si="16"/>
        <v>0</v>
      </c>
    </row>
    <row r="395" spans="1:22">
      <c r="A395" s="23" t="str">
        <f>PE!A394</f>
        <v>210303_Ringversuch_BAM_PE_ID051</v>
      </c>
      <c r="B395" s="298" t="str">
        <f>PE!AP394</f>
        <v>Ringversuch</v>
      </c>
      <c r="C395" s="24" t="s">
        <v>1135</v>
      </c>
      <c r="D395" s="25">
        <f>PE!AF394</f>
        <v>28.510413980442046</v>
      </c>
      <c r="E395" s="26">
        <f>PE!AL394</f>
        <v>0</v>
      </c>
      <c r="F395" s="26">
        <f>PP!Z394</f>
        <v>0</v>
      </c>
      <c r="G395" s="26">
        <f>PS!Q394</f>
        <v>0</v>
      </c>
      <c r="H395" s="26">
        <f>PMMA!G394</f>
        <v>0</v>
      </c>
      <c r="I395" s="26">
        <f>PET!Q394</f>
        <v>0</v>
      </c>
      <c r="J395" s="27">
        <f t="shared" si="16"/>
        <v>0</v>
      </c>
    </row>
    <row r="396" spans="1:22">
      <c r="A396" s="23" t="str">
        <f>PE!A395</f>
        <v>210303_ringversuch_BAM_PET_ID050</v>
      </c>
      <c r="B396" s="298" t="str">
        <f>PE!AP395</f>
        <v>Ringversuch</v>
      </c>
      <c r="C396" s="24" t="s">
        <v>1135</v>
      </c>
      <c r="D396" s="25" t="e">
        <f>PE!AF395</f>
        <v>#DIV/0!</v>
      </c>
      <c r="E396" s="26">
        <f>PE!AL395</f>
        <v>0</v>
      </c>
      <c r="F396" s="26">
        <f>PP!Z395</f>
        <v>0</v>
      </c>
      <c r="G396" s="26">
        <f>PS!Q395</f>
        <v>0</v>
      </c>
      <c r="H396" s="26">
        <f>PMMA!G395</f>
        <v>0</v>
      </c>
      <c r="I396" s="26">
        <f>PET!Q395</f>
        <v>0</v>
      </c>
      <c r="J396" s="27">
        <f t="shared" si="16"/>
        <v>0</v>
      </c>
    </row>
    <row r="397" spans="1:22">
      <c r="A397" s="23" t="str">
        <f>PE!A396</f>
        <v>210224_KWS_Abl_NK_B_20102728_spike_2</v>
      </c>
      <c r="B397" s="298" t="str">
        <f>PE!AP396</f>
        <v>KWS, Schlamm</v>
      </c>
      <c r="C397" s="24" t="s">
        <v>1151</v>
      </c>
      <c r="D397" s="25">
        <f>PE!AF396</f>
        <v>37.96892492041907</v>
      </c>
      <c r="E397" s="26">
        <f>PE!AL396</f>
        <v>4.3692374409995658</v>
      </c>
      <c r="F397" s="26">
        <f>PP!Z396</f>
        <v>0.28167273169127244</v>
      </c>
      <c r="G397" s="26">
        <f>PS!Q396</f>
        <v>0.37002935094809214</v>
      </c>
      <c r="H397" s="26">
        <f>PMMA!G396</f>
        <v>0</v>
      </c>
      <c r="I397" s="26">
        <f>PET!Q396</f>
        <v>0</v>
      </c>
      <c r="J397" s="27">
        <f t="shared" si="16"/>
        <v>5.0209395236389307</v>
      </c>
    </row>
    <row r="398" spans="1:22">
      <c r="A398" s="23" t="str">
        <f>PE!A397</f>
        <v>210224_KWS_Abl_NK_B_20102728_spike_3</v>
      </c>
      <c r="B398" s="298" t="str">
        <f>PE!AP397</f>
        <v>KWS, Schlamm</v>
      </c>
      <c r="C398" s="24" t="s">
        <v>1151</v>
      </c>
      <c r="D398" s="25">
        <f>PE!AF397</f>
        <v>35.101136626008618</v>
      </c>
      <c r="E398" s="26">
        <f>PE!AL397</f>
        <v>3.2729333321573777</v>
      </c>
      <c r="F398" s="26">
        <f>PP!Z397</f>
        <v>0.41922804418063842</v>
      </c>
      <c r="G398" s="26">
        <f>PS!Q397</f>
        <v>0.3452898582679943</v>
      </c>
      <c r="H398" s="26">
        <f>PMMA!G397</f>
        <v>0</v>
      </c>
      <c r="I398" s="26">
        <f>PET!Q397</f>
        <v>0</v>
      </c>
      <c r="J398" s="27">
        <f t="shared" si="16"/>
        <v>4.037451234606011</v>
      </c>
    </row>
    <row r="399" spans="1:22">
      <c r="A399" s="23" t="str">
        <f>PE!A398</f>
        <v>210224_KWS_Dickschlamm_201028_1</v>
      </c>
      <c r="B399" s="298" t="str">
        <f>PE!AP398</f>
        <v>KWS, Schlamm</v>
      </c>
      <c r="C399" s="209" t="s">
        <v>1156</v>
      </c>
      <c r="D399" s="25">
        <f>PE!AF398</f>
        <v>73.92343256209486</v>
      </c>
      <c r="E399" s="26">
        <f>PE!AL398</f>
        <v>5.6564691733804446</v>
      </c>
      <c r="F399" s="26">
        <f>PP!Z398</f>
        <v>0</v>
      </c>
      <c r="G399" s="26">
        <f>PS!Q398</f>
        <v>0.25981524249422633</v>
      </c>
      <c r="H399" s="26">
        <f>PMMA!G398</f>
        <v>0</v>
      </c>
      <c r="I399" s="26">
        <f>PET!Q398</f>
        <v>0</v>
      </c>
      <c r="J399" s="27">
        <f t="shared" si="16"/>
        <v>5.9162844158746708</v>
      </c>
    </row>
    <row r="400" spans="1:22">
      <c r="A400" s="23" t="str">
        <f>PE!A399</f>
        <v>210224_KWS_Dickschlamm_201028_2</v>
      </c>
      <c r="B400" s="298" t="str">
        <f>PE!AP399</f>
        <v>KWS, Schlamm</v>
      </c>
      <c r="C400" s="209" t="s">
        <v>1156</v>
      </c>
      <c r="D400" s="25">
        <f>PE!AF399</f>
        <v>90.84528495101948</v>
      </c>
      <c r="E400" s="26">
        <f>PE!AL399</f>
        <v>6.8211314475873541</v>
      </c>
      <c r="F400" s="26">
        <f>PP!Z399</f>
        <v>0.39517470881863564</v>
      </c>
      <c r="G400" s="26">
        <f>PS!Q399</f>
        <v>0</v>
      </c>
      <c r="H400" s="26">
        <f>PMMA!G399</f>
        <v>0</v>
      </c>
      <c r="I400" s="26">
        <f>PET!Q399</f>
        <v>0</v>
      </c>
      <c r="J400" s="27">
        <f t="shared" si="16"/>
        <v>7.2163061564059898</v>
      </c>
    </row>
    <row r="401" spans="1:10">
      <c r="A401" s="23" t="str">
        <f>PE!A400</f>
        <v>210224_KWS_Dickschlamm_Reinigungssand_201028_1</v>
      </c>
      <c r="B401" s="298" t="str">
        <f>PE!AP400</f>
        <v>Probenaufbereitung</v>
      </c>
      <c r="C401" s="209" t="s">
        <v>1157</v>
      </c>
      <c r="D401" s="25" t="e">
        <f>PE!AF400</f>
        <v>#DIV/0!</v>
      </c>
      <c r="E401" s="26">
        <f>PE!AL400</f>
        <v>0</v>
      </c>
      <c r="F401" s="26">
        <f>PP!Z400</f>
        <v>0</v>
      </c>
      <c r="G401" s="26">
        <f>PS!Q400</f>
        <v>0</v>
      </c>
      <c r="H401" s="26">
        <f>PMMA!G400</f>
        <v>0</v>
      </c>
      <c r="I401" s="26">
        <f>PET!Q400</f>
        <v>0</v>
      </c>
      <c r="J401" s="27">
        <f t="shared" si="16"/>
        <v>0</v>
      </c>
    </row>
    <row r="402" spans="1:10">
      <c r="A402" s="23" t="str">
        <f>PE!A401</f>
        <v>210224_KWS_Dickschlamm_Reinigungssand_201028_2</v>
      </c>
      <c r="B402" s="298" t="str">
        <f>PE!AP401</f>
        <v>Probenaufbereitung</v>
      </c>
      <c r="C402" s="209" t="s">
        <v>1157</v>
      </c>
      <c r="D402" s="25" t="e">
        <f>PE!AF401</f>
        <v>#DIV/0!</v>
      </c>
      <c r="E402" s="26">
        <f>PE!AL401</f>
        <v>0</v>
      </c>
      <c r="F402" s="26">
        <f>PP!Z401</f>
        <v>0</v>
      </c>
      <c r="G402" s="26">
        <f>PS!Q401</f>
        <v>0.28500505654132574</v>
      </c>
      <c r="H402" s="26">
        <f>PMMA!G401</f>
        <v>0</v>
      </c>
      <c r="I402" s="26">
        <f>PET!Q401</f>
        <v>0</v>
      </c>
      <c r="J402" s="27">
        <f t="shared" si="16"/>
        <v>0.28500505654132574</v>
      </c>
    </row>
    <row r="403" spans="1:10">
      <c r="A403" s="23" t="str">
        <f>PE!A402</f>
        <v>210224_Methvergl_Rostock_FK_UM_P2_1</v>
      </c>
      <c r="B403" s="298" t="str">
        <f>PE!AP402</f>
        <v>Methodenvergleich</v>
      </c>
      <c r="C403" s="209" t="s">
        <v>1151</v>
      </c>
      <c r="D403" s="25" t="e">
        <f>PE!AF402</f>
        <v>#DIV/0!</v>
      </c>
      <c r="E403" s="26">
        <f>PE!AL402</f>
        <v>0</v>
      </c>
      <c r="F403" s="26">
        <f>PP!Z402</f>
        <v>0</v>
      </c>
      <c r="G403" s="26">
        <f>PS!Q402</f>
        <v>0</v>
      </c>
      <c r="H403" s="26">
        <f>PMMA!G402</f>
        <v>0</v>
      </c>
      <c r="I403" s="26">
        <f>PET!Q402</f>
        <v>0</v>
      </c>
      <c r="J403" s="27">
        <f t="shared" si="16"/>
        <v>0</v>
      </c>
    </row>
    <row r="404" spans="1:10">
      <c r="A404" s="23" t="str">
        <f>PE!A403</f>
        <v>210224_Methvergl_Rostock_FK_UM_P2_3</v>
      </c>
      <c r="B404" s="298" t="str">
        <f>PE!AP403</f>
        <v>Methodenvergleich</v>
      </c>
      <c r="C404" s="209" t="s">
        <v>1151</v>
      </c>
      <c r="D404" s="25" t="e">
        <f>PE!AF403</f>
        <v>#DIV/0!</v>
      </c>
      <c r="E404" s="26">
        <f>PE!AL403</f>
        <v>0</v>
      </c>
      <c r="F404" s="26">
        <f>PP!Z403</f>
        <v>0</v>
      </c>
      <c r="G404" s="26">
        <f>PS!Q403</f>
        <v>0</v>
      </c>
      <c r="H404" s="26">
        <f>PMMA!G403</f>
        <v>0</v>
      </c>
      <c r="I404" s="26">
        <f>PET!Q403</f>
        <v>0</v>
      </c>
      <c r="J404" s="27">
        <f t="shared" si="16"/>
        <v>0</v>
      </c>
    </row>
    <row r="405" spans="1:10">
      <c r="A405" s="23" t="str">
        <f>PE!A404</f>
        <v>210224_Methvergl_Rostock_Rosi_P1_1</v>
      </c>
      <c r="B405" s="298" t="str">
        <f>PE!AP404</f>
        <v>Methodenvergleich</v>
      </c>
      <c r="C405" s="209" t="s">
        <v>1151</v>
      </c>
      <c r="D405" s="25">
        <f>PE!AF404</f>
        <v>3.8104386807556878</v>
      </c>
      <c r="E405" s="26">
        <f>PE!AL404</f>
        <v>2.1666134783754911</v>
      </c>
      <c r="F405" s="26">
        <f>PP!Z404</f>
        <v>0.88431315415816825</v>
      </c>
      <c r="G405" s="26">
        <f>PS!Q404</f>
        <v>0.95738924116496238</v>
      </c>
      <c r="H405" s="26">
        <f>PMMA!G404</f>
        <v>0</v>
      </c>
      <c r="I405" s="26">
        <f>PET!Q404</f>
        <v>0</v>
      </c>
      <c r="J405" s="27">
        <f t="shared" si="16"/>
        <v>4.0083158736986215</v>
      </c>
    </row>
    <row r="406" spans="1:10">
      <c r="A406" s="23" t="str">
        <f>PE!A405</f>
        <v>210224_Methvergl_Rostock_Rosi_P1_2</v>
      </c>
      <c r="B406" s="298" t="str">
        <f>PE!AP405</f>
        <v>Methodenvergleich</v>
      </c>
      <c r="C406" s="209" t="s">
        <v>1151</v>
      </c>
      <c r="D406" s="25">
        <f>PE!AF405</f>
        <v>0.29806259314456057</v>
      </c>
      <c r="E406" s="26">
        <f>PE!AL405</f>
        <v>4.7472496374120068</v>
      </c>
      <c r="F406" s="26">
        <f>PP!Z405</f>
        <v>1.7439598146379425</v>
      </c>
      <c r="G406" s="26">
        <f>PS!Q405</f>
        <v>1.6166118362870989</v>
      </c>
      <c r="H406" s="26">
        <f>PMMA!G405</f>
        <v>0</v>
      </c>
      <c r="I406" s="26">
        <f>PET!Q405</f>
        <v>0</v>
      </c>
      <c r="J406" s="27">
        <f t="shared" si="16"/>
        <v>8.107821288337048</v>
      </c>
    </row>
    <row r="407" spans="1:10">
      <c r="A407" s="23" t="str">
        <f>PE!A406</f>
        <v>210224_Methvergl_Rostock_Rosi_P2_1</v>
      </c>
      <c r="B407" s="298" t="str">
        <f>PE!AP406</f>
        <v>Methodenvergleich</v>
      </c>
      <c r="C407" s="209" t="s">
        <v>1151</v>
      </c>
      <c r="D407" s="25">
        <f>PE!AF406</f>
        <v>20.998312600557227</v>
      </c>
      <c r="E407" s="26">
        <f>PE!AL406</f>
        <v>23.952439139016825</v>
      </c>
      <c r="F407" s="26">
        <f>PP!Z406</f>
        <v>0</v>
      </c>
      <c r="G407" s="26">
        <f>PS!Q406</f>
        <v>0</v>
      </c>
      <c r="H407" s="26">
        <f>PMMA!G406</f>
        <v>0</v>
      </c>
      <c r="I407" s="26">
        <f>PET!Q406</f>
        <v>0</v>
      </c>
      <c r="J407" s="27">
        <f t="shared" si="16"/>
        <v>23.952439139016825</v>
      </c>
    </row>
    <row r="408" spans="1:10">
      <c r="A408" s="23" t="str">
        <f>PE!A407</f>
        <v>210224_Methvergl_Rostock_Rosi_P2_2</v>
      </c>
      <c r="B408" s="298" t="str">
        <f>PE!AP407</f>
        <v>Methodenvergleich</v>
      </c>
      <c r="C408" s="209" t="s">
        <v>1151</v>
      </c>
      <c r="D408" s="25">
        <f>PE!AF407</f>
        <v>28.436102268893908</v>
      </c>
      <c r="E408" s="26">
        <f>PE!AL407</f>
        <v>13.619010373018979</v>
      </c>
      <c r="F408" s="26">
        <f>PP!Z407</f>
        <v>0</v>
      </c>
      <c r="G408" s="26">
        <f>PS!Q407</f>
        <v>0</v>
      </c>
      <c r="H408" s="26">
        <f>PMMA!G407</f>
        <v>0</v>
      </c>
      <c r="I408" s="26">
        <f>PET!Q407</f>
        <v>0</v>
      </c>
      <c r="J408" s="27">
        <f t="shared" si="16"/>
        <v>13.619010373018979</v>
      </c>
    </row>
    <row r="409" spans="1:10">
      <c r="A409" s="23" t="str">
        <f>PE!A408</f>
        <v>210224_Methvergl_Rostock_Rosi_P3_1</v>
      </c>
      <c r="B409" s="298" t="str">
        <f>PE!AP408</f>
        <v>Methodenvergleich</v>
      </c>
      <c r="C409" s="209" t="s">
        <v>1151</v>
      </c>
      <c r="D409" s="25">
        <f>PE!AF408</f>
        <v>12.780726827276423</v>
      </c>
      <c r="E409" s="26">
        <f>PE!AL408</f>
        <v>3.8651333094842277</v>
      </c>
      <c r="F409" s="26">
        <f>PP!Z408</f>
        <v>1.7112434502640936</v>
      </c>
      <c r="G409" s="26">
        <f>PS!Q408</f>
        <v>0</v>
      </c>
      <c r="H409" s="26">
        <f>PMMA!G408</f>
        <v>0</v>
      </c>
      <c r="I409" s="26">
        <f>PET!Q408</f>
        <v>0</v>
      </c>
      <c r="J409" s="27">
        <f t="shared" si="16"/>
        <v>5.5763767597483209</v>
      </c>
    </row>
    <row r="410" spans="1:10">
      <c r="A410" s="23" t="str">
        <f>PE!A409</f>
        <v>210224_Methvergl_Rostock_Rosi_P3_2</v>
      </c>
      <c r="B410" s="298" t="str">
        <f>PE!AP409</f>
        <v>Methodenvergleich</v>
      </c>
      <c r="C410" s="209" t="s">
        <v>1151</v>
      </c>
      <c r="D410" s="25">
        <f>PE!AF409</f>
        <v>23.537556247836598</v>
      </c>
      <c r="E410" s="26">
        <f>PE!AL409</f>
        <v>2.4837511606313836</v>
      </c>
      <c r="F410" s="26">
        <f>PP!Z409</f>
        <v>1.3191650331854601</v>
      </c>
      <c r="G410" s="26">
        <f>PS!Q409</f>
        <v>0</v>
      </c>
      <c r="H410" s="26">
        <f>PMMA!G409</f>
        <v>0</v>
      </c>
      <c r="I410" s="26">
        <f>PET!Q409</f>
        <v>0</v>
      </c>
      <c r="J410" s="27">
        <f t="shared" si="16"/>
        <v>3.8029161938168436</v>
      </c>
    </row>
    <row r="411" spans="1:10">
      <c r="A411" s="23" t="str">
        <f>PE!A410</f>
        <v>210224_Methvergl_Rostock_Rosi_P4_1</v>
      </c>
      <c r="B411" s="298" t="str">
        <f>PE!AP410</f>
        <v>Methodenvergleich</v>
      </c>
      <c r="C411" s="209" t="s">
        <v>1151</v>
      </c>
      <c r="D411" s="25">
        <f>PE!AF410</f>
        <v>51.082704644098229</v>
      </c>
      <c r="E411" s="26">
        <f>PE!AL410</f>
        <v>1.6560106500468623</v>
      </c>
      <c r="F411" s="26">
        <f>PP!Z410</f>
        <v>0.69667066640399733</v>
      </c>
      <c r="G411" s="26">
        <f>PS!Q410</f>
        <v>0</v>
      </c>
      <c r="H411" s="26">
        <f>PMMA!G410</f>
        <v>0</v>
      </c>
      <c r="I411" s="26">
        <f>PET!Q410</f>
        <v>0</v>
      </c>
      <c r="J411" s="27">
        <f t="shared" si="16"/>
        <v>2.3526813164508598</v>
      </c>
    </row>
    <row r="412" spans="1:10">
      <c r="A412" s="23" t="str">
        <f>PE!A411</f>
        <v>210224_Methvergl_Rostock_Rosi_P4_2</v>
      </c>
      <c r="B412" s="298" t="str">
        <f>PE!AP411</f>
        <v>Methodenvergleich</v>
      </c>
      <c r="C412" s="209" t="s">
        <v>1151</v>
      </c>
      <c r="D412" s="25">
        <f>PE!AF411</f>
        <v>10.088832487309576</v>
      </c>
      <c r="E412" s="26">
        <f>PE!AL411</f>
        <v>1.3162730097217119</v>
      </c>
      <c r="F412" s="26">
        <f>PP!Z411</f>
        <v>0.75794273878328255</v>
      </c>
      <c r="G412" s="26">
        <f>PS!Q411</f>
        <v>0</v>
      </c>
      <c r="H412" s="26">
        <f>PMMA!G411</f>
        <v>0</v>
      </c>
      <c r="I412" s="26">
        <f>PET!Q411</f>
        <v>0</v>
      </c>
      <c r="J412" s="27">
        <f t="shared" si="16"/>
        <v>2.0742157485049946</v>
      </c>
    </row>
    <row r="413" spans="1:10">
      <c r="A413" s="23" t="str">
        <f>PE!A412</f>
        <v>210321_KWS_FS_201030_1</v>
      </c>
      <c r="B413" s="298" t="str">
        <f>PE!AP412</f>
        <v>KWS, Schlamm</v>
      </c>
      <c r="C413" s="209" t="s">
        <v>1148</v>
      </c>
      <c r="D413" s="25">
        <f>PE!AF412</f>
        <v>23.642439398282551</v>
      </c>
      <c r="E413" s="26">
        <f>PE!AL412</f>
        <v>3.2998658129411269</v>
      </c>
      <c r="F413" s="26">
        <f>PP!Z412</f>
        <v>0</v>
      </c>
      <c r="G413" s="26">
        <f>PS!Q412</f>
        <v>0.25041207049575254</v>
      </c>
      <c r="H413" s="26">
        <f>PMMA!G412</f>
        <v>0</v>
      </c>
      <c r="I413" s="26">
        <f>PET!Q412</f>
        <v>10.376780355859854</v>
      </c>
      <c r="J413" s="27">
        <f t="shared" si="16"/>
        <v>13.927058239296734</v>
      </c>
    </row>
    <row r="414" spans="1:10">
      <c r="A414" s="23" t="str">
        <f>PE!A413</f>
        <v>210321_KWS_FS_201030_3</v>
      </c>
      <c r="B414" s="298" t="str">
        <f>PE!AP413</f>
        <v>KWS, Schlamm</v>
      </c>
      <c r="C414" s="209" t="s">
        <v>1148</v>
      </c>
      <c r="D414" s="25">
        <f>PE!AF413</f>
        <v>31.448594638740801</v>
      </c>
      <c r="E414" s="26">
        <f>PE!AL413</f>
        <v>4.2952607297637355</v>
      </c>
      <c r="F414" s="26">
        <f>PP!Z413</f>
        <v>0</v>
      </c>
      <c r="G414" s="26">
        <f>PS!Q413</f>
        <v>0.26282678596393122</v>
      </c>
      <c r="H414" s="26">
        <f>PMMA!G413</f>
        <v>0</v>
      </c>
      <c r="I414" s="26">
        <f>PET!Q413</f>
        <v>8.3489444988116865</v>
      </c>
      <c r="J414" s="27">
        <f t="shared" si="16"/>
        <v>12.907032014539354</v>
      </c>
    </row>
    <row r="415" spans="1:10">
      <c r="A415" s="23" t="str">
        <f>PE!A414</f>
        <v>210321_KWS_FS_201030_spike_PMMA</v>
      </c>
      <c r="B415" s="298" t="str">
        <f>PE!AP414</f>
        <v>KWS, Schlamm</v>
      </c>
      <c r="C415" s="209" t="s">
        <v>1148</v>
      </c>
      <c r="D415" s="25">
        <f>PE!AF414</f>
        <v>35.991861210736573</v>
      </c>
      <c r="E415" s="26">
        <f>PE!AL414</f>
        <v>2.3400098708562971</v>
      </c>
      <c r="F415" s="26">
        <f>PP!Z414</f>
        <v>0</v>
      </c>
      <c r="G415" s="26">
        <f>PS!Q414</f>
        <v>0.24060212223410379</v>
      </c>
      <c r="H415" s="26">
        <f>PMMA!G414</f>
        <v>0</v>
      </c>
      <c r="I415" s="26">
        <f>PET!Q414</f>
        <v>7.4802582874064321</v>
      </c>
      <c r="J415" s="27">
        <f t="shared" si="16"/>
        <v>10.060870280496832</v>
      </c>
    </row>
    <row r="416" spans="1:10">
      <c r="A416" s="23" t="str">
        <f>PE!A415</f>
        <v>210321_KWS_PS_201030_1</v>
      </c>
      <c r="B416" s="298" t="str">
        <f>PE!AP415</f>
        <v>KWS, Schlamm</v>
      </c>
      <c r="C416" s="209" t="s">
        <v>1137</v>
      </c>
      <c r="D416" s="25">
        <f>PE!AF415</f>
        <v>38.547640278465018</v>
      </c>
      <c r="E416" s="26">
        <f>PE!AL415</f>
        <v>4.2465715359253258</v>
      </c>
      <c r="F416" s="26">
        <f>PP!Z415</f>
        <v>0</v>
      </c>
      <c r="G416" s="26">
        <f>PS!Q415</f>
        <v>0.2446529733491361</v>
      </c>
      <c r="H416" s="26">
        <f>PMMA!G415</f>
        <v>0</v>
      </c>
      <c r="I416" s="26">
        <f>PET!Q415</f>
        <v>11.3627714288821</v>
      </c>
      <c r="J416" s="27">
        <f t="shared" si="16"/>
        <v>15.853995938156562</v>
      </c>
    </row>
    <row r="417" spans="1:10">
      <c r="A417" s="23" t="str">
        <f>PE!A416</f>
        <v>210321_KWS_PS_201030_2</v>
      </c>
      <c r="B417" s="298" t="str">
        <f>PE!AP416</f>
        <v>KWS, Schlamm</v>
      </c>
      <c r="C417" s="209" t="s">
        <v>1137</v>
      </c>
      <c r="D417" s="25">
        <f>PE!AF416</f>
        <v>25.223053566228387</v>
      </c>
      <c r="E417" s="26">
        <f>PE!AL416</f>
        <v>3.4047598492042939</v>
      </c>
      <c r="F417" s="26">
        <f>PP!Z416</f>
        <v>0</v>
      </c>
      <c r="G417" s="26">
        <f>PS!Q416</f>
        <v>0.21963221963221966</v>
      </c>
      <c r="H417" s="26">
        <f>PMMA!G416</f>
        <v>0</v>
      </c>
      <c r="I417" s="26">
        <f>PET!Q416</f>
        <v>9.6824656824656827</v>
      </c>
      <c r="J417" s="27">
        <f t="shared" si="16"/>
        <v>13.306857751302196</v>
      </c>
    </row>
    <row r="418" spans="1:10">
      <c r="A418" s="23" t="str">
        <f>PE!A417</f>
        <v>210321_KWS_PS_201030_3</v>
      </c>
      <c r="B418" s="298" t="str">
        <f>PE!AP417</f>
        <v>KWS, Schlamm</v>
      </c>
      <c r="C418" s="209" t="s">
        <v>1137</v>
      </c>
      <c r="D418" s="25">
        <f>PE!AF417</f>
        <v>28.659361836424814</v>
      </c>
      <c r="E418" s="26">
        <f>PE!AL417</f>
        <v>3.5680149454750838</v>
      </c>
      <c r="F418" s="26">
        <f>PP!Z417</f>
        <v>0</v>
      </c>
      <c r="G418" s="26">
        <f>PS!Q417</f>
        <v>0.23678150931919889</v>
      </c>
      <c r="H418" s="26">
        <f>PMMA!G417</f>
        <v>0</v>
      </c>
      <c r="I418" s="26">
        <f>PET!Q417</f>
        <v>11.229743233262372</v>
      </c>
      <c r="J418" s="27">
        <f t="shared" si="16"/>
        <v>15.034539688056654</v>
      </c>
    </row>
    <row r="419" spans="1:10">
      <c r="A419" s="23" t="str">
        <f>PE!A418</f>
        <v>210321_KWS_PS_201030_spike_PS</v>
      </c>
      <c r="B419" s="298" t="str">
        <f>PE!AP418</f>
        <v>KWS, Schlamm</v>
      </c>
      <c r="C419" s="209" t="s">
        <v>1137</v>
      </c>
      <c r="D419" s="25">
        <f>PE!AF418</f>
        <v>26.386953460131497</v>
      </c>
      <c r="E419" s="26">
        <f>PE!AL418</f>
        <v>3.5697678538214213</v>
      </c>
      <c r="F419" s="26">
        <f>PP!Z418</f>
        <v>0</v>
      </c>
      <c r="G419" s="26">
        <f>PS!Q418</f>
        <v>0.36314358343002395</v>
      </c>
      <c r="H419" s="26">
        <f>PMMA!G418</f>
        <v>0</v>
      </c>
      <c r="I419" s="26">
        <f>PET!Q418</f>
        <v>9.4762760954093324</v>
      </c>
      <c r="J419" s="27">
        <f t="shared" si="16"/>
        <v>13.409187532660777</v>
      </c>
    </row>
    <row r="420" spans="1:10">
      <c r="A420" s="23" t="str">
        <f>PE!A419</f>
        <v>210321_KWS_Zentrat_FSE_201030_1</v>
      </c>
      <c r="B420" s="298" t="str">
        <f>PE!AP419</f>
        <v>KWS, Schlamm</v>
      </c>
      <c r="C420" s="209" t="s">
        <v>1141</v>
      </c>
      <c r="D420" s="25">
        <f>PE!AF419</f>
        <v>16.107593184343742</v>
      </c>
      <c r="E420" s="26">
        <f>PE!AL419</f>
        <v>1.4741506646971936</v>
      </c>
      <c r="F420" s="26">
        <f>PP!Z419</f>
        <v>0</v>
      </c>
      <c r="G420" s="26">
        <f>PS!Q419</f>
        <v>0.21959625800098476</v>
      </c>
      <c r="H420" s="26">
        <f>PMMA!G419</f>
        <v>0</v>
      </c>
      <c r="I420" s="26">
        <f>PET!Q419</f>
        <v>6.761201378631216</v>
      </c>
      <c r="J420" s="27">
        <f t="shared" si="16"/>
        <v>8.4549483013293951</v>
      </c>
    </row>
    <row r="421" spans="1:10">
      <c r="A421" s="23" t="str">
        <f>PE!A420</f>
        <v>210321_KWS_Zentrat_FSE_201030_2</v>
      </c>
      <c r="B421" s="298" t="str">
        <f>PE!AP420</f>
        <v>KWS, Schlamm</v>
      </c>
      <c r="C421" s="209" t="s">
        <v>1141</v>
      </c>
      <c r="D421" s="25">
        <f>PE!AF420</f>
        <v>34.577304905660526</v>
      </c>
      <c r="E421" s="26">
        <f>PE!AL420</f>
        <v>1.362872512398053</v>
      </c>
      <c r="F421" s="26">
        <f>PP!Z420</f>
        <v>0</v>
      </c>
      <c r="G421" s="26">
        <f>PS!Q420</f>
        <v>0.19909948581187842</v>
      </c>
      <c r="H421" s="26">
        <f>PMMA!G420</f>
        <v>0</v>
      </c>
      <c r="I421" s="26">
        <f>PET!Q420</f>
        <v>6.5447106207702781</v>
      </c>
      <c r="J421" s="27">
        <f t="shared" si="16"/>
        <v>8.1066826189802086</v>
      </c>
    </row>
    <row r="422" spans="1:10">
      <c r="A422" s="23" t="str">
        <f>PE!A421</f>
        <v>210321_KWS_Zentrat_FSE_201030_3</v>
      </c>
      <c r="B422" s="298" t="str">
        <f>PE!AP421</f>
        <v>KWS, Schlamm</v>
      </c>
      <c r="C422" s="209" t="s">
        <v>1141</v>
      </c>
      <c r="D422" s="25">
        <f>PE!AF421</f>
        <v>28.230599593012656</v>
      </c>
      <c r="E422" s="26">
        <f>PE!AL421</f>
        <v>1.6424366604872023</v>
      </c>
      <c r="F422" s="26">
        <f>PP!Z421</f>
        <v>0</v>
      </c>
      <c r="G422" s="26">
        <f>PS!Q421</f>
        <v>0.18715794889080087</v>
      </c>
      <c r="H422" s="26">
        <f>PMMA!G421</f>
        <v>0</v>
      </c>
      <c r="I422" s="26">
        <f>PET!Q421</f>
        <v>6.0795288232111346</v>
      </c>
      <c r="J422" s="27">
        <f t="shared" si="16"/>
        <v>7.909123432589138</v>
      </c>
    </row>
    <row r="423" spans="1:10">
      <c r="A423" s="23" t="str">
        <f>PE!A422</f>
        <v>210321_KWS_Zentrat_FSE_201030_spike_PP</v>
      </c>
      <c r="B423" s="298" t="str">
        <f>PE!AP422</f>
        <v>KWS, Schlamm</v>
      </c>
      <c r="C423" s="209" t="s">
        <v>1141</v>
      </c>
      <c r="D423" s="25">
        <f>PE!AF422</f>
        <v>10.128600672326373</v>
      </c>
      <c r="E423" s="26">
        <f>PE!AL422</f>
        <v>2.1547534184433932</v>
      </c>
      <c r="F423" s="26">
        <f>PP!Z422</f>
        <v>1.6555418745814703</v>
      </c>
      <c r="G423" s="26">
        <f>PS!Q422</f>
        <v>0.24517745663491242</v>
      </c>
      <c r="H423" s="26">
        <f>PMMA!G422</f>
        <v>0</v>
      </c>
      <c r="I423" s="26">
        <f>PET!Q422</f>
        <v>7.2969995463677018</v>
      </c>
      <c r="J423" s="27">
        <f t="shared" si="16"/>
        <v>11.352472296027479</v>
      </c>
    </row>
    <row r="424" spans="1:10">
      <c r="A424" s="23" t="str">
        <f>PE!A423</f>
        <v>210321_Standard_vita-cola_PET</v>
      </c>
      <c r="B424" s="298" t="str">
        <f>PE!AP423</f>
        <v>Methode</v>
      </c>
      <c r="C424" s="209" t="s">
        <v>1145</v>
      </c>
      <c r="D424" s="25" t="e">
        <f>PE!AF423</f>
        <v>#DIV/0!</v>
      </c>
      <c r="E424" s="26">
        <f>PE!AL423</f>
        <v>0</v>
      </c>
      <c r="F424" s="26">
        <f>PP!Z423</f>
        <v>0</v>
      </c>
      <c r="G424" s="26">
        <f>PS!Q423</f>
        <v>1.7502124044180119E-2</v>
      </c>
      <c r="H424" s="26">
        <f>PMMA!G423</f>
        <v>0</v>
      </c>
      <c r="I424" s="26">
        <f>PET!Q423</f>
        <v>1.2812800906258848</v>
      </c>
      <c r="J424" s="27">
        <f t="shared" si="16"/>
        <v>1.2987822146700649</v>
      </c>
    </row>
    <row r="425" spans="1:10">
      <c r="A425" s="23" t="str">
        <f>PE!A424</f>
        <v>210322_KWS_DS_201028_1</v>
      </c>
      <c r="B425" s="298" t="str">
        <f>PE!AP424</f>
        <v>KWS, Schlamm</v>
      </c>
      <c r="C425" s="209" t="s">
        <v>1156</v>
      </c>
      <c r="D425" s="25">
        <f>PE!AF424</f>
        <v>48.979144141188527</v>
      </c>
      <c r="E425" s="26">
        <f>PE!AL424</f>
        <v>1.6241200269517948</v>
      </c>
      <c r="F425" s="26">
        <f>PP!Z424</f>
        <v>0</v>
      </c>
      <c r="G425" s="26">
        <f>PS!Q424</f>
        <v>0.20762638227035335</v>
      </c>
      <c r="H425" s="26">
        <f>PMMA!G424</f>
        <v>0</v>
      </c>
      <c r="I425" s="26">
        <f>PET!Q424</f>
        <v>5.7806111715798814</v>
      </c>
      <c r="J425" s="27">
        <f t="shared" si="16"/>
        <v>7.6123575808020298</v>
      </c>
    </row>
    <row r="426" spans="1:10">
      <c r="A426" s="23" t="str">
        <f>PE!A425</f>
        <v>210322_KWS_DS_201028_2</v>
      </c>
      <c r="B426" s="298" t="str">
        <f>PE!AP425</f>
        <v>KWS, Schlamm</v>
      </c>
      <c r="C426" s="209" t="s">
        <v>1156</v>
      </c>
      <c r="D426" s="25">
        <f>PE!AF425</f>
        <v>37.671095393984849</v>
      </c>
      <c r="E426" s="26">
        <f>PE!AL425</f>
        <v>2.0067881992809586</v>
      </c>
      <c r="F426" s="26">
        <f>PP!Z425</f>
        <v>0</v>
      </c>
      <c r="G426" s="26">
        <f>PS!Q425</f>
        <v>0.25616468389047231</v>
      </c>
      <c r="H426" s="26">
        <f>PMMA!G425</f>
        <v>0</v>
      </c>
      <c r="I426" s="26">
        <f>PET!Q425</f>
        <v>5.7221651685263613</v>
      </c>
      <c r="J426" s="27">
        <f t="shared" si="16"/>
        <v>7.9851180516977927</v>
      </c>
    </row>
    <row r="427" spans="1:10">
      <c r="A427" s="23" t="str">
        <f>PE!A426</f>
        <v>210322_KWS_DS_201028_3</v>
      </c>
      <c r="B427" s="298" t="str">
        <f>PE!AP426</f>
        <v>KWS, Schlamm</v>
      </c>
      <c r="C427" s="209" t="s">
        <v>1156</v>
      </c>
      <c r="D427" s="25">
        <f>PE!AF426</f>
        <v>49.206162392271565</v>
      </c>
      <c r="E427" s="26">
        <f>PE!AL426</f>
        <v>2.2103810733312566</v>
      </c>
      <c r="F427" s="26">
        <f>PP!Z426</f>
        <v>0</v>
      </c>
      <c r="G427" s="26">
        <f>PS!Q426</f>
        <v>0.17252533965926248</v>
      </c>
      <c r="H427" s="26">
        <f>PMMA!G426</f>
        <v>0</v>
      </c>
      <c r="I427" s="26">
        <f>PET!Q426</f>
        <v>6.2748105016813236</v>
      </c>
      <c r="J427" s="27">
        <f t="shared" ref="J427:J490" si="17">SUM(E427:I427)</f>
        <v>8.6577169146718429</v>
      </c>
    </row>
    <row r="428" spans="1:10">
      <c r="A428" s="23" t="str">
        <f>PE!A427</f>
        <v>210322_KWS_DS_201030_1</v>
      </c>
      <c r="B428" s="298" t="str">
        <f>PE!AP427</f>
        <v>KWS, Schlamm</v>
      </c>
      <c r="C428" s="209" t="s">
        <v>1156</v>
      </c>
      <c r="D428" s="25">
        <f>PE!AF427</f>
        <v>43.956949592647838</v>
      </c>
      <c r="E428" s="26">
        <f>PE!AL427</f>
        <v>2.3183410614570752</v>
      </c>
      <c r="F428" s="26">
        <f>PP!Z427</f>
        <v>0</v>
      </c>
      <c r="G428" s="26">
        <f>PS!Q427</f>
        <v>0.19365938426690413</v>
      </c>
      <c r="H428" s="26">
        <f>PMMA!G427</f>
        <v>0</v>
      </c>
      <c r="I428" s="26">
        <f>PET!Q427</f>
        <v>6.4772147630698464</v>
      </c>
      <c r="J428" s="27">
        <f t="shared" si="17"/>
        <v>8.9892152087938264</v>
      </c>
    </row>
    <row r="429" spans="1:10">
      <c r="A429" s="23" t="str">
        <f>PE!A428</f>
        <v>210322_KWS_DS_201030_2</v>
      </c>
      <c r="B429" s="298" t="str">
        <f>PE!AP428</f>
        <v>KWS, Schlamm</v>
      </c>
      <c r="C429" s="209" t="s">
        <v>1156</v>
      </c>
      <c r="D429" s="25">
        <f>PE!AF428</f>
        <v>39.724724595894799</v>
      </c>
      <c r="E429" s="26">
        <f>PE!AL428</f>
        <v>2.1961783658586929</v>
      </c>
      <c r="F429" s="26">
        <f>PP!Z428</f>
        <v>0</v>
      </c>
      <c r="G429" s="26">
        <f>PS!Q428</f>
        <v>0.2602793129543422</v>
      </c>
      <c r="H429" s="26">
        <f>PMMA!G428</f>
        <v>0</v>
      </c>
      <c r="I429" s="26">
        <f>PET!Q428</f>
        <v>6.7259843603091252</v>
      </c>
      <c r="J429" s="27">
        <f t="shared" si="17"/>
        <v>9.1824420391221597</v>
      </c>
    </row>
    <row r="430" spans="1:10">
      <c r="A430" s="23" t="str">
        <f>PE!A429</f>
        <v>210322_KWS_DS_201030_3</v>
      </c>
      <c r="B430" s="298" t="str">
        <f>PE!AP429</f>
        <v>KWS, Schlamm</v>
      </c>
      <c r="C430" s="209" t="s">
        <v>1156</v>
      </c>
      <c r="D430" s="25">
        <f>PE!AF429</f>
        <v>27.023161804261665</v>
      </c>
      <c r="E430" s="26">
        <f>PE!AL429</f>
        <v>1.8064404469587982</v>
      </c>
      <c r="F430" s="26">
        <f>PP!Z429</f>
        <v>0</v>
      </c>
      <c r="G430" s="26">
        <f>PS!Q429</f>
        <v>0.24987290014819302</v>
      </c>
      <c r="H430" s="26">
        <f>PMMA!G429</f>
        <v>0</v>
      </c>
      <c r="I430" s="26">
        <f>PET!Q429</f>
        <v>7.1089380942594138</v>
      </c>
      <c r="J430" s="27">
        <f t="shared" si="17"/>
        <v>9.1652514413664044</v>
      </c>
    </row>
    <row r="431" spans="1:10">
      <c r="A431" s="23" t="str">
        <f>PE!A430</f>
        <v>210322_KWS_DS_201030_spike_PET</v>
      </c>
      <c r="B431" s="298" t="str">
        <f>PE!AP430</f>
        <v>KWS, Schlamm</v>
      </c>
      <c r="C431" s="209" t="s">
        <v>1156</v>
      </c>
      <c r="D431" s="25">
        <f>PE!AF430</f>
        <v>28.651375248440512</v>
      </c>
      <c r="E431" s="26">
        <f>PE!AL430</f>
        <v>2.3317493645706713</v>
      </c>
      <c r="F431" s="26">
        <f>PP!Z430</f>
        <v>0</v>
      </c>
      <c r="G431" s="26">
        <f>PS!Q430</f>
        <v>0.36468118024091062</v>
      </c>
      <c r="H431" s="26">
        <f>PMMA!G430</f>
        <v>0</v>
      </c>
      <c r="I431" s="26">
        <f>PET!Q430</f>
        <v>23.694804477211374</v>
      </c>
      <c r="J431" s="27">
        <f t="shared" si="17"/>
        <v>26.391235022022954</v>
      </c>
    </row>
    <row r="432" spans="1:10">
      <c r="A432" s="23" t="str">
        <f>PE!A431</f>
        <v>210322_KWS_FS_201030_1</v>
      </c>
      <c r="B432" s="298" t="str">
        <f>PE!AP431</f>
        <v>KWS, Schlamm</v>
      </c>
      <c r="C432" s="209" t="s">
        <v>1148</v>
      </c>
      <c r="D432" s="25">
        <f>PE!AF431</f>
        <v>37.761592504701625</v>
      </c>
      <c r="E432" s="26">
        <f>PE!AL431</f>
        <v>3.3836004741534818</v>
      </c>
      <c r="F432" s="26">
        <f>PP!Z431</f>
        <v>1.456475802710921</v>
      </c>
      <c r="G432" s="26">
        <f>PS!Q431</f>
        <v>0.23501520383445859</v>
      </c>
      <c r="H432" s="26">
        <f>PMMA!G431</f>
        <v>0</v>
      </c>
      <c r="I432" s="26">
        <f>PET!Q431</f>
        <v>9.4758542493428859</v>
      </c>
      <c r="J432" s="27">
        <f t="shared" si="17"/>
        <v>14.550945730041747</v>
      </c>
    </row>
    <row r="433" spans="1:10">
      <c r="A433" s="23" t="str">
        <f>PE!A432</f>
        <v>210322_KWS_FS_201030_2</v>
      </c>
      <c r="B433" s="298" t="str">
        <f>PE!AP432</f>
        <v>KWS, Schlamm</v>
      </c>
      <c r="C433" s="209" t="s">
        <v>1148</v>
      </c>
      <c r="D433" s="25">
        <f>PE!AF432</f>
        <v>32.45671565768464</v>
      </c>
      <c r="E433" s="26">
        <f>PE!AL432</f>
        <v>3.7091129737815023</v>
      </c>
      <c r="F433" s="26">
        <f>PP!Z432</f>
        <v>1.7298492930319191</v>
      </c>
      <c r="G433" s="26">
        <f>PS!Q432</f>
        <v>0.25188383710100753</v>
      </c>
      <c r="H433" s="26">
        <f>PMMA!G432</f>
        <v>0</v>
      </c>
      <c r="I433" s="26">
        <f>PET!Q432</f>
        <v>9.4964439928879862</v>
      </c>
      <c r="J433" s="27">
        <f t="shared" si="17"/>
        <v>15.187290096802414</v>
      </c>
    </row>
    <row r="434" spans="1:10">
      <c r="A434" s="23" t="str">
        <f>PE!A433</f>
        <v>210322_KWS_FS_201030_3</v>
      </c>
      <c r="B434" s="298" t="str">
        <f>PE!AP433</f>
        <v>KWS, Schlamm</v>
      </c>
      <c r="C434" s="209" t="s">
        <v>1148</v>
      </c>
      <c r="D434" s="25">
        <f>PE!AF433</f>
        <v>35.370864558100429</v>
      </c>
      <c r="E434" s="26">
        <f>PE!AL433</f>
        <v>4.2469224496136073</v>
      </c>
      <c r="F434" s="26">
        <f>PP!Z433</f>
        <v>0</v>
      </c>
      <c r="G434" s="26">
        <f>PS!Q433</f>
        <v>0.22426313541221699</v>
      </c>
      <c r="H434" s="26">
        <f>PMMA!G433</f>
        <v>0</v>
      </c>
      <c r="I434" s="26">
        <f>PET!Q433</f>
        <v>11.534422611419622</v>
      </c>
      <c r="J434" s="27">
        <f t="shared" si="17"/>
        <v>16.005608196445447</v>
      </c>
    </row>
    <row r="435" spans="1:10">
      <c r="A435" s="23" t="str">
        <f>PE!A434</f>
        <v>210322_Standard_PE</v>
      </c>
      <c r="B435" s="298" t="str">
        <f>PE!AP434</f>
        <v>Methode</v>
      </c>
      <c r="C435" s="209" t="s">
        <v>1135</v>
      </c>
      <c r="D435" s="25">
        <f>PE!AF434</f>
        <v>58.145735124567935</v>
      </c>
      <c r="E435" s="26">
        <f>PE!AL434</f>
        <v>1.0420588235294119</v>
      </c>
      <c r="F435" s="26">
        <f>PP!Z434</f>
        <v>0</v>
      </c>
      <c r="G435" s="26">
        <f>PS!Q434</f>
        <v>0.16397058823529412</v>
      </c>
      <c r="H435" s="26">
        <f>PMMA!G434</f>
        <v>0</v>
      </c>
      <c r="I435" s="26">
        <f>PET!Q434</f>
        <v>0</v>
      </c>
      <c r="J435" s="27">
        <f t="shared" si="17"/>
        <v>1.2060294117647061</v>
      </c>
    </row>
    <row r="436" spans="1:10">
      <c r="A436" s="23" t="str">
        <f>PE!A435</f>
        <v>210322_Standard_Pulver_PMMA</v>
      </c>
      <c r="B436" s="298" t="str">
        <f>PE!AP435</f>
        <v>Methode</v>
      </c>
      <c r="C436" s="209" t="s">
        <v>1135</v>
      </c>
      <c r="D436" s="25" t="e">
        <f>PE!AF435</f>
        <v>#DIV/0!</v>
      </c>
      <c r="E436" s="26">
        <f>PE!AL435</f>
        <v>0</v>
      </c>
      <c r="F436" s="26">
        <f>PP!Z435</f>
        <v>0</v>
      </c>
      <c r="G436" s="26">
        <f>PS!Q435</f>
        <v>0.18253968253968253</v>
      </c>
      <c r="H436" s="26">
        <f>PMMA!G435</f>
        <v>2.9682539682539684</v>
      </c>
      <c r="I436" s="26">
        <f>PET!Q435</f>
        <v>0</v>
      </c>
      <c r="J436" s="27">
        <f t="shared" si="17"/>
        <v>3.1507936507936507</v>
      </c>
    </row>
    <row r="437" spans="1:10">
      <c r="A437" s="23" t="str">
        <f>PE!A436</f>
        <v>210322_Standard_Pulver_PS</v>
      </c>
      <c r="B437" s="298" t="str">
        <f>PE!AP436</f>
        <v>Methode</v>
      </c>
      <c r="C437" s="209" t="s">
        <v>1135</v>
      </c>
      <c r="D437" s="25" t="e">
        <f>PE!AF436</f>
        <v>#DIV/0!</v>
      </c>
      <c r="E437" s="26">
        <f>PE!AL436</f>
        <v>0</v>
      </c>
      <c r="F437" s="26">
        <f>PP!Z436</f>
        <v>0</v>
      </c>
      <c r="G437" s="26">
        <f>PS!Q436</f>
        <v>0.97086956521739121</v>
      </c>
      <c r="H437" s="26">
        <f>PMMA!G436</f>
        <v>0</v>
      </c>
      <c r="I437" s="26">
        <f>PET!Q436</f>
        <v>1.8947826086956521</v>
      </c>
      <c r="J437" s="27">
        <f t="shared" si="17"/>
        <v>2.8656521739130434</v>
      </c>
    </row>
    <row r="438" spans="1:10">
      <c r="A438" s="23" t="str">
        <f>PE!A437</f>
        <v>210220_KWS_FS_201030_spike_PMMA</v>
      </c>
      <c r="B438" s="298" t="str">
        <f>PE!AP437</f>
        <v>Methode</v>
      </c>
      <c r="C438" s="209" t="s">
        <v>1135</v>
      </c>
      <c r="D438" s="25">
        <f>PE!AF437</f>
        <v>27.017766494468326</v>
      </c>
      <c r="E438" s="26">
        <f>PE!AL437</f>
        <v>2.6549775849304926</v>
      </c>
      <c r="F438" s="26">
        <f>PP!Z437</f>
        <v>0</v>
      </c>
      <c r="G438" s="26">
        <f>PS!Q437</f>
        <v>0</v>
      </c>
      <c r="H438" s="26">
        <f>PMMA!G437</f>
        <v>0</v>
      </c>
      <c r="I438" s="26">
        <f>PET!Q437</f>
        <v>0</v>
      </c>
      <c r="J438" s="27">
        <f t="shared" si="17"/>
        <v>2.6549775849304926</v>
      </c>
    </row>
    <row r="439" spans="1:10">
      <c r="A439" s="23" t="str">
        <f>PE!A438</f>
        <v>210220_Standard_vita-cola_PET</v>
      </c>
      <c r="B439" s="298" t="str">
        <f>PE!AP438</f>
        <v>Methode</v>
      </c>
      <c r="C439" s="209" t="s">
        <v>1135</v>
      </c>
      <c r="D439" s="25" t="e">
        <f>PE!AF438</f>
        <v>#DIV/0!</v>
      </c>
      <c r="E439" s="26">
        <f>PE!AL438</f>
        <v>0</v>
      </c>
      <c r="F439" s="26">
        <f>PP!Z438</f>
        <v>0</v>
      </c>
      <c r="G439" s="26">
        <f>PS!Q438</f>
        <v>0</v>
      </c>
      <c r="H439" s="26">
        <f>PMMA!G438</f>
        <v>0</v>
      </c>
      <c r="I439" s="26">
        <f>PET!Q438</f>
        <v>0.86920135938827536</v>
      </c>
      <c r="J439" s="27">
        <f t="shared" si="17"/>
        <v>0.86920135938827536</v>
      </c>
    </row>
    <row r="440" spans="1:10">
      <c r="A440" s="23" t="str">
        <f>PE!A439</f>
        <v xml:space="preserve">210221_KWS_DS_201030_spike_PET </v>
      </c>
      <c r="B440" s="298" t="str">
        <f>PE!AP439</f>
        <v>Methode</v>
      </c>
      <c r="C440" s="209" t="s">
        <v>1135</v>
      </c>
      <c r="D440" s="25">
        <f>PE!AF439</f>
        <v>35.778399424743071</v>
      </c>
      <c r="E440" s="26">
        <f>PE!AL439</f>
        <v>2.3183303601029319</v>
      </c>
      <c r="F440" s="26">
        <f>PP!Z439</f>
        <v>0</v>
      </c>
      <c r="G440" s="26">
        <f>PS!Q439</f>
        <v>0</v>
      </c>
      <c r="H440" s="26">
        <f>PMMA!G439</f>
        <v>0</v>
      </c>
      <c r="I440" s="26">
        <f>PET!Q439</f>
        <v>16.805329712833306</v>
      </c>
      <c r="J440" s="27">
        <f t="shared" si="17"/>
        <v>19.123660072936239</v>
      </c>
    </row>
    <row r="441" spans="1:10">
      <c r="A441" s="23" t="str">
        <f>PE!A440</f>
        <v>210324_Standard_PE</v>
      </c>
      <c r="B441" s="298" t="str">
        <f>PE!AP440</f>
        <v>Methode</v>
      </c>
      <c r="C441" s="209" t="s">
        <v>1135</v>
      </c>
      <c r="D441" s="25">
        <f>PE!AF440</f>
        <v>11.943834088130414</v>
      </c>
      <c r="E441" s="26">
        <f>PE!AL440</f>
        <v>0.83757695690413358</v>
      </c>
      <c r="F441" s="26">
        <f>PP!Z440</f>
        <v>0</v>
      </c>
      <c r="G441" s="26">
        <f>PS!Q440</f>
        <v>8.3443271767810009E-2</v>
      </c>
      <c r="H441" s="26">
        <f>PMMA!G440</f>
        <v>0</v>
      </c>
      <c r="I441" s="26">
        <f>PET!Q440</f>
        <v>0</v>
      </c>
      <c r="J441" s="27">
        <f t="shared" si="17"/>
        <v>0.92102022867194355</v>
      </c>
    </row>
    <row r="442" spans="1:10">
      <c r="A442" s="23" t="str">
        <f>PE!A441</f>
        <v>210324_fl_Standard_PMMA</v>
      </c>
      <c r="B442" s="298" t="str">
        <f>PE!AP441</f>
        <v>Methode</v>
      </c>
      <c r="C442" s="209" t="s">
        <v>1135</v>
      </c>
      <c r="D442" s="25" t="e">
        <f>PE!AF441</f>
        <v>#DIV/0!</v>
      </c>
      <c r="E442" s="26">
        <f>PE!AL441</f>
        <v>0</v>
      </c>
      <c r="F442" s="26">
        <f>PP!Z441</f>
        <v>0</v>
      </c>
      <c r="G442" s="26">
        <f>PS!Q441</f>
        <v>0.19424999999999998</v>
      </c>
      <c r="H442" s="26">
        <f>PMMA!G441</f>
        <v>1.0465</v>
      </c>
      <c r="I442" s="26">
        <f>PET!Q441</f>
        <v>0</v>
      </c>
      <c r="J442" s="27">
        <f t="shared" si="17"/>
        <v>1.24075</v>
      </c>
    </row>
    <row r="443" spans="1:10">
      <c r="A443" s="23" t="str">
        <f>PE!A442</f>
        <v>210324_fl_Standard_PS</v>
      </c>
      <c r="B443" s="298" t="str">
        <f>PE!AP442</f>
        <v>Methode</v>
      </c>
      <c r="C443" s="209" t="s">
        <v>1135</v>
      </c>
      <c r="D443" s="25" t="e">
        <f>PE!AF442</f>
        <v>#DIV/0!</v>
      </c>
      <c r="E443" s="26">
        <f>PE!AL442</f>
        <v>0</v>
      </c>
      <c r="F443" s="26">
        <f>PP!Z442</f>
        <v>0</v>
      </c>
      <c r="G443" s="26">
        <f>PS!Q442</f>
        <v>0.43574999999999997</v>
      </c>
      <c r="H443" s="26">
        <f>PMMA!G442</f>
        <v>0</v>
      </c>
      <c r="I443" s="26">
        <f>PET!Q442</f>
        <v>0</v>
      </c>
      <c r="J443" s="27">
        <f t="shared" si="17"/>
        <v>0.43574999999999997</v>
      </c>
    </row>
    <row r="444" spans="1:10">
      <c r="A444" s="23" t="str">
        <f>PE!A443</f>
        <v>210324_KWS_Abl_SF_20102728_spike_1</v>
      </c>
      <c r="B444" s="298" t="str">
        <f>PE!AP443</f>
        <v>Massenbilanz KWS</v>
      </c>
      <c r="C444" s="209" t="s">
        <v>1149</v>
      </c>
      <c r="D444" s="25">
        <f>PE!AF443</f>
        <v>36.690019783378808</v>
      </c>
      <c r="E444" s="26">
        <f>PE!AL443</f>
        <v>11.096601760507765</v>
      </c>
      <c r="F444" s="26">
        <f>PP!Z443</f>
        <v>0</v>
      </c>
      <c r="G444" s="26">
        <f>PS!Q443</f>
        <v>1.5777796924137335</v>
      </c>
      <c r="H444" s="26">
        <f>PMMA!G443</f>
        <v>0</v>
      </c>
      <c r="I444" s="26">
        <f>PET!Q443</f>
        <v>11.279240080989101</v>
      </c>
      <c r="J444" s="27">
        <f t="shared" si="17"/>
        <v>23.953621533910599</v>
      </c>
    </row>
    <row r="445" spans="1:10">
      <c r="A445" s="23" t="str">
        <f>PE!A444</f>
        <v>210324_KWS_Abl_SF_20102728_spike_2</v>
      </c>
      <c r="B445" s="298" t="str">
        <f>PE!AP444</f>
        <v>Massenbilanz KWS</v>
      </c>
      <c r="C445" s="209" t="s">
        <v>1149</v>
      </c>
      <c r="D445" s="25">
        <f>PE!AF444</f>
        <v>43.135442021468101</v>
      </c>
      <c r="E445" s="26">
        <f>PE!AL444</f>
        <v>8.4348635839275055</v>
      </c>
      <c r="F445" s="26">
        <f>PP!Z444</f>
        <v>0</v>
      </c>
      <c r="G445" s="26">
        <f>PS!Q444</f>
        <v>0.85518909227369377</v>
      </c>
      <c r="H445" s="26">
        <f>PMMA!G444</f>
        <v>0</v>
      </c>
      <c r="I445" s="26">
        <f>PET!Q444</f>
        <v>9.9170245590626696</v>
      </c>
      <c r="J445" s="27">
        <f t="shared" si="17"/>
        <v>19.207077235263867</v>
      </c>
    </row>
    <row r="446" spans="1:10">
      <c r="A446" s="23" t="str">
        <f>PE!A445</f>
        <v>210324_KWS_Abl_SF_20102728_spike_3</v>
      </c>
      <c r="B446" s="298" t="str">
        <f>PE!AP445</f>
        <v>Massenbilanz KWS</v>
      </c>
      <c r="C446" s="209" t="s">
        <v>1149</v>
      </c>
      <c r="D446" s="25">
        <f>PE!AF445</f>
        <v>38.602098079866906</v>
      </c>
      <c r="E446" s="26">
        <f>PE!AL445</f>
        <v>11.158517416905463</v>
      </c>
      <c r="F446" s="26">
        <f>PP!Z445</f>
        <v>0</v>
      </c>
      <c r="G446" s="26">
        <f>PS!Q445</f>
        <v>1.3180565127498278</v>
      </c>
      <c r="H446" s="26">
        <f>PMMA!G445</f>
        <v>0</v>
      </c>
      <c r="I446" s="26">
        <f>PET!Q445</f>
        <v>10.815589974246436</v>
      </c>
      <c r="J446" s="27">
        <f t="shared" si="17"/>
        <v>23.292163903901727</v>
      </c>
    </row>
    <row r="447" spans="1:10">
      <c r="A447" s="23" t="str">
        <f>PE!A446</f>
        <v>210324_KWS_Abl_VK_20102728_spike_1</v>
      </c>
      <c r="B447" s="298" t="str">
        <f>PE!AP446</f>
        <v>Massenbilanz KWS</v>
      </c>
      <c r="C447" s="300" t="s">
        <v>1136</v>
      </c>
      <c r="D447" s="25">
        <f>PE!AF446</f>
        <v>48.033843224562254</v>
      </c>
      <c r="E447" s="26">
        <f>PE!AL446</f>
        <v>9.8042531288019958</v>
      </c>
      <c r="F447" s="26">
        <f>PP!Z446</f>
        <v>0.949488246254371</v>
      </c>
      <c r="G447" s="26">
        <f>PS!Q446</f>
        <v>1.1885618996571292</v>
      </c>
      <c r="H447" s="26">
        <f>PMMA!G446</f>
        <v>0</v>
      </c>
      <c r="I447" s="26">
        <f>PET!Q446</f>
        <v>20.875979478802421</v>
      </c>
      <c r="J447" s="27">
        <f t="shared" si="17"/>
        <v>32.818282753515916</v>
      </c>
    </row>
    <row r="448" spans="1:10">
      <c r="A448" s="23" t="str">
        <f>PE!A447</f>
        <v>210324_KWS_Abl_VK_20102728_spike_2</v>
      </c>
      <c r="B448" s="298" t="str">
        <f>PE!AP447</f>
        <v>Massenbilanz KWS</v>
      </c>
      <c r="C448" s="300" t="s">
        <v>1136</v>
      </c>
      <c r="D448" s="25">
        <f>PE!AF447</f>
        <v>26.072698197682271</v>
      </c>
      <c r="E448" s="26">
        <f>PE!AL447</f>
        <v>7.1445398264278257</v>
      </c>
      <c r="F448" s="26">
        <f>PP!Z447</f>
        <v>0.60872760852972496</v>
      </c>
      <c r="G448" s="26">
        <f>PS!Q447</f>
        <v>0.93382207438538312</v>
      </c>
      <c r="H448" s="26">
        <f>PMMA!G447</f>
        <v>0</v>
      </c>
      <c r="I448" s="26">
        <f>PET!Q447</f>
        <v>16.872873929308444</v>
      </c>
      <c r="J448" s="27">
        <f t="shared" si="17"/>
        <v>25.55996343865138</v>
      </c>
    </row>
    <row r="449" spans="1:10">
      <c r="A449" s="23" t="str">
        <f>PE!A448</f>
        <v>210324_KWS_Abl_VK_20102728_spike_3</v>
      </c>
      <c r="B449" s="298" t="str">
        <f>PE!AP448</f>
        <v>Massenbilanz KWS</v>
      </c>
      <c r="C449" s="300" t="s">
        <v>1136</v>
      </c>
      <c r="D449" s="25">
        <f>PE!AF448</f>
        <v>36.251098199353564</v>
      </c>
      <c r="E449" s="26">
        <f>PE!AL448</f>
        <v>9.4944034530328985</v>
      </c>
      <c r="F449" s="26">
        <f>PP!Z448</f>
        <v>0</v>
      </c>
      <c r="G449" s="26">
        <f>PS!Q448</f>
        <v>0.97403954684168725</v>
      </c>
      <c r="H449" s="26">
        <f>PMMA!G448</f>
        <v>0</v>
      </c>
      <c r="I449" s="26">
        <f>PET!Q448</f>
        <v>16.528364198821119</v>
      </c>
      <c r="J449" s="27">
        <f t="shared" si="17"/>
        <v>26.996807198695706</v>
      </c>
    </row>
    <row r="450" spans="1:10">
      <c r="A450" s="23" t="str">
        <f>PE!A449</f>
        <v>210324_KWS_Zentrat_UESE_201030_1</v>
      </c>
      <c r="B450" s="298" t="str">
        <f>PE!AP449</f>
        <v>KWS, Schlamm</v>
      </c>
      <c r="C450" s="209" t="s">
        <v>1142</v>
      </c>
      <c r="D450" s="25">
        <f>PE!AF449</f>
        <v>45.047142846199215</v>
      </c>
      <c r="E450" s="26">
        <f>PE!AL449</f>
        <v>1.8047772915047653</v>
      </c>
      <c r="F450" s="26">
        <f>PP!Z449</f>
        <v>0</v>
      </c>
      <c r="G450" s="26">
        <f>PS!Q449</f>
        <v>0.39776677982739578</v>
      </c>
      <c r="H450" s="26">
        <f>PMMA!G449</f>
        <v>0</v>
      </c>
      <c r="I450" s="26">
        <f>PET!Q449</f>
        <v>6.7865761380833574</v>
      </c>
      <c r="J450" s="27">
        <f t="shared" si="17"/>
        <v>8.9891202094155176</v>
      </c>
    </row>
    <row r="451" spans="1:10">
      <c r="A451" s="23" t="str">
        <f>PE!A450</f>
        <v>210324_KWS_Zentrat_UESE_201030_2</v>
      </c>
      <c r="B451" s="298" t="str">
        <f>PE!AP450</f>
        <v>KWS, Schlamm</v>
      </c>
      <c r="C451" s="209" t="s">
        <v>1142</v>
      </c>
      <c r="D451" s="25">
        <f>PE!AF450</f>
        <v>54.418272896457623</v>
      </c>
      <c r="E451" s="26">
        <f>PE!AL450</f>
        <v>2.2667292057535957</v>
      </c>
      <c r="F451" s="26">
        <f>PP!Z450</f>
        <v>0</v>
      </c>
      <c r="G451" s="26">
        <f>PS!Q450</f>
        <v>0.23452157598499063</v>
      </c>
      <c r="H451" s="26">
        <f>PMMA!G450</f>
        <v>0</v>
      </c>
      <c r="I451" s="26">
        <f>PET!Q450</f>
        <v>7.5469043151969988</v>
      </c>
      <c r="J451" s="27">
        <f t="shared" si="17"/>
        <v>10.048155096935584</v>
      </c>
    </row>
    <row r="452" spans="1:10">
      <c r="A452" s="23" t="str">
        <f>PE!A451</f>
        <v>210324_KWS_Zentrat_UESE_201030_3</v>
      </c>
      <c r="B452" s="298" t="str">
        <f>PE!AP451</f>
        <v>KWS, Schlamm</v>
      </c>
      <c r="C452" s="209" t="s">
        <v>1142</v>
      </c>
      <c r="D452" s="25">
        <f>PE!AF451</f>
        <v>33.504699304760102</v>
      </c>
      <c r="E452" s="26">
        <f>PE!AL451</f>
        <v>2.2817901430618193</v>
      </c>
      <c r="F452" s="26">
        <f>PP!Z451</f>
        <v>0</v>
      </c>
      <c r="G452" s="26">
        <f>PS!Q451</f>
        <v>0.26255055156789259</v>
      </c>
      <c r="H452" s="26">
        <f>PMMA!G451</f>
        <v>0</v>
      </c>
      <c r="I452" s="26">
        <f>PET!Q451</f>
        <v>7.3905862923203962</v>
      </c>
      <c r="J452" s="27">
        <f t="shared" si="17"/>
        <v>9.9349269869501082</v>
      </c>
    </row>
    <row r="453" spans="1:10">
      <c r="A453" s="23" t="str">
        <f>PE!A452</f>
        <v>210324_KWS_Zul_SF_20102728_spike_1</v>
      </c>
      <c r="B453" s="298" t="str">
        <f>PE!AP452</f>
        <v>Massenbilanz KWS</v>
      </c>
      <c r="C453" s="209" t="s">
        <v>1150</v>
      </c>
      <c r="D453" s="25">
        <f>PE!AF452</f>
        <v>37.510842385076437</v>
      </c>
      <c r="E453" s="26">
        <f>PE!AL452</f>
        <v>11.450114905016388</v>
      </c>
      <c r="F453" s="26">
        <f>PP!Z452</f>
        <v>0</v>
      </c>
      <c r="G453" s="26">
        <f>PS!Q452</f>
        <v>3.6576510423040833</v>
      </c>
      <c r="H453" s="26">
        <f>PMMA!G452</f>
        <v>0.4307918247460531</v>
      </c>
      <c r="I453" s="26">
        <f>PET!Q452</f>
        <v>9.2220454452739364</v>
      </c>
      <c r="J453" s="27">
        <f t="shared" si="17"/>
        <v>24.76060321734046</v>
      </c>
    </row>
    <row r="454" spans="1:10">
      <c r="A454" s="23" t="str">
        <f>PE!A453</f>
        <v>210324_KWS_Zul_SF_20102728_spike_2</v>
      </c>
      <c r="B454" s="298" t="str">
        <f>PE!AP453</f>
        <v>Massenbilanz KWS</v>
      </c>
      <c r="C454" s="209" t="s">
        <v>1150</v>
      </c>
      <c r="D454" s="25">
        <f>PE!AF453</f>
        <v>24.375133641640378</v>
      </c>
      <c r="E454" s="26">
        <f>PE!AL453</f>
        <v>17.687552204883335</v>
      </c>
      <c r="F454" s="26">
        <f>PP!Z453</f>
        <v>0.99373003667337045</v>
      </c>
      <c r="G454" s="26">
        <f>PS!Q453</f>
        <v>2.4552875256767366</v>
      </c>
      <c r="H454" s="26">
        <f>PMMA!G453</f>
        <v>0</v>
      </c>
      <c r="I454" s="26">
        <f>PET!Q453</f>
        <v>10.264241850660873</v>
      </c>
      <c r="J454" s="27">
        <f t="shared" si="17"/>
        <v>31.400811617894316</v>
      </c>
    </row>
    <row r="455" spans="1:10">
      <c r="A455" s="23" t="str">
        <f>PE!A454</f>
        <v>210324_KWS_Zul_SF_20102728_spike_3</v>
      </c>
      <c r="B455" s="298" t="str">
        <f>PE!AP454</f>
        <v>Massenbilanz KWS</v>
      </c>
      <c r="C455" s="209" t="s">
        <v>1150</v>
      </c>
      <c r="D455" s="25">
        <f>PE!AF454</f>
        <v>32.726109816190828</v>
      </c>
      <c r="E455" s="26">
        <f>PE!AL454</f>
        <v>10.916299870780165</v>
      </c>
      <c r="F455" s="26">
        <f>PP!Z454</f>
        <v>0.80156679050234214</v>
      </c>
      <c r="G455" s="26">
        <f>PS!Q454</f>
        <v>1.1851881763850751</v>
      </c>
      <c r="H455" s="26">
        <f>PMMA!G454</f>
        <v>0</v>
      </c>
      <c r="I455" s="26">
        <f>PET!Q454</f>
        <v>10.144766596672589</v>
      </c>
      <c r="J455" s="27">
        <f t="shared" si="17"/>
        <v>23.047821434340172</v>
      </c>
    </row>
    <row r="456" spans="1:10">
      <c r="A456" s="23" t="str">
        <f>PE!A455</f>
        <v>210324_Zentrat_UESE_201030_fl_spike_PMMA</v>
      </c>
      <c r="B456" s="298" t="str">
        <f>PE!AP455</f>
        <v>KWS, Schlamm</v>
      </c>
      <c r="C456" s="209" t="s">
        <v>1142</v>
      </c>
      <c r="D456" s="25">
        <f>PE!AF455</f>
        <v>55.021615971446359</v>
      </c>
      <c r="E456" s="26">
        <f>PE!AL455</f>
        <v>2.2979537912596615</v>
      </c>
      <c r="F456" s="26">
        <f>PP!Z455</f>
        <v>0</v>
      </c>
      <c r="G456" s="26">
        <f>PS!Q455</f>
        <v>0.23093967481197145</v>
      </c>
      <c r="H456" s="26">
        <f>PMMA!G455</f>
        <v>0</v>
      </c>
      <c r="I456" s="26">
        <f>PET!Q455</f>
        <v>7.5159421194436646</v>
      </c>
      <c r="J456" s="27">
        <f t="shared" si="17"/>
        <v>10.044835585515298</v>
      </c>
    </row>
    <row r="457" spans="1:10">
      <c r="A457" s="23" t="str">
        <f>PE!A456</f>
        <v>210324_Zentrat_UESE_201030_fl_spike_PS</v>
      </c>
      <c r="B457" s="298" t="str">
        <f>PE!AP456</f>
        <v>KWS, Schlamm</v>
      </c>
      <c r="C457" s="209" t="s">
        <v>1142</v>
      </c>
      <c r="D457" s="25">
        <f>PE!AF456</f>
        <v>39.221682895807078</v>
      </c>
      <c r="E457" s="26">
        <f>PE!AL456</f>
        <v>2.3127032478491749</v>
      </c>
      <c r="F457" s="26">
        <f>PP!Z456</f>
        <v>0</v>
      </c>
      <c r="G457" s="26">
        <f>PS!Q456</f>
        <v>0.40917136623718764</v>
      </c>
      <c r="H457" s="26">
        <f>PMMA!G456</f>
        <v>0</v>
      </c>
      <c r="I457" s="26">
        <f>PET!Q456</f>
        <v>7.7034536697814184</v>
      </c>
      <c r="J457" s="27">
        <f t="shared" si="17"/>
        <v>10.425328283867781</v>
      </c>
    </row>
    <row r="458" spans="1:10">
      <c r="A458" s="23" t="str">
        <f>PE!A457</f>
        <v>210324_Zentrat_UESE_201030_spike_PE</v>
      </c>
      <c r="B458" s="298" t="str">
        <f>PE!AP457</f>
        <v>KWS, Schlamm</v>
      </c>
      <c r="C458" s="209" t="s">
        <v>1142</v>
      </c>
      <c r="D458" s="25">
        <f>PE!AF457</f>
        <v>36.213860302532638</v>
      </c>
      <c r="E458" s="26">
        <f>PE!AL457</f>
        <v>5.1070419106609144</v>
      </c>
      <c r="F458" s="26">
        <f>PP!Z457</f>
        <v>0</v>
      </c>
      <c r="G458" s="26">
        <f>PS!Q457</f>
        <v>0.32727912040355406</v>
      </c>
      <c r="H458" s="26">
        <f>PMMA!G457</f>
        <v>0</v>
      </c>
      <c r="I458" s="26">
        <f>PET!Q457</f>
        <v>9.8670597622492995</v>
      </c>
      <c r="J458" s="27">
        <f t="shared" si="17"/>
        <v>15.301380793313768</v>
      </c>
    </row>
    <row r="459" spans="1:10">
      <c r="A459" s="23" t="str">
        <f>PE!A458</f>
        <v>210324_Zentrat_UESE_201030_spike_PP</v>
      </c>
      <c r="B459" s="298" t="str">
        <f>PE!AP458</f>
        <v>KWS, Schlamm</v>
      </c>
      <c r="C459" s="209" t="s">
        <v>1142</v>
      </c>
      <c r="D459" s="25">
        <f>PE!AF458</f>
        <v>49.238009970674035</v>
      </c>
      <c r="E459" s="26">
        <f>PE!AL458</f>
        <v>3.4437367934005358</v>
      </c>
      <c r="F459" s="26">
        <f>PP!Z458</f>
        <v>4.8931842812393285</v>
      </c>
      <c r="G459" s="26">
        <f>PS!Q458</f>
        <v>0.39638355676301607</v>
      </c>
      <c r="H459" s="26">
        <f>PMMA!G458</f>
        <v>0</v>
      </c>
      <c r="I459" s="26">
        <f>PET!Q458</f>
        <v>11.119523745898841</v>
      </c>
      <c r="J459" s="27">
        <f t="shared" si="17"/>
        <v>19.852828377301719</v>
      </c>
    </row>
    <row r="460" spans="1:10">
      <c r="A460" s="23" t="str">
        <f>PE!A459</f>
        <v>210329_KWS_Abl_SF_20102829_1</v>
      </c>
      <c r="B460" s="298" t="str">
        <f>PE!AP459</f>
        <v>Massenbilanz KWS</v>
      </c>
      <c r="C460" s="209" t="s">
        <v>1149</v>
      </c>
      <c r="D460" s="25">
        <f>PE!AF459</f>
        <v>46.566076214199967</v>
      </c>
      <c r="E460" s="26">
        <f>PE!AL459</f>
        <v>15.857916488527861</v>
      </c>
      <c r="F460" s="26">
        <f>PP!Z459</f>
        <v>0</v>
      </c>
      <c r="G460" s="26">
        <f>PS!Q459</f>
        <v>0.75174576029642293</v>
      </c>
      <c r="H460" s="26">
        <f>PMMA!G459</f>
        <v>0</v>
      </c>
      <c r="I460" s="26">
        <f>PET!Q459</f>
        <v>24.832549522588003</v>
      </c>
      <c r="J460" s="27">
        <f t="shared" si="17"/>
        <v>41.442211771412289</v>
      </c>
    </row>
    <row r="461" spans="1:10">
      <c r="A461" s="23" t="str">
        <f>PE!A460</f>
        <v>210329_KWS_Abl_SF_20102829_2</v>
      </c>
      <c r="B461" s="298" t="str">
        <f>PE!AP460</f>
        <v>Massenbilanz KWS</v>
      </c>
      <c r="C461" s="209" t="s">
        <v>1149</v>
      </c>
      <c r="D461" s="25">
        <f>PE!AF460</f>
        <v>32.09445586191579</v>
      </c>
      <c r="E461" s="26">
        <f>PE!AL460</f>
        <v>8.8362692827932481</v>
      </c>
      <c r="F461" s="26">
        <f>PP!Z460</f>
        <v>1.773938031905095</v>
      </c>
      <c r="G461" s="26">
        <f>PS!Q460</f>
        <v>0.3942084515344656</v>
      </c>
      <c r="H461" s="26">
        <f>PMMA!G460</f>
        <v>0</v>
      </c>
      <c r="I461" s="26">
        <f>PET!Q460</f>
        <v>22.635670338577164</v>
      </c>
      <c r="J461" s="27">
        <f t="shared" si="17"/>
        <v>33.640086104809974</v>
      </c>
    </row>
    <row r="462" spans="1:10">
      <c r="A462" s="23" t="str">
        <f>PE!A461</f>
        <v>210329_KWS_Abl_SF_20102829_3</v>
      </c>
      <c r="B462" s="298" t="str">
        <f>PE!AP461</f>
        <v>Massenbilanz KWS</v>
      </c>
      <c r="C462" s="209" t="s">
        <v>1149</v>
      </c>
      <c r="D462" s="25">
        <f>PE!AF461</f>
        <v>35.22323326988429</v>
      </c>
      <c r="E462" s="26">
        <f>PE!AL461</f>
        <v>6.8129299783243802</v>
      </c>
      <c r="F462" s="26">
        <f>PP!Z461</f>
        <v>1.0941475826972011</v>
      </c>
      <c r="G462" s="26">
        <f>PS!Q461</f>
        <v>0.34775233248515691</v>
      </c>
      <c r="H462" s="26">
        <f>PMMA!G461</f>
        <v>0</v>
      </c>
      <c r="I462" s="26">
        <f>PET!Q461</f>
        <v>15.782866836301952</v>
      </c>
      <c r="J462" s="27">
        <f t="shared" si="17"/>
        <v>24.03769672980869</v>
      </c>
    </row>
    <row r="463" spans="1:10">
      <c r="A463" s="23" t="str">
        <f>PE!A462</f>
        <v>210329_KWS_Zul_SF_20102829_1</v>
      </c>
      <c r="B463" s="298" t="str">
        <f>PE!AP462</f>
        <v>Massenbilanz KWS</v>
      </c>
      <c r="C463" s="209" t="s">
        <v>1150</v>
      </c>
      <c r="D463" s="25">
        <f>PE!AF462</f>
        <v>41.845618107951218</v>
      </c>
      <c r="E463" s="26">
        <f>PE!AL462</f>
        <v>6.254355906609363</v>
      </c>
      <c r="F463" s="26">
        <f>PP!Z462</f>
        <v>1.5216633755372286</v>
      </c>
      <c r="G463" s="26">
        <f>PS!Q462</f>
        <v>0.31652921361366015</v>
      </c>
      <c r="H463" s="26">
        <f>PMMA!G462</f>
        <v>0</v>
      </c>
      <c r="I463" s="26">
        <f>PET!Q462</f>
        <v>17.232692531072132</v>
      </c>
      <c r="J463" s="27">
        <f t="shared" si="17"/>
        <v>25.325241026832384</v>
      </c>
    </row>
    <row r="464" spans="1:10">
      <c r="A464" s="23" t="str">
        <f>PE!A463</f>
        <v>210329_KWS_Zul_SF_20102829_2</v>
      </c>
      <c r="B464" s="298" t="str">
        <f>PE!AP463</f>
        <v>Massenbilanz KWS</v>
      </c>
      <c r="C464" s="209" t="s">
        <v>1150</v>
      </c>
      <c r="D464" s="25">
        <f>PE!AF463</f>
        <v>22.60392049052415</v>
      </c>
      <c r="E464" s="26">
        <f>PE!AL463</f>
        <v>6.7639888296221882</v>
      </c>
      <c r="F464" s="26">
        <f>PP!Z463</f>
        <v>1.8307008082270719</v>
      </c>
      <c r="G464" s="26">
        <f>PS!Q463</f>
        <v>0.32210877820298767</v>
      </c>
      <c r="H464" s="26">
        <f>PMMA!G463</f>
        <v>0</v>
      </c>
      <c r="I464" s="26">
        <f>PET!Q463</f>
        <v>37.111954963873579</v>
      </c>
      <c r="J464" s="27">
        <f t="shared" si="17"/>
        <v>46.028753379925831</v>
      </c>
    </row>
    <row r="465" spans="1:10">
      <c r="A465" s="23" t="str">
        <f>PE!A464</f>
        <v>210329_KWS_Zul_SF_20102829_3</v>
      </c>
      <c r="B465" s="298" t="str">
        <f>PE!AP464</f>
        <v>Massenbilanz KWS</v>
      </c>
      <c r="C465" s="209" t="s">
        <v>1150</v>
      </c>
      <c r="D465" s="25">
        <f>PE!AF464</f>
        <v>0</v>
      </c>
      <c r="E465" s="26">
        <f>PE!AL464</f>
        <v>7.6416473931486539</v>
      </c>
      <c r="F465" s="26">
        <f>PP!Z464</f>
        <v>1.2041195200116159</v>
      </c>
      <c r="G465" s="26">
        <f>PS!Q464</f>
        <v>0.22609651624679786</v>
      </c>
      <c r="H465" s="26">
        <f>PMMA!G464</f>
        <v>0</v>
      </c>
      <c r="I465" s="26">
        <f>PET!Q464</f>
        <v>22.025741814372687</v>
      </c>
      <c r="J465" s="27">
        <f t="shared" si="17"/>
        <v>31.097605243779753</v>
      </c>
    </row>
    <row r="466" spans="1:10">
      <c r="A466" s="23" t="str">
        <f>PE!A465</f>
        <v>210331_KWS_Abl_NK_ueberlauf-Rosi_20102829_1</v>
      </c>
      <c r="B466" s="298" t="str">
        <f>PE!AP465</f>
        <v>Massenbilanz KWS</v>
      </c>
      <c r="C466" s="209" t="s">
        <v>1151</v>
      </c>
      <c r="D466" s="25">
        <f>PE!AF465</f>
        <v>49.852662301294089</v>
      </c>
      <c r="E466" s="26">
        <f>PE!AL465</f>
        <v>1.8135174671224146</v>
      </c>
      <c r="F466" s="26">
        <f>PP!Z465</f>
        <v>1.0565726203580326</v>
      </c>
      <c r="G466" s="26">
        <f>PS!Q465</f>
        <v>0.15207693644632408</v>
      </c>
      <c r="H466" s="26">
        <f>PMMA!G465</f>
        <v>0</v>
      </c>
      <c r="I466" s="26">
        <f>PET!Q465</f>
        <v>10.63669544058861</v>
      </c>
      <c r="J466" s="27">
        <f t="shared" si="17"/>
        <v>13.658862464515382</v>
      </c>
    </row>
    <row r="467" spans="1:10">
      <c r="A467" s="23" t="str">
        <f>PE!A466</f>
        <v>210331_KWS_Abl_NK_ueberlauf-Rosi_20102829_2</v>
      </c>
      <c r="B467" s="298" t="str">
        <f>PE!AP466</f>
        <v>Massenbilanz KWS</v>
      </c>
      <c r="C467" s="209" t="s">
        <v>1151</v>
      </c>
      <c r="D467" s="25">
        <f>PE!AF466</f>
        <v>41.821047880757042</v>
      </c>
      <c r="E467" s="26">
        <f>PE!AL466</f>
        <v>2.5425800004344898</v>
      </c>
      <c r="F467" s="26">
        <f>PP!Z466</f>
        <v>0</v>
      </c>
      <c r="G467" s="26">
        <f>PS!Q466</f>
        <v>0.11676913384458298</v>
      </c>
      <c r="H467" s="26">
        <f>PMMA!G466</f>
        <v>0</v>
      </c>
      <c r="I467" s="26">
        <f>PET!Q466</f>
        <v>11.126197562512219</v>
      </c>
      <c r="J467" s="27">
        <f t="shared" si="17"/>
        <v>13.785546696791293</v>
      </c>
    </row>
    <row r="468" spans="1:10">
      <c r="A468" s="23" t="str">
        <f>PE!A467</f>
        <v>210331_KWS_Abl_NK_ueberlauf-Rosi_20102829_3</v>
      </c>
      <c r="B468" s="298" t="str">
        <f>PE!AP467</f>
        <v>Massenbilanz KWS</v>
      </c>
      <c r="C468" s="209" t="s">
        <v>1151</v>
      </c>
      <c r="D468" s="25">
        <f>PE!AF467</f>
        <v>43.773198432341673</v>
      </c>
      <c r="E468" s="26">
        <f>PE!AL467</f>
        <v>4.3086581643902386</v>
      </c>
      <c r="F468" s="26">
        <f>PP!Z467</f>
        <v>0</v>
      </c>
      <c r="G468" s="26">
        <f>PS!Q467</f>
        <v>0.25413992781961864</v>
      </c>
      <c r="H468" s="26">
        <f>PMMA!G467</f>
        <v>0</v>
      </c>
      <c r="I468" s="26">
        <f>PET!Q467</f>
        <v>16.247548536084388</v>
      </c>
      <c r="J468" s="27">
        <f t="shared" si="17"/>
        <v>20.810346628294244</v>
      </c>
    </row>
    <row r="469" spans="1:10">
      <c r="A469" s="23" t="str">
        <f>PE!A468</f>
        <v>210331_KWS_DS_201028_spike_PP</v>
      </c>
      <c r="B469" s="298" t="str">
        <f>PE!AP468</f>
        <v>KWS, Methode</v>
      </c>
      <c r="C469" s="209" t="s">
        <v>1156</v>
      </c>
      <c r="D469" s="25">
        <f>PE!AF468</f>
        <v>62.715615012567184</v>
      </c>
      <c r="E469" s="26">
        <f>PE!AL468</f>
        <v>1.6640766349106249</v>
      </c>
      <c r="F469" s="26">
        <f>PP!Z468</f>
        <v>5.254085868936885</v>
      </c>
      <c r="G469" s="26">
        <f>PS!Q468</f>
        <v>0.21651164012822535</v>
      </c>
      <c r="H469" s="26">
        <f>PMMA!G468</f>
        <v>0</v>
      </c>
      <c r="I469" s="26">
        <f>PET!Q468</f>
        <v>5.9172841452519833</v>
      </c>
      <c r="J469" s="27">
        <f t="shared" si="17"/>
        <v>13.05195828922772</v>
      </c>
    </row>
    <row r="470" spans="1:10">
      <c r="A470" s="23" t="str">
        <f>PE!A469</f>
        <v>210331_KWS_DS_202128_1</v>
      </c>
      <c r="B470" s="298" t="str">
        <f>PE!AP469</f>
        <v>KWS, Schlamm</v>
      </c>
      <c r="C470" s="209" t="s">
        <v>1156</v>
      </c>
      <c r="D470" s="25">
        <f>PE!AF469</f>
        <v>0.21968365553602351</v>
      </c>
      <c r="E470" s="26">
        <f>PE!AL469</f>
        <v>2.9450964661430361</v>
      </c>
      <c r="F470" s="26">
        <f>PP!Z469</f>
        <v>0</v>
      </c>
      <c r="G470" s="26">
        <f>PS!Q469</f>
        <v>0.2652657186113016</v>
      </c>
      <c r="H470" s="26">
        <f>PMMA!G469</f>
        <v>0</v>
      </c>
      <c r="I470" s="26">
        <f>PET!Q469</f>
        <v>6.4543678265032804</v>
      </c>
      <c r="J470" s="27">
        <f t="shared" si="17"/>
        <v>9.6647300112576175</v>
      </c>
    </row>
    <row r="471" spans="1:10">
      <c r="A471" s="23" t="str">
        <f>PE!A470</f>
        <v>210331_KWS_DS_202128_2</v>
      </c>
      <c r="B471" s="298" t="str">
        <f>PE!AP470</f>
        <v>KWS, Schlamm</v>
      </c>
      <c r="C471" s="209" t="s">
        <v>1156</v>
      </c>
      <c r="D471" s="25">
        <f>PE!AF470</f>
        <v>30.49923328144034</v>
      </c>
      <c r="E471" s="26">
        <f>PE!AL470</f>
        <v>3.1186779970272163</v>
      </c>
      <c r="F471" s="26">
        <f>PP!Z470</f>
        <v>0</v>
      </c>
      <c r="G471" s="26">
        <f>PS!Q470</f>
        <v>0.18957428778599947</v>
      </c>
      <c r="H471" s="26">
        <f>PMMA!G470</f>
        <v>0</v>
      </c>
      <c r="I471" s="26">
        <f>PET!Q470</f>
        <v>7.0011444346405511</v>
      </c>
      <c r="J471" s="27">
        <f t="shared" si="17"/>
        <v>10.309396719453767</v>
      </c>
    </row>
    <row r="472" spans="1:10">
      <c r="A472" s="23" t="str">
        <f>PE!A471</f>
        <v>210331_KWS_DS_RS_202128_2</v>
      </c>
      <c r="B472" s="298" t="str">
        <f>PE!AP471</f>
        <v>Methode</v>
      </c>
      <c r="C472" s="209" t="s">
        <v>1156</v>
      </c>
      <c r="D472" s="25" t="e">
        <f>PE!AF471</f>
        <v>#DIV/0!</v>
      </c>
      <c r="E472" s="26">
        <f>PE!AL471</f>
        <v>0</v>
      </c>
      <c r="F472" s="26">
        <f>PP!Z471</f>
        <v>0</v>
      </c>
      <c r="G472" s="26">
        <f>PS!Q471</f>
        <v>9.7003407065479677E-2</v>
      </c>
      <c r="H472" s="26">
        <f>PMMA!G471</f>
        <v>0</v>
      </c>
      <c r="I472" s="26">
        <f>PET!Q471</f>
        <v>0</v>
      </c>
      <c r="J472" s="27">
        <f t="shared" si="17"/>
        <v>9.7003407065479677E-2</v>
      </c>
    </row>
    <row r="473" spans="1:10">
      <c r="A473" s="23" t="str">
        <f>PE!A472</f>
        <v>210331_KWS_E-FS_201030_1</v>
      </c>
      <c r="B473" s="298" t="str">
        <f>PE!AP472</f>
        <v>KWS, Schlamm</v>
      </c>
      <c r="C473" s="209" t="s">
        <v>1158</v>
      </c>
      <c r="D473" s="25">
        <f>PE!AF472</f>
        <v>43.75934487605565</v>
      </c>
      <c r="E473" s="26">
        <f>PE!AL472</f>
        <v>3.6394243307964063</v>
      </c>
      <c r="F473" s="26">
        <f>PP!Z472</f>
        <v>0</v>
      </c>
      <c r="G473" s="26">
        <f>PS!Q472</f>
        <v>0.2750314152263082</v>
      </c>
      <c r="H473" s="26">
        <f>PMMA!G472</f>
        <v>0</v>
      </c>
      <c r="I473" s="26">
        <f>PET!Q472</f>
        <v>9.5573416791142094</v>
      </c>
      <c r="J473" s="27">
        <f t="shared" si="17"/>
        <v>13.471797425136923</v>
      </c>
    </row>
    <row r="474" spans="1:10">
      <c r="A474" s="23" t="str">
        <f>PE!A473</f>
        <v>210331_KWS_E-FS_201030_2</v>
      </c>
      <c r="B474" s="298" t="str">
        <f>PE!AP473</f>
        <v>KWS, Schlamm</v>
      </c>
      <c r="C474" s="209" t="s">
        <v>1158</v>
      </c>
      <c r="D474" s="25">
        <f>PE!AF473</f>
        <v>31.01502484854522</v>
      </c>
      <c r="E474" s="26">
        <f>PE!AL473</f>
        <v>4.0985688790976083</v>
      </c>
      <c r="F474" s="26">
        <f>PP!Z473</f>
        <v>0</v>
      </c>
      <c r="G474" s="26">
        <f>PS!Q473</f>
        <v>0.2168882513171265</v>
      </c>
      <c r="H474" s="26">
        <f>PMMA!G473</f>
        <v>0</v>
      </c>
      <c r="I474" s="26">
        <f>PET!Q473</f>
        <v>10.021261879755103</v>
      </c>
      <c r="J474" s="27">
        <f t="shared" si="17"/>
        <v>14.336719010169837</v>
      </c>
    </row>
    <row r="475" spans="1:10">
      <c r="A475" s="23" t="str">
        <f>PE!A474</f>
        <v>210331_KWS_E-FS_201030_3</v>
      </c>
      <c r="B475" s="298" t="str">
        <f>PE!AP474</f>
        <v>KWS, Schlamm</v>
      </c>
      <c r="C475" s="209" t="s">
        <v>1158</v>
      </c>
      <c r="D475" s="25">
        <f>PE!AF474</f>
        <v>41.946429392200912</v>
      </c>
      <c r="E475" s="26">
        <f>PE!AL474</f>
        <v>3.357129782170968</v>
      </c>
      <c r="F475" s="26">
        <f>PP!Z474</f>
        <v>2.5626944902068463</v>
      </c>
      <c r="G475" s="26">
        <f>PS!Q474</f>
        <v>0.28555738605162001</v>
      </c>
      <c r="H475" s="26">
        <f>PMMA!G474</f>
        <v>0</v>
      </c>
      <c r="I475" s="26">
        <f>PET!Q474</f>
        <v>9.0158032826896086</v>
      </c>
      <c r="J475" s="27">
        <f t="shared" si="17"/>
        <v>15.221184941119043</v>
      </c>
    </row>
    <row r="476" spans="1:10">
      <c r="A476" s="23" t="str">
        <f>PE!A475</f>
        <v>210331_KWS_E-FS_201030_spike_PS</v>
      </c>
      <c r="B476" s="298" t="str">
        <f>PE!AP475</f>
        <v>KWS, Methode</v>
      </c>
      <c r="C476" s="209" t="s">
        <v>1158</v>
      </c>
      <c r="D476" s="25">
        <f>PE!AF475</f>
        <v>51.404391791070367</v>
      </c>
      <c r="E476" s="26">
        <f>PE!AL475</f>
        <v>2.3279480982063352</v>
      </c>
      <c r="F476" s="26">
        <f>PP!Z475</f>
        <v>1.4247551202137134</v>
      </c>
      <c r="G476" s="26">
        <f>PS!Q475</f>
        <v>2.2872906954411327</v>
      </c>
      <c r="H476" s="26">
        <f>PMMA!G475</f>
        <v>0</v>
      </c>
      <c r="I476" s="26">
        <f>PET!Q475</f>
        <v>10.008206310128683</v>
      </c>
      <c r="J476" s="27">
        <f t="shared" si="17"/>
        <v>16.048200223989866</v>
      </c>
    </row>
    <row r="477" spans="1:10">
      <c r="A477" s="23" t="str">
        <f>PE!A476</f>
        <v>210331_KWS_Zentrat_E-UESS_201028_1</v>
      </c>
      <c r="B477" s="298" t="str">
        <f>PE!AP476</f>
        <v>KWS, Schlamm</v>
      </c>
      <c r="C477" s="209" t="s">
        <v>1159</v>
      </c>
      <c r="D477" s="25">
        <f>PE!AF476</f>
        <v>25.053608804613468</v>
      </c>
      <c r="E477" s="26">
        <f>PE!AL476</f>
        <v>3.4400555482380182</v>
      </c>
      <c r="F477" s="26">
        <f>PP!Z476</f>
        <v>0</v>
      </c>
      <c r="G477" s="26">
        <f>PS!Q476</f>
        <v>0.28392044373545638</v>
      </c>
      <c r="H477" s="26">
        <f>PMMA!G476</f>
        <v>0</v>
      </c>
      <c r="I477" s="26">
        <f>PET!Q476</f>
        <v>9.6445140423539062</v>
      </c>
      <c r="J477" s="27">
        <f t="shared" si="17"/>
        <v>13.368490034327381</v>
      </c>
    </row>
    <row r="478" spans="1:10">
      <c r="A478" s="23" t="str">
        <f>PE!A477</f>
        <v>210331_KWS_Zentrat_E-UESS_201028_3</v>
      </c>
      <c r="B478" s="298" t="str">
        <f>PE!AP477</f>
        <v>KWS, Schlamm</v>
      </c>
      <c r="C478" s="209" t="s">
        <v>1159</v>
      </c>
      <c r="D478" s="25">
        <f>PE!AF477</f>
        <v>46.009866955912358</v>
      </c>
      <c r="E478" s="26">
        <f>PE!AL477</f>
        <v>3.4038847081182086</v>
      </c>
      <c r="F478" s="26">
        <f>PP!Z477</f>
        <v>0</v>
      </c>
      <c r="G478" s="26">
        <f>PS!Q477</f>
        <v>0.24416813793621578</v>
      </c>
      <c r="H478" s="26">
        <f>PMMA!G477</f>
        <v>0</v>
      </c>
      <c r="I478" s="26">
        <f>PET!Q477</f>
        <v>10.317669008176503</v>
      </c>
      <c r="J478" s="27">
        <f t="shared" si="17"/>
        <v>13.965721854230928</v>
      </c>
    </row>
    <row r="479" spans="1:10">
      <c r="A479" s="23" t="str">
        <f>PE!A478</f>
        <v>210331_KWS_Zentrat_E-UESS_201028_spike_PE</v>
      </c>
      <c r="B479" s="298" t="str">
        <f>PE!AP478</f>
        <v>KWS, Methode</v>
      </c>
      <c r="C479" s="209" t="s">
        <v>1159</v>
      </c>
      <c r="D479" s="25">
        <f>PE!AF478</f>
        <v>17.070399001165388</v>
      </c>
      <c r="E479" s="26">
        <f>PE!AL478</f>
        <v>62.302715136170526</v>
      </c>
      <c r="F479" s="26">
        <f>PP!Z478</f>
        <v>6.4661859431819595</v>
      </c>
      <c r="G479" s="26">
        <f>PS!Q478</f>
        <v>0.26311543569185708</v>
      </c>
      <c r="H479" s="26">
        <f>PMMA!G478</f>
        <v>0</v>
      </c>
      <c r="I479" s="26">
        <f>PET!Q478</f>
        <v>12.605959812840529</v>
      </c>
      <c r="J479" s="27">
        <f t="shared" si="17"/>
        <v>81.637976327884871</v>
      </c>
    </row>
    <row r="480" spans="1:10">
      <c r="A480" s="23" t="str">
        <f>PE!A479</f>
        <v>210331_Standard_PE</v>
      </c>
      <c r="B480" s="298" t="str">
        <f>PE!AP479</f>
        <v>Methode</v>
      </c>
      <c r="C480" s="209" t="s">
        <v>1135</v>
      </c>
      <c r="D480" s="25">
        <f>PE!AF479</f>
        <v>8.0547712248008594</v>
      </c>
      <c r="E480" s="26">
        <f>PE!AL479</f>
        <v>0.72167851149186046</v>
      </c>
      <c r="F480" s="26">
        <f>PP!Z479</f>
        <v>0</v>
      </c>
      <c r="G480" s="26">
        <f>PS!Q479</f>
        <v>3.6258635480188907E-2</v>
      </c>
      <c r="H480" s="26">
        <f>PMMA!G479</f>
        <v>0</v>
      </c>
      <c r="I480" s="26">
        <f>PET!Q479</f>
        <v>0</v>
      </c>
      <c r="J480" s="27">
        <f t="shared" si="17"/>
        <v>0.75793714697204939</v>
      </c>
    </row>
    <row r="481" spans="1:10">
      <c r="A481" s="23" t="str">
        <f>PE!A480</f>
        <v>210331_Standard_Pulver_PMMA</v>
      </c>
      <c r="B481" s="298" t="str">
        <f>PE!AP480</f>
        <v>Methode</v>
      </c>
      <c r="C481" s="209" t="s">
        <v>1135</v>
      </c>
      <c r="D481" s="25" t="e">
        <f>PE!AF480</f>
        <v>#DIV/0!</v>
      </c>
      <c r="E481" s="26">
        <f>PE!AL480</f>
        <v>0</v>
      </c>
      <c r="F481" s="26">
        <f>PP!Z480</f>
        <v>0</v>
      </c>
      <c r="G481" s="26">
        <f>PS!Q480</f>
        <v>0.85185463686070606</v>
      </c>
      <c r="H481" s="26">
        <f>PMMA!G480</f>
        <v>2.8713839146641456</v>
      </c>
      <c r="I481" s="26">
        <f>PET!Q480</f>
        <v>0</v>
      </c>
      <c r="J481" s="27">
        <f t="shared" si="17"/>
        <v>3.7232385515248518</v>
      </c>
    </row>
    <row r="482" spans="1:10">
      <c r="A482" s="23" t="str">
        <f>PE!A481</f>
        <v>210331_Standard_vita-cola_PET</v>
      </c>
      <c r="B482" s="298" t="str">
        <f>PE!AP481</f>
        <v>Methode</v>
      </c>
      <c r="C482" s="209" t="s">
        <v>1135</v>
      </c>
      <c r="D482" s="25" t="e">
        <f>PE!AF481</f>
        <v>#DIV/0!</v>
      </c>
      <c r="E482" s="26">
        <f>PE!AL481</f>
        <v>0</v>
      </c>
      <c r="F482" s="26">
        <f>PP!Z481</f>
        <v>0</v>
      </c>
      <c r="G482" s="26">
        <f>PS!Q481</f>
        <v>4.1412742382271467E-2</v>
      </c>
      <c r="H482" s="26">
        <f>PMMA!G481</f>
        <v>0</v>
      </c>
      <c r="I482" s="26">
        <f>PET!Q481</f>
        <v>0.96630886426592788</v>
      </c>
      <c r="J482" s="27">
        <f t="shared" si="17"/>
        <v>1.0077216066481993</v>
      </c>
    </row>
    <row r="483" spans="1:10">
      <c r="A483" s="23" t="str">
        <f>PE!A482</f>
        <v>210412_KWS_Abl_SF_20102829_spike_PE_1</v>
      </c>
      <c r="B483" s="298" t="str">
        <f>PE!AP482</f>
        <v>Methode</v>
      </c>
      <c r="C483" s="209" t="s">
        <v>1160</v>
      </c>
      <c r="D483" s="25">
        <f>PE!AF482</f>
        <v>46.123065437336827</v>
      </c>
      <c r="E483" s="26">
        <f>PE!AL482</f>
        <v>23.614165532167416</v>
      </c>
      <c r="F483" s="26">
        <f>PP!Z482</f>
        <v>1.5250287988271021</v>
      </c>
      <c r="G483" s="26">
        <f>PS!Q482</f>
        <v>0.57074039166404866</v>
      </c>
      <c r="H483" s="26">
        <f>PMMA!G482</f>
        <v>0</v>
      </c>
      <c r="I483" s="26">
        <f>PET!Q482</f>
        <v>20.729919363284115</v>
      </c>
      <c r="J483" s="27">
        <f t="shared" si="17"/>
        <v>46.439854085942684</v>
      </c>
    </row>
    <row r="484" spans="1:10">
      <c r="A484" s="23" t="str">
        <f>PE!A483</f>
        <v>210412_KWS_Abl_SF_20102829_spike_PE_2</v>
      </c>
      <c r="B484" s="298" t="str">
        <f>PE!AP483</f>
        <v>Methode</v>
      </c>
      <c r="C484" s="209" t="s">
        <v>1160</v>
      </c>
      <c r="D484" s="25">
        <f>PE!AF483</f>
        <v>36.217396311524332</v>
      </c>
      <c r="E484" s="26">
        <f>PE!AL483</f>
        <v>14.373692107901519</v>
      </c>
      <c r="F484" s="26">
        <f>PP!Z483</f>
        <v>1.741557156987424</v>
      </c>
      <c r="G484" s="26">
        <f>PS!Q483</f>
        <v>0.27200791295746785</v>
      </c>
      <c r="H484" s="26">
        <f>PMMA!G483</f>
        <v>0</v>
      </c>
      <c r="I484" s="26">
        <f>PET!Q483</f>
        <v>19.014648391502991</v>
      </c>
      <c r="J484" s="27">
        <f t="shared" si="17"/>
        <v>35.401905569349395</v>
      </c>
    </row>
    <row r="485" spans="1:10">
      <c r="A485" s="23" t="str">
        <f>PE!A484</f>
        <v>210412_KWS_Abl_SF_20102829_spike_PE_3</v>
      </c>
      <c r="B485" s="298" t="str">
        <f>PE!AP484</f>
        <v>Methode</v>
      </c>
      <c r="C485" s="209" t="s">
        <v>1160</v>
      </c>
      <c r="D485" s="25">
        <f>PE!AF484</f>
        <v>26.069975944842845</v>
      </c>
      <c r="E485" s="26">
        <f>PE!AL484</f>
        <v>29.833323819852726</v>
      </c>
      <c r="F485" s="26">
        <f>PP!Z484</f>
        <v>2.0434956333124039</v>
      </c>
      <c r="G485" s="26">
        <f>PS!Q484</f>
        <v>0.33249614704035618</v>
      </c>
      <c r="H485" s="26">
        <f>PMMA!G484</f>
        <v>0</v>
      </c>
      <c r="I485" s="26">
        <f>PET!Q484</f>
        <v>23.677150522290084</v>
      </c>
      <c r="J485" s="27">
        <f t="shared" si="17"/>
        <v>55.88646612249557</v>
      </c>
    </row>
    <row r="486" spans="1:10">
      <c r="A486" s="23" t="str">
        <f>PE!A485</f>
        <v>210412_KWS_Abl_SF_20102829_spike_PE_4</v>
      </c>
      <c r="B486" s="298" t="str">
        <f>PE!AP485</f>
        <v>Methode</v>
      </c>
      <c r="C486" s="209" t="s">
        <v>1160</v>
      </c>
      <c r="D486" s="25">
        <f>PE!AF485</f>
        <v>23.013532859739431</v>
      </c>
      <c r="E486" s="26">
        <f>PE!AL485</f>
        <v>14.940846687853135</v>
      </c>
      <c r="F486" s="26">
        <f>PP!Z485</f>
        <v>1.7389119937477322</v>
      </c>
      <c r="G486" s="26">
        <f>PS!Q485</f>
        <v>0.30982220113322356</v>
      </c>
      <c r="H486" s="26">
        <f>PMMA!G485</f>
        <v>0</v>
      </c>
      <c r="I486" s="26">
        <f>PET!Q485</f>
        <v>20.765065453428978</v>
      </c>
      <c r="J486" s="27">
        <f t="shared" si="17"/>
        <v>37.754646336163063</v>
      </c>
    </row>
    <row r="487" spans="1:10">
      <c r="A487" s="23" t="str">
        <f>PE!A486</f>
        <v>210412_KWS_Abl_SF_20102829_spike_PE_5</v>
      </c>
      <c r="B487" s="298" t="str">
        <f>PE!AP486</f>
        <v>Methode</v>
      </c>
      <c r="C487" s="209" t="s">
        <v>1160</v>
      </c>
      <c r="D487" s="25">
        <f>PE!AF486</f>
        <v>59.72626134553505</v>
      </c>
      <c r="E487" s="26">
        <f>PE!AL486</f>
        <v>19.238313085432377</v>
      </c>
      <c r="F487" s="26">
        <f>PP!Z486</f>
        <v>2.0483341664312262</v>
      </c>
      <c r="G487" s="26">
        <f>PS!Q486</f>
        <v>0.26405581031447634</v>
      </c>
      <c r="H487" s="26">
        <f>PMMA!G486</f>
        <v>0</v>
      </c>
      <c r="I487" s="26">
        <f>PET!Q486</f>
        <v>23.308630169734638</v>
      </c>
      <c r="J487" s="27">
        <f t="shared" si="17"/>
        <v>44.859333231912714</v>
      </c>
    </row>
    <row r="488" spans="1:10">
      <c r="A488" s="23" t="str">
        <f>PE!A487</f>
        <v>210412_KWS_Abl_VK_20102829_1</v>
      </c>
      <c r="B488" s="298" t="str">
        <f>PE!AP487</f>
        <v>Massenbilanz KWS</v>
      </c>
      <c r="C488" s="300" t="s">
        <v>1136</v>
      </c>
      <c r="D488" s="25">
        <f>PE!AF487</f>
        <v>42.650178183344018</v>
      </c>
      <c r="E488" s="26">
        <f>PE!AL487</f>
        <v>7.0664719980165822</v>
      </c>
      <c r="F488" s="26">
        <f>PP!Z487</f>
        <v>1.7644142034654693</v>
      </c>
      <c r="G488" s="26">
        <f>PS!Q487</f>
        <v>0.20109638852924161</v>
      </c>
      <c r="H488" s="26">
        <f>PMMA!G487</f>
        <v>0</v>
      </c>
      <c r="I488" s="26">
        <f>PET!Q487</f>
        <v>29.718189581554228</v>
      </c>
      <c r="J488" s="27">
        <f t="shared" si="17"/>
        <v>38.750172171565524</v>
      </c>
    </row>
    <row r="489" spans="1:10">
      <c r="A489" s="23" t="str">
        <f>PE!A488</f>
        <v>210412_KWS_Abl_VK_20102829_3</v>
      </c>
      <c r="B489" s="298" t="str">
        <f>PE!AP488</f>
        <v>Massenbilanz KWS</v>
      </c>
      <c r="C489" s="300" t="s">
        <v>1136</v>
      </c>
      <c r="D489" s="25">
        <f>PE!AF488</f>
        <v>44.33906325795369</v>
      </c>
      <c r="E489" s="26">
        <f>PE!AL488</f>
        <v>5.6692723534935663</v>
      </c>
      <c r="F489" s="26">
        <f>PP!Z488</f>
        <v>2.6522169488084062</v>
      </c>
      <c r="G489" s="26">
        <f>PS!Q488</f>
        <v>0.1979645186670389</v>
      </c>
      <c r="H489" s="26">
        <f>PMMA!G488</f>
        <v>0</v>
      </c>
      <c r="I489" s="26">
        <f>PET!Q488</f>
        <v>36.395015354940227</v>
      </c>
      <c r="J489" s="27">
        <f t="shared" si="17"/>
        <v>44.91446917590924</v>
      </c>
    </row>
    <row r="490" spans="1:10">
      <c r="A490" s="23" t="str">
        <f>PE!A489</f>
        <v>210412_Standard_PP</v>
      </c>
      <c r="B490" s="298" t="str">
        <f>PE!AP489</f>
        <v>Methode</v>
      </c>
      <c r="C490" s="209" t="s">
        <v>1135</v>
      </c>
      <c r="D490" s="25" t="e">
        <f>PE!AF489</f>
        <v>#DIV/0!</v>
      </c>
      <c r="E490" s="26">
        <f>PE!AL489</f>
        <v>0</v>
      </c>
      <c r="F490" s="26">
        <f>PP!Z489</f>
        <v>0.92703541008857593</v>
      </c>
      <c r="G490" s="26">
        <f>PS!Q489</f>
        <v>0.1602037610252085</v>
      </c>
      <c r="H490" s="26">
        <f>PMMA!G489</f>
        <v>0</v>
      </c>
      <c r="I490" s="26">
        <f>PET!Q489</f>
        <v>0</v>
      </c>
      <c r="J490" s="27">
        <f t="shared" si="17"/>
        <v>1.0872391711137843</v>
      </c>
    </row>
    <row r="491" spans="1:10">
      <c r="A491" s="23" t="str">
        <f>PE!A490</f>
        <v>210412_Standard_PS</v>
      </c>
      <c r="B491" s="298" t="str">
        <f>PE!AP490</f>
        <v>Methode</v>
      </c>
      <c r="C491" s="209" t="s">
        <v>1135</v>
      </c>
      <c r="D491" s="25" t="e">
        <f>PE!AF490</f>
        <v>#DIV/0!</v>
      </c>
      <c r="E491" s="26">
        <f>PE!AL490</f>
        <v>0</v>
      </c>
      <c r="F491" s="26">
        <f>PP!Z490</f>
        <v>0</v>
      </c>
      <c r="G491" s="26">
        <f>PS!Q490</f>
        <v>0.50460168244391579</v>
      </c>
      <c r="H491" s="26">
        <f>PMMA!G490</f>
        <v>0</v>
      </c>
      <c r="I491" s="26">
        <f>PET!Q490</f>
        <v>0.29344697189680924</v>
      </c>
      <c r="J491" s="27">
        <f t="shared" ref="J491:J554" si="18">SUM(E491:I491)</f>
        <v>0.79804865434072503</v>
      </c>
    </row>
    <row r="492" spans="1:10">
      <c r="A492" s="23" t="str">
        <f>PE!A491</f>
        <v>210414_Standard_PMMA_PS_PET</v>
      </c>
      <c r="B492" s="298" t="str">
        <f>PE!AP491</f>
        <v>Methode</v>
      </c>
      <c r="C492" s="209" t="s">
        <v>1135</v>
      </c>
      <c r="D492" s="25" t="e">
        <f>PE!AF491</f>
        <v>#DIV/0!</v>
      </c>
      <c r="E492" s="26">
        <f>PE!AL491</f>
        <v>0</v>
      </c>
      <c r="F492" s="26">
        <f>PP!Z491</f>
        <v>0</v>
      </c>
      <c r="G492" s="26">
        <f>PS!Q491</f>
        <v>0.55400000000000005</v>
      </c>
      <c r="H492" s="26">
        <f>PMMA!G491</f>
        <v>0</v>
      </c>
      <c r="I492" s="26">
        <f>PET!Q491</f>
        <v>0</v>
      </c>
      <c r="J492" s="27">
        <f t="shared" si="18"/>
        <v>0.55400000000000005</v>
      </c>
    </row>
    <row r="493" spans="1:10">
      <c r="A493" s="23" t="str">
        <f>PE!A492</f>
        <v>210414_VKA_ASF_200822_1</v>
      </c>
      <c r="B493" s="298" t="str">
        <f>PE!AP492</f>
        <v>Referenzmessung BS</v>
      </c>
      <c r="C493" s="209" t="s">
        <v>1160</v>
      </c>
      <c r="D493" s="25">
        <f>PE!AF492</f>
        <v>71.003136406147817</v>
      </c>
      <c r="E493" s="26">
        <f>PE!AL492</f>
        <v>4.1005700548199684</v>
      </c>
      <c r="F493" s="26">
        <f>PP!Z492</f>
        <v>0</v>
      </c>
      <c r="G493" s="26">
        <f>PS!Q492</f>
        <v>0.2431383976542153</v>
      </c>
      <c r="H493" s="26">
        <f>PMMA!G492</f>
        <v>0</v>
      </c>
      <c r="I493" s="26">
        <f>PET!Q492</f>
        <v>7.6875443932467622</v>
      </c>
      <c r="J493" s="27">
        <f t="shared" si="18"/>
        <v>12.031252845720946</v>
      </c>
    </row>
    <row r="494" spans="1:10">
      <c r="A494" s="23" t="str">
        <f>PE!A493</f>
        <v>210414_VKA_ASF_200822_2</v>
      </c>
      <c r="B494" s="298" t="str">
        <f>PE!AP493</f>
        <v>Referenzmessung BS</v>
      </c>
      <c r="C494" s="209" t="s">
        <v>1160</v>
      </c>
      <c r="D494" s="25">
        <f>PE!AF493</f>
        <v>61.899185859275377</v>
      </c>
      <c r="E494" s="26">
        <f>PE!AL493</f>
        <v>4.7847264472836866</v>
      </c>
      <c r="F494" s="26">
        <f>PP!Z493</f>
        <v>0</v>
      </c>
      <c r="G494" s="26">
        <f>PS!Q493</f>
        <v>0.23802662055568008</v>
      </c>
      <c r="H494" s="26">
        <f>PMMA!G493</f>
        <v>0</v>
      </c>
      <c r="I494" s="26">
        <f>PET!Q493</f>
        <v>11.338819686829549</v>
      </c>
      <c r="J494" s="27">
        <f t="shared" si="18"/>
        <v>16.361572754668916</v>
      </c>
    </row>
    <row r="495" spans="1:10">
      <c r="A495" s="23" t="str">
        <f>PE!A494</f>
        <v>210414_VKA_ASF_200822_3</v>
      </c>
      <c r="B495" s="298" t="str">
        <f>PE!AP494</f>
        <v>Referenzmessung BS</v>
      </c>
      <c r="C495" s="209" t="s">
        <v>1160</v>
      </c>
      <c r="D495" s="25">
        <f>PE!AF494</f>
        <v>49.615174724389718</v>
      </c>
      <c r="E495" s="26">
        <f>PE!AL494</f>
        <v>3.6395819090402348</v>
      </c>
      <c r="F495" s="26">
        <f>PP!Z494</f>
        <v>0</v>
      </c>
      <c r="G495" s="26">
        <f>PS!Q494</f>
        <v>0.20927662653901447</v>
      </c>
      <c r="H495" s="26">
        <f>PMMA!G494</f>
        <v>0</v>
      </c>
      <c r="I495" s="26">
        <f>PET!Q494</f>
        <v>6.159969488641365</v>
      </c>
      <c r="J495" s="27">
        <f t="shared" si="18"/>
        <v>10.008828024220614</v>
      </c>
    </row>
    <row r="496" spans="1:10">
      <c r="A496" s="23" t="str">
        <f>PE!A495</f>
        <v>210414_VKA_ASF_20092-4_1</v>
      </c>
      <c r="B496" s="298" t="str">
        <f>PE!AP495</f>
        <v>Referenzmessung BS</v>
      </c>
      <c r="C496" s="209" t="s">
        <v>1160</v>
      </c>
      <c r="D496" s="25">
        <f>PE!AF495</f>
        <v>35.199505915443318</v>
      </c>
      <c r="E496" s="26">
        <f>PE!AL495</f>
        <v>11.306311496923954</v>
      </c>
      <c r="F496" s="26">
        <f>PP!Z495</f>
        <v>0</v>
      </c>
      <c r="G496" s="26">
        <f>PS!Q495</f>
        <v>0.20933760971019225</v>
      </c>
      <c r="H496" s="26">
        <f>PMMA!G495</f>
        <v>0</v>
      </c>
      <c r="I496" s="26">
        <f>PET!Q495</f>
        <v>10.666615452572549</v>
      </c>
      <c r="J496" s="27">
        <f t="shared" si="18"/>
        <v>22.182264559206693</v>
      </c>
    </row>
    <row r="497" spans="1:10">
      <c r="A497" s="23" t="str">
        <f>PE!A496</f>
        <v>210414_VKA_ASF_20092-4_2</v>
      </c>
      <c r="B497" s="298" t="str">
        <f>PE!AP496</f>
        <v>Referenzmessung BS</v>
      </c>
      <c r="C497" s="209" t="s">
        <v>1160</v>
      </c>
      <c r="D497" s="25">
        <f>PE!AF496</f>
        <v>29.406448067447354</v>
      </c>
      <c r="E497" s="26">
        <f>PE!AL496</f>
        <v>10.150161943677137</v>
      </c>
      <c r="F497" s="26">
        <f>PP!Z496</f>
        <v>2.3881176584797594</v>
      </c>
      <c r="G497" s="26">
        <f>PS!Q496</f>
        <v>0.1923908534917175</v>
      </c>
      <c r="H497" s="26">
        <f>PMMA!G496</f>
        <v>0</v>
      </c>
      <c r="I497" s="26">
        <f>PET!Q496</f>
        <v>7.3514486678257187</v>
      </c>
      <c r="J497" s="27">
        <f t="shared" si="18"/>
        <v>20.082119123474332</v>
      </c>
    </row>
    <row r="498" spans="1:10">
      <c r="A498" s="23" t="str">
        <f>PE!A497</f>
        <v>210414_VKA_ASF_20092-4_3</v>
      </c>
      <c r="B498" s="298" t="str">
        <f>PE!AP497</f>
        <v>Referenzmessung BS</v>
      </c>
      <c r="C498" s="209" t="s">
        <v>1160</v>
      </c>
      <c r="D498" s="25">
        <f>PE!AF497</f>
        <v>27.090215965420484</v>
      </c>
      <c r="E498" s="26">
        <f>PE!AL497</f>
        <v>2.7734011418701723</v>
      </c>
      <c r="F498" s="26">
        <f>PP!Z497</f>
        <v>0</v>
      </c>
      <c r="G498" s="26">
        <f>PS!Q497</f>
        <v>0.1947896176174255</v>
      </c>
      <c r="H498" s="26">
        <f>PMMA!G497</f>
        <v>0</v>
      </c>
      <c r="I498" s="26">
        <f>PET!Q497</f>
        <v>3.1809240512402246</v>
      </c>
      <c r="J498" s="27">
        <f t="shared" si="18"/>
        <v>6.1491148107278217</v>
      </c>
    </row>
    <row r="499" spans="1:10">
      <c r="A499" s="23" t="str">
        <f>PE!A498</f>
        <v>210414_VKA_ASF_20092-4_spike_PE</v>
      </c>
      <c r="B499" s="298" t="str">
        <f>PE!AP498</f>
        <v>Methode</v>
      </c>
      <c r="C499" s="209" t="s">
        <v>1135</v>
      </c>
      <c r="D499" s="25">
        <f>PE!AF498</f>
        <v>20.063458703529541</v>
      </c>
      <c r="E499" s="26">
        <f>PE!AL498</f>
        <v>37.021977487661971</v>
      </c>
      <c r="F499" s="26">
        <f>PP!Z498</f>
        <v>1.7504193713077092</v>
      </c>
      <c r="G499" s="26">
        <f>PS!Q498</f>
        <v>0.38472759098534021</v>
      </c>
      <c r="H499" s="26">
        <f>PMMA!G498</f>
        <v>0</v>
      </c>
      <c r="I499" s="26">
        <f>PET!Q498</f>
        <v>7.0800816862373273</v>
      </c>
      <c r="J499" s="27">
        <f t="shared" si="18"/>
        <v>46.237206136192349</v>
      </c>
    </row>
    <row r="500" spans="1:10">
      <c r="A500" s="23" t="str">
        <f>PE!A499</f>
        <v>210419_KWS_Zul_SF_gr1mm_20102829_1</v>
      </c>
      <c r="B500" s="298" t="str">
        <f>PE!AP499</f>
        <v>Massenbilanz KWS</v>
      </c>
      <c r="C500" s="24" t="s">
        <v>1150</v>
      </c>
      <c r="D500" s="25">
        <f>PE!AF499</f>
        <v>38.599989663165566</v>
      </c>
      <c r="E500" s="26">
        <f>PE!AL499</f>
        <v>4.4051905190519056</v>
      </c>
      <c r="F500" s="26">
        <f>PP!Z499</f>
        <v>1.6752925292529253</v>
      </c>
      <c r="G500" s="26">
        <f>PS!Q499</f>
        <v>0.23289828982898289</v>
      </c>
      <c r="H500" s="26">
        <f>PMMA!G499</f>
        <v>0</v>
      </c>
      <c r="I500" s="26">
        <f>PET!Q499</f>
        <v>21.027227722772277</v>
      </c>
      <c r="J500" s="27">
        <f t="shared" si="18"/>
        <v>27.34060906090609</v>
      </c>
    </row>
    <row r="501" spans="1:10">
      <c r="A501" s="23" t="str">
        <f>PE!A500</f>
        <v>210419_KWS_Zul_SF_gr1mm_20102829_2</v>
      </c>
      <c r="B501" s="298" t="str">
        <f>PE!AP500</f>
        <v>Massenbilanz KWS</v>
      </c>
      <c r="C501" s="24" t="s">
        <v>1150</v>
      </c>
      <c r="D501" s="25">
        <f>PE!AF500</f>
        <v>20.676495256896466</v>
      </c>
      <c r="E501" s="26">
        <f>PE!AL500</f>
        <v>8.6754996431120617</v>
      </c>
      <c r="F501" s="26">
        <f>PP!Z500</f>
        <v>1.6918718772305494</v>
      </c>
      <c r="G501" s="26">
        <f>PS!Q500</f>
        <v>0.23420770877944327</v>
      </c>
      <c r="H501" s="26">
        <f>PMMA!G500</f>
        <v>0</v>
      </c>
      <c r="I501" s="26">
        <f>PET!Q500</f>
        <v>28.507539257673091</v>
      </c>
      <c r="J501" s="27">
        <f t="shared" si="18"/>
        <v>39.109118486795147</v>
      </c>
    </row>
    <row r="502" spans="1:10">
      <c r="A502" s="23" t="str">
        <f>PE!A501</f>
        <v>210419_KWS_Zul_SF_gr1mm_20102829_3</v>
      </c>
      <c r="B502" s="298" t="str">
        <f>PE!AP501</f>
        <v>Massenbilanz KWS</v>
      </c>
      <c r="C502" s="24" t="s">
        <v>1150</v>
      </c>
      <c r="D502" s="25">
        <f>PE!AF501</f>
        <v>32.417102918503822</v>
      </c>
      <c r="E502" s="26">
        <f>PE!AL501</f>
        <v>8.2773927827646272</v>
      </c>
      <c r="F502" s="26">
        <f>PP!Z501</f>
        <v>1.8754941630621829</v>
      </c>
      <c r="G502" s="26">
        <f>PS!Q501</f>
        <v>0.47207106646202496</v>
      </c>
      <c r="H502" s="26">
        <f>PMMA!G501</f>
        <v>0</v>
      </c>
      <c r="I502" s="26">
        <f>PET!Q501</f>
        <v>26.928980047439651</v>
      </c>
      <c r="J502" s="27">
        <f t="shared" si="18"/>
        <v>37.553938059728488</v>
      </c>
    </row>
    <row r="503" spans="1:10">
      <c r="A503" s="23" t="str">
        <f>PE!A502</f>
        <v>210419_KWS_Zul_SF_II_20102829_1</v>
      </c>
      <c r="B503" s="298" t="str">
        <f>PE!AP502</f>
        <v>Massenbilanz KWS</v>
      </c>
      <c r="C503" s="24" t="s">
        <v>1150</v>
      </c>
      <c r="D503" s="25">
        <f>PE!AF502</f>
        <v>44.209545733555331</v>
      </c>
      <c r="E503" s="26">
        <f>PE!AL502</f>
        <v>3.1448036647299014</v>
      </c>
      <c r="F503" s="26">
        <f>PP!Z502</f>
        <v>0</v>
      </c>
      <c r="G503" s="26">
        <f>PS!Q502</f>
        <v>0.27404978998053481</v>
      </c>
      <c r="H503" s="26">
        <f>PMMA!G502</f>
        <v>0</v>
      </c>
      <c r="I503" s="26">
        <f>PET!Q502</f>
        <v>10.118071918860773</v>
      </c>
      <c r="J503" s="27">
        <f t="shared" si="18"/>
        <v>13.53692537357121</v>
      </c>
    </row>
    <row r="504" spans="1:10">
      <c r="A504" s="23" t="str">
        <f>PE!A503</f>
        <v>210419_KWS_Zul_SF_II_20102829_2</v>
      </c>
      <c r="B504" s="298" t="str">
        <f>PE!AP503</f>
        <v>Massenbilanz KWS</v>
      </c>
      <c r="C504" s="24" t="s">
        <v>1150</v>
      </c>
      <c r="D504" s="25">
        <f>PE!AF503</f>
        <v>48.596340453392003</v>
      </c>
      <c r="E504" s="26">
        <f>PE!AL503</f>
        <v>3.4026149599957778</v>
      </c>
      <c r="F504" s="26">
        <f>PP!Z503</f>
        <v>1.2902830347702163</v>
      </c>
      <c r="G504" s="26">
        <f>PS!Q503</f>
        <v>0.33099897329022177</v>
      </c>
      <c r="H504" s="26">
        <f>PMMA!G503</f>
        <v>0</v>
      </c>
      <c r="I504" s="26">
        <f>PET!Q503</f>
        <v>10.860137609758342</v>
      </c>
      <c r="J504" s="27">
        <f t="shared" si="18"/>
        <v>15.884034577814557</v>
      </c>
    </row>
    <row r="505" spans="1:10">
      <c r="A505" s="23" t="str">
        <f>PE!A504</f>
        <v>210419_KWS_Zul_SF_II_20102829_3</v>
      </c>
      <c r="B505" s="298" t="str">
        <f>PE!AP504</f>
        <v>Massenbilanz KWS</v>
      </c>
      <c r="C505" s="24" t="s">
        <v>1150</v>
      </c>
      <c r="D505" s="25">
        <f>PE!AF504</f>
        <v>39.191986790783332</v>
      </c>
      <c r="E505" s="26">
        <f>PE!AL504</f>
        <v>3.8425854074647203</v>
      </c>
      <c r="F505" s="26">
        <f>PP!Z504</f>
        <v>1.51154531520642</v>
      </c>
      <c r="G505" s="26">
        <f>PS!Q504</f>
        <v>0.26293162531620329</v>
      </c>
      <c r="H505" s="26">
        <f>PMMA!G504</f>
        <v>0</v>
      </c>
      <c r="I505" s="26">
        <f>PET!Q504</f>
        <v>12.129746165061247</v>
      </c>
      <c r="J505" s="27">
        <f t="shared" si="18"/>
        <v>17.746808513048592</v>
      </c>
    </row>
    <row r="506" spans="1:10">
      <c r="A506" s="23" t="str">
        <f>PE!A505</f>
        <v>210419_Luebeck_Zul_SF_190608_1</v>
      </c>
      <c r="B506" s="298" t="str">
        <f>PE!AP505</f>
        <v>Kläranlage</v>
      </c>
      <c r="C506" s="24" t="s">
        <v>1150</v>
      </c>
      <c r="D506" s="25">
        <f>PE!AF505</f>
        <v>45.402484616641253</v>
      </c>
      <c r="E506" s="26">
        <f>PE!AL505</f>
        <v>6.6811718638202651</v>
      </c>
      <c r="F506" s="26">
        <f>PP!Z505</f>
        <v>1.4036867918146456</v>
      </c>
      <c r="G506" s="26">
        <f>PS!Q505</f>
        <v>0.35124692658939238</v>
      </c>
      <c r="H506" s="26">
        <f>PMMA!G505</f>
        <v>0</v>
      </c>
      <c r="I506" s="26">
        <f>PET!Q505</f>
        <v>11.180059581886066</v>
      </c>
      <c r="J506" s="27">
        <f t="shared" si="18"/>
        <v>19.61616516411037</v>
      </c>
    </row>
    <row r="507" spans="1:10">
      <c r="A507" s="23" t="str">
        <f>PE!A506</f>
        <v>210419_Luebeck_Zul_SF_190608_2</v>
      </c>
      <c r="B507" s="298" t="str">
        <f>PE!AP506</f>
        <v>Kläranlage</v>
      </c>
      <c r="C507" s="24" t="s">
        <v>1150</v>
      </c>
      <c r="D507" s="25">
        <f>PE!AF506</f>
        <v>44.931885300675241</v>
      </c>
      <c r="E507" s="26">
        <f>PE!AL506</f>
        <v>8.930510993513618</v>
      </c>
      <c r="F507" s="26">
        <f>PP!Z506</f>
        <v>2.4355181465894411</v>
      </c>
      <c r="G507" s="26">
        <f>PS!Q506</f>
        <v>0.41112824145450505</v>
      </c>
      <c r="H507" s="26">
        <f>PMMA!G506</f>
        <v>0</v>
      </c>
      <c r="I507" s="26">
        <f>PET!Q506</f>
        <v>22.687056405127993</v>
      </c>
      <c r="J507" s="27">
        <f t="shared" si="18"/>
        <v>34.464213786685562</v>
      </c>
    </row>
    <row r="508" spans="1:10">
      <c r="A508" s="23" t="str">
        <f>PE!A507</f>
        <v>210419_Luebeck_Zul_SF_190608_3</v>
      </c>
      <c r="B508" s="298" t="str">
        <f>PE!AP507</f>
        <v>Kläranlage</v>
      </c>
      <c r="C508" s="24" t="s">
        <v>1150</v>
      </c>
      <c r="D508" s="25">
        <f>PE!AF507</f>
        <v>43.993933154554682</v>
      </c>
      <c r="E508" s="26">
        <f>PE!AL507</f>
        <v>4.7891022179183969</v>
      </c>
      <c r="F508" s="26">
        <f>PP!Z507</f>
        <v>1.5326169947298833</v>
      </c>
      <c r="G508" s="26">
        <f>PS!Q507</f>
        <v>0.43762453676977225</v>
      </c>
      <c r="H508" s="26">
        <f>PMMA!G507</f>
        <v>0</v>
      </c>
      <c r="I508" s="26">
        <f>PET!Q507</f>
        <v>13.443453323153131</v>
      </c>
      <c r="J508" s="27">
        <f t="shared" si="18"/>
        <v>20.202797072571183</v>
      </c>
    </row>
    <row r="509" spans="1:10">
      <c r="A509" s="23" t="str">
        <f>PE!A508</f>
        <v>210419_VKA_ZFA_200822_2</v>
      </c>
      <c r="B509" s="298" t="str">
        <f>PE!AP508</f>
        <v>Referenzmessung BS</v>
      </c>
      <c r="C509" s="24" t="s">
        <v>1133</v>
      </c>
      <c r="D509" s="25">
        <f>PE!AF508</f>
        <v>24.952009632459678</v>
      </c>
      <c r="E509" s="26">
        <f>PE!AL508</f>
        <v>34.064906490649065</v>
      </c>
      <c r="F509" s="26">
        <f>PP!Z508</f>
        <v>0</v>
      </c>
      <c r="G509" s="26">
        <f>PS!Q508</f>
        <v>0.40887422075540891</v>
      </c>
      <c r="H509" s="26">
        <f>PMMA!G508</f>
        <v>0</v>
      </c>
      <c r="I509" s="26">
        <f>PET!Q508</f>
        <v>17.477081041437476</v>
      </c>
      <c r="J509" s="27">
        <f t="shared" si="18"/>
        <v>51.950861752841945</v>
      </c>
    </row>
    <row r="510" spans="1:10">
      <c r="A510" s="23" t="str">
        <f>PE!A509</f>
        <v>210419_VKA_ZFA_200822_3</v>
      </c>
      <c r="B510" s="298" t="str">
        <f>PE!AP509</f>
        <v>Referenzmessung BS</v>
      </c>
      <c r="C510" s="24" t="s">
        <v>1133</v>
      </c>
      <c r="D510" s="25">
        <f>PE!AF509</f>
        <v>22.14472732270325</v>
      </c>
      <c r="E510" s="26">
        <f>PE!AL509</f>
        <v>21.338997917676934</v>
      </c>
      <c r="F510" s="26">
        <f>PP!Z509</f>
        <v>1.8993175400062756</v>
      </c>
      <c r="G510" s="26">
        <f>PS!Q509</f>
        <v>0.21473956699090055</v>
      </c>
      <c r="H510" s="26">
        <f>PMMA!G509</f>
        <v>0</v>
      </c>
      <c r="I510" s="26">
        <f>PET!Q509</f>
        <v>9.4475604016316286</v>
      </c>
      <c r="J510" s="27">
        <f t="shared" si="18"/>
        <v>32.900615426305741</v>
      </c>
    </row>
    <row r="511" spans="1:10">
      <c r="A511" s="23" t="str">
        <f>PE!A510</f>
        <v>210429_E-FS_20102728_StAdd_PA_1</v>
      </c>
      <c r="B511" s="298" t="str">
        <f>PE!AP510</f>
        <v>KWS, Methode</v>
      </c>
      <c r="C511" s="24" t="s">
        <v>1158</v>
      </c>
      <c r="D511" s="25">
        <f>PE!AF510</f>
        <v>43.987330385106524</v>
      </c>
      <c r="E511" s="26">
        <f>PE!AL510</f>
        <v>6.1110166429315367</v>
      </c>
      <c r="F511" s="26">
        <f>PP!Z510</f>
        <v>0.92588262801028753</v>
      </c>
      <c r="G511" s="26">
        <f>PS!Q510</f>
        <v>0.27589431844750989</v>
      </c>
      <c r="H511" s="26">
        <f>PMMA!G510</f>
        <v>0</v>
      </c>
      <c r="I511" s="26">
        <f>PET!Q510</f>
        <v>12.982230535422024</v>
      </c>
      <c r="J511" s="27">
        <f t="shared" si="18"/>
        <v>20.295024124811359</v>
      </c>
    </row>
    <row r="512" spans="1:10">
      <c r="A512" s="23" t="str">
        <f>PE!A511</f>
        <v>210429_E-FS_20102728_StAdd_PA_2</v>
      </c>
      <c r="B512" s="298" t="str">
        <f>PE!AP511</f>
        <v>KWS, Methode</v>
      </c>
      <c r="C512" s="24" t="s">
        <v>1158</v>
      </c>
      <c r="D512" s="25">
        <f>PE!AF511</f>
        <v>52.048044905241433</v>
      </c>
      <c r="E512" s="26">
        <f>PE!AL511</f>
        <v>6.1889562270624463</v>
      </c>
      <c r="F512" s="26">
        <f>PP!Z511</f>
        <v>0</v>
      </c>
      <c r="G512" s="26">
        <f>PS!Q511</f>
        <v>0.31778618333169284</v>
      </c>
      <c r="H512" s="26">
        <f>PMMA!G511</f>
        <v>0</v>
      </c>
      <c r="I512" s="26">
        <f>PET!Q511</f>
        <v>11.087363077745124</v>
      </c>
      <c r="J512" s="27">
        <f t="shared" si="18"/>
        <v>17.594105488139263</v>
      </c>
    </row>
    <row r="513" spans="1:10">
      <c r="A513" s="23" t="str">
        <f>PE!A512</f>
        <v>210429_E-FS_20102728_StAdd_PA_3</v>
      </c>
      <c r="B513" s="298" t="str">
        <f>PE!AP512</f>
        <v>KWS, Methode</v>
      </c>
      <c r="C513" s="24" t="s">
        <v>1158</v>
      </c>
      <c r="D513" s="25">
        <f>PE!AF512</f>
        <v>35.362916467911255</v>
      </c>
      <c r="E513" s="26">
        <f>PE!AL512</f>
        <v>4.9722680748029759</v>
      </c>
      <c r="F513" s="26">
        <f>PP!Z512</f>
        <v>0</v>
      </c>
      <c r="G513" s="26">
        <f>PS!Q512</f>
        <v>0.29047076738026079</v>
      </c>
      <c r="H513" s="26">
        <f>PMMA!G512</f>
        <v>0</v>
      </c>
      <c r="I513" s="26">
        <f>PET!Q512</f>
        <v>11.616271481400915</v>
      </c>
      <c r="J513" s="27">
        <f t="shared" si="18"/>
        <v>16.879010323584151</v>
      </c>
    </row>
    <row r="514" spans="1:10">
      <c r="A514" s="23" t="str">
        <f>PE!A513</f>
        <v>210429_VKA_ZFA_20092-4_1</v>
      </c>
      <c r="B514" s="298" t="str">
        <f>PE!AP513</f>
        <v>Referenzmessung BS</v>
      </c>
      <c r="C514" s="24" t="s">
        <v>1133</v>
      </c>
      <c r="D514" s="25">
        <f>PE!AF513</f>
        <v>38.369268653263418</v>
      </c>
      <c r="E514" s="26">
        <f>PE!AL513</f>
        <v>7.0679902538980119</v>
      </c>
      <c r="F514" s="26">
        <f>PP!Z513</f>
        <v>0</v>
      </c>
      <c r="G514" s="26">
        <f>PS!Q513</f>
        <v>0.40534141490671471</v>
      </c>
      <c r="H514" s="26">
        <f>PMMA!G513</f>
        <v>0</v>
      </c>
      <c r="I514" s="26">
        <f>PET!Q513</f>
        <v>16.34245667203334</v>
      </c>
      <c r="J514" s="27">
        <f t="shared" si="18"/>
        <v>23.815788340838068</v>
      </c>
    </row>
    <row r="515" spans="1:10">
      <c r="A515" s="23" t="str">
        <f>PE!A514</f>
        <v>210429_VKA_ZFA_20092-4_2</v>
      </c>
      <c r="B515" s="298" t="str">
        <f>PE!AP514</f>
        <v>Referenzmessung BS</v>
      </c>
      <c r="C515" s="24" t="s">
        <v>1133</v>
      </c>
      <c r="D515" s="25">
        <f>PE!AF514</f>
        <v>55.41051604642562</v>
      </c>
      <c r="E515" s="26">
        <f>PE!AL514</f>
        <v>6.1347816266606436</v>
      </c>
      <c r="F515" s="26">
        <f>PP!Z514</f>
        <v>0</v>
      </c>
      <c r="G515" s="26">
        <f>PS!Q514</f>
        <v>0.42093591507361244</v>
      </c>
      <c r="H515" s="26">
        <f>PMMA!G514</f>
        <v>0</v>
      </c>
      <c r="I515" s="26">
        <f>PET!Q514</f>
        <v>0</v>
      </c>
      <c r="J515" s="27">
        <f t="shared" si="18"/>
        <v>6.5557175417342561</v>
      </c>
    </row>
    <row r="516" spans="1:10">
      <c r="A516" s="23" t="str">
        <f>PE!A515</f>
        <v>210429_VKA_ZFA_20092-4_3</v>
      </c>
      <c r="B516" s="298" t="str">
        <f>PE!AP515</f>
        <v>Referenzmessung BS</v>
      </c>
      <c r="C516" s="24" t="s">
        <v>1133</v>
      </c>
      <c r="D516" s="25">
        <f>PE!AF515</f>
        <v>24.811074816563629</v>
      </c>
      <c r="E516" s="26">
        <f>PE!AL515</f>
        <v>6.969690341302651</v>
      </c>
      <c r="F516" s="26">
        <f>PP!Z515</f>
        <v>0</v>
      </c>
      <c r="G516" s="26">
        <f>PS!Q515</f>
        <v>0.32318393595380274</v>
      </c>
      <c r="H516" s="26">
        <f>PMMA!G515</f>
        <v>0</v>
      </c>
      <c r="I516" s="26">
        <f>PET!Q515</f>
        <v>18.34875429271387</v>
      </c>
      <c r="J516" s="27">
        <f t="shared" si="18"/>
        <v>25.641628569970322</v>
      </c>
    </row>
    <row r="517" spans="1:10">
      <c r="A517" s="23" t="str">
        <f>PE!A516</f>
        <v>210429_KWS_Abl_NK_20102829_1</v>
      </c>
      <c r="B517" s="298" t="str">
        <f>PE!AP516</f>
        <v>Massenbilanz KWS</v>
      </c>
      <c r="C517" s="24" t="s">
        <v>1151</v>
      </c>
      <c r="D517" s="25">
        <f>PE!AF516</f>
        <v>56.243469336472387</v>
      </c>
      <c r="E517" s="26">
        <f>PE!AL516</f>
        <v>4.0479441103034333</v>
      </c>
      <c r="F517" s="26">
        <f>PP!Z516</f>
        <v>0.90279571479527199</v>
      </c>
      <c r="G517" s="26">
        <f>PS!Q516</f>
        <v>0.25706308500301339</v>
      </c>
      <c r="H517" s="26">
        <f>PMMA!G516</f>
        <v>0</v>
      </c>
      <c r="I517" s="26">
        <f>PET!Q516</f>
        <v>11.105371265512959</v>
      </c>
      <c r="J517" s="27">
        <f t="shared" si="18"/>
        <v>16.313174175614677</v>
      </c>
    </row>
    <row r="518" spans="1:10">
      <c r="A518" s="23" t="str">
        <f>PE!A517</f>
        <v>210429_KWS_Abl_NK_20102829_2</v>
      </c>
      <c r="B518" s="298" t="str">
        <f>PE!AP517</f>
        <v>Massenbilanz KWS</v>
      </c>
      <c r="C518" s="24" t="s">
        <v>1151</v>
      </c>
      <c r="D518" s="25">
        <f>PE!AF517</f>
        <v>60.782544036337626</v>
      </c>
      <c r="E518" s="26">
        <f>PE!AL517</f>
        <v>4.3612635787948406</v>
      </c>
      <c r="F518" s="26">
        <f>PP!Z517</f>
        <v>0</v>
      </c>
      <c r="G518" s="26">
        <f>PS!Q517</f>
        <v>0.28200789622109418</v>
      </c>
      <c r="H518" s="26">
        <f>PMMA!G517</f>
        <v>0</v>
      </c>
      <c r="I518" s="26">
        <f>PET!Q517</f>
        <v>11.441266696930928</v>
      </c>
      <c r="J518" s="27">
        <f t="shared" si="18"/>
        <v>16.084538171946861</v>
      </c>
    </row>
    <row r="519" spans="1:10">
      <c r="A519" s="23" t="str">
        <f>PE!A518</f>
        <v>210429_KWS_Abl_NK_20102829_3</v>
      </c>
      <c r="B519" s="298" t="str">
        <f>PE!AP518</f>
        <v>Massenbilanz KWS</v>
      </c>
      <c r="C519" s="24" t="s">
        <v>1151</v>
      </c>
      <c r="D519" s="25">
        <f>PE!AF518</f>
        <v>63.036002677503319</v>
      </c>
      <c r="E519" s="26">
        <f>PE!AL518</f>
        <v>4.0942109271791818</v>
      </c>
      <c r="F519" s="26">
        <f>PP!Z518</f>
        <v>0.85548326631139593</v>
      </c>
      <c r="G519" s="26">
        <f>PS!Q518</f>
        <v>0.22231667048092327</v>
      </c>
      <c r="H519" s="26">
        <f>PMMA!G518</f>
        <v>0</v>
      </c>
      <c r="I519" s="26">
        <f>PET!Q518</f>
        <v>11.250967186495352</v>
      </c>
      <c r="J519" s="27">
        <f t="shared" si="18"/>
        <v>16.422978050466853</v>
      </c>
    </row>
    <row r="520" spans="1:10">
      <c r="A520" s="23" t="str">
        <f>PE!A519</f>
        <v>210429_KWS_Abl_NK_gr1mm_20102829_1</v>
      </c>
      <c r="B520" s="298" t="str">
        <f>PE!AP519</f>
        <v>Massenbilanz KWS</v>
      </c>
      <c r="C520" s="24" t="s">
        <v>1151</v>
      </c>
      <c r="D520" s="25">
        <f>PE!AF519</f>
        <v>36.613680022410136</v>
      </c>
      <c r="E520" s="26">
        <f>PE!AL519</f>
        <v>46.537930697543757</v>
      </c>
      <c r="F520" s="26">
        <f>PP!Z519</f>
        <v>26.341406812990854</v>
      </c>
      <c r="G520" s="26">
        <f>PS!Q519</f>
        <v>0.76582023377670294</v>
      </c>
      <c r="H520" s="26">
        <f>PMMA!G519</f>
        <v>0</v>
      </c>
      <c r="I520" s="26">
        <f>PET!Q519</f>
        <v>64.790590304495993</v>
      </c>
      <c r="J520" s="27">
        <f t="shared" si="18"/>
        <v>138.43574804880731</v>
      </c>
    </row>
    <row r="521" spans="1:10">
      <c r="A521" s="23" t="str">
        <f>PE!A520</f>
        <v>210429_KWS_Abl_NK_gr1mm_20102829_2</v>
      </c>
      <c r="B521" s="298" t="str">
        <f>PE!AP520</f>
        <v>Massenbilanz KWS</v>
      </c>
      <c r="C521" s="24" t="s">
        <v>1151</v>
      </c>
      <c r="D521" s="25">
        <f>PE!AF520</f>
        <v>48.019841308481944</v>
      </c>
      <c r="E521" s="26">
        <f>PE!AL520</f>
        <v>22.162883845126832</v>
      </c>
      <c r="F521" s="26">
        <f>PP!Z520</f>
        <v>21.371550956831328</v>
      </c>
      <c r="G521" s="26">
        <f>PS!Q520</f>
        <v>0.55907877169559406</v>
      </c>
      <c r="H521" s="26">
        <f>PMMA!G520</f>
        <v>0</v>
      </c>
      <c r="I521" s="26">
        <f>PET!Q520</f>
        <v>53.646528704939918</v>
      </c>
      <c r="J521" s="27">
        <f t="shared" si="18"/>
        <v>97.740042278593677</v>
      </c>
    </row>
    <row r="522" spans="1:10">
      <c r="A522" s="23" t="str">
        <f>PE!A521</f>
        <v>210429_KWS_Abl_NK_gr1mm_20102829_3</v>
      </c>
      <c r="B522" s="298" t="str">
        <f>PE!AP521</f>
        <v>Massenbilanz KWS</v>
      </c>
      <c r="C522" s="24" t="s">
        <v>1151</v>
      </c>
      <c r="D522" s="25">
        <f>PE!AF521</f>
        <v>35.966367642899158</v>
      </c>
      <c r="E522" s="26">
        <f>PE!AL521</f>
        <v>34.051549533078806</v>
      </c>
      <c r="F522" s="26">
        <f>PP!Z521</f>
        <v>42.498073165922811</v>
      </c>
      <c r="G522" s="26">
        <f>PS!Q521</f>
        <v>0.21616389740280686</v>
      </c>
      <c r="H522" s="26">
        <f>PMMA!G521</f>
        <v>0</v>
      </c>
      <c r="I522" s="26">
        <f>PET!Q521</f>
        <v>48.887454965854701</v>
      </c>
      <c r="J522" s="27">
        <f t="shared" si="18"/>
        <v>125.65324156225913</v>
      </c>
    </row>
    <row r="523" spans="1:10">
      <c r="A523" s="23" t="str">
        <f>PE!A522</f>
        <v>210429_MP_Dosiertank_200902_1</v>
      </c>
      <c r="B523" s="298" t="str">
        <f>PE!AP522</f>
        <v>Referenzmessung BS</v>
      </c>
      <c r="C523" s="24" t="s">
        <v>1161</v>
      </c>
      <c r="D523" s="25">
        <f>PE!AF522</f>
        <v>22.058240115569724</v>
      </c>
      <c r="E523" s="26">
        <f>PE!AL522</f>
        <v>470.70722916767227</v>
      </c>
      <c r="F523" s="26">
        <f>PP!Z522</f>
        <v>0</v>
      </c>
      <c r="G523" s="26">
        <f>PS!Q522</f>
        <v>0.97021769561229898</v>
      </c>
      <c r="H523" s="26">
        <f>PMMA!G522</f>
        <v>0</v>
      </c>
      <c r="I523" s="26">
        <f>PET!Q522</f>
        <v>11.241975189457934</v>
      </c>
      <c r="J523" s="27">
        <f t="shared" si="18"/>
        <v>482.9194220527425</v>
      </c>
    </row>
    <row r="524" spans="1:10">
      <c r="A524" s="23" t="str">
        <f>PE!A523</f>
        <v>210429_MP_Dosiertank_200902_2</v>
      </c>
      <c r="B524" s="298" t="str">
        <f>PE!AP523</f>
        <v>Referenzmessung BS</v>
      </c>
      <c r="C524" s="24" t="s">
        <v>1161</v>
      </c>
      <c r="D524" s="25">
        <f>PE!AF523</f>
        <v>21.111026358022634</v>
      </c>
      <c r="E524" s="26">
        <f>PE!AL523</f>
        <v>495.51648131449758</v>
      </c>
      <c r="F524" s="26">
        <f>PP!Z523</f>
        <v>0</v>
      </c>
      <c r="G524" s="26">
        <f>PS!Q523</f>
        <v>2.9155395250976857</v>
      </c>
      <c r="H524" s="26">
        <f>PMMA!G523</f>
        <v>0</v>
      </c>
      <c r="I524" s="26">
        <f>PET!Q523</f>
        <v>0</v>
      </c>
      <c r="J524" s="27">
        <f t="shared" si="18"/>
        <v>498.43202083959528</v>
      </c>
    </row>
    <row r="525" spans="1:10">
      <c r="A525" s="23" t="str">
        <f>PE!A524</f>
        <v>210429_Standard_PET</v>
      </c>
      <c r="B525" s="298" t="str">
        <f>PE!AP524</f>
        <v>Methode</v>
      </c>
      <c r="C525" s="24" t="s">
        <v>1135</v>
      </c>
      <c r="D525" s="25">
        <f>PE!AF524</f>
        <v>0</v>
      </c>
      <c r="E525" s="26">
        <f>PE!AL524</f>
        <v>2.6191599811231713E-2</v>
      </c>
      <c r="F525" s="26">
        <f>PP!Z524</f>
        <v>0</v>
      </c>
      <c r="G525" s="26">
        <f>PS!Q524</f>
        <v>3.3671543180745632E-2</v>
      </c>
      <c r="H525" s="26">
        <f>PMMA!G524</f>
        <v>0</v>
      </c>
      <c r="I525" s="26">
        <f>PET!Q524</f>
        <v>0.95978291647003289</v>
      </c>
      <c r="J525" s="27">
        <f t="shared" si="18"/>
        <v>1.0196460594620103</v>
      </c>
    </row>
    <row r="526" spans="1:10">
      <c r="A526" s="23" t="str">
        <f>PE!A525</f>
        <v>210429_Standard_PS</v>
      </c>
      <c r="B526" s="298" t="str">
        <f>PE!AP525</f>
        <v>Methode</v>
      </c>
      <c r="C526" s="24" t="s">
        <v>1135</v>
      </c>
      <c r="D526" s="25" t="e">
        <f>PE!AF525</f>
        <v>#DIV/0!</v>
      </c>
      <c r="E526" s="26">
        <f>PE!AL525</f>
        <v>0</v>
      </c>
      <c r="F526" s="26">
        <f>PP!Z525</f>
        <v>0</v>
      </c>
      <c r="G526" s="26">
        <f>PS!Q525</f>
        <v>0.93572938689217755</v>
      </c>
      <c r="H526" s="26">
        <f>PMMA!G525</f>
        <v>0</v>
      </c>
      <c r="I526" s="26">
        <f>PET!Q525</f>
        <v>0</v>
      </c>
      <c r="J526" s="27">
        <f t="shared" si="18"/>
        <v>0.93572938689217755</v>
      </c>
    </row>
    <row r="527" spans="1:10">
      <c r="A527" s="23" t="str">
        <f>PE!A526</f>
        <v>210512_P1_1</v>
      </c>
      <c r="B527" s="298" t="str">
        <f>PE!AP526</f>
        <v>Methodenvergleich</v>
      </c>
      <c r="C527" s="24"/>
      <c r="D527" s="25">
        <f>PE!AF526</f>
        <v>43.011749384990466</v>
      </c>
      <c r="E527" s="26">
        <f>PE!AL526</f>
        <v>25.431429705355065</v>
      </c>
      <c r="F527" s="26">
        <f>PP!Z526</f>
        <v>17.038223098082685</v>
      </c>
      <c r="G527" s="26">
        <f>PS!Q526</f>
        <v>0.87449193250400281</v>
      </c>
      <c r="H527" s="26">
        <f>PMMA!G526</f>
        <v>0</v>
      </c>
      <c r="I527" s="26">
        <f>PET!Q526</f>
        <v>0</v>
      </c>
      <c r="J527" s="27">
        <f t="shared" si="18"/>
        <v>43.344144735941754</v>
      </c>
    </row>
    <row r="528" spans="1:10">
      <c r="A528" s="23" t="str">
        <f>PE!A527</f>
        <v>210512_P1_extra_1</v>
      </c>
      <c r="B528" s="298" t="str">
        <f>PE!AP527</f>
        <v>Methode</v>
      </c>
      <c r="C528" s="24"/>
      <c r="D528" s="25">
        <f>PE!AF527</f>
        <v>46.027309323512604</v>
      </c>
      <c r="E528" s="26">
        <f>PE!AL527</f>
        <v>1.4456795430817417</v>
      </c>
      <c r="F528" s="26">
        <f>PP!Z527</f>
        <v>0</v>
      </c>
      <c r="G528" s="26">
        <f>PS!Q527</f>
        <v>0.42170771151917136</v>
      </c>
      <c r="H528" s="26">
        <f>PMMA!G527</f>
        <v>0</v>
      </c>
      <c r="I528" s="26">
        <f>PET!Q527</f>
        <v>0</v>
      </c>
      <c r="J528" s="27">
        <f t="shared" si="18"/>
        <v>1.8673872546009131</v>
      </c>
    </row>
    <row r="529" spans="1:10">
      <c r="A529" s="23" t="str">
        <f>PE!A528</f>
        <v>210517_gefUESS_neueS_201030_1</v>
      </c>
      <c r="B529" s="298" t="str">
        <f>PE!AP528</f>
        <v>KWS, neue Schlammbehandlung</v>
      </c>
      <c r="C529" s="24" t="s">
        <v>1162</v>
      </c>
      <c r="D529" s="25">
        <f>PE!AF528</f>
        <v>28.953423352161678</v>
      </c>
      <c r="E529" s="26">
        <f>PE!AL528</f>
        <v>0</v>
      </c>
      <c r="F529" s="26">
        <f>PP!Z528</f>
        <v>0</v>
      </c>
      <c r="G529" s="26">
        <f>PS!Q528</f>
        <v>0</v>
      </c>
      <c r="H529" s="26">
        <f>PMMA!G528</f>
        <v>0</v>
      </c>
      <c r="I529" s="26">
        <f>PET!Q528</f>
        <v>0</v>
      </c>
      <c r="J529" s="27">
        <f t="shared" si="18"/>
        <v>0</v>
      </c>
    </row>
    <row r="530" spans="1:10">
      <c r="A530" s="23" t="str">
        <f>PE!A529</f>
        <v>210517_gefUESS_neueS_201030_spike_PA</v>
      </c>
      <c r="B530" s="298" t="str">
        <f>PE!AP529</f>
        <v>Methode</v>
      </c>
      <c r="C530" s="24" t="s">
        <v>1163</v>
      </c>
      <c r="D530" s="25">
        <f>PE!AF529</f>
        <v>67.330682778177348</v>
      </c>
      <c r="E530" s="26">
        <f>PE!AL529</f>
        <v>1.7072983535262154</v>
      </c>
      <c r="F530" s="26">
        <f>PP!Z529</f>
        <v>4.3119077853088132</v>
      </c>
      <c r="G530" s="26">
        <f>PS!Q529</f>
        <v>0.27259187148503994</v>
      </c>
      <c r="H530" s="26">
        <f>PMMA!G529</f>
        <v>0</v>
      </c>
      <c r="I530" s="26">
        <f>PET!Q529</f>
        <v>0</v>
      </c>
      <c r="J530" s="27">
        <f t="shared" si="18"/>
        <v>6.2917980103200684</v>
      </c>
    </row>
    <row r="531" spans="1:10">
      <c r="A531" s="23" t="str">
        <f>PE!A530</f>
        <v>210517_gefUESS_neueS_201030_spike_PE</v>
      </c>
      <c r="B531" s="298" t="str">
        <f>PE!AP530</f>
        <v>Methode</v>
      </c>
      <c r="C531" s="24" t="s">
        <v>1163</v>
      </c>
      <c r="D531" s="25">
        <f>PE!AF530</f>
        <v>17.0542857752591</v>
      </c>
      <c r="E531" s="26">
        <f>PE!AL530</f>
        <v>37.97731545790014</v>
      </c>
      <c r="F531" s="26">
        <f>PP!Z530</f>
        <v>4.1072105063770685</v>
      </c>
      <c r="G531" s="26">
        <f>PS!Q530</f>
        <v>0.2294060697899567</v>
      </c>
      <c r="H531" s="26">
        <f>PMMA!G530</f>
        <v>0</v>
      </c>
      <c r="I531" s="26">
        <f>PET!Q530</f>
        <v>0</v>
      </c>
      <c r="J531" s="27">
        <f t="shared" si="18"/>
        <v>42.313932034067165</v>
      </c>
    </row>
    <row r="532" spans="1:10">
      <c r="A532" s="23" t="str">
        <f>PE!A531</f>
        <v>210517_gefUESS_neueS_201030_spike_PP</v>
      </c>
      <c r="B532" s="298" t="str">
        <f>PE!AP531</f>
        <v>Methode</v>
      </c>
      <c r="C532" s="24" t="s">
        <v>1163</v>
      </c>
      <c r="D532" s="25">
        <f>PE!AF531</f>
        <v>34.779834641734084</v>
      </c>
      <c r="E532" s="26">
        <f>PE!AL531</f>
        <v>3.9155030645111513</v>
      </c>
      <c r="F532" s="26">
        <f>PP!Z531</f>
        <v>15.555732167173984</v>
      </c>
      <c r="G532" s="26">
        <f>PS!Q531</f>
        <v>0.3746147395630911</v>
      </c>
      <c r="H532" s="26">
        <f>PMMA!G531</f>
        <v>0</v>
      </c>
      <c r="I532" s="26">
        <f>PET!Q531</f>
        <v>0</v>
      </c>
      <c r="J532" s="27">
        <f t="shared" si="18"/>
        <v>19.845849971248228</v>
      </c>
    </row>
    <row r="533" spans="1:10">
      <c r="A533" s="23" t="str">
        <f>PE!A532</f>
        <v>210517_GWI_Algen+Sand</v>
      </c>
      <c r="B533" s="298" t="str">
        <f>PE!AP532</f>
        <v>GWI Algen</v>
      </c>
      <c r="C533" s="24" t="s">
        <v>404</v>
      </c>
      <c r="D533" s="25">
        <f>PE!AF532</f>
        <v>11.71656827003472</v>
      </c>
      <c r="E533" s="26">
        <f>PE!AL532</f>
        <v>0.8691746424629323</v>
      </c>
      <c r="F533" s="26">
        <f>PP!Z532</f>
        <v>0</v>
      </c>
      <c r="G533" s="26">
        <f>PS!Q532</f>
        <v>0.10034451617219119</v>
      </c>
      <c r="H533" s="26">
        <f>PMMA!G532</f>
        <v>0</v>
      </c>
      <c r="I533" s="26">
        <f>PET!Q532</f>
        <v>0</v>
      </c>
      <c r="J533" s="27">
        <f t="shared" si="18"/>
        <v>0.9695191586351235</v>
      </c>
    </row>
    <row r="534" spans="1:10">
      <c r="A534" s="23" t="str">
        <f>PE!A533</f>
        <v>210517_KWS_Hydrolysat_1</v>
      </c>
      <c r="B534" s="298" t="str">
        <f>PE!AP533</f>
        <v>KWS, neue Schlammbehandlung</v>
      </c>
      <c r="C534" s="24" t="s">
        <v>1164</v>
      </c>
      <c r="D534" s="25">
        <f>PE!AF533</f>
        <v>40.834901945210163</v>
      </c>
      <c r="E534" s="26">
        <f>PE!AL533</f>
        <v>6.7799759977072442</v>
      </c>
      <c r="F534" s="26">
        <f>PP!Z533</f>
        <v>0</v>
      </c>
      <c r="G534" s="26">
        <f>PS!Q533</f>
        <v>0.4495951852117217</v>
      </c>
      <c r="H534" s="26">
        <f>PMMA!G533</f>
        <v>0</v>
      </c>
      <c r="I534" s="26">
        <f>PET!Q533</f>
        <v>0</v>
      </c>
      <c r="J534" s="27">
        <f t="shared" si="18"/>
        <v>7.2295711829189662</v>
      </c>
    </row>
    <row r="535" spans="1:10">
      <c r="A535" s="23" t="str">
        <f>PE!A534</f>
        <v>210517_KWS_Hydrolysat_2</v>
      </c>
      <c r="B535" s="298" t="str">
        <f>PE!AP534</f>
        <v>KWS, neue Schlammbehandlung</v>
      </c>
      <c r="C535" s="24" t="s">
        <v>1164</v>
      </c>
      <c r="D535" s="25">
        <f>PE!AF534</f>
        <v>41.013474669163124</v>
      </c>
      <c r="E535" s="26">
        <f>PE!AL534</f>
        <v>3.4157761374903601</v>
      </c>
      <c r="F535" s="26">
        <f>PP!Z534</f>
        <v>0</v>
      </c>
      <c r="G535" s="26">
        <f>PS!Q534</f>
        <v>0.25669273989203484</v>
      </c>
      <c r="H535" s="26">
        <f>PMMA!G534</f>
        <v>0</v>
      </c>
      <c r="I535" s="26">
        <f>PET!Q534</f>
        <v>0</v>
      </c>
      <c r="J535" s="27">
        <f t="shared" si="18"/>
        <v>3.672468877382395</v>
      </c>
    </row>
    <row r="536" spans="1:10">
      <c r="A536" s="23" t="str">
        <f>PE!A535</f>
        <v>210517_KWS_Hydrolysat_3</v>
      </c>
      <c r="B536" s="298" t="str">
        <f>PE!AP535</f>
        <v>KWS, neue Schlammbehandlung</v>
      </c>
      <c r="C536" s="24" t="s">
        <v>1164</v>
      </c>
      <c r="D536" s="25">
        <f>PE!AF535</f>
        <v>57.163588428337405</v>
      </c>
      <c r="E536" s="26">
        <f>PE!AL535</f>
        <v>4.2257643226912958</v>
      </c>
      <c r="F536" s="26">
        <f>PP!Z535</f>
        <v>0</v>
      </c>
      <c r="G536" s="26">
        <f>PS!Q535</f>
        <v>0.52428681572860436</v>
      </c>
      <c r="H536" s="26">
        <f>PMMA!G535</f>
        <v>0</v>
      </c>
      <c r="I536" s="26">
        <f>PET!Q535</f>
        <v>0</v>
      </c>
      <c r="J536" s="27">
        <f t="shared" si="18"/>
        <v>4.7500511384199005</v>
      </c>
    </row>
    <row r="537" spans="1:10">
      <c r="A537" s="23" t="str">
        <f>PE!A536</f>
        <v>210517_MAP-Produkt_201028_1</v>
      </c>
      <c r="B537" s="298" t="str">
        <f>PE!AP536</f>
        <v>KWS, neue Schlammbehandlung</v>
      </c>
      <c r="C537" s="24" t="s">
        <v>1165</v>
      </c>
      <c r="D537" s="25" t="e">
        <f>PE!AF536</f>
        <v>#DIV/0!</v>
      </c>
      <c r="E537" s="26">
        <f>PE!AL536</f>
        <v>0</v>
      </c>
      <c r="F537" s="26">
        <f>PP!Z536</f>
        <v>0</v>
      </c>
      <c r="G537" s="26">
        <f>PS!Q536</f>
        <v>0.23161092702795191</v>
      </c>
      <c r="H537" s="26">
        <f>PMMA!G536</f>
        <v>0</v>
      </c>
      <c r="I537" s="26">
        <f>PET!Q536</f>
        <v>0</v>
      </c>
      <c r="J537" s="27">
        <f t="shared" si="18"/>
        <v>0.23161092702795191</v>
      </c>
    </row>
    <row r="538" spans="1:10">
      <c r="A538" s="23" t="str">
        <f>PE!A537</f>
        <v>210517_MAP-Produkt_201028_2</v>
      </c>
      <c r="B538" s="298" t="str">
        <f>PE!AP537</f>
        <v>KWS, neue Schlammbehandlung</v>
      </c>
      <c r="C538" s="24" t="s">
        <v>1165</v>
      </c>
      <c r="D538" s="25" t="e">
        <f>PE!AF537</f>
        <v>#DIV/0!</v>
      </c>
      <c r="E538" s="26">
        <f>PE!AL537</f>
        <v>0</v>
      </c>
      <c r="F538" s="26">
        <f>PP!Z537</f>
        <v>0</v>
      </c>
      <c r="G538" s="26">
        <f>PS!Q537</f>
        <v>0.12628438245349924</v>
      </c>
      <c r="H538" s="26">
        <f>PMMA!G537</f>
        <v>0</v>
      </c>
      <c r="I538" s="26">
        <f>PET!Q537</f>
        <v>0</v>
      </c>
      <c r="J538" s="27">
        <f t="shared" si="18"/>
        <v>0.12628438245349924</v>
      </c>
    </row>
    <row r="539" spans="1:10">
      <c r="A539" s="23" t="str">
        <f>PE!A538</f>
        <v>210517_MAP-Produkt_201028_3</v>
      </c>
      <c r="B539" s="298" t="str">
        <f>PE!AP538</f>
        <v>KWS, neue Schlammbehandlung</v>
      </c>
      <c r="C539" s="24" t="s">
        <v>1165</v>
      </c>
      <c r="D539" s="25" t="e">
        <f>PE!AF538</f>
        <v>#DIV/0!</v>
      </c>
      <c r="E539" s="26">
        <f>PE!AL538</f>
        <v>0</v>
      </c>
      <c r="F539" s="26">
        <f>PP!Z538</f>
        <v>0</v>
      </c>
      <c r="G539" s="26">
        <f>PS!Q538</f>
        <v>0.14348925832738241</v>
      </c>
      <c r="H539" s="26">
        <f>PMMA!G538</f>
        <v>0</v>
      </c>
      <c r="I539" s="26">
        <f>PET!Q538</f>
        <v>0</v>
      </c>
      <c r="J539" s="27">
        <f t="shared" si="18"/>
        <v>0.14348925832738241</v>
      </c>
    </row>
    <row r="540" spans="1:10">
      <c r="A540" s="23" t="str">
        <f>PE!A539</f>
        <v>210517_P1_2</v>
      </c>
      <c r="B540" s="298" t="str">
        <f>PE!AP539</f>
        <v>Methodenvergleich</v>
      </c>
      <c r="D540" s="25">
        <f>PE!AF539</f>
        <v>16.844203150029237</v>
      </c>
      <c r="E540" s="26">
        <f>PE!AL539</f>
        <v>44.723293344758638</v>
      </c>
      <c r="F540" s="26">
        <f>PP!Z539</f>
        <v>20.178234790059985</v>
      </c>
      <c r="G540" s="26">
        <f>PS!Q539</f>
        <v>1.0539845758354756</v>
      </c>
      <c r="H540" s="26">
        <f>PMMA!G539</f>
        <v>0</v>
      </c>
      <c r="I540" s="26">
        <f>PET!Q539</f>
        <v>0</v>
      </c>
      <c r="J540" s="27">
        <f t="shared" si="18"/>
        <v>65.955512710654091</v>
      </c>
    </row>
    <row r="541" spans="1:10">
      <c r="A541" s="23" t="str">
        <f>PE!A540</f>
        <v>210517_P1_extra_2</v>
      </c>
      <c r="B541" s="298" t="str">
        <f>PE!AP540</f>
        <v>Methodenvergleich</v>
      </c>
      <c r="D541" s="25">
        <f>PE!AF540</f>
        <v>78.798637339062751</v>
      </c>
      <c r="E541" s="26">
        <f>PE!AL540</f>
        <v>4.6022121145441934</v>
      </c>
      <c r="F541" s="26">
        <f>PP!Z540</f>
        <v>0</v>
      </c>
      <c r="G541" s="26">
        <f>PS!Q540</f>
        <v>0.57907153580689819</v>
      </c>
      <c r="H541" s="26">
        <f>PMMA!G540</f>
        <v>0</v>
      </c>
      <c r="I541" s="26">
        <f>PET!Q540</f>
        <v>0</v>
      </c>
      <c r="J541" s="27">
        <f t="shared" si="18"/>
        <v>5.1812836503510917</v>
      </c>
    </row>
    <row r="542" spans="1:10">
      <c r="A542" s="23" t="str">
        <f>PE!A541</f>
        <v>210517_P2_1</v>
      </c>
      <c r="B542" s="298" t="str">
        <f>PE!AP541</f>
        <v>Methodenvergleich</v>
      </c>
      <c r="D542" s="25">
        <f>PE!AF541</f>
        <v>47.628274107105263</v>
      </c>
      <c r="E542" s="26">
        <f>PE!AL541</f>
        <v>12.532851566022046</v>
      </c>
      <c r="F542" s="26">
        <f>PP!Z541</f>
        <v>0</v>
      </c>
      <c r="G542" s="26">
        <f>PS!Q541</f>
        <v>0.78609998897990674</v>
      </c>
      <c r="H542" s="26">
        <f>PMMA!G541</f>
        <v>0</v>
      </c>
      <c r="I542" s="26">
        <f>PET!Q541</f>
        <v>0</v>
      </c>
      <c r="J542" s="27">
        <f t="shared" si="18"/>
        <v>13.318951555001952</v>
      </c>
    </row>
    <row r="543" spans="1:10">
      <c r="A543" s="23" t="str">
        <f>PE!A542</f>
        <v>210517_P2_2</v>
      </c>
      <c r="B543" s="298" t="str">
        <f>PE!AP542</f>
        <v>Methodenvergleich</v>
      </c>
      <c r="D543" s="25">
        <f>PE!AF542</f>
        <v>52.142950321655903</v>
      </c>
      <c r="E543" s="26">
        <f>PE!AL542</f>
        <v>13.69009323563472</v>
      </c>
      <c r="F543" s="26">
        <f>PP!Z542</f>
        <v>2.3641023679277762</v>
      </c>
      <c r="G543" s="26">
        <f>PS!Q542</f>
        <v>0.81098657281664821</v>
      </c>
      <c r="H543" s="26">
        <f>PMMA!G542</f>
        <v>0</v>
      </c>
      <c r="I543" s="26">
        <f>PET!Q542</f>
        <v>0</v>
      </c>
      <c r="J543" s="27">
        <f t="shared" si="18"/>
        <v>16.865182176379147</v>
      </c>
    </row>
    <row r="544" spans="1:10">
      <c r="A544" s="23" t="str">
        <f>PE!A543</f>
        <v>210517_P3_1</v>
      </c>
      <c r="B544" s="298" t="str">
        <f>PE!AP543</f>
        <v>Methodenvergleich</v>
      </c>
      <c r="D544" s="25">
        <f>PE!AF543</f>
        <v>38.894430071978462</v>
      </c>
      <c r="E544" s="26">
        <f>PE!AL543</f>
        <v>42.868385345997275</v>
      </c>
      <c r="F544" s="26">
        <f>PP!Z543</f>
        <v>2.7453640886476709</v>
      </c>
      <c r="G544" s="26">
        <f>PS!Q543</f>
        <v>1.2950399517563695</v>
      </c>
      <c r="H544" s="26">
        <f>PMMA!G543</f>
        <v>0</v>
      </c>
      <c r="I544" s="26">
        <f>PET!Q543</f>
        <v>0</v>
      </c>
      <c r="J544" s="27">
        <f t="shared" si="18"/>
        <v>46.908789386401317</v>
      </c>
    </row>
    <row r="545" spans="1:10">
      <c r="A545" s="23" t="str">
        <f>PE!A544</f>
        <v>210517_P3_2</v>
      </c>
      <c r="B545" s="298" t="str">
        <f>PE!AP544</f>
        <v>Methodenvergleich</v>
      </c>
      <c r="D545" s="25">
        <f>PE!AF544</f>
        <v>38.639231885559845</v>
      </c>
      <c r="E545" s="26">
        <f>PE!AL544</f>
        <v>37.637793674622245</v>
      </c>
      <c r="F545" s="26">
        <f>PP!Z544</f>
        <v>2.3521079509449438</v>
      </c>
      <c r="G545" s="26">
        <f>PS!Q544</f>
        <v>1.5972714056733888</v>
      </c>
      <c r="H545" s="26">
        <f>PMMA!G544</f>
        <v>0</v>
      </c>
      <c r="I545" s="26">
        <f>PET!Q544</f>
        <v>0</v>
      </c>
      <c r="J545" s="27">
        <f t="shared" si="18"/>
        <v>41.587173031240575</v>
      </c>
    </row>
    <row r="546" spans="1:10">
      <c r="A546" s="23" t="str">
        <f>PE!A545</f>
        <v>210517_P4_1</v>
      </c>
      <c r="B546" s="298" t="str">
        <f>PE!AP545</f>
        <v>Methodenvergleich</v>
      </c>
      <c r="D546" s="25">
        <f>PE!AF545</f>
        <v>53.098474521213014</v>
      </c>
      <c r="E546" s="26">
        <f>PE!AL545</f>
        <v>17.961604452910745</v>
      </c>
      <c r="F546" s="26">
        <f>PP!Z545</f>
        <v>2.699306934705954</v>
      </c>
      <c r="G546" s="26">
        <f>PS!Q545</f>
        <v>0.43975195557897301</v>
      </c>
      <c r="H546" s="26">
        <f>PMMA!G545</f>
        <v>0</v>
      </c>
      <c r="I546" s="26">
        <f>PET!Q545</f>
        <v>0</v>
      </c>
      <c r="J546" s="27">
        <f t="shared" si="18"/>
        <v>21.100663343195674</v>
      </c>
    </row>
    <row r="547" spans="1:10">
      <c r="A547" s="23" t="str">
        <f>PE!A546</f>
        <v>210517_P4_2</v>
      </c>
      <c r="B547" s="298" t="str">
        <f>PE!AP546</f>
        <v>Methodenvergleich</v>
      </c>
      <c r="D547" s="25">
        <f>PE!AF546</f>
        <v>48.504202288337048</v>
      </c>
      <c r="E547" s="26">
        <f>PE!AL546</f>
        <v>17.42583260713068</v>
      </c>
      <c r="F547" s="26">
        <f>PP!Z546</f>
        <v>2.696106290809432</v>
      </c>
      <c r="G547" s="26">
        <f>PS!Q546</f>
        <v>0.39783275868601525</v>
      </c>
      <c r="H547" s="26">
        <f>PMMA!G546</f>
        <v>0</v>
      </c>
      <c r="I547" s="26">
        <f>PET!Q546</f>
        <v>0</v>
      </c>
      <c r="J547" s="27">
        <f t="shared" si="18"/>
        <v>20.519771656626126</v>
      </c>
    </row>
    <row r="548" spans="1:10">
      <c r="A548" s="23" t="str">
        <f>PE!A547</f>
        <v>210520_Standard_PMMA</v>
      </c>
      <c r="B548" s="298" t="str">
        <f>PE!AP547</f>
        <v>Methode</v>
      </c>
      <c r="D548" s="25" t="e">
        <f>PE!AF547</f>
        <v>#DIV/0!</v>
      </c>
      <c r="E548" s="26">
        <f>PE!AL547</f>
        <v>0</v>
      </c>
      <c r="F548" s="26">
        <f>PP!Z547</f>
        <v>0</v>
      </c>
      <c r="G548" s="26">
        <f>PS!Q547</f>
        <v>0</v>
      </c>
      <c r="H548" s="26">
        <f>PMMA!G547</f>
        <v>896.16806092951902</v>
      </c>
      <c r="I548" s="26">
        <f>PET!Q547</f>
        <v>116.27888973014318</v>
      </c>
      <c r="J548" s="27">
        <f t="shared" si="18"/>
        <v>1012.4469506596622</v>
      </c>
    </row>
    <row r="549" spans="1:10">
      <c r="A549" s="23" t="str">
        <f>PE!A548</f>
        <v>210520_VKA_ASF_0831-0902_1</v>
      </c>
      <c r="B549" s="298" t="str">
        <f>PE!AP548</f>
        <v>Referenzmessung BS</v>
      </c>
      <c r="D549" s="25">
        <f>PE!AF548</f>
        <v>29.935748850713424</v>
      </c>
      <c r="E549" s="26">
        <f>PE!AL548</f>
        <v>12.151670580480369</v>
      </c>
      <c r="F549" s="26">
        <f>PP!Z548</f>
        <v>0</v>
      </c>
      <c r="G549" s="26">
        <f>PS!Q548</f>
        <v>0.22452931240472956</v>
      </c>
      <c r="H549" s="26">
        <f>PMMA!G548</f>
        <v>0</v>
      </c>
      <c r="I549" s="26">
        <f>PET!Q548</f>
        <v>0</v>
      </c>
      <c r="J549" s="27">
        <f t="shared" si="18"/>
        <v>12.376199892885099</v>
      </c>
    </row>
    <row r="550" spans="1:10">
      <c r="A550" s="23" t="str">
        <f>PE!A549</f>
        <v>210520_VKA_ASF_0831-0902_2</v>
      </c>
      <c r="B550" s="298" t="str">
        <f>PE!AP549</f>
        <v>Referenzmessung BS</v>
      </c>
      <c r="D550" s="25">
        <f>PE!AF549</f>
        <v>25.849151772233377</v>
      </c>
      <c r="E550" s="26">
        <f>PE!AL549</f>
        <v>8.6796052971464981</v>
      </c>
      <c r="F550" s="26">
        <f>PP!Z549</f>
        <v>0</v>
      </c>
      <c r="G550" s="26">
        <f>PS!Q549</f>
        <v>0.16215192271263498</v>
      </c>
      <c r="H550" s="26">
        <f>PMMA!G549</f>
        <v>0</v>
      </c>
      <c r="I550" s="26">
        <f>PET!Q549</f>
        <v>0</v>
      </c>
      <c r="J550" s="27">
        <f t="shared" si="18"/>
        <v>8.841757219859133</v>
      </c>
    </row>
    <row r="551" spans="1:10">
      <c r="A551" s="23" t="str">
        <f>PE!A550</f>
        <v>210520_VKA_ASF_0831-0902_3</v>
      </c>
      <c r="B551" s="298" t="str">
        <f>PE!AP550</f>
        <v>Referenzmessung BS</v>
      </c>
      <c r="D551" s="25">
        <f>PE!AF550</f>
        <v>28.912266356166725</v>
      </c>
      <c r="E551" s="26">
        <f>PE!AL550</f>
        <v>15.579268840862973</v>
      </c>
      <c r="F551" s="26">
        <f>PP!Z550</f>
        <v>0</v>
      </c>
      <c r="G551" s="26">
        <f>PS!Q550</f>
        <v>0.16774959161398548</v>
      </c>
      <c r="H551" s="26">
        <f>PMMA!G550</f>
        <v>0</v>
      </c>
      <c r="I551" s="26">
        <f>PET!Q550</f>
        <v>0</v>
      </c>
      <c r="J551" s="27">
        <f t="shared" si="18"/>
        <v>15.747018432476958</v>
      </c>
    </row>
    <row r="552" spans="1:10">
      <c r="A552" s="23" t="str">
        <f>PE!A551</f>
        <v>210520_VKA_ATF_0831-0902_1</v>
      </c>
      <c r="B552" s="298" t="str">
        <f>PE!AP551</f>
        <v>Referenzmessung BS</v>
      </c>
      <c r="D552" s="25">
        <f>PE!AF551</f>
        <v>51.967073056455519</v>
      </c>
      <c r="E552" s="26">
        <f>PE!AL551</f>
        <v>2.0985681562354865</v>
      </c>
      <c r="F552" s="26">
        <f>PP!Z551</f>
        <v>0</v>
      </c>
      <c r="G552" s="26">
        <f>PS!Q551</f>
        <v>0.17317516668109792</v>
      </c>
      <c r="H552" s="26">
        <f>PMMA!G551</f>
        <v>0</v>
      </c>
      <c r="I552" s="26">
        <f>PET!Q551</f>
        <v>0</v>
      </c>
      <c r="J552" s="27">
        <f t="shared" si="18"/>
        <v>2.2717433229165844</v>
      </c>
    </row>
    <row r="553" spans="1:10">
      <c r="A553" s="23" t="str">
        <f>PE!A552</f>
        <v>210520_VKA_ATF_0831-0902_2</v>
      </c>
      <c r="B553" s="298" t="str">
        <f>PE!AP552</f>
        <v>Referenzmessung BS</v>
      </c>
      <c r="D553" s="25">
        <f>PE!AF552</f>
        <v>44.771565754095484</v>
      </c>
      <c r="E553" s="26">
        <f>PE!AL552</f>
        <v>2.5285901052776438</v>
      </c>
      <c r="F553" s="26">
        <f>PP!Z552</f>
        <v>0</v>
      </c>
      <c r="G553" s="26">
        <f>PS!Q552</f>
        <v>0.28486891901190392</v>
      </c>
      <c r="H553" s="26">
        <f>PMMA!G552</f>
        <v>0</v>
      </c>
      <c r="I553" s="26">
        <f>PET!Q552</f>
        <v>0</v>
      </c>
      <c r="J553" s="27">
        <f t="shared" si="18"/>
        <v>2.8134590242895476</v>
      </c>
    </row>
    <row r="554" spans="1:10">
      <c r="A554" s="23" t="str">
        <f>PE!A553</f>
        <v>210520_VKA_ATF_0831-0902_3</v>
      </c>
      <c r="B554" s="298" t="str">
        <f>PE!AP553</f>
        <v>Referenzmessung BS</v>
      </c>
      <c r="D554" s="25">
        <f>PE!AF553</f>
        <v>66.029867722971701</v>
      </c>
      <c r="E554" s="26">
        <f>PE!AL553</f>
        <v>1.6084660168482334</v>
      </c>
      <c r="F554" s="26">
        <f>PP!Z553</f>
        <v>0</v>
      </c>
      <c r="G554" s="26">
        <f>PS!Q553</f>
        <v>0.19874961407841926</v>
      </c>
      <c r="H554" s="26">
        <f>PMMA!G553</f>
        <v>0</v>
      </c>
      <c r="I554" s="26">
        <f>PET!Q553</f>
        <v>0</v>
      </c>
      <c r="J554" s="27">
        <f t="shared" si="18"/>
        <v>1.8072156309266527</v>
      </c>
    </row>
    <row r="555" spans="1:10">
      <c r="A555" s="23" t="str">
        <f>PE!A554</f>
        <v>210520_VKA_ATF_0902-04_1</v>
      </c>
      <c r="B555" s="298" t="str">
        <f>PE!AP554</f>
        <v>Referenzmessung BS</v>
      </c>
      <c r="D555" s="25">
        <f>PE!AF554</f>
        <v>45.682745285180282</v>
      </c>
      <c r="E555" s="26">
        <f>PE!AL554</f>
        <v>4.4796727805995138</v>
      </c>
      <c r="F555" s="26">
        <f>PP!Z554</f>
        <v>0</v>
      </c>
      <c r="G555" s="26">
        <f>PS!Q554</f>
        <v>0.19655207252220397</v>
      </c>
      <c r="H555" s="26">
        <f>PMMA!G554</f>
        <v>0</v>
      </c>
      <c r="I555" s="26">
        <f>PET!Q554</f>
        <v>0</v>
      </c>
      <c r="J555" s="27">
        <f t="shared" ref="J555:J618" si="19">SUM(E555:I555)</f>
        <v>4.6762248531217177</v>
      </c>
    </row>
    <row r="556" spans="1:10">
      <c r="A556" s="23" t="str">
        <f>PE!A555</f>
        <v>210520_VKA_ATF_0902-04_2</v>
      </c>
      <c r="B556" s="298" t="str">
        <f>PE!AP555</f>
        <v>Referenzmessung BS</v>
      </c>
      <c r="D556" s="25">
        <f>PE!AF555</f>
        <v>55.318771253017538</v>
      </c>
      <c r="E556" s="26">
        <f>PE!AL555</f>
        <v>7.8242971707568278</v>
      </c>
      <c r="F556" s="26">
        <f>PP!Z555</f>
        <v>0</v>
      </c>
      <c r="G556" s="26">
        <f>PS!Q555</f>
        <v>0.24184072734739509</v>
      </c>
      <c r="H556" s="26">
        <f>PMMA!G555</f>
        <v>0</v>
      </c>
      <c r="I556" s="26">
        <f>PET!Q555</f>
        <v>0</v>
      </c>
      <c r="J556" s="27">
        <f t="shared" si="19"/>
        <v>8.0661378981042233</v>
      </c>
    </row>
    <row r="557" spans="1:10">
      <c r="A557" s="23" t="str">
        <f>PE!A556</f>
        <v>210520_VKA_ATF_0902-04_3</v>
      </c>
      <c r="B557" s="298" t="str">
        <f>PE!AP556</f>
        <v>Referenzmessung BS</v>
      </c>
      <c r="D557" s="25">
        <f>PE!AF556</f>
        <v>66.990732699140153</v>
      </c>
      <c r="E557" s="26">
        <f>PE!AL556</f>
        <v>7.0009543244852743</v>
      </c>
      <c r="F557" s="26">
        <f>PP!Z556</f>
        <v>0</v>
      </c>
      <c r="G557" s="26">
        <f>PS!Q556</f>
        <v>0.18575689393542985</v>
      </c>
      <c r="H557" s="26">
        <f>PMMA!G556</f>
        <v>0</v>
      </c>
      <c r="I557" s="26">
        <f>PET!Q556</f>
        <v>0</v>
      </c>
      <c r="J557" s="27">
        <f t="shared" si="19"/>
        <v>7.1867112184207045</v>
      </c>
    </row>
    <row r="558" spans="1:10">
      <c r="A558" s="23" t="str">
        <f>PE!A557</f>
        <v>210520_VKA_ATF_200827_1</v>
      </c>
      <c r="B558" s="298" t="str">
        <f>PE!AP557</f>
        <v>Referenzmessung BS</v>
      </c>
      <c r="D558" s="25">
        <f>PE!AF557</f>
        <v>31.258143498415752</v>
      </c>
      <c r="E558" s="26">
        <f>PE!AL557</f>
        <v>6.2950874359820004</v>
      </c>
      <c r="F558" s="26">
        <f>PP!Z557</f>
        <v>0</v>
      </c>
      <c r="G558" s="26">
        <f>PS!Q557</f>
        <v>0.25929421933106633</v>
      </c>
      <c r="H558" s="26">
        <f>PMMA!G557</f>
        <v>0</v>
      </c>
      <c r="I558" s="26">
        <f>PET!Q557</f>
        <v>0</v>
      </c>
      <c r="J558" s="27">
        <f t="shared" si="19"/>
        <v>6.5543816553130672</v>
      </c>
    </row>
    <row r="559" spans="1:10">
      <c r="A559" s="23" t="str">
        <f>PE!A558</f>
        <v>210520_VKA_ATF_200827_2</v>
      </c>
      <c r="B559" s="298" t="str">
        <f>PE!AP558</f>
        <v>Referenzmessung BS</v>
      </c>
      <c r="D559" s="25">
        <f>PE!AF558</f>
        <v>52.908716672372712</v>
      </c>
      <c r="E559" s="26">
        <f>PE!AL558</f>
        <v>5.5321089471397293</v>
      </c>
      <c r="F559" s="26">
        <f>PP!Z558</f>
        <v>0</v>
      </c>
      <c r="G559" s="26">
        <f>PS!Q558</f>
        <v>0.29426569094358612</v>
      </c>
      <c r="H559" s="26">
        <f>PMMA!G558</f>
        <v>0</v>
      </c>
      <c r="I559" s="26">
        <f>PET!Q558</f>
        <v>0</v>
      </c>
      <c r="J559" s="27">
        <f t="shared" si="19"/>
        <v>5.8263746380833155</v>
      </c>
    </row>
    <row r="560" spans="1:10">
      <c r="A560" s="23" t="str">
        <f>PE!A559</f>
        <v>210520_VKA_ATF_200827_3</v>
      </c>
      <c r="B560" s="298" t="str">
        <f>PE!AP559</f>
        <v>Referenzmessung BS</v>
      </c>
      <c r="D560" s="25">
        <f>PE!AF559</f>
        <v>62.506002527177863</v>
      </c>
      <c r="E560" s="26">
        <f>PE!AL559</f>
        <v>4.3472090655256705</v>
      </c>
      <c r="F560" s="26">
        <f>PP!Z559</f>
        <v>0</v>
      </c>
      <c r="G560" s="26">
        <f>PS!Q559</f>
        <v>0.23735271891264781</v>
      </c>
      <c r="H560" s="26">
        <f>PMMA!G559</f>
        <v>0</v>
      </c>
      <c r="I560" s="26">
        <f>PET!Q559</f>
        <v>0</v>
      </c>
      <c r="J560" s="27">
        <f t="shared" si="19"/>
        <v>4.5845617844383186</v>
      </c>
    </row>
    <row r="561" spans="1:10">
      <c r="A561" s="23" t="str">
        <f>PE!A560</f>
        <v>210520_VKA_ZFA_0831-0902_1</v>
      </c>
      <c r="B561" s="298" t="str">
        <f>PE!AP560</f>
        <v>Referenzmessung BS</v>
      </c>
      <c r="D561" s="25">
        <f>PE!AF560</f>
        <v>24.185500612261109</v>
      </c>
      <c r="E561" s="26">
        <f>PE!AL560</f>
        <v>25.314890510056944</v>
      </c>
      <c r="F561" s="26">
        <f>PP!Z560</f>
        <v>0</v>
      </c>
      <c r="G561" s="26">
        <f>PS!Q560</f>
        <v>0.20162768531417263</v>
      </c>
      <c r="H561" s="26">
        <f>PMMA!G560</f>
        <v>0</v>
      </c>
      <c r="I561" s="26">
        <f>PET!Q560</f>
        <v>0</v>
      </c>
      <c r="J561" s="27">
        <f t="shared" si="19"/>
        <v>25.516518195371116</v>
      </c>
    </row>
    <row r="562" spans="1:10">
      <c r="A562" s="23" t="str">
        <f>PE!A561</f>
        <v>210520_VKA_ZFA_0831-0902_2</v>
      </c>
      <c r="B562" s="298" t="str">
        <f>PE!AP561</f>
        <v>Referenzmessung BS</v>
      </c>
      <c r="D562" s="25">
        <f>PE!AF561</f>
        <v>20.465006584261356</v>
      </c>
      <c r="E562" s="26">
        <f>PE!AL561</f>
        <v>39.641866483650034</v>
      </c>
      <c r="F562" s="26">
        <f>PP!Z561</f>
        <v>1.3061382061510745</v>
      </c>
      <c r="G562" s="26">
        <f>PS!Q561</f>
        <v>0.24128168832840044</v>
      </c>
      <c r="H562" s="26">
        <f>PMMA!G561</f>
        <v>0</v>
      </c>
      <c r="I562" s="26">
        <f>PET!Q561</f>
        <v>0</v>
      </c>
      <c r="J562" s="27">
        <f t="shared" si="19"/>
        <v>41.189286378129509</v>
      </c>
    </row>
    <row r="563" spans="1:10">
      <c r="A563" s="23" t="str">
        <f>PE!A562</f>
        <v>210520_VKA_ZFA_0831-0902_3</v>
      </c>
      <c r="B563" s="298" t="str">
        <f>PE!AP562</f>
        <v>Referenzmessung BS</v>
      </c>
      <c r="D563" s="25">
        <f>PE!AF562</f>
        <v>22.378245140027101</v>
      </c>
      <c r="E563" s="26">
        <f>PE!AL562</f>
        <v>23.877661114181201</v>
      </c>
      <c r="F563" s="26">
        <f>PP!Z562</f>
        <v>0</v>
      </c>
      <c r="G563" s="26">
        <f>PS!Q562</f>
        <v>0.21019183705691954</v>
      </c>
      <c r="H563" s="26">
        <f>PMMA!G562</f>
        <v>0</v>
      </c>
      <c r="I563" s="26">
        <f>PET!Q562</f>
        <v>0</v>
      </c>
      <c r="J563" s="27">
        <f t="shared" si="19"/>
        <v>24.087852951238119</v>
      </c>
    </row>
    <row r="564" spans="1:10">
      <c r="A564" s="23" t="str">
        <f>PE!A563</f>
        <v>210520_VKA_ZFA_0831-0902_spike_PE</v>
      </c>
      <c r="B564" s="298" t="str">
        <f>PE!AP563</f>
        <v>Massenbilanz KWS, Methode</v>
      </c>
      <c r="D564" s="25">
        <f>PE!AF563</f>
        <v>21.162983430005401</v>
      </c>
      <c r="E564" s="26">
        <f>PE!AL563</f>
        <v>140.50190380512973</v>
      </c>
      <c r="F564" s="26">
        <f>PP!Z563</f>
        <v>1.0957731805328172</v>
      </c>
      <c r="G564" s="26">
        <f>PS!Q563</f>
        <v>0.39440392915612443</v>
      </c>
      <c r="H564" s="26">
        <f>PMMA!G563</f>
        <v>0</v>
      </c>
      <c r="I564" s="26">
        <f>PET!Q563</f>
        <v>0</v>
      </c>
      <c r="J564" s="27">
        <f t="shared" si="19"/>
        <v>141.99208091481867</v>
      </c>
    </row>
    <row r="565" spans="1:10">
      <c r="A565" s="23" t="str">
        <f>PE!A564</f>
        <v>210520_VKA_ZFA_0831-0902_spike_PET</v>
      </c>
      <c r="B565" s="298" t="str">
        <f>PE!AP564</f>
        <v>Massenbilanz KWS, Methode</v>
      </c>
      <c r="D565" s="25">
        <f>PE!AF564</f>
        <v>31.541430904110673</v>
      </c>
      <c r="E565" s="26">
        <f>PE!AL564</f>
        <v>36.399565499917564</v>
      </c>
      <c r="F565" s="26">
        <f>PP!Z564</f>
        <v>0</v>
      </c>
      <c r="G565" s="26">
        <f>PS!Q564</f>
        <v>0.59646774709767514</v>
      </c>
      <c r="H565" s="26">
        <f>PMMA!G564</f>
        <v>0</v>
      </c>
      <c r="I565" s="26">
        <f>PET!Q564</f>
        <v>15.588660323741355</v>
      </c>
      <c r="J565" s="27">
        <f t="shared" si="19"/>
        <v>52.584693570756599</v>
      </c>
    </row>
    <row r="566" spans="1:10">
      <c r="A566" s="23" t="str">
        <f>PE!A565</f>
        <v>210531_RÜB_Bellermannstraße_10-500µm_1</v>
      </c>
      <c r="B566" s="298" t="str">
        <f>PE!AP565</f>
        <v>Mischwasserüberlauf</v>
      </c>
      <c r="D566" s="25">
        <f>PE!AF565</f>
        <v>45.164870872773349</v>
      </c>
      <c r="E566" s="26">
        <f>PE!AL565</f>
        <v>2.3973882520839953</v>
      </c>
      <c r="F566" s="26">
        <f>PP!Z565</f>
        <v>0</v>
      </c>
      <c r="G566" s="26">
        <f>PS!Q565</f>
        <v>0.13322719154605414</v>
      </c>
      <c r="H566" s="26">
        <f>PMMA!G565</f>
        <v>0</v>
      </c>
      <c r="I566" s="26">
        <f>PET!Q565</f>
        <v>0</v>
      </c>
      <c r="J566" s="27">
        <f t="shared" si="19"/>
        <v>2.5306154436300496</v>
      </c>
    </row>
    <row r="567" spans="1:10">
      <c r="A567" s="23" t="str">
        <f>PE!A566</f>
        <v>210531_RÜB_Bellermannstraße_10-500µm_2</v>
      </c>
      <c r="B567" s="298" t="str">
        <f>PE!AP566</f>
        <v>Mischwasserüberlauf</v>
      </c>
      <c r="D567" s="25">
        <f>PE!AF566</f>
        <v>48.947923237024931</v>
      </c>
      <c r="E567" s="26">
        <f>PE!AL566</f>
        <v>4.3706416190640782</v>
      </c>
      <c r="F567" s="26">
        <f>PP!Z566</f>
        <v>0.30920275199790753</v>
      </c>
      <c r="G567" s="26">
        <f>PS!Q566</f>
        <v>0.16347577522547979</v>
      </c>
      <c r="H567" s="26">
        <f>PMMA!G566</f>
        <v>0</v>
      </c>
      <c r="I567" s="26">
        <f>PET!Q566</f>
        <v>0</v>
      </c>
      <c r="J567" s="27">
        <f t="shared" si="19"/>
        <v>4.8433201462874651</v>
      </c>
    </row>
    <row r="568" spans="1:10">
      <c r="A568" s="23" t="str">
        <f>PE!A567</f>
        <v>210531_RÜB_Bellermannstraße_10-500µm_3</v>
      </c>
      <c r="B568" s="298" t="str">
        <f>PE!AP567</f>
        <v>Mischwasserüberlauf</v>
      </c>
      <c r="D568" s="25">
        <f>PE!AF567</f>
        <v>30.942316418297612</v>
      </c>
      <c r="E568" s="26">
        <f>PE!AL567</f>
        <v>2.2062959331906886</v>
      </c>
      <c r="F568" s="26">
        <f>PP!Z567</f>
        <v>0.35415518709612781</v>
      </c>
      <c r="G568" s="26">
        <f>PS!Q567</f>
        <v>0.14927616089766066</v>
      </c>
      <c r="H568" s="26">
        <f>PMMA!G567</f>
        <v>0</v>
      </c>
      <c r="I568" s="26">
        <f>PET!Q567</f>
        <v>0</v>
      </c>
      <c r="J568" s="27">
        <f t="shared" si="19"/>
        <v>2.709727281184477</v>
      </c>
    </row>
    <row r="569" spans="1:10">
      <c r="A569" s="23" t="str">
        <f>PE!A568</f>
        <v>210531_RÜB_Bellermannstraße_10-500µm_H2O2_1</v>
      </c>
      <c r="B569" s="298" t="str">
        <f>PE!AP568</f>
        <v>Mischwasserüberlauf</v>
      </c>
      <c r="D569" s="25">
        <f>PE!AF568</f>
        <v>32.379825442293573</v>
      </c>
      <c r="E569" s="26">
        <f>PE!AL568</f>
        <v>0.83162704452658787</v>
      </c>
      <c r="F569" s="26">
        <f>PP!Z568</f>
        <v>0</v>
      </c>
      <c r="G569" s="26">
        <f>PS!Q568</f>
        <v>0.10781329274479959</v>
      </c>
      <c r="H569" s="26">
        <f>PMMA!G568</f>
        <v>0</v>
      </c>
      <c r="I569" s="26">
        <f>PET!Q568</f>
        <v>0</v>
      </c>
      <c r="J569" s="27">
        <f t="shared" si="19"/>
        <v>0.93944033727138743</v>
      </c>
    </row>
    <row r="570" spans="1:10">
      <c r="A570" s="23" t="str">
        <f>PE!A569</f>
        <v>210531_RÜB_Bellermannstraße_10-500µm_H2O2_2</v>
      </c>
      <c r="B570" s="298" t="str">
        <f>PE!AP569</f>
        <v>Mischwasserüberlauf</v>
      </c>
      <c r="D570" s="25">
        <f>PE!AF569</f>
        <v>35.297060493214957</v>
      </c>
      <c r="E570" s="26">
        <f>PE!AL569</f>
        <v>1.6762851229912354</v>
      </c>
      <c r="F570" s="26">
        <f>PP!Z569</f>
        <v>0.31720071669652899</v>
      </c>
      <c r="G570" s="26">
        <f>PS!Q569</f>
        <v>0.12083836826534437</v>
      </c>
      <c r="H570" s="26">
        <f>PMMA!G569</f>
        <v>0</v>
      </c>
      <c r="I570" s="26">
        <f>PET!Q569</f>
        <v>0</v>
      </c>
      <c r="J570" s="27">
        <f t="shared" si="19"/>
        <v>2.1143242079531088</v>
      </c>
    </row>
    <row r="571" spans="1:10">
      <c r="A571" s="23" t="str">
        <f>PE!A570</f>
        <v>210531_RÜB_Bellermannstraße_10-500µm_H2O2_3</v>
      </c>
      <c r="B571" s="298" t="str">
        <f>PE!AP570</f>
        <v>Mischwasserüberlauf</v>
      </c>
      <c r="D571" s="25">
        <f>PE!AF570</f>
        <v>31.096460624381805</v>
      </c>
      <c r="E571" s="26">
        <f>PE!AL570</f>
        <v>1.3954175216066653</v>
      </c>
      <c r="F571" s="26">
        <f>PP!Z570</f>
        <v>0</v>
      </c>
      <c r="G571" s="26">
        <f>PS!Q570</f>
        <v>7.5856494435117827E-2</v>
      </c>
      <c r="H571" s="26">
        <f>PMMA!G570</f>
        <v>0</v>
      </c>
      <c r="I571" s="26">
        <f>PET!Q570</f>
        <v>0</v>
      </c>
      <c r="J571" s="27">
        <f t="shared" si="19"/>
        <v>1.4712740160417832</v>
      </c>
    </row>
    <row r="572" spans="1:10">
      <c r="A572" s="23" t="str">
        <f>PE!A571</f>
        <v>210531_Standard_PS_PMMA_PP_PE_RM</v>
      </c>
      <c r="B572" s="298" t="str">
        <f>PE!AP571</f>
        <v>Methode</v>
      </c>
      <c r="D572" s="25">
        <f>PE!AF571</f>
        <v>24.423972924943136</v>
      </c>
      <c r="E572" s="26">
        <f>PE!AL571</f>
        <v>105.54587360146058</v>
      </c>
      <c r="F572" s="26">
        <f>PP!Z571</f>
        <v>37.488709149755252</v>
      </c>
      <c r="G572" s="26">
        <f>PS!Q571</f>
        <v>33.589636491204971</v>
      </c>
      <c r="H572" s="26">
        <f>PMMA!G571</f>
        <v>13.024342970249768</v>
      </c>
      <c r="I572" s="26">
        <f>PET!Q571</f>
        <v>0</v>
      </c>
      <c r="J572" s="27">
        <f t="shared" si="19"/>
        <v>189.64856221267058</v>
      </c>
    </row>
    <row r="573" spans="1:10">
      <c r="A573" s="23" t="str">
        <f>PE!A572</f>
        <v>210602_KWS_gefaulUESS_RS</v>
      </c>
      <c r="B573" s="298" t="str">
        <f>PE!AP572</f>
        <v>KWS, Methode</v>
      </c>
      <c r="D573" s="25" t="e">
        <f>PE!AF572</f>
        <v>#DIV/0!</v>
      </c>
      <c r="E573" s="26">
        <f>PE!AL572</f>
        <v>0</v>
      </c>
      <c r="F573" s="26">
        <f>PP!Z572</f>
        <v>0</v>
      </c>
      <c r="G573" s="26">
        <f>PS!Q572</f>
        <v>0</v>
      </c>
      <c r="H573" s="26">
        <f>PMMA!G572</f>
        <v>0</v>
      </c>
      <c r="I573" s="26">
        <f>PET!Q572</f>
        <v>0</v>
      </c>
      <c r="J573" s="27">
        <f t="shared" si="19"/>
        <v>0</v>
      </c>
    </row>
    <row r="574" spans="1:10">
      <c r="A574" s="23" t="str">
        <f>PE!A573</f>
        <v>210602_KWS_MAP_Produkt_201030_1</v>
      </c>
      <c r="B574" s="298" t="str">
        <f>PE!AP573</f>
        <v>KWS, neue Schlammbehandlung</v>
      </c>
      <c r="D574" s="25" t="e">
        <f>PE!AF573</f>
        <v>#DIV/0!</v>
      </c>
      <c r="E574" s="26">
        <f>PE!AL573</f>
        <v>0</v>
      </c>
      <c r="F574" s="26">
        <f>PP!Z573</f>
        <v>0</v>
      </c>
      <c r="G574" s="26">
        <f>PS!Q573</f>
        <v>0.19808609770387522</v>
      </c>
      <c r="H574" s="26">
        <f>PMMA!G573</f>
        <v>0</v>
      </c>
      <c r="I574" s="26">
        <f>PET!Q573</f>
        <v>0</v>
      </c>
      <c r="J574" s="27">
        <f t="shared" si="19"/>
        <v>0.19808609770387522</v>
      </c>
    </row>
    <row r="575" spans="1:10">
      <c r="A575" s="23" t="str">
        <f>PE!A574</f>
        <v>210602_KWS_MAP_Produkt_201030_2</v>
      </c>
      <c r="B575" s="298" t="str">
        <f>PE!AP574</f>
        <v>KWS, neue Schlammbehandlung</v>
      </c>
      <c r="D575" s="25" t="e">
        <f>PE!AF574</f>
        <v>#DIV/0!</v>
      </c>
      <c r="E575" s="26">
        <f>PE!AL574</f>
        <v>0</v>
      </c>
      <c r="F575" s="26">
        <f>PP!Z574</f>
        <v>0</v>
      </c>
      <c r="G575" s="26">
        <f>PS!Q574</f>
        <v>8.3716699469123426E-2</v>
      </c>
      <c r="H575" s="26">
        <f>PMMA!G574</f>
        <v>0</v>
      </c>
      <c r="I575" s="26">
        <f>PET!Q574</f>
        <v>0</v>
      </c>
      <c r="J575" s="27">
        <f t="shared" si="19"/>
        <v>8.3716699469123426E-2</v>
      </c>
    </row>
    <row r="576" spans="1:10">
      <c r="A576" s="23" t="str">
        <f>PE!A575</f>
        <v>210602_KWS_MAP_Produkt_201030_3</v>
      </c>
      <c r="B576" s="298" t="str">
        <f>PE!AP575</f>
        <v>KWS, neue Schlammbehandlung</v>
      </c>
      <c r="D576" s="25" t="e">
        <f>PE!AF575</f>
        <v>#DIV/0!</v>
      </c>
      <c r="E576" s="26">
        <f>PE!AL575</f>
        <v>0</v>
      </c>
      <c r="F576" s="26">
        <f>PP!Z575</f>
        <v>0</v>
      </c>
      <c r="G576" s="26">
        <f>PS!Q575</f>
        <v>0</v>
      </c>
      <c r="H576" s="26">
        <f>PMMA!G575</f>
        <v>0</v>
      </c>
      <c r="I576" s="26">
        <f>PET!Q575</f>
        <v>0</v>
      </c>
      <c r="J576" s="27">
        <f t="shared" si="19"/>
        <v>0</v>
      </c>
    </row>
    <row r="577" spans="1:10">
      <c r="A577" s="23" t="str">
        <f>PE!A576</f>
        <v>210602_KWS_neueS_a+c_RS</v>
      </c>
      <c r="B577" s="298" t="str">
        <f>PE!AP576</f>
        <v>KWS, neue Schlammbehandlung</v>
      </c>
      <c r="D577" s="25" t="e">
        <f>PE!AF576</f>
        <v>#DIV/0!</v>
      </c>
      <c r="E577" s="26">
        <f>PE!AL576</f>
        <v>0</v>
      </c>
      <c r="F577" s="26">
        <f>PP!Z576</f>
        <v>0</v>
      </c>
      <c r="G577" s="26">
        <f>PS!Q576</f>
        <v>0</v>
      </c>
      <c r="H577" s="26">
        <f>PMMA!G576</f>
        <v>0</v>
      </c>
      <c r="I577" s="26">
        <f>PET!Q576</f>
        <v>0</v>
      </c>
      <c r="J577" s="27">
        <f t="shared" si="19"/>
        <v>0</v>
      </c>
    </row>
    <row r="578" spans="1:10">
      <c r="A578" s="23" t="str">
        <f>PE!A577</f>
        <v>210602_Lippe_hinter_KA_2_210518_1</v>
      </c>
      <c r="B578" s="298" t="str">
        <f>PE!AP577</f>
        <v>Flussproben, Lippe</v>
      </c>
      <c r="D578" s="25">
        <f>PE!AF577</f>
        <v>0</v>
      </c>
      <c r="E578" s="26">
        <f>PE!AL577</f>
        <v>0.28344922272908457</v>
      </c>
      <c r="F578" s="26">
        <f>PP!Z577</f>
        <v>0</v>
      </c>
      <c r="G578" s="26">
        <f>PS!Q577</f>
        <v>0.49603613977589806</v>
      </c>
      <c r="H578" s="26">
        <f>PMMA!G577</f>
        <v>0</v>
      </c>
      <c r="I578" s="26">
        <f>PET!Q577</f>
        <v>0</v>
      </c>
      <c r="J578" s="27">
        <f t="shared" si="19"/>
        <v>0.77948536250498268</v>
      </c>
    </row>
    <row r="579" spans="1:10">
      <c r="A579" s="23" t="str">
        <f>PE!A578</f>
        <v>210602_Lippe_hinter_KA_2_210518_2</v>
      </c>
      <c r="B579" s="298" t="str">
        <f>PE!AP578</f>
        <v>Flussproben, Lippe</v>
      </c>
      <c r="D579" s="25">
        <f>PE!AF578</f>
        <v>51.816072595133122</v>
      </c>
      <c r="E579" s="26">
        <f>PE!AL578</f>
        <v>2.1359401532883564</v>
      </c>
      <c r="F579" s="26">
        <f>PP!Z578</f>
        <v>0</v>
      </c>
      <c r="G579" s="26">
        <f>PS!Q578</f>
        <v>0.20836201753178207</v>
      </c>
      <c r="H579" s="26">
        <f>PMMA!G578</f>
        <v>0</v>
      </c>
      <c r="I579" s="26">
        <f>PET!Q578</f>
        <v>0</v>
      </c>
      <c r="J579" s="27">
        <f t="shared" si="19"/>
        <v>2.3443021708201384</v>
      </c>
    </row>
    <row r="580" spans="1:10">
      <c r="A580" s="23" t="str">
        <f>PE!A579</f>
        <v>210602_Lippe_hinter_KA_2_210518_3</v>
      </c>
      <c r="B580" s="298" t="str">
        <f>PE!AP579</f>
        <v>Flussproben, Lippe</v>
      </c>
      <c r="D580" s="25">
        <f>PE!AF579</f>
        <v>44.888599433257511</v>
      </c>
      <c r="E580" s="26">
        <f>PE!AL579</f>
        <v>1.9829915147825423</v>
      </c>
      <c r="F580" s="26">
        <f>PP!Z579</f>
        <v>0</v>
      </c>
      <c r="G580" s="26">
        <f>PS!Q579</f>
        <v>0.21213043643696969</v>
      </c>
      <c r="H580" s="26">
        <f>PMMA!G579</f>
        <v>0</v>
      </c>
      <c r="I580" s="26">
        <f>PET!Q579</f>
        <v>0</v>
      </c>
      <c r="J580" s="27">
        <f t="shared" si="19"/>
        <v>2.1951219512195119</v>
      </c>
    </row>
    <row r="581" spans="1:10">
      <c r="A581" s="23" t="str">
        <f>PE!A580</f>
        <v>210602_Lippe_hinter_KA_2_210518_spike_PS</v>
      </c>
      <c r="B581" s="298" t="str">
        <f>PE!AP580</f>
        <v>Flussproben, Methode</v>
      </c>
      <c r="D581" s="25">
        <f>PE!AF580</f>
        <v>61.203609202117214</v>
      </c>
      <c r="E581" s="26">
        <f>PE!AL580</f>
        <v>1.7969292497376754</v>
      </c>
      <c r="F581" s="26">
        <f>PP!Z580</f>
        <v>0</v>
      </c>
      <c r="G581" s="26">
        <f>PS!Q580</f>
        <v>17.515721424681168</v>
      </c>
      <c r="H581" s="26">
        <f>PMMA!G580</f>
        <v>0</v>
      </c>
      <c r="I581" s="26">
        <f>PET!Q580</f>
        <v>0</v>
      </c>
      <c r="J581" s="27">
        <f t="shared" si="19"/>
        <v>19.312650674418844</v>
      </c>
    </row>
    <row r="582" spans="1:10">
      <c r="A582" s="23" t="str">
        <f>PE!A581</f>
        <v>210602_Lippe_Vor_KA_1_210518_1</v>
      </c>
      <c r="B582" s="298" t="str">
        <f>PE!AP581</f>
        <v>Flussproben, Lippe</v>
      </c>
      <c r="D582" s="25">
        <f>PE!AF581</f>
        <v>41.056959413432473</v>
      </c>
      <c r="E582" s="26">
        <f>PE!AL581</f>
        <v>2.9017834790358603</v>
      </c>
      <c r="F582" s="26">
        <f>PP!Z581</f>
        <v>0</v>
      </c>
      <c r="G582" s="26">
        <f>PS!Q581</f>
        <v>0.32595307477393576</v>
      </c>
      <c r="H582" s="26">
        <f>PMMA!G581</f>
        <v>0</v>
      </c>
      <c r="I582" s="26">
        <f>PET!Q581</f>
        <v>0</v>
      </c>
      <c r="J582" s="27">
        <f t="shared" si="19"/>
        <v>3.227736553809796</v>
      </c>
    </row>
    <row r="583" spans="1:10">
      <c r="A583" s="23" t="str">
        <f>PE!A582</f>
        <v>210602_Lippe_Vor_KA_1_210518_2</v>
      </c>
      <c r="B583" s="298" t="str">
        <f>PE!AP582</f>
        <v>Flussproben, Lippe</v>
      </c>
      <c r="D583" s="25">
        <f>PE!AF582</f>
        <v>54.465865264930571</v>
      </c>
      <c r="E583" s="26">
        <f>PE!AL582</f>
        <v>2.4511178904673367</v>
      </c>
      <c r="F583" s="26">
        <f>PP!Z582</f>
        <v>0</v>
      </c>
      <c r="G583" s="26">
        <f>PS!Q582</f>
        <v>0.32840437177459991</v>
      </c>
      <c r="H583" s="26">
        <f>PMMA!G582</f>
        <v>0</v>
      </c>
      <c r="I583" s="26">
        <f>PET!Q582</f>
        <v>0</v>
      </c>
      <c r="J583" s="27">
        <f t="shared" si="19"/>
        <v>2.7795222622419367</v>
      </c>
    </row>
    <row r="584" spans="1:10">
      <c r="A584" s="23" t="str">
        <f>PE!A583</f>
        <v>210602_Lippe_Vor_KA_1_210518_3</v>
      </c>
      <c r="B584" s="298" t="str">
        <f>PE!AP583</f>
        <v>Flussproben, Lippe</v>
      </c>
      <c r="D584" s="25">
        <f>PE!AF583</f>
        <v>44.059593581010006</v>
      </c>
      <c r="E584" s="26">
        <f>PE!AL583</f>
        <v>1.7209580507349944</v>
      </c>
      <c r="F584" s="26">
        <f>PP!Z583</f>
        <v>0</v>
      </c>
      <c r="G584" s="26">
        <f>PS!Q583</f>
        <v>0.23798486679052586</v>
      </c>
      <c r="H584" s="26">
        <f>PMMA!G583</f>
        <v>0</v>
      </c>
      <c r="I584" s="26">
        <f>PET!Q583</f>
        <v>0</v>
      </c>
      <c r="J584" s="27">
        <f t="shared" si="19"/>
        <v>1.9589429175255202</v>
      </c>
    </row>
    <row r="585" spans="1:10">
      <c r="A585" s="23" t="str">
        <f>PE!A584</f>
        <v>210602_Lippe_Vor_KA_1_210518_spike_PE</v>
      </c>
      <c r="B585" s="298" t="str">
        <f>PE!AP584</f>
        <v>Flussproben, Methode</v>
      </c>
      <c r="D585" s="25">
        <f>PE!AF584</f>
        <v>10.469855013557897</v>
      </c>
      <c r="E585" s="26">
        <f>PE!AL584</f>
        <v>95.252530194636876</v>
      </c>
      <c r="F585" s="26">
        <f>PP!Z584</f>
        <v>1.3593170654918538</v>
      </c>
      <c r="G585" s="26">
        <f>PS!Q584</f>
        <v>0.52755967487007771</v>
      </c>
      <c r="H585" s="26">
        <f>PMMA!G584</f>
        <v>0</v>
      </c>
      <c r="I585" s="26">
        <f>PET!Q584</f>
        <v>0</v>
      </c>
      <c r="J585" s="27">
        <f t="shared" si="19"/>
        <v>97.139406934998803</v>
      </c>
    </row>
    <row r="586" spans="1:10">
      <c r="A586" s="23" t="str">
        <f>PE!A585</f>
        <v>210602_MW2_15Uhr_autom_PN210518_1</v>
      </c>
      <c r="B586" s="298" t="str">
        <f>PE!AP585</f>
        <v>Mischwasserüberlauf</v>
      </c>
      <c r="D586" s="25">
        <f>PE!AF585</f>
        <v>24.503213084229717</v>
      </c>
      <c r="E586" s="26">
        <f>PE!AL585</f>
        <v>3.1252790427716763</v>
      </c>
      <c r="F586" s="26">
        <f>PP!Z585</f>
        <v>0</v>
      </c>
      <c r="G586" s="26">
        <f>PS!Q585</f>
        <v>0.30885110540331862</v>
      </c>
      <c r="H586" s="26">
        <f>PMMA!G585</f>
        <v>0</v>
      </c>
      <c r="I586" s="26">
        <f>PET!Q585</f>
        <v>0</v>
      </c>
      <c r="J586" s="27">
        <f t="shared" si="19"/>
        <v>3.4341301481749951</v>
      </c>
    </row>
    <row r="587" spans="1:10">
      <c r="A587" s="23" t="str">
        <f>PE!A586</f>
        <v>210602_MW2_15Uhr_autom_PN210518_2</v>
      </c>
      <c r="B587" s="298" t="str">
        <f>PE!AP586</f>
        <v>Mischwasserüberlauf</v>
      </c>
      <c r="D587" s="25">
        <f>PE!AF586</f>
        <v>41.384083044982724</v>
      </c>
      <c r="E587" s="26">
        <f>PE!AL586</f>
        <v>2.583568148985167</v>
      </c>
      <c r="F587" s="26">
        <f>PP!Z586</f>
        <v>0</v>
      </c>
      <c r="G587" s="26">
        <f>PS!Q586</f>
        <v>0.39870982506829916</v>
      </c>
      <c r="H587" s="26">
        <f>PMMA!G586</f>
        <v>0</v>
      </c>
      <c r="I587" s="26">
        <f>PET!Q586</f>
        <v>0</v>
      </c>
      <c r="J587" s="27">
        <f t="shared" si="19"/>
        <v>2.9822779740534662</v>
      </c>
    </row>
    <row r="588" spans="1:10">
      <c r="A588" s="23" t="str">
        <f>PE!A587</f>
        <v>210602_MW2_15Uhr_autom_PN210518_3</v>
      </c>
      <c r="B588" s="298" t="str">
        <f>PE!AP587</f>
        <v>Mischwasserüberlauf</v>
      </c>
      <c r="D588" s="25">
        <f>PE!AF587</f>
        <v>22.207319090428854</v>
      </c>
      <c r="E588" s="26">
        <f>PE!AL587</f>
        <v>2.8155141146828004</v>
      </c>
      <c r="F588" s="26">
        <f>PP!Z587</f>
        <v>0</v>
      </c>
      <c r="G588" s="26">
        <f>PS!Q587</f>
        <v>0.45738312657476199</v>
      </c>
      <c r="H588" s="26">
        <f>PMMA!G587</f>
        <v>0</v>
      </c>
      <c r="I588" s="26">
        <f>PET!Q587</f>
        <v>0</v>
      </c>
      <c r="J588" s="27">
        <f t="shared" si="19"/>
        <v>3.2728972412575623</v>
      </c>
    </row>
    <row r="589" spans="1:10">
      <c r="A589" s="23" t="str">
        <f>PE!A588</f>
        <v>210602_PW_neueS_SchaleC_1</v>
      </c>
      <c r="B589" s="298" t="str">
        <f>PE!AP588</f>
        <v>KWS, neue Schlammbehandlung</v>
      </c>
      <c r="D589" s="25">
        <f>PE!AF588</f>
        <v>61.216839916962975</v>
      </c>
      <c r="E589" s="26">
        <f>PE!AL588</f>
        <v>1.0647671329250825</v>
      </c>
      <c r="F589" s="26">
        <f>PP!Z588</f>
        <v>0</v>
      </c>
      <c r="G589" s="26">
        <f>PS!Q588</f>
        <v>0.21410342920634595</v>
      </c>
      <c r="H589" s="26">
        <f>PMMA!G588</f>
        <v>0</v>
      </c>
      <c r="I589" s="26">
        <f>PET!Q588</f>
        <v>0</v>
      </c>
      <c r="J589" s="27">
        <f t="shared" si="19"/>
        <v>1.2788705621314285</v>
      </c>
    </row>
    <row r="590" spans="1:10">
      <c r="A590" s="23" t="str">
        <f>PE!A589</f>
        <v>210602_PW_neueS_SchaleC_2</v>
      </c>
      <c r="B590" s="298" t="str">
        <f>PE!AP589</f>
        <v>KWS, neue Schlammbehandlung</v>
      </c>
      <c r="D590" s="25">
        <f>PE!AF589</f>
        <v>25.286153816061606</v>
      </c>
      <c r="E590" s="26">
        <f>PE!AL589</f>
        <v>1.5619843883223847</v>
      </c>
      <c r="F590" s="26">
        <f>PP!Z589</f>
        <v>0</v>
      </c>
      <c r="G590" s="26">
        <f>PS!Q589</f>
        <v>0.23385222543799963</v>
      </c>
      <c r="H590" s="26">
        <f>PMMA!G589</f>
        <v>0</v>
      </c>
      <c r="I590" s="26">
        <f>PET!Q589</f>
        <v>0</v>
      </c>
      <c r="J590" s="27">
        <f t="shared" si="19"/>
        <v>1.7958366137603843</v>
      </c>
    </row>
    <row r="591" spans="1:10">
      <c r="A591" s="23" t="str">
        <f>PE!A590</f>
        <v>210602_PW_neueS_SchaleC_3</v>
      </c>
      <c r="B591" s="298" t="str">
        <f>PE!AP590</f>
        <v>KWS, neue Schlammbehandlung</v>
      </c>
      <c r="D591" s="25">
        <f>PE!AF590</f>
        <v>43.957826439578277</v>
      </c>
      <c r="E591" s="26">
        <f>PE!AL590</f>
        <v>1.5242884799394736</v>
      </c>
      <c r="F591" s="26">
        <f>PP!Z590</f>
        <v>0</v>
      </c>
      <c r="G591" s="26">
        <f>PS!Q590</f>
        <v>0.25713868923553163</v>
      </c>
      <c r="H591" s="26">
        <f>PMMA!G590</f>
        <v>0</v>
      </c>
      <c r="I591" s="26">
        <f>PET!Q590</f>
        <v>0</v>
      </c>
      <c r="J591" s="27">
        <f t="shared" si="19"/>
        <v>1.7814271691750052</v>
      </c>
    </row>
    <row r="592" spans="1:10">
      <c r="A592" s="23" t="str">
        <f>PE!A591</f>
        <v>210602_Standard_PE_RM</v>
      </c>
      <c r="B592" s="298" t="str">
        <f>PE!AP591</f>
        <v>Methode</v>
      </c>
      <c r="D592" s="25">
        <f>PE!AF591</f>
        <v>14.453867336917991</v>
      </c>
      <c r="E592" s="26">
        <f>PE!AL591</f>
        <v>192.06180297286772</v>
      </c>
      <c r="F592" s="26">
        <f>PP!Z591</f>
        <v>0</v>
      </c>
      <c r="G592" s="26">
        <f>PS!Q591</f>
        <v>12.99524904873487</v>
      </c>
      <c r="H592" s="26">
        <f>PMMA!G591</f>
        <v>0</v>
      </c>
      <c r="I592" s="26">
        <f>PET!Q591</f>
        <v>0</v>
      </c>
      <c r="J592" s="27">
        <f t="shared" si="19"/>
        <v>205.0570520216026</v>
      </c>
    </row>
    <row r="593" spans="1:10">
      <c r="A593" s="23" t="str">
        <f>PE!A592</f>
        <v>210607_E-FS_20102728_PS_PET</v>
      </c>
      <c r="B593" s="298" t="str">
        <f>PE!AP592</f>
        <v>Methode</v>
      </c>
      <c r="D593" s="25">
        <f>PE!AF592</f>
        <v>52.547745302240209</v>
      </c>
      <c r="E593" s="26">
        <f>PE!AL592</f>
        <v>3.8190483125793953</v>
      </c>
      <c r="F593" s="26">
        <f>PP!Z592</f>
        <v>0</v>
      </c>
      <c r="G593" s="26">
        <f>PS!Q592</f>
        <v>6.0501978299390737</v>
      </c>
      <c r="H593" s="26">
        <f>PMMA!G592</f>
        <v>0</v>
      </c>
      <c r="I593" s="26">
        <f>PET!Q592</f>
        <v>127.41219020802484</v>
      </c>
      <c r="J593" s="27">
        <f t="shared" si="19"/>
        <v>137.28143635054332</v>
      </c>
    </row>
    <row r="594" spans="1:10">
      <c r="A594" s="23" t="str">
        <f>PE!A593</f>
        <v>210607_GWI_Algen_kl630µm_1</v>
      </c>
      <c r="B594" s="298" t="str">
        <f>PE!AP593</f>
        <v>Algen</v>
      </c>
      <c r="D594" s="25">
        <f>PE!AF593</f>
        <v>39.415066072323427</v>
      </c>
      <c r="E594" s="26">
        <f>PE!AL593</f>
        <v>2.3576382648555367</v>
      </c>
      <c r="F594" s="26">
        <f>PP!Z593</f>
        <v>0</v>
      </c>
      <c r="G594" s="26">
        <f>PS!Q593</f>
        <v>0.34591577820421399</v>
      </c>
      <c r="H594" s="26">
        <f>PMMA!G593</f>
        <v>0</v>
      </c>
      <c r="I594" s="26">
        <f>PET!Q593</f>
        <v>0</v>
      </c>
      <c r="J594" s="27">
        <f t="shared" si="19"/>
        <v>2.7035540430597509</v>
      </c>
    </row>
    <row r="595" spans="1:10">
      <c r="A595" s="23" t="str">
        <f>PE!A594</f>
        <v>210607_GWI_Algen_kl630µm_2</v>
      </c>
      <c r="B595" s="298" t="str">
        <f>PE!AP594</f>
        <v>Algen</v>
      </c>
      <c r="D595" s="25">
        <f>PE!AF594</f>
        <v>38.969768186899472</v>
      </c>
      <c r="E595" s="26">
        <f>PE!AL594</f>
        <v>1.7154881231462915</v>
      </c>
      <c r="F595" s="26">
        <f>PP!Z594</f>
        <v>0</v>
      </c>
      <c r="G595" s="26">
        <f>PS!Q594</f>
        <v>0.21344233598923967</v>
      </c>
      <c r="H595" s="26">
        <f>PMMA!G594</f>
        <v>0</v>
      </c>
      <c r="I595" s="26">
        <f>PET!Q594</f>
        <v>0</v>
      </c>
      <c r="J595" s="27">
        <f t="shared" si="19"/>
        <v>1.9289304591355312</v>
      </c>
    </row>
    <row r="596" spans="1:10">
      <c r="A596" s="23" t="str">
        <f>PE!A595</f>
        <v>210607_GWI_Algen_Sand_kl630µm_1</v>
      </c>
      <c r="B596" s="298" t="str">
        <f>PE!AP595</f>
        <v>Algen</v>
      </c>
      <c r="D596" s="25">
        <f>PE!AF595</f>
        <v>28.502544813583281</v>
      </c>
      <c r="E596" s="26">
        <f>PE!AL595</f>
        <v>0.89100360172793391</v>
      </c>
      <c r="F596" s="26">
        <f>PP!Z595</f>
        <v>0</v>
      </c>
      <c r="G596" s="26">
        <f>PS!Q595</f>
        <v>9.2475634736741502E-2</v>
      </c>
      <c r="H596" s="26">
        <f>PMMA!G595</f>
        <v>0</v>
      </c>
      <c r="I596" s="26">
        <f>PET!Q595</f>
        <v>0</v>
      </c>
      <c r="J596" s="27">
        <f t="shared" si="19"/>
        <v>0.98347923646467539</v>
      </c>
    </row>
    <row r="597" spans="1:10">
      <c r="A597" s="23" t="str">
        <f>PE!A596</f>
        <v>210607_GWI_Algen_Sand_kl630µm_2</v>
      </c>
      <c r="B597" s="298" t="str">
        <f>PE!AP596</f>
        <v>Algen</v>
      </c>
      <c r="D597" s="25">
        <f>PE!AF596</f>
        <v>49.613721748677577</v>
      </c>
      <c r="E597" s="26">
        <f>PE!AL596</f>
        <v>0.7466280327300181</v>
      </c>
      <c r="F597" s="26">
        <f>PP!Z596</f>
        <v>0</v>
      </c>
      <c r="G597" s="26">
        <f>PS!Q596</f>
        <v>0.12712469647193259</v>
      </c>
      <c r="H597" s="26">
        <f>PMMA!G596</f>
        <v>0</v>
      </c>
      <c r="I597" s="26">
        <f>PET!Q596</f>
        <v>0</v>
      </c>
      <c r="J597" s="27">
        <f t="shared" si="19"/>
        <v>0.87375272920195068</v>
      </c>
    </row>
    <row r="598" spans="1:10">
      <c r="A598" s="23" t="str">
        <f>PE!A597</f>
        <v>210607_KWS_E-FS_20102728_1</v>
      </c>
      <c r="B598" s="298" t="str">
        <f>PE!AP597</f>
        <v>KWS</v>
      </c>
      <c r="D598" s="25">
        <f>PE!AF597</f>
        <v>37.541216698611827</v>
      </c>
      <c r="E598" s="26">
        <f>PE!AL597</f>
        <v>7.6568425967905265</v>
      </c>
      <c r="F598" s="26">
        <f>PP!Z597</f>
        <v>0</v>
      </c>
      <c r="G598" s="26">
        <f>PS!Q597</f>
        <v>0.52939212210225683</v>
      </c>
      <c r="H598" s="26">
        <f>PMMA!G597</f>
        <v>0</v>
      </c>
      <c r="I598" s="26">
        <f>PET!Q597</f>
        <v>0</v>
      </c>
      <c r="J598" s="27">
        <f t="shared" si="19"/>
        <v>8.1862347188927842</v>
      </c>
    </row>
    <row r="599" spans="1:10">
      <c r="A599" s="23" t="str">
        <f>PE!A598</f>
        <v>210607_KWS_E-UESS_200618_1</v>
      </c>
      <c r="B599" s="298" t="str">
        <f>PE!AP598</f>
        <v>KWS</v>
      </c>
      <c r="D599" s="25">
        <f>PE!AF598</f>
        <v>46.138551970112843</v>
      </c>
      <c r="E599" s="26">
        <f>PE!AL598</f>
        <v>4.2807979990616989</v>
      </c>
      <c r="F599" s="26">
        <f>PP!Z598</f>
        <v>0</v>
      </c>
      <c r="G599" s="26">
        <f>PS!Q598</f>
        <v>0.43607558943258473</v>
      </c>
      <c r="H599" s="26">
        <f>PMMA!G598</f>
        <v>0</v>
      </c>
      <c r="I599" s="26">
        <f>PET!Q598</f>
        <v>0</v>
      </c>
      <c r="J599" s="27">
        <f t="shared" si="19"/>
        <v>4.7168735884942841</v>
      </c>
    </row>
    <row r="600" spans="1:10">
      <c r="A600" s="23" t="str">
        <f>PE!A599</f>
        <v>210607_KWS_E-UESS_200618_2</v>
      </c>
      <c r="B600" s="298" t="str">
        <f>PE!AP599</f>
        <v>KWS</v>
      </c>
      <c r="D600" s="25">
        <f>PE!AF599</f>
        <v>49.997446988538982</v>
      </c>
      <c r="E600" s="26">
        <f>PE!AL599</f>
        <v>5.0594526698630968</v>
      </c>
      <c r="F600" s="26">
        <f>PP!Z599</f>
        <v>0</v>
      </c>
      <c r="G600" s="26">
        <f>PS!Q599</f>
        <v>0.44525058234089315</v>
      </c>
      <c r="H600" s="26">
        <f>PMMA!G599</f>
        <v>0</v>
      </c>
      <c r="I600" s="26">
        <f>PET!Q599</f>
        <v>0</v>
      </c>
      <c r="J600" s="27">
        <f t="shared" si="19"/>
        <v>5.5047032522039903</v>
      </c>
    </row>
    <row r="601" spans="1:10">
      <c r="A601" s="23" t="str">
        <f>PE!A600</f>
        <v>210607_Muenchehofe_Zul_Mec_191023-24_1</v>
      </c>
      <c r="B601" s="298" t="str">
        <f>PE!AP600</f>
        <v>Münchehofe</v>
      </c>
      <c r="D601" s="25">
        <f>PE!AF600</f>
        <v>53.602309372430611</v>
      </c>
      <c r="E601" s="26">
        <f>PE!AL600</f>
        <v>5.8783674830912158</v>
      </c>
      <c r="F601" s="26">
        <f>PP!Z600</f>
        <v>0</v>
      </c>
      <c r="G601" s="26">
        <f>PS!Q600</f>
        <v>0.36623876525216287</v>
      </c>
      <c r="H601" s="26">
        <f>PMMA!G600</f>
        <v>0</v>
      </c>
      <c r="I601" s="26">
        <f>PET!Q600</f>
        <v>0</v>
      </c>
      <c r="J601" s="27">
        <f t="shared" si="19"/>
        <v>6.2446062483433789</v>
      </c>
    </row>
    <row r="602" spans="1:10">
      <c r="A602" s="23" t="str">
        <f>PE!A601</f>
        <v>210607_Muenchehofe_Zul_Mec_191023-24_2</v>
      </c>
      <c r="B602" s="298" t="str">
        <f>PE!AP601</f>
        <v>Münchehofe</v>
      </c>
      <c r="D602" s="25">
        <f>PE!AF601</f>
        <v>64.426527631022907</v>
      </c>
      <c r="E602" s="26">
        <f>PE!AL601</f>
        <v>5.0270915428917853</v>
      </c>
      <c r="F602" s="26">
        <f>PP!Z601</f>
        <v>0</v>
      </c>
      <c r="G602" s="26">
        <f>PS!Q601</f>
        <v>0.42247650803273717</v>
      </c>
      <c r="H602" s="26">
        <f>PMMA!G601</f>
        <v>0</v>
      </c>
      <c r="I602" s="26">
        <f>PET!Q601</f>
        <v>0</v>
      </c>
      <c r="J602" s="27">
        <f t="shared" si="19"/>
        <v>5.4495680509245226</v>
      </c>
    </row>
    <row r="603" spans="1:10">
      <c r="A603" s="23" t="str">
        <f>PE!A602</f>
        <v>210607_Spree_Gotzkowsky_A1_20063-6_1</v>
      </c>
      <c r="B603" s="298" t="str">
        <f>PE!AP602</f>
        <v>Flussproben Spree</v>
      </c>
      <c r="D603" s="25">
        <f>PE!AF602</f>
        <v>44.019657937431568</v>
      </c>
      <c r="E603" s="26">
        <f>PE!AL602</f>
        <v>6.4320294682042576</v>
      </c>
      <c r="F603" s="26">
        <f>PP!Z602</f>
        <v>0.84134268394207923</v>
      </c>
      <c r="G603" s="26">
        <f>PS!Q602</f>
        <v>0.26866405033444546</v>
      </c>
      <c r="H603" s="26">
        <f>PMMA!G602</f>
        <v>0</v>
      </c>
      <c r="I603" s="26">
        <f>PET!Q602</f>
        <v>0</v>
      </c>
      <c r="J603" s="27">
        <f t="shared" si="19"/>
        <v>7.5420362024807819</v>
      </c>
    </row>
    <row r="604" spans="1:10">
      <c r="A604" s="23" t="str">
        <f>PE!A603</f>
        <v>210607_Spree_Gotzkowsky_A1_20063-6_2</v>
      </c>
      <c r="B604" s="298" t="str">
        <f>PE!AP603</f>
        <v>Flussproben Spree</v>
      </c>
      <c r="D604" s="25">
        <f>PE!AF603</f>
        <v>41.586155708347015</v>
      </c>
      <c r="E604" s="26">
        <f>PE!AL603</f>
        <v>5.9875321604611216</v>
      </c>
      <c r="F604" s="26">
        <f>PP!Z603</f>
        <v>0.77511989093023925</v>
      </c>
      <c r="G604" s="26">
        <f>PS!Q603</f>
        <v>0.22119042398009287</v>
      </c>
      <c r="H604" s="26">
        <f>PMMA!G603</f>
        <v>0</v>
      </c>
      <c r="I604" s="26">
        <f>PET!Q603</f>
        <v>0</v>
      </c>
      <c r="J604" s="27">
        <f t="shared" si="19"/>
        <v>6.9838424753714534</v>
      </c>
    </row>
    <row r="605" spans="1:10">
      <c r="A605" s="23" t="str">
        <f>PE!A604</f>
        <v>210607_Spree_Gotzkowsky_A1_20063-6_spike_PE_PP</v>
      </c>
      <c r="B605" s="298" t="str">
        <f>PE!AP604</f>
        <v>Methode</v>
      </c>
      <c r="D605" s="25">
        <f>PE!AF604</f>
        <v>34.131055829949297</v>
      </c>
      <c r="E605" s="26">
        <f>PE!AL604</f>
        <v>76.572067345271421</v>
      </c>
      <c r="F605" s="26">
        <f>PP!Z604</f>
        <v>5.2227563677598337</v>
      </c>
      <c r="G605" s="26">
        <f>PS!Q604</f>
        <v>1.0739734745598981</v>
      </c>
      <c r="H605" s="26">
        <f>PMMA!G604</f>
        <v>0</v>
      </c>
      <c r="I605" s="26">
        <f>PET!Q604</f>
        <v>10.572103965178256</v>
      </c>
      <c r="J605" s="27">
        <f t="shared" si="19"/>
        <v>93.440901152769399</v>
      </c>
    </row>
    <row r="606" spans="1:10">
      <c r="A606" s="23" t="str">
        <f>PE!A605</f>
        <v>210607_Spree_Gotzkowsky_A2_20063-6_1</v>
      </c>
      <c r="B606" s="298" t="str">
        <f>PE!AP605</f>
        <v>Flussproben Spree</v>
      </c>
      <c r="D606" s="25">
        <f>PE!AF605</f>
        <v>36.477617911693812</v>
      </c>
      <c r="E606" s="26">
        <f>PE!AL605</f>
        <v>6.8952462727343695</v>
      </c>
      <c r="F606" s="26">
        <f>PP!Z605</f>
        <v>0.8164858324877059</v>
      </c>
      <c r="G606" s="26">
        <f>PS!Q605</f>
        <v>0.24197954882522832</v>
      </c>
      <c r="H606" s="26">
        <f>PMMA!G605</f>
        <v>0</v>
      </c>
      <c r="I606" s="26">
        <f>PET!Q605</f>
        <v>0</v>
      </c>
      <c r="J606" s="27">
        <f t="shared" si="19"/>
        <v>7.9537116540473036</v>
      </c>
    </row>
    <row r="607" spans="1:10">
      <c r="A607" s="23" t="str">
        <f>PE!A606</f>
        <v>210607_Spree_Gotzkowsky_A2_20063-6_2</v>
      </c>
      <c r="B607" s="298" t="str">
        <f>PE!AP606</f>
        <v>Flussproben Spree</v>
      </c>
      <c r="D607" s="25">
        <f>PE!AF606</f>
        <v>52.163278897371804</v>
      </c>
      <c r="E607" s="26">
        <f>PE!AL606</f>
        <v>6.7878410125059121</v>
      </c>
      <c r="F607" s="26">
        <f>PP!Z606</f>
        <v>0</v>
      </c>
      <c r="G607" s="26">
        <f>PS!Q606</f>
        <v>0.29000468552346387</v>
      </c>
      <c r="H607" s="26">
        <f>PMMA!G606</f>
        <v>0</v>
      </c>
      <c r="I607" s="26">
        <f>PET!Q606</f>
        <v>0</v>
      </c>
      <c r="J607" s="27">
        <f t="shared" si="19"/>
        <v>7.0778456980293756</v>
      </c>
    </row>
    <row r="608" spans="1:10">
      <c r="A608" s="23" t="str">
        <f>PE!A607</f>
        <v>210616_Hamm_Abl_SF_21051819_1</v>
      </c>
      <c r="B608" s="298" t="str">
        <f>PE!AP607</f>
        <v>Kläranlage</v>
      </c>
      <c r="D608" s="25">
        <f>PE!AF607</f>
        <v>15.988985584808505</v>
      </c>
      <c r="E608" s="26">
        <f>PE!AL607</f>
        <v>11.175867716358683</v>
      </c>
      <c r="F608" s="26">
        <f>PP!Z607</f>
        <v>1.7533017008023317</v>
      </c>
      <c r="G608" s="26">
        <f>PS!Q607</f>
        <v>0.31732213346801524</v>
      </c>
      <c r="H608" s="26">
        <f>PMMA!G607</f>
        <v>0</v>
      </c>
      <c r="I608" s="26">
        <f>PET!Q607</f>
        <v>0</v>
      </c>
      <c r="J608" s="27">
        <f t="shared" si="19"/>
        <v>13.246491550629031</v>
      </c>
    </row>
    <row r="609" spans="1:10">
      <c r="A609" s="23" t="str">
        <f>PE!A608</f>
        <v>210616_Hamm_Abl_SF_21051819_2</v>
      </c>
      <c r="B609" s="298" t="str">
        <f>PE!AP608</f>
        <v>Kläranlage</v>
      </c>
      <c r="D609" s="25">
        <f>PE!AF608</f>
        <v>26.960210864798761</v>
      </c>
      <c r="E609" s="26">
        <f>PE!AL608</f>
        <v>10.429304960033882</v>
      </c>
      <c r="F609" s="26">
        <f>PP!Z608</f>
        <v>1.7256894817638031</v>
      </c>
      <c r="G609" s="26">
        <f>PS!Q608</f>
        <v>0.28267428934413213</v>
      </c>
      <c r="H609" s="26">
        <f>PMMA!G608</f>
        <v>0</v>
      </c>
      <c r="I609" s="26">
        <f>PET!Q608</f>
        <v>0</v>
      </c>
      <c r="J609" s="27">
        <f t="shared" si="19"/>
        <v>12.437668731141818</v>
      </c>
    </row>
    <row r="610" spans="1:10">
      <c r="A610" s="23" t="str">
        <f>PE!A609</f>
        <v>210616_Hamm_Abl_SF_21051819_3</v>
      </c>
      <c r="B610" s="298" t="str">
        <f>PE!AP609</f>
        <v>Kläranlage</v>
      </c>
      <c r="D610" s="25">
        <f>PE!AF609</f>
        <v>29.112048261036534</v>
      </c>
      <c r="E610" s="26">
        <f>PE!AL609</f>
        <v>15.681592430908871</v>
      </c>
      <c r="F610" s="26">
        <f>PP!Z609</f>
        <v>1.7644862292689758</v>
      </c>
      <c r="G610" s="26">
        <f>PS!Q609</f>
        <v>0.29971085272650894</v>
      </c>
      <c r="H610" s="26">
        <f>PMMA!G609</f>
        <v>0</v>
      </c>
      <c r="I610" s="26">
        <f>PET!Q609</f>
        <v>0</v>
      </c>
      <c r="J610" s="27">
        <f t="shared" si="19"/>
        <v>17.745789512904356</v>
      </c>
    </row>
    <row r="611" spans="1:10">
      <c r="A611" s="23" t="str">
        <f>PE!A610</f>
        <v>210616_Hamm_Abl_SF_21051920_1</v>
      </c>
      <c r="B611" s="298" t="str">
        <f>PE!AP610</f>
        <v>Kläranlage</v>
      </c>
      <c r="D611" s="25">
        <f>PE!AF610</f>
        <v>28.212857610153581</v>
      </c>
      <c r="E611" s="26">
        <f>PE!AL610</f>
        <v>12.941664350534474</v>
      </c>
      <c r="F611" s="26">
        <f>PP!Z610</f>
        <v>1.6292335587701998</v>
      </c>
      <c r="G611" s="26">
        <f>PS!Q610</f>
        <v>0.32028799449422291</v>
      </c>
      <c r="H611" s="26">
        <f>PMMA!G610</f>
        <v>0</v>
      </c>
      <c r="I611" s="26">
        <f>PET!Q610</f>
        <v>7.2660375610466268</v>
      </c>
      <c r="J611" s="27">
        <f t="shared" si="19"/>
        <v>22.157223464845522</v>
      </c>
    </row>
    <row r="612" spans="1:10">
      <c r="A612" s="23" t="str">
        <f>PE!A611</f>
        <v>210616_Hamm_Abl_SF_21051920_2</v>
      </c>
      <c r="B612" s="298" t="str">
        <f>PE!AP611</f>
        <v>Kläranlage</v>
      </c>
      <c r="D612" s="25">
        <f>PE!AF611</f>
        <v>31.62230235028925</v>
      </c>
      <c r="E612" s="26">
        <f>PE!AL611</f>
        <v>15.97599753820905</v>
      </c>
      <c r="F612" s="26">
        <f>PP!Z611</f>
        <v>1.8981485798595246</v>
      </c>
      <c r="G612" s="26">
        <f>PS!Q611</f>
        <v>0.46624828653754696</v>
      </c>
      <c r="H612" s="26">
        <f>PMMA!G611</f>
        <v>0</v>
      </c>
      <c r="I612" s="26">
        <f>PET!Q611</f>
        <v>9.1674774206315899</v>
      </c>
      <c r="J612" s="27">
        <f t="shared" si="19"/>
        <v>27.507871825237707</v>
      </c>
    </row>
    <row r="613" spans="1:10">
      <c r="A613" s="23" t="str">
        <f>PE!A612</f>
        <v>210616_Hamm_Abl_SF_21051920_3</v>
      </c>
      <c r="B613" s="298" t="str">
        <f>PE!AP612</f>
        <v>Kläranlage</v>
      </c>
      <c r="D613" s="25">
        <f>PE!AF612</f>
        <v>27.107166505672186</v>
      </c>
      <c r="E613" s="26">
        <f>PE!AL612</f>
        <v>14.213336763881088</v>
      </c>
      <c r="F613" s="26">
        <f>PP!Z612</f>
        <v>1.420705308730192</v>
      </c>
      <c r="G613" s="26">
        <f>PS!Q612</f>
        <v>0.35154623023985382</v>
      </c>
      <c r="H613" s="26">
        <f>PMMA!G612</f>
        <v>0</v>
      </c>
      <c r="I613" s="26">
        <f>PET!Q612</f>
        <v>8.067221753069342</v>
      </c>
      <c r="J613" s="27">
        <f t="shared" si="19"/>
        <v>24.052810055920474</v>
      </c>
    </row>
    <row r="614" spans="1:10">
      <c r="A614" s="23" t="str">
        <f>PE!A613</f>
        <v>210616_Hamm_Abl_SF_21052021_1</v>
      </c>
      <c r="B614" s="298" t="str">
        <f>PE!AP613</f>
        <v>Kläranlage</v>
      </c>
      <c r="D614" s="25">
        <f>PE!AF613</f>
        <v>42.597815682117265</v>
      </c>
      <c r="E614" s="26">
        <f>PE!AL613</f>
        <v>17.541223723058025</v>
      </c>
      <c r="F614" s="26">
        <f>PP!Z613</f>
        <v>1.643858560182859</v>
      </c>
      <c r="G614" s="26">
        <f>PS!Q613</f>
        <v>0.23645553158159191</v>
      </c>
      <c r="H614" s="26">
        <f>PMMA!G613</f>
        <v>0</v>
      </c>
      <c r="I614" s="26">
        <f>PET!Q613</f>
        <v>8.2010660203548795</v>
      </c>
      <c r="J614" s="27">
        <f t="shared" si="19"/>
        <v>27.622603835177355</v>
      </c>
    </row>
    <row r="615" spans="1:10">
      <c r="A615" s="23" t="str">
        <f>PE!A614</f>
        <v>210616_Hamm_Abl_SF_21052021_2</v>
      </c>
      <c r="B615" s="298" t="str">
        <f>PE!AP614</f>
        <v>Kläranlage</v>
      </c>
      <c r="D615" s="25">
        <f>PE!AF614</f>
        <v>49.797754332161581</v>
      </c>
      <c r="E615" s="26">
        <f>PE!AL614</f>
        <v>10.930518163292016</v>
      </c>
      <c r="F615" s="26">
        <f>PP!Z614</f>
        <v>1.7171228522818631</v>
      </c>
      <c r="G615" s="26">
        <f>PS!Q614</f>
        <v>0.27810496008375868</v>
      </c>
      <c r="H615" s="26">
        <f>PMMA!G614</f>
        <v>0</v>
      </c>
      <c r="I615" s="26">
        <f>PET!Q614</f>
        <v>10.204582421896911</v>
      </c>
      <c r="J615" s="27">
        <f t="shared" si="19"/>
        <v>23.13032839755455</v>
      </c>
    </row>
    <row r="616" spans="1:10">
      <c r="A616" s="23" t="str">
        <f>PE!A615</f>
        <v>210616_Hamm_Abl_SF_21052021_3</v>
      </c>
      <c r="B616" s="298" t="str">
        <f>PE!AP615</f>
        <v>Kläranlage</v>
      </c>
      <c r="D616" s="25">
        <f>PE!AF615</f>
        <v>29.287433602616186</v>
      </c>
      <c r="E616" s="26">
        <f>PE!AL615</f>
        <v>10.319771761419357</v>
      </c>
      <c r="F616" s="26">
        <f>PP!Z615</f>
        <v>1.8792039387005062</v>
      </c>
      <c r="G616" s="26">
        <f>PS!Q615</f>
        <v>0.24171099685973829</v>
      </c>
      <c r="H616" s="26">
        <f>PMMA!G615</f>
        <v>0</v>
      </c>
      <c r="I616" s="26">
        <f>PET!Q615</f>
        <v>15.543800211992432</v>
      </c>
      <c r="J616" s="27">
        <f t="shared" si="19"/>
        <v>27.984486908972034</v>
      </c>
    </row>
    <row r="617" spans="1:10">
      <c r="A617" s="23" t="str">
        <f>PE!A616</f>
        <v>210616_Lippe_hinter_KA_6_210520_2</v>
      </c>
      <c r="B617" s="298" t="str">
        <f>PE!AP616</f>
        <v>Flussproben, Lippe</v>
      </c>
      <c r="D617" s="25">
        <f>PE!AF616</f>
        <v>28.44389652629512</v>
      </c>
      <c r="E617" s="26">
        <f>PE!AL616</f>
        <v>2.7916241275132823</v>
      </c>
      <c r="F617" s="26">
        <f>PP!Z616</f>
        <v>0</v>
      </c>
      <c r="G617" s="26">
        <f>PS!Q616</f>
        <v>0.3296176685071362</v>
      </c>
      <c r="H617" s="26">
        <f>PMMA!G616</f>
        <v>0</v>
      </c>
      <c r="I617" s="26">
        <f>PET!Q616</f>
        <v>0</v>
      </c>
      <c r="J617" s="27">
        <f t="shared" si="19"/>
        <v>3.1212417960204184</v>
      </c>
    </row>
    <row r="618" spans="1:10">
      <c r="A618" s="23" t="str">
        <f>PE!A617</f>
        <v>210616_Lippe_hinter_KA_6_210520_3</v>
      </c>
      <c r="B618" s="298" t="str">
        <f>PE!AP617</f>
        <v>Flussproben, Lippe</v>
      </c>
      <c r="D618" s="25">
        <f>PE!AF617</f>
        <v>63.158549001356398</v>
      </c>
      <c r="E618" s="26">
        <f>PE!AL617</f>
        <v>1.6327269932925692</v>
      </c>
      <c r="F618" s="26">
        <f>PP!Z617</f>
        <v>0</v>
      </c>
      <c r="G618" s="26">
        <f>PS!Q617</f>
        <v>0.19485580670303976</v>
      </c>
      <c r="H618" s="26">
        <f>PMMA!G617</f>
        <v>0</v>
      </c>
      <c r="I618" s="26">
        <f>PET!Q617</f>
        <v>0</v>
      </c>
      <c r="J618" s="27">
        <f t="shared" si="19"/>
        <v>1.8275827999956089</v>
      </c>
    </row>
    <row r="619" spans="1:10">
      <c r="A619" s="23" t="str">
        <f>PE!A618</f>
        <v>210616_Lippe_hinter_KA_6_210520_spike_PE_PA</v>
      </c>
      <c r="B619" s="298" t="str">
        <f>PE!AP618</f>
        <v>Flussproben, Methode</v>
      </c>
      <c r="D619" s="25">
        <f>PE!AF618</f>
        <v>29.418328222859557</v>
      </c>
      <c r="E619" s="26">
        <f>PE!AL618</f>
        <v>15.694316166014277</v>
      </c>
      <c r="F619" s="26">
        <f>PP!Z618</f>
        <v>0</v>
      </c>
      <c r="G619" s="26">
        <f>PS!Q618</f>
        <v>0.31480137612213083</v>
      </c>
      <c r="H619" s="26">
        <f>PMMA!G618</f>
        <v>0</v>
      </c>
      <c r="I619" s="26">
        <f>PET!Q618</f>
        <v>0</v>
      </c>
      <c r="J619" s="27">
        <f t="shared" ref="J619:J682" si="20">SUM(E619:I619)</f>
        <v>16.009117542136408</v>
      </c>
    </row>
    <row r="620" spans="1:10">
      <c r="A620" s="23" t="str">
        <f>PE!A619</f>
        <v>210616_Lippe_hinter_KA_6_210520_spike_PE_PMMA</v>
      </c>
      <c r="B620" s="298" t="str">
        <f>PE!AP619</f>
        <v>Flussproben, Methode</v>
      </c>
      <c r="D620" s="25">
        <f>PE!AF619</f>
        <v>23.95324746732771</v>
      </c>
      <c r="E620" s="26">
        <f>PE!AL619</f>
        <v>20.906185796817578</v>
      </c>
      <c r="F620" s="26">
        <f>PP!Z619</f>
        <v>0</v>
      </c>
      <c r="G620" s="26">
        <f>PS!Q619</f>
        <v>0.19209149574654547</v>
      </c>
      <c r="H620" s="26">
        <f>PMMA!G619</f>
        <v>1.4251949684421117</v>
      </c>
      <c r="I620" s="26">
        <f>PET!Q619</f>
        <v>0</v>
      </c>
      <c r="J620" s="27">
        <f t="shared" si="20"/>
        <v>22.523472261006233</v>
      </c>
    </row>
    <row r="621" spans="1:10">
      <c r="A621" s="23" t="str">
        <f>PE!A620</f>
        <v>210616_Lippe_hinter_KA_6_210520_spike_PE_PP</v>
      </c>
      <c r="B621" s="298" t="str">
        <f>PE!AP620</f>
        <v>Flussproben, Methode</v>
      </c>
      <c r="D621" s="25">
        <f>PE!AF620</f>
        <v>23.276067297807824</v>
      </c>
      <c r="E621" s="26">
        <f>PE!AL620</f>
        <v>22.701141638245076</v>
      </c>
      <c r="F621" s="26">
        <f>PP!Z620</f>
        <v>1.1192493860807109</v>
      </c>
      <c r="G621" s="26">
        <f>PS!Q620</f>
        <v>0.25668687040743421</v>
      </c>
      <c r="H621" s="26">
        <f>PMMA!G620</f>
        <v>0</v>
      </c>
      <c r="I621" s="26">
        <f>PET!Q620</f>
        <v>0</v>
      </c>
      <c r="J621" s="27">
        <f t="shared" si="20"/>
        <v>24.077077894733222</v>
      </c>
    </row>
    <row r="622" spans="1:10">
      <c r="A622" s="23" t="str">
        <f>PE!A621</f>
        <v>210616_Lippe_hinter_KA_6_210520_spike_PE_PS</v>
      </c>
      <c r="B622" s="298" t="str">
        <f>PE!AP621</f>
        <v>Flussproben, Methode</v>
      </c>
      <c r="D622" s="25">
        <f>PE!AF621</f>
        <v>26.192330214704505</v>
      </c>
      <c r="E622" s="26">
        <f>PE!AL621</f>
        <v>18.151383422272673</v>
      </c>
      <c r="F622" s="26">
        <f>PP!Z621</f>
        <v>0</v>
      </c>
      <c r="G622" s="26">
        <f>PS!Q621</f>
        <v>0.43434181351382894</v>
      </c>
      <c r="H622" s="26">
        <f>PMMA!G621</f>
        <v>0</v>
      </c>
      <c r="I622" s="26">
        <f>PET!Q621</f>
        <v>0</v>
      </c>
      <c r="J622" s="27">
        <f t="shared" si="20"/>
        <v>18.585725235786501</v>
      </c>
    </row>
    <row r="623" spans="1:10">
      <c r="A623" s="23" t="str">
        <f>PE!A622</f>
        <v>210616_Lippe_nach_KA_4_210519_1</v>
      </c>
      <c r="B623" s="298" t="str">
        <f>PE!AP622</f>
        <v>Flussproben, Lippe</v>
      </c>
      <c r="D623" s="25">
        <f>PE!AF622</f>
        <v>35.756861431728098</v>
      </c>
      <c r="E623" s="26">
        <f>PE!AL622</f>
        <v>1.6405783926592994</v>
      </c>
      <c r="F623" s="26">
        <f>PP!Z622</f>
        <v>0</v>
      </c>
      <c r="G623" s="26">
        <f>PS!Q622</f>
        <v>0.25851538308570782</v>
      </c>
      <c r="H623" s="26">
        <f>PMMA!G622</f>
        <v>0</v>
      </c>
      <c r="I623" s="26">
        <f>PET!Q622</f>
        <v>0</v>
      </c>
      <c r="J623" s="27">
        <f t="shared" si="20"/>
        <v>1.8990937757450073</v>
      </c>
    </row>
    <row r="624" spans="1:10">
      <c r="A624" s="23" t="str">
        <f>PE!A623</f>
        <v>210616_Lippe_nach_KA_4_210519_2</v>
      </c>
      <c r="B624" s="298" t="str">
        <f>PE!AP623</f>
        <v>Flussproben, Lippe</v>
      </c>
      <c r="D624" s="25">
        <f>PE!AF623</f>
        <v>28.408946174678405</v>
      </c>
      <c r="E624" s="26">
        <f>PE!AL623</f>
        <v>2.3319564719552845</v>
      </c>
      <c r="F624" s="26">
        <f>PP!Z623</f>
        <v>0.5860849356663641</v>
      </c>
      <c r="G624" s="26">
        <f>PS!Q623</f>
        <v>0.30703726007412996</v>
      </c>
      <c r="H624" s="26">
        <f>PMMA!G623</f>
        <v>0</v>
      </c>
      <c r="I624" s="26">
        <f>PET!Q623</f>
        <v>0</v>
      </c>
      <c r="J624" s="27">
        <f t="shared" si="20"/>
        <v>3.2250786676957786</v>
      </c>
    </row>
    <row r="625" spans="1:10">
      <c r="A625" s="23" t="str">
        <f>PE!A624</f>
        <v>210616_Lippe_nach_KA_4_210519_3</v>
      </c>
      <c r="B625" s="298" t="str">
        <f>PE!AP624</f>
        <v>Flussproben, Lippe</v>
      </c>
      <c r="D625" s="25">
        <f>PE!AF624</f>
        <v>32.890529691839284</v>
      </c>
      <c r="E625" s="26">
        <f>PE!AL624</f>
        <v>1.7572782030367673</v>
      </c>
      <c r="F625" s="26">
        <f>PP!Z624</f>
        <v>0.58429539465428537</v>
      </c>
      <c r="G625" s="26">
        <f>PS!Q624</f>
        <v>0.24417534613293176</v>
      </c>
      <c r="H625" s="26">
        <f>PMMA!G624</f>
        <v>0</v>
      </c>
      <c r="I625" s="26">
        <f>PET!Q624</f>
        <v>0</v>
      </c>
      <c r="J625" s="27">
        <f t="shared" si="20"/>
        <v>2.5857489438239845</v>
      </c>
    </row>
    <row r="626" spans="1:10">
      <c r="A626" s="23" t="str">
        <f>PE!A625</f>
        <v>210616_MW_14Uhr_210518_1</v>
      </c>
      <c r="B626" s="298" t="str">
        <f>PE!AP625</f>
        <v>Mischwasserüberlauf</v>
      </c>
      <c r="D626" s="25" t="e">
        <f>PE!AF625</f>
        <v>#DIV/0!</v>
      </c>
      <c r="E626" s="26">
        <f>PE!AL625</f>
        <v>0</v>
      </c>
      <c r="F626" s="26">
        <f>PP!Z625</f>
        <v>2.7154481443152529</v>
      </c>
      <c r="G626" s="26">
        <f>PS!Q625</f>
        <v>0</v>
      </c>
      <c r="H626" s="26">
        <f>PMMA!G625</f>
        <v>0</v>
      </c>
      <c r="I626" s="26">
        <f>PET!Q625</f>
        <v>0</v>
      </c>
      <c r="J626" s="27">
        <f t="shared" si="20"/>
        <v>2.7154481443152529</v>
      </c>
    </row>
    <row r="627" spans="1:10">
      <c r="A627" s="23" t="str">
        <f>PE!A626</f>
        <v>210616_MW_14Uhr_210518_2</v>
      </c>
      <c r="B627" s="298" t="str">
        <f>PE!AP626</f>
        <v>Mischwasserüberlauf</v>
      </c>
      <c r="D627" s="25">
        <f>PE!AF626</f>
        <v>2.1994987468671736</v>
      </c>
      <c r="E627" s="26">
        <f>PE!AL626</f>
        <v>21.085585280887475</v>
      </c>
      <c r="F627" s="26">
        <f>PP!Z626</f>
        <v>0</v>
      </c>
      <c r="G627" s="26">
        <f>PS!Q626</f>
        <v>0</v>
      </c>
      <c r="H627" s="26">
        <f>PMMA!G626</f>
        <v>0</v>
      </c>
      <c r="I627" s="26">
        <f>PET!Q626</f>
        <v>0</v>
      </c>
      <c r="J627" s="27">
        <f t="shared" si="20"/>
        <v>21.085585280887475</v>
      </c>
    </row>
    <row r="628" spans="1:10">
      <c r="A628" s="23" t="str">
        <f>PE!A627</f>
        <v>210616_MW_14Uhr_210518_3</v>
      </c>
      <c r="B628" s="298" t="str">
        <f>PE!AP627</f>
        <v>Mischwasserüberlauf</v>
      </c>
      <c r="D628" s="25">
        <f>PE!AF627</f>
        <v>61.123635073341518</v>
      </c>
      <c r="E628" s="26">
        <f>PE!AL627</f>
        <v>14.606064968447798</v>
      </c>
      <c r="F628" s="26">
        <f>PP!Z627</f>
        <v>1.3839336068055399</v>
      </c>
      <c r="G628" s="26">
        <f>PS!Q627</f>
        <v>0</v>
      </c>
      <c r="H628" s="26">
        <f>PMMA!G627</f>
        <v>0</v>
      </c>
      <c r="I628" s="26">
        <f>PET!Q627</f>
        <v>0</v>
      </c>
      <c r="J628" s="27">
        <f t="shared" si="20"/>
        <v>15.989998575253338</v>
      </c>
    </row>
    <row r="629" spans="1:10">
      <c r="A629" s="23" t="str">
        <f>PE!A628</f>
        <v>210616_MW_15Uhr_210518_1</v>
      </c>
      <c r="B629" s="298" t="str">
        <f>PE!AP628</f>
        <v>Mischwasserüberlauf</v>
      </c>
      <c r="D629" s="25">
        <f>PE!AF628</f>
        <v>40.979886927891918</v>
      </c>
      <c r="E629" s="26">
        <f>PE!AL628</f>
        <v>9.6311613792954791</v>
      </c>
      <c r="F629" s="26">
        <f>PP!Z628</f>
        <v>0.75631309240104916</v>
      </c>
      <c r="G629" s="26">
        <f>PS!Q628</f>
        <v>0</v>
      </c>
      <c r="H629" s="26">
        <f>PMMA!G628</f>
        <v>0</v>
      </c>
      <c r="I629" s="26">
        <f>PET!Q628</f>
        <v>0</v>
      </c>
      <c r="J629" s="27">
        <f t="shared" si="20"/>
        <v>10.387474471696528</v>
      </c>
    </row>
    <row r="630" spans="1:10">
      <c r="A630" s="23" t="str">
        <f>PE!A629</f>
        <v>210616_MW_15Uhr_210518_2</v>
      </c>
      <c r="B630" s="298" t="str">
        <f>PE!AP629</f>
        <v>Mischwasserüberlauf</v>
      </c>
      <c r="D630" s="25">
        <f>PE!AF629</f>
        <v>29.622064167482765</v>
      </c>
      <c r="E630" s="26">
        <f>PE!AL629</f>
        <v>6.9533213487306718</v>
      </c>
      <c r="F630" s="26">
        <f>PP!Z629</f>
        <v>0</v>
      </c>
      <c r="G630" s="26">
        <f>PS!Q629</f>
        <v>0</v>
      </c>
      <c r="H630" s="26">
        <f>PMMA!G629</f>
        <v>0</v>
      </c>
      <c r="I630" s="26">
        <f>PET!Q629</f>
        <v>0</v>
      </c>
      <c r="J630" s="27">
        <f t="shared" si="20"/>
        <v>6.9533213487306718</v>
      </c>
    </row>
    <row r="631" spans="1:10">
      <c r="A631" s="23" t="str">
        <f>PE!A630</f>
        <v>210616_MW_15Uhr_210518_3</v>
      </c>
      <c r="B631" s="298" t="str">
        <f>PE!AP630</f>
        <v>Mischwasserüberlauf</v>
      </c>
      <c r="D631" s="25">
        <f>PE!AF630</f>
        <v>25.639148488955726</v>
      </c>
      <c r="E631" s="26">
        <f>PE!AL630</f>
        <v>4.6535822258883695</v>
      </c>
      <c r="F631" s="26">
        <f>PP!Z630</f>
        <v>0.52110391541777545</v>
      </c>
      <c r="G631" s="26">
        <f>PS!Q630</f>
        <v>0</v>
      </c>
      <c r="H631" s="26">
        <f>PMMA!G630</f>
        <v>0</v>
      </c>
      <c r="I631" s="26">
        <f>PET!Q630</f>
        <v>0</v>
      </c>
      <c r="J631" s="27">
        <f t="shared" si="20"/>
        <v>5.1746861413061449</v>
      </c>
    </row>
    <row r="632" spans="1:10">
      <c r="A632" s="23" t="str">
        <f>PE!A631</f>
        <v>210616_MW_18Uhr_210518_1</v>
      </c>
      <c r="B632" s="298" t="str">
        <f>PE!AP631</f>
        <v>Mischwasserüberlauf</v>
      </c>
      <c r="D632" s="25">
        <f>PE!AF631</f>
        <v>32.198753839096369</v>
      </c>
      <c r="E632" s="26">
        <f>PE!AL631</f>
        <v>9.8938060896258975</v>
      </c>
      <c r="F632" s="26">
        <f>PP!Z631</f>
        <v>0.91248916763362375</v>
      </c>
      <c r="G632" s="26">
        <f>PS!Q631</f>
        <v>0.24418724204280071</v>
      </c>
      <c r="H632" s="26">
        <f>PMMA!G631</f>
        <v>0</v>
      </c>
      <c r="I632" s="26">
        <f>PET!Q631</f>
        <v>0</v>
      </c>
      <c r="J632" s="27">
        <f t="shared" si="20"/>
        <v>11.050482499302321</v>
      </c>
    </row>
    <row r="633" spans="1:10">
      <c r="A633" s="23" t="str">
        <f>PE!A632</f>
        <v>210616_MW_18Uhr_210518_2</v>
      </c>
      <c r="B633" s="298" t="str">
        <f>PE!AP632</f>
        <v>Mischwasserüberlauf</v>
      </c>
      <c r="D633" s="25">
        <f>PE!AF632</f>
        <v>22.370831171312332</v>
      </c>
      <c r="E633" s="26">
        <f>PE!AL632</f>
        <v>7.8897639787795253</v>
      </c>
      <c r="F633" s="26">
        <f>PP!Z632</f>
        <v>0</v>
      </c>
      <c r="G633" s="26">
        <f>PS!Q632</f>
        <v>0.34645521610469721</v>
      </c>
      <c r="H633" s="26">
        <f>PMMA!G632</f>
        <v>0</v>
      </c>
      <c r="I633" s="26">
        <f>PET!Q632</f>
        <v>0</v>
      </c>
      <c r="J633" s="27">
        <f t="shared" si="20"/>
        <v>8.2362191948842227</v>
      </c>
    </row>
    <row r="634" spans="1:10">
      <c r="A634" s="23" t="str">
        <f>PE!A633</f>
        <v>210616_MW_18Uhr_210518_3</v>
      </c>
      <c r="B634" s="298" t="str">
        <f>PE!AP633</f>
        <v>Mischwasserüberlauf</v>
      </c>
      <c r="D634" s="25">
        <f>PE!AF633</f>
        <v>42.261273015295217</v>
      </c>
      <c r="E634" s="26">
        <f>PE!AL633</f>
        <v>8.2702875712733306</v>
      </c>
      <c r="F634" s="26">
        <f>PP!Z633</f>
        <v>0.61755163041374017</v>
      </c>
      <c r="G634" s="26">
        <f>PS!Q633</f>
        <v>0.23927705805372504</v>
      </c>
      <c r="H634" s="26">
        <f>PMMA!G633</f>
        <v>0</v>
      </c>
      <c r="I634" s="26">
        <f>PET!Q633</f>
        <v>0</v>
      </c>
      <c r="J634" s="27">
        <f t="shared" si="20"/>
        <v>9.1271162597407951</v>
      </c>
    </row>
    <row r="635" spans="1:10">
      <c r="A635" s="23" t="str">
        <f>PE!A634</f>
        <v>210616_Sickerwasser_120cm_Nov2020</v>
      </c>
      <c r="B635" s="298" t="str">
        <f>PE!AP634</f>
        <v>Sickerwasser</v>
      </c>
      <c r="D635" s="25">
        <f>PE!AF634</f>
        <v>38.20782590361457</v>
      </c>
      <c r="E635" s="26">
        <f>PE!AL634</f>
        <v>0</v>
      </c>
      <c r="F635" s="26">
        <f>PP!Z634</f>
        <v>0</v>
      </c>
      <c r="G635" s="26">
        <f>PS!Q634</f>
        <v>0</v>
      </c>
      <c r="H635" s="26">
        <f>PMMA!G634</f>
        <v>0</v>
      </c>
      <c r="I635" s="26">
        <f>PET!Q634</f>
        <v>0</v>
      </c>
      <c r="J635" s="27">
        <f t="shared" si="20"/>
        <v>0</v>
      </c>
    </row>
    <row r="636" spans="1:10">
      <c r="A636" s="23" t="str">
        <f>PE!A635</f>
        <v>210616_Sickerwasser_40cm_Nov2020</v>
      </c>
      <c r="B636" s="298" t="str">
        <f>PE!AP635</f>
        <v>Sickerwasser</v>
      </c>
      <c r="D636" s="25">
        <f>PE!AF635</f>
        <v>32.201233578955964</v>
      </c>
      <c r="E636" s="26">
        <f>PE!AL635</f>
        <v>0</v>
      </c>
      <c r="F636" s="26">
        <f>PP!Z635</f>
        <v>0</v>
      </c>
      <c r="G636" s="26">
        <f>PS!Q635</f>
        <v>0</v>
      </c>
      <c r="H636" s="26">
        <f>PMMA!G635</f>
        <v>0</v>
      </c>
      <c r="I636" s="26">
        <f>PET!Q635</f>
        <v>0</v>
      </c>
      <c r="J636" s="27">
        <f t="shared" si="20"/>
        <v>0</v>
      </c>
    </row>
    <row r="637" spans="1:10">
      <c r="A637" s="23" t="str">
        <f>PE!A636</f>
        <v>210616_Sickerwasser_80cm_Nov2020</v>
      </c>
      <c r="B637" s="298" t="str">
        <f>PE!AP636</f>
        <v>Sickerwasser</v>
      </c>
      <c r="D637" s="25">
        <f>PE!AF636</f>
        <v>13.333333333333286</v>
      </c>
      <c r="E637" s="26">
        <f>PE!AL636</f>
        <v>0</v>
      </c>
      <c r="F637" s="26">
        <f>PP!Z636</f>
        <v>0</v>
      </c>
      <c r="G637" s="26">
        <f>PS!Q636</f>
        <v>0</v>
      </c>
      <c r="H637" s="26">
        <f>PMMA!G636</f>
        <v>0</v>
      </c>
      <c r="I637" s="26">
        <f>PET!Q636</f>
        <v>0</v>
      </c>
      <c r="J637" s="27">
        <f t="shared" si="20"/>
        <v>0</v>
      </c>
    </row>
    <row r="638" spans="1:10">
      <c r="A638" s="23" t="str">
        <f>PE!A637</f>
        <v>210616_Sickerwasser_80cm_Nov2021</v>
      </c>
      <c r="B638" s="298" t="str">
        <f>PE!AP637</f>
        <v>Sickerwasser</v>
      </c>
      <c r="D638" s="25" t="e">
        <f>PE!AF637</f>
        <v>#DIV/0!</v>
      </c>
      <c r="E638" s="26">
        <f>PE!AL637</f>
        <v>0</v>
      </c>
      <c r="F638" s="26">
        <f>PP!Z637</f>
        <v>0</v>
      </c>
      <c r="G638" s="26">
        <f>PS!Q637</f>
        <v>0</v>
      </c>
      <c r="H638" s="26">
        <f>PMMA!G637</f>
        <v>0</v>
      </c>
      <c r="I638" s="26">
        <f>PET!Q637</f>
        <v>0</v>
      </c>
      <c r="J638" s="27">
        <f t="shared" si="20"/>
        <v>0</v>
      </c>
    </row>
    <row r="639" spans="1:10">
      <c r="A639" s="23" t="str">
        <f>PE!A638</f>
        <v>210616_s_Bodenretentionsfilter_210519_Probe1</v>
      </c>
      <c r="B639" s="298" t="str">
        <f>PE!AP638</f>
        <v>Bodenretentionsfilter</v>
      </c>
      <c r="D639" s="25">
        <f>PE!AF638</f>
        <v>0</v>
      </c>
      <c r="E639" s="26">
        <f>PE!AL638</f>
        <v>0</v>
      </c>
      <c r="F639" s="26">
        <f>PP!Z638</f>
        <v>0</v>
      </c>
      <c r="G639" s="26">
        <f>PS!Q638</f>
        <v>0</v>
      </c>
      <c r="H639" s="26">
        <f>PMMA!G638</f>
        <v>0</v>
      </c>
      <c r="I639" s="26">
        <f>PET!Q638</f>
        <v>0</v>
      </c>
      <c r="J639" s="27">
        <f t="shared" si="20"/>
        <v>0</v>
      </c>
    </row>
    <row r="640" spans="1:10">
      <c r="A640" s="23" t="str">
        <f>PE!A639</f>
        <v>210616_s_Bodenretentionsfilter_210519_Probe2_1</v>
      </c>
      <c r="B640" s="298" t="str">
        <f>PE!AP639</f>
        <v>Bodenretentionsfilter</v>
      </c>
      <c r="D640" s="25" t="e">
        <f>PE!AF639</f>
        <v>#DIV/0!</v>
      </c>
      <c r="E640" s="26">
        <f>PE!AL639</f>
        <v>0</v>
      </c>
      <c r="F640" s="26">
        <f>PP!Z639</f>
        <v>0</v>
      </c>
      <c r="G640" s="26">
        <f>PS!Q639</f>
        <v>0</v>
      </c>
      <c r="H640" s="26">
        <f>PMMA!G639</f>
        <v>0</v>
      </c>
      <c r="I640" s="26">
        <f>PET!Q639</f>
        <v>0</v>
      </c>
      <c r="J640" s="27">
        <f t="shared" si="20"/>
        <v>0</v>
      </c>
    </row>
    <row r="641" spans="1:10">
      <c r="A641" s="23" t="str">
        <f>PE!A640</f>
        <v>210624_Hamm_Abl_NK_21051819_1</v>
      </c>
      <c r="B641" s="298" t="str">
        <f>PE!AP640</f>
        <v>Kläranlage</v>
      </c>
      <c r="D641" s="25">
        <f>PE!AF640</f>
        <v>28.452297795356841</v>
      </c>
      <c r="E641" s="26">
        <f>PE!AL640</f>
        <v>6.6179677930148477</v>
      </c>
      <c r="F641" s="26">
        <f>PP!Z640</f>
        <v>0</v>
      </c>
      <c r="G641" s="26">
        <f>PS!Q640</f>
        <v>0.3782378775656538</v>
      </c>
      <c r="H641" s="26">
        <f>PMMA!G640</f>
        <v>0</v>
      </c>
      <c r="I641" s="26">
        <f>PET!Q640</f>
        <v>0</v>
      </c>
      <c r="J641" s="27">
        <f t="shared" si="20"/>
        <v>6.9962056705805011</v>
      </c>
    </row>
    <row r="642" spans="1:10">
      <c r="A642" s="23" t="str">
        <f>PE!A641</f>
        <v>210624_Hamm_Abl_NK_21051819_2</v>
      </c>
      <c r="B642" s="298" t="str">
        <f>PE!AP641</f>
        <v>Kläranlage</v>
      </c>
      <c r="D642" s="25">
        <f>PE!AF641</f>
        <v>70.578318236807377</v>
      </c>
      <c r="E642" s="26">
        <f>PE!AL641</f>
        <v>7.9204096481798052</v>
      </c>
      <c r="F642" s="26">
        <f>PP!Z641</f>
        <v>0</v>
      </c>
      <c r="G642" s="26">
        <f>PS!Q641</f>
        <v>0.2381856129364153</v>
      </c>
      <c r="H642" s="26">
        <f>PMMA!G641</f>
        <v>0</v>
      </c>
      <c r="I642" s="26">
        <f>PET!Q641</f>
        <v>0</v>
      </c>
      <c r="J642" s="27">
        <f t="shared" si="20"/>
        <v>8.1585952611162202</v>
      </c>
    </row>
    <row r="643" spans="1:10">
      <c r="A643" s="23" t="str">
        <f>PE!A642</f>
        <v>210624_Hamm_Abl_NK_21051819_3</v>
      </c>
      <c r="B643" s="298" t="str">
        <f>PE!AP642</f>
        <v>Kläranlage</v>
      </c>
      <c r="D643" s="25">
        <f>PE!AF642</f>
        <v>58.30262513933765</v>
      </c>
      <c r="E643" s="26">
        <f>PE!AL642</f>
        <v>8.8069444904439731</v>
      </c>
      <c r="F643" s="26">
        <f>PP!Z642</f>
        <v>0</v>
      </c>
      <c r="G643" s="26">
        <f>PS!Q642</f>
        <v>0.22983037715265253</v>
      </c>
      <c r="H643" s="26">
        <f>PMMA!G642</f>
        <v>0</v>
      </c>
      <c r="I643" s="26">
        <f>PET!Q642</f>
        <v>0</v>
      </c>
      <c r="J643" s="27">
        <f t="shared" si="20"/>
        <v>9.0367748675966251</v>
      </c>
    </row>
    <row r="644" spans="1:10">
      <c r="A644" s="23" t="str">
        <f>PE!A643</f>
        <v>210624_KWS_Abl_Bio_20102829_1</v>
      </c>
      <c r="B644" s="298" t="str">
        <f>PE!AP643</f>
        <v>KWS</v>
      </c>
      <c r="D644" s="25">
        <f>PE!AF643</f>
        <v>46.810769240810053</v>
      </c>
      <c r="E644" s="26">
        <f>PE!AL643</f>
        <v>5.8332406996942421</v>
      </c>
      <c r="F644" s="26">
        <f>PP!Z643</f>
        <v>0</v>
      </c>
      <c r="G644" s="26">
        <f>PS!Q643</f>
        <v>0.30669547014808435</v>
      </c>
      <c r="H644" s="26">
        <f>PMMA!G643</f>
        <v>0</v>
      </c>
      <c r="I644" s="26">
        <f>PET!Q643</f>
        <v>0</v>
      </c>
      <c r="J644" s="27">
        <f t="shared" si="20"/>
        <v>6.1399361698423265</v>
      </c>
    </row>
    <row r="645" spans="1:10">
      <c r="A645" s="23" t="str">
        <f>PE!A644</f>
        <v>210624_KWS_Abl_Bio_20102829_2</v>
      </c>
      <c r="B645" s="298" t="str">
        <f>PE!AP644</f>
        <v>KWS</v>
      </c>
      <c r="D645" s="25">
        <f>PE!AF644</f>
        <v>45.924218770629516</v>
      </c>
      <c r="E645" s="26">
        <f>PE!AL644</f>
        <v>5.2279675038312199</v>
      </c>
      <c r="F645" s="26">
        <f>PP!Z644</f>
        <v>0</v>
      </c>
      <c r="G645" s="26">
        <f>PS!Q644</f>
        <v>0.32847636887462117</v>
      </c>
      <c r="H645" s="26">
        <f>PMMA!G644</f>
        <v>0</v>
      </c>
      <c r="I645" s="26">
        <f>PET!Q644</f>
        <v>0</v>
      </c>
      <c r="J645" s="27">
        <f t="shared" si="20"/>
        <v>5.5564438727058407</v>
      </c>
    </row>
    <row r="646" spans="1:10">
      <c r="A646" s="23" t="str">
        <f>PE!A645</f>
        <v>210624_KWS_Abl_Bio_20102829_3</v>
      </c>
      <c r="B646" s="298" t="str">
        <f>PE!AP645</f>
        <v>KWS</v>
      </c>
      <c r="D646" s="25">
        <f>PE!AF645</f>
        <v>38.933746499020536</v>
      </c>
      <c r="E646" s="26">
        <f>PE!AL645</f>
        <v>4.6607052417608363</v>
      </c>
      <c r="F646" s="26">
        <f>PP!Z645</f>
        <v>0</v>
      </c>
      <c r="G646" s="26">
        <f>PS!Q645</f>
        <v>0.33916871581099139</v>
      </c>
      <c r="H646" s="26">
        <f>PMMA!G645</f>
        <v>0</v>
      </c>
      <c r="I646" s="26">
        <f>PET!Q645</f>
        <v>0</v>
      </c>
      <c r="J646" s="27">
        <f t="shared" si="20"/>
        <v>4.9998739575718281</v>
      </c>
    </row>
    <row r="647" spans="1:10">
      <c r="A647" s="23" t="str">
        <f>PE!A646</f>
        <v>210624_KWS_Hydrolysat_201030_1</v>
      </c>
      <c r="B647" s="298" t="str">
        <f>PE!AP646</f>
        <v>KWS</v>
      </c>
      <c r="D647" s="25">
        <f>PE!AF646</f>
        <v>51.315385333426377</v>
      </c>
      <c r="E647" s="26">
        <f>PE!AL646</f>
        <v>5.963473214810584</v>
      </c>
      <c r="F647" s="26">
        <f>PP!Z646</f>
        <v>0</v>
      </c>
      <c r="G647" s="26">
        <f>PS!Q646</f>
        <v>0.20239005013562653</v>
      </c>
      <c r="H647" s="26">
        <f>PMMA!G646</f>
        <v>0</v>
      </c>
      <c r="I647" s="26">
        <f>PET!Q646</f>
        <v>0</v>
      </c>
      <c r="J647" s="27">
        <f t="shared" si="20"/>
        <v>6.1658632649462106</v>
      </c>
    </row>
    <row r="648" spans="1:10">
      <c r="A648" s="23" t="str">
        <f>PE!A647</f>
        <v>210624_KWS_Hydrolysat_201030_2</v>
      </c>
      <c r="B648" s="298" t="str">
        <f>PE!AP647</f>
        <v>KWS</v>
      </c>
      <c r="D648" s="25">
        <f>PE!AF647</f>
        <v>53.583399105690688</v>
      </c>
      <c r="E648" s="26">
        <f>PE!AL647</f>
        <v>9.7062387096717568</v>
      </c>
      <c r="F648" s="26">
        <f>PP!Z647</f>
        <v>0</v>
      </c>
      <c r="G648" s="26">
        <f>PS!Q647</f>
        <v>0.30707060781556106</v>
      </c>
      <c r="H648" s="26">
        <f>PMMA!G647</f>
        <v>0</v>
      </c>
      <c r="I648" s="26">
        <f>PET!Q647</f>
        <v>0</v>
      </c>
      <c r="J648" s="27">
        <f t="shared" si="20"/>
        <v>10.013309317487318</v>
      </c>
    </row>
    <row r="649" spans="1:10">
      <c r="A649" s="23" t="str">
        <f>PE!A648</f>
        <v>210624_KWS_Hydrolysat_201030_3</v>
      </c>
      <c r="B649" s="298" t="str">
        <f>PE!AP648</f>
        <v>KWS</v>
      </c>
      <c r="D649" s="25">
        <f>PE!AF648</f>
        <v>58.043695047765034</v>
      </c>
      <c r="E649" s="26">
        <f>PE!AL648</f>
        <v>7.016524747896784</v>
      </c>
      <c r="F649" s="26">
        <f>PP!Z648</f>
        <v>0</v>
      </c>
      <c r="G649" s="26">
        <f>PS!Q648</f>
        <v>0.24589352708246826</v>
      </c>
      <c r="H649" s="26">
        <f>PMMA!G648</f>
        <v>0</v>
      </c>
      <c r="I649" s="26">
        <f>PET!Q648</f>
        <v>0</v>
      </c>
      <c r="J649" s="27">
        <f t="shared" si="20"/>
        <v>7.2624182749792521</v>
      </c>
    </row>
    <row r="650" spans="1:10">
      <c r="A650" s="23" t="str">
        <f>PE!A649</f>
        <v>210624_KWS_UESS_201030_1</v>
      </c>
      <c r="B650" s="298" t="str">
        <f>PE!AP649</f>
        <v>KWS, Schlamm</v>
      </c>
      <c r="D650" s="25">
        <f>PE!AF649</f>
        <v>48.057682454886951</v>
      </c>
      <c r="E650" s="26">
        <f>PE!AL649</f>
        <v>6.8196444707254136</v>
      </c>
      <c r="F650" s="26">
        <f>PP!Z649</f>
        <v>0</v>
      </c>
      <c r="G650" s="26">
        <f>PS!Q649</f>
        <v>0.26597607877641505</v>
      </c>
      <c r="H650" s="26">
        <f>PMMA!G649</f>
        <v>0</v>
      </c>
      <c r="I650" s="26">
        <f>PET!Q649</f>
        <v>0</v>
      </c>
      <c r="J650" s="27">
        <f t="shared" si="20"/>
        <v>7.0856205495018285</v>
      </c>
    </row>
    <row r="651" spans="1:10">
      <c r="A651" s="23" t="str">
        <f>PE!A650</f>
        <v>210624_KWS_UESS_201030_2</v>
      </c>
      <c r="B651" s="298" t="str">
        <f>PE!AP650</f>
        <v>KWS, Schlamm</v>
      </c>
      <c r="D651" s="25">
        <f>PE!AF650</f>
        <v>20.856193890668656</v>
      </c>
      <c r="E651" s="26">
        <f>PE!AL650</f>
        <v>3.4200469035003906</v>
      </c>
      <c r="F651" s="26">
        <f>PP!Z650</f>
        <v>0</v>
      </c>
      <c r="G651" s="26">
        <f>PS!Q650</f>
        <v>0.38724340600480622</v>
      </c>
      <c r="H651" s="26">
        <f>PMMA!G650</f>
        <v>0</v>
      </c>
      <c r="I651" s="26">
        <f>PET!Q650</f>
        <v>0</v>
      </c>
      <c r="J651" s="27">
        <f t="shared" si="20"/>
        <v>3.8072903095051966</v>
      </c>
    </row>
    <row r="652" spans="1:10">
      <c r="A652" s="23" t="str">
        <f>PE!A651</f>
        <v>210624_KWS_UESS_201030_3</v>
      </c>
      <c r="B652" s="298" t="str">
        <f>PE!AP651</f>
        <v>KWS, Schlamm</v>
      </c>
      <c r="D652" s="25">
        <f>PE!AF651</f>
        <v>71.478499034002567</v>
      </c>
      <c r="E652" s="26">
        <f>PE!AL651</f>
        <v>4.4990349493201576</v>
      </c>
      <c r="F652" s="26">
        <f>PP!Z651</f>
        <v>0</v>
      </c>
      <c r="G652" s="26">
        <f>PS!Q651</f>
        <v>0.16834555469860271</v>
      </c>
      <c r="H652" s="26">
        <f>PMMA!G651</f>
        <v>0</v>
      </c>
      <c r="I652" s="26">
        <f>PET!Q651</f>
        <v>0</v>
      </c>
      <c r="J652" s="27">
        <f t="shared" si="20"/>
        <v>4.6673805040187606</v>
      </c>
    </row>
    <row r="653" spans="1:10">
      <c r="A653" s="23" t="str">
        <f>PE!A652</f>
        <v>210624_Lippe_Ruderklub_Sediment_210518_1</v>
      </c>
      <c r="B653" s="298" t="str">
        <f>PE!AP652</f>
        <v>Flussproben, Lippe</v>
      </c>
      <c r="D653" s="25">
        <f>PE!AF652</f>
        <v>25.956061838893437</v>
      </c>
      <c r="E653" s="26">
        <f>PE!AL652</f>
        <v>0.96154297525963217</v>
      </c>
      <c r="F653" s="26">
        <f>PP!Z652</f>
        <v>0</v>
      </c>
      <c r="G653" s="26">
        <f>PS!Q652</f>
        <v>0.32390463121032365</v>
      </c>
      <c r="H653" s="26">
        <f>PMMA!G652</f>
        <v>0</v>
      </c>
      <c r="I653" s="26">
        <f>PET!Q652</f>
        <v>0</v>
      </c>
      <c r="J653" s="27">
        <f t="shared" si="20"/>
        <v>1.2854476064699558</v>
      </c>
    </row>
    <row r="654" spans="1:10">
      <c r="A654" s="23" t="str">
        <f>PE!A653</f>
        <v>210624_Lippe_Ruderklub_Sediment_210518_2</v>
      </c>
      <c r="B654" s="298" t="str">
        <f>PE!AP653</f>
        <v>Flussproben, Lippe</v>
      </c>
      <c r="D654" s="25">
        <f>PE!AF653</f>
        <v>58.130081300813018</v>
      </c>
      <c r="E654" s="26">
        <f>PE!AL653</f>
        <v>0.67353618819586758</v>
      </c>
      <c r="F654" s="26">
        <f>PP!Z653</f>
        <v>0</v>
      </c>
      <c r="G654" s="26">
        <f>PS!Q653</f>
        <v>0.28337803039948084</v>
      </c>
      <c r="H654" s="26">
        <f>PMMA!G653</f>
        <v>0</v>
      </c>
      <c r="I654" s="26">
        <f>PET!Q653</f>
        <v>0</v>
      </c>
      <c r="J654" s="27">
        <f t="shared" si="20"/>
        <v>0.95691421859534842</v>
      </c>
    </row>
    <row r="655" spans="1:10">
      <c r="A655" s="23" t="str">
        <f>PE!A654</f>
        <v>210624_Lippe_Ruderklub_Sediment_210518_3</v>
      </c>
      <c r="B655" s="298" t="str">
        <f>PE!AP654</f>
        <v>Flussproben, Lippe</v>
      </c>
      <c r="D655" s="25">
        <f>PE!AF654</f>
        <v>31.066282420749246</v>
      </c>
      <c r="E655" s="26">
        <f>PE!AL654</f>
        <v>1.0410991126355229</v>
      </c>
      <c r="F655" s="26">
        <f>PP!Z654</f>
        <v>0</v>
      </c>
      <c r="G655" s="26">
        <f>PS!Q654</f>
        <v>0.25322410693498021</v>
      </c>
      <c r="H655" s="26">
        <f>PMMA!G654</f>
        <v>0</v>
      </c>
      <c r="I655" s="26">
        <f>PET!Q654</f>
        <v>0</v>
      </c>
      <c r="J655" s="27">
        <f t="shared" si="20"/>
        <v>1.294323219570503</v>
      </c>
    </row>
    <row r="656" spans="1:10">
      <c r="A656" s="23" t="str">
        <f>PE!A655</f>
        <v>210624_Lippe_vor_KA_3_210519_1</v>
      </c>
      <c r="B656" s="298" t="str">
        <f>PE!AP655</f>
        <v>Flussproben, Lippe</v>
      </c>
      <c r="D656" s="25">
        <f>PE!AF655</f>
        <v>0</v>
      </c>
      <c r="E656" s="26">
        <f>PE!AL655</f>
        <v>1.4578652612776044</v>
      </c>
      <c r="F656" s="26">
        <f>PP!Z655</f>
        <v>0</v>
      </c>
      <c r="G656" s="26">
        <f>PS!Q655</f>
        <v>0.35273736357491492</v>
      </c>
      <c r="H656" s="26">
        <f>PMMA!G655</f>
        <v>0</v>
      </c>
      <c r="I656" s="26">
        <f>PET!Q655</f>
        <v>0</v>
      </c>
      <c r="J656" s="27">
        <f t="shared" si="20"/>
        <v>1.8106026248525193</v>
      </c>
    </row>
    <row r="657" spans="1:10">
      <c r="A657" s="23" t="str">
        <f>PE!A656</f>
        <v>210624_Lippe_vor_KA_3_210519_2</v>
      </c>
      <c r="B657" s="298" t="str">
        <f>PE!AP656</f>
        <v>Flussproben, Lippe</v>
      </c>
      <c r="D657" s="25">
        <f>PE!AF656</f>
        <v>22.835662074495716</v>
      </c>
      <c r="E657" s="26">
        <f>PE!AL656</f>
        <v>2.3276400112588274</v>
      </c>
      <c r="F657" s="26">
        <f>PP!Z656</f>
        <v>0</v>
      </c>
      <c r="G657" s="26">
        <f>PS!Q656</f>
        <v>0.22130121032385447</v>
      </c>
      <c r="H657" s="26">
        <f>PMMA!G656</f>
        <v>0</v>
      </c>
      <c r="I657" s="26">
        <f>PET!Q656</f>
        <v>0</v>
      </c>
      <c r="J657" s="27">
        <f t="shared" si="20"/>
        <v>2.5489412215826817</v>
      </c>
    </row>
    <row r="658" spans="1:10">
      <c r="A658" s="23" t="str">
        <f>PE!A657</f>
        <v>210624_Lippe_vor_KA_3_210519_3</v>
      </c>
      <c r="B658" s="298" t="str">
        <f>PE!AP657</f>
        <v>Flussproben, Lippe</v>
      </c>
      <c r="D658" s="25">
        <f>PE!AF657</f>
        <v>13.110938712179914</v>
      </c>
      <c r="E658" s="26">
        <f>PE!AL657</f>
        <v>1.0896985026578838</v>
      </c>
      <c r="F658" s="26">
        <f>PP!Z657</f>
        <v>0</v>
      </c>
      <c r="G658" s="26">
        <f>PS!Q657</f>
        <v>0</v>
      </c>
      <c r="H658" s="26">
        <f>PMMA!G657</f>
        <v>0</v>
      </c>
      <c r="I658" s="26">
        <f>PET!Q657</f>
        <v>0</v>
      </c>
      <c r="J658" s="27">
        <f t="shared" si="20"/>
        <v>1.0896985026578838</v>
      </c>
    </row>
    <row r="659" spans="1:10">
      <c r="A659" s="23" t="str">
        <f>PE!A658</f>
        <v>210624_Lippe_vor_KA_5_210520_1</v>
      </c>
      <c r="B659" s="298" t="str">
        <f>PE!AP658</f>
        <v>Flussproben, Lippe</v>
      </c>
      <c r="D659" s="25">
        <f>PE!AF658</f>
        <v>17.242986160756114</v>
      </c>
      <c r="E659" s="26">
        <f>PE!AL658</f>
        <v>1.83026254354775</v>
      </c>
      <c r="F659" s="26">
        <f>PP!Z658</f>
        <v>0</v>
      </c>
      <c r="G659" s="26">
        <f>PS!Q658</f>
        <v>0</v>
      </c>
      <c r="H659" s="26">
        <f>PMMA!G658</f>
        <v>0</v>
      </c>
      <c r="I659" s="26">
        <f>PET!Q658</f>
        <v>0</v>
      </c>
      <c r="J659" s="27">
        <f t="shared" si="20"/>
        <v>1.83026254354775</v>
      </c>
    </row>
    <row r="660" spans="1:10">
      <c r="A660" s="23" t="str">
        <f>PE!A659</f>
        <v>210624_Lippe_vor_KA_5_210520_2</v>
      </c>
      <c r="B660" s="298" t="str">
        <f>PE!AP659</f>
        <v>Flussproben, Lippe</v>
      </c>
      <c r="D660" s="25">
        <f>PE!AF659</f>
        <v>36.080885707816613</v>
      </c>
      <c r="E660" s="26">
        <f>PE!AL659</f>
        <v>1.208356160519287</v>
      </c>
      <c r="F660" s="26">
        <f>PP!Z659</f>
        <v>0</v>
      </c>
      <c r="G660" s="26">
        <f>PS!Q659</f>
        <v>0</v>
      </c>
      <c r="H660" s="26">
        <f>PMMA!G659</f>
        <v>0</v>
      </c>
      <c r="I660" s="26">
        <f>PET!Q659</f>
        <v>0</v>
      </c>
      <c r="J660" s="27">
        <f t="shared" si="20"/>
        <v>1.208356160519287</v>
      </c>
    </row>
    <row r="661" spans="1:10">
      <c r="A661" s="23" t="str">
        <f>PE!A660</f>
        <v>210624_Lippe_vor_KA_5_210520_3</v>
      </c>
      <c r="B661" s="298" t="str">
        <f>PE!AP660</f>
        <v>Flussproben, Lippe</v>
      </c>
      <c r="D661" s="25">
        <f>PE!AF660</f>
        <v>26.923076923076927</v>
      </c>
      <c r="E661" s="26">
        <f>PE!AL660</f>
        <v>1.6161996703555452</v>
      </c>
      <c r="F661" s="26">
        <f>PP!Z660</f>
        <v>0</v>
      </c>
      <c r="G661" s="26">
        <f>PS!Q660</f>
        <v>0.38050388509536143</v>
      </c>
      <c r="H661" s="26">
        <f>PMMA!G660</f>
        <v>0</v>
      </c>
      <c r="I661" s="26">
        <f>PET!Q660</f>
        <v>0</v>
      </c>
      <c r="J661" s="27">
        <f t="shared" si="20"/>
        <v>1.9967035554509067</v>
      </c>
    </row>
    <row r="662" spans="1:10">
      <c r="A662" s="23" t="str">
        <f>PE!A661</f>
        <v>210624_Luebeck_Abl_SF_21060910_1</v>
      </c>
      <c r="B662" s="298" t="str">
        <f>PE!AP661</f>
        <v>Kläranlage</v>
      </c>
      <c r="D662" s="25">
        <f>PE!AF661</f>
        <v>55.773341729024651</v>
      </c>
      <c r="E662" s="26">
        <f>PE!AL661</f>
        <v>26.915698767269898</v>
      </c>
      <c r="F662" s="26">
        <f>PP!Z661</f>
        <v>3.3640837549259421</v>
      </c>
      <c r="G662" s="26">
        <f>PS!Q661</f>
        <v>0.23109193589848917</v>
      </c>
      <c r="H662" s="26">
        <f>PMMA!G661</f>
        <v>0</v>
      </c>
      <c r="I662" s="26">
        <f>PET!Q661</f>
        <v>0</v>
      </c>
      <c r="J662" s="27">
        <f t="shared" si="20"/>
        <v>30.510874458094332</v>
      </c>
    </row>
    <row r="663" spans="1:10">
      <c r="A663" s="23" t="str">
        <f>PE!A662</f>
        <v>210624_Luebeck_Abl_SF_21060910_2</v>
      </c>
      <c r="B663" s="298" t="str">
        <f>PE!AP662</f>
        <v>Kläranlage</v>
      </c>
      <c r="D663" s="25">
        <f>PE!AF662</f>
        <v>49.764323108644327</v>
      </c>
      <c r="E663" s="26">
        <f>PE!AL662</f>
        <v>40.295685695538062</v>
      </c>
      <c r="F663" s="26">
        <f>PP!Z662</f>
        <v>2.7456528871391077</v>
      </c>
      <c r="G663" s="26">
        <f>PS!Q662</f>
        <v>0</v>
      </c>
      <c r="H663" s="26">
        <f>PMMA!G662</f>
        <v>0</v>
      </c>
      <c r="I663" s="26">
        <f>PET!Q662</f>
        <v>0</v>
      </c>
      <c r="J663" s="27">
        <f t="shared" si="20"/>
        <v>43.04133858267717</v>
      </c>
    </row>
    <row r="664" spans="1:10">
      <c r="A664" s="23" t="str">
        <f>PE!A663</f>
        <v>210624_Luebeck_Abl_SF_21060910_3</v>
      </c>
      <c r="B664" s="298" t="str">
        <f>PE!AP663</f>
        <v>Kläranlage</v>
      </c>
      <c r="D664" s="25">
        <f>PE!AF663</f>
        <v>73.61835795094656</v>
      </c>
      <c r="E664" s="26">
        <f>PE!AL663</f>
        <v>41.831078756120114</v>
      </c>
      <c r="F664" s="26">
        <f>PP!Z663</f>
        <v>3.3683922508322524</v>
      </c>
      <c r="G664" s="26">
        <f>PS!Q663</f>
        <v>0</v>
      </c>
      <c r="H664" s="26">
        <f>PMMA!G663</f>
        <v>0</v>
      </c>
      <c r="I664" s="26">
        <f>PET!Q663</f>
        <v>0</v>
      </c>
      <c r="J664" s="27">
        <f t="shared" si="20"/>
        <v>45.199471006952365</v>
      </c>
    </row>
    <row r="665" spans="1:10">
      <c r="A665" s="23" t="str">
        <f>PE!A664</f>
        <v>210624_Standard_PMMA_PE</v>
      </c>
      <c r="B665" s="298" t="str">
        <f>PE!AP664</f>
        <v>Methode</v>
      </c>
      <c r="D665" s="25">
        <f>PE!AF664</f>
        <v>26.592237950350018</v>
      </c>
      <c r="E665" s="26">
        <f>PE!AL664</f>
        <v>601.49884259259261</v>
      </c>
      <c r="F665" s="26">
        <f>PP!Z664</f>
        <v>0</v>
      </c>
      <c r="G665" s="26">
        <f>PS!Q664</f>
        <v>7.4652777777777777</v>
      </c>
      <c r="H665" s="26">
        <f>PMMA!G664</f>
        <v>186.35416666666669</v>
      </c>
      <c r="I665" s="26">
        <f>PET!Q664</f>
        <v>0</v>
      </c>
      <c r="J665" s="27">
        <f t="shared" si="20"/>
        <v>795.31828703703718</v>
      </c>
    </row>
    <row r="666" spans="1:10">
      <c r="A666" s="23" t="str">
        <f>PE!A665</f>
        <v>210624_Standard_PP_PA</v>
      </c>
      <c r="B666" s="298" t="str">
        <f>PE!AP665</f>
        <v>Methode</v>
      </c>
      <c r="D666" s="25" t="e">
        <f>PE!AF665</f>
        <v>#DIV/0!</v>
      </c>
      <c r="E666" s="26">
        <f>PE!AL665</f>
        <v>0</v>
      </c>
      <c r="F666" s="26">
        <f>PP!Z665</f>
        <v>310.87900180173256</v>
      </c>
      <c r="G666" s="26">
        <f>PS!Q665</f>
        <v>52.320772500817519</v>
      </c>
      <c r="H666" s="26">
        <f>PMMA!G665</f>
        <v>0</v>
      </c>
      <c r="I666" s="26">
        <f>PET!Q665</f>
        <v>299.75442578593368</v>
      </c>
      <c r="J666" s="27">
        <f t="shared" si="20"/>
        <v>662.95420008848373</v>
      </c>
    </row>
    <row r="667" spans="1:10">
      <c r="A667" s="23" t="str">
        <f>PE!A666</f>
        <v>210624_Standard_PS_PET</v>
      </c>
      <c r="B667" s="298" t="str">
        <f>PE!AP666</f>
        <v>Methode</v>
      </c>
      <c r="D667" s="25" t="e">
        <f>PE!AF666</f>
        <v>#DIV/0!</v>
      </c>
      <c r="E667" s="26">
        <f>PE!AL666</f>
        <v>0</v>
      </c>
      <c r="F667" s="26">
        <f>PP!Z666</f>
        <v>0</v>
      </c>
      <c r="G667" s="26">
        <f>PS!Q666</f>
        <v>24.685088621078314</v>
      </c>
      <c r="H667" s="26">
        <f>PMMA!G666</f>
        <v>0</v>
      </c>
      <c r="I667" s="26">
        <f>PET!Q666</f>
        <v>497.55378574878932</v>
      </c>
      <c r="J667" s="27">
        <f t="shared" si="20"/>
        <v>522.23887436986763</v>
      </c>
    </row>
    <row r="668" spans="1:10">
      <c r="A668" s="23" t="str">
        <f>PE!A667</f>
        <v>210705_Hamm_Abl_NK_21051920_1</v>
      </c>
      <c r="B668" s="298" t="str">
        <f>PE!AP667</f>
        <v>Kläranlage</v>
      </c>
      <c r="D668" s="25">
        <f>PE!AF667</f>
        <v>31.408431973483186</v>
      </c>
      <c r="E668" s="26">
        <f>PE!AL667</f>
        <v>8.7403272256469009</v>
      </c>
      <c r="F668" s="26">
        <f>PP!Z667</f>
        <v>0</v>
      </c>
      <c r="G668" s="26">
        <f>PS!Q667</f>
        <v>0.49720089965219388</v>
      </c>
      <c r="H668" s="26">
        <f>PMMA!G667</f>
        <v>0</v>
      </c>
      <c r="I668" s="26">
        <f>PET!Q667</f>
        <v>0</v>
      </c>
      <c r="J668" s="27">
        <f t="shared" si="20"/>
        <v>9.2375281252990948</v>
      </c>
    </row>
    <row r="669" spans="1:10">
      <c r="A669" s="23" t="str">
        <f>PE!A668</f>
        <v>210705_Hamm_Abl_NK_21051920_2</v>
      </c>
      <c r="B669" s="298" t="str">
        <f>PE!AP668</f>
        <v>Kläranlage</v>
      </c>
      <c r="D669" s="25">
        <f>PE!AF668</f>
        <v>44.740658622659254</v>
      </c>
      <c r="E669" s="26">
        <f>PE!AL668</f>
        <v>7.3324237314728204</v>
      </c>
      <c r="F669" s="26">
        <f>PP!Z668</f>
        <v>0</v>
      </c>
      <c r="G669" s="26">
        <f>PS!Q668</f>
        <v>0.2398131542728448</v>
      </c>
      <c r="H669" s="26">
        <f>PMMA!G668</f>
        <v>0</v>
      </c>
      <c r="I669" s="26">
        <f>PET!Q668</f>
        <v>0</v>
      </c>
      <c r="J669" s="27">
        <f t="shared" si="20"/>
        <v>7.5722368857456654</v>
      </c>
    </row>
    <row r="670" spans="1:10">
      <c r="A670" s="23" t="str">
        <f>PE!A669</f>
        <v>210705_Hamm_Abl_NK_21051920_3</v>
      </c>
      <c r="B670" s="298" t="str">
        <f>PE!AP669</f>
        <v>Kläranlage</v>
      </c>
      <c r="D670" s="25">
        <f>PE!AF669</f>
        <v>44.101386377673066</v>
      </c>
      <c r="E670" s="26">
        <f>PE!AL669</f>
        <v>4.6644155132367597</v>
      </c>
      <c r="F670" s="26">
        <f>PP!Z669</f>
        <v>0</v>
      </c>
      <c r="G670" s="26">
        <f>PS!Q669</f>
        <v>0.28024311866124446</v>
      </c>
      <c r="H670" s="26">
        <f>PMMA!G669</f>
        <v>0</v>
      </c>
      <c r="I670" s="26">
        <f>PET!Q669</f>
        <v>0</v>
      </c>
      <c r="J670" s="27">
        <f t="shared" si="20"/>
        <v>4.9446586318980046</v>
      </c>
    </row>
    <row r="671" spans="1:10">
      <c r="A671" s="23" t="str">
        <f>PE!A670</f>
        <v>210705_Hamm_Abl_NK_21051920_spike_PE</v>
      </c>
      <c r="B671" s="298" t="str">
        <f>PE!AP670</f>
        <v>Kläranlage, Methode</v>
      </c>
      <c r="D671" s="25">
        <f>PE!AF670</f>
        <v>76.523392623326089</v>
      </c>
      <c r="E671" s="26">
        <f>PE!AL670</f>
        <v>9.9106448459652245</v>
      </c>
      <c r="F671" s="26">
        <f>PP!Z670</f>
        <v>0</v>
      </c>
      <c r="G671" s="26">
        <f>PS!Q670</f>
        <v>0.68021224524743318</v>
      </c>
      <c r="H671" s="26">
        <f>PMMA!G670</f>
        <v>0</v>
      </c>
      <c r="I671" s="26">
        <f>PET!Q670</f>
        <v>0</v>
      </c>
      <c r="J671" s="27">
        <f t="shared" si="20"/>
        <v>10.590857091212659</v>
      </c>
    </row>
    <row r="672" spans="1:10">
      <c r="A672" s="23" t="str">
        <f>PE!A671</f>
        <v>210705_Hamm_Abl_NK_21051920_spike_PET</v>
      </c>
      <c r="B672" s="298" t="str">
        <f>PE!AP671</f>
        <v>Kläranlage, Methode</v>
      </c>
      <c r="D672" s="25">
        <f>PE!AF671</f>
        <v>32.901547913561238</v>
      </c>
      <c r="E672" s="26">
        <f>PE!AL671</f>
        <v>4.7109655388689502</v>
      </c>
      <c r="F672" s="26">
        <f>PP!Z671</f>
        <v>0</v>
      </c>
      <c r="G672" s="26">
        <f>PS!Q671</f>
        <v>0.36499529600334513</v>
      </c>
      <c r="H672" s="26">
        <f>PMMA!G671</f>
        <v>0</v>
      </c>
      <c r="I672" s="26">
        <f>PET!Q671</f>
        <v>0</v>
      </c>
      <c r="J672" s="27">
        <f t="shared" si="20"/>
        <v>5.0759608348722951</v>
      </c>
    </row>
    <row r="673" spans="1:10">
      <c r="A673" s="23" t="str">
        <f>PE!A672</f>
        <v>210705_Hamm_Abl_NK_21051920_spike_PP</v>
      </c>
      <c r="B673" s="298" t="str">
        <f>PE!AP672</f>
        <v>Kläranlage, Methode</v>
      </c>
      <c r="D673" s="25">
        <f>PE!AF672</f>
        <v>37.073900891871517</v>
      </c>
      <c r="E673" s="26">
        <f>PE!AL672</f>
        <v>9.1279680344015475</v>
      </c>
      <c r="F673" s="26">
        <f>PP!Z672</f>
        <v>6.4093455324043873</v>
      </c>
      <c r="G673" s="26">
        <f>PS!Q672</f>
        <v>0.67423550393666543</v>
      </c>
      <c r="H673" s="26">
        <f>PMMA!G672</f>
        <v>0</v>
      </c>
      <c r="I673" s="26">
        <f>PET!Q672</f>
        <v>0</v>
      </c>
      <c r="J673" s="27">
        <f t="shared" si="20"/>
        <v>16.211549070742599</v>
      </c>
    </row>
    <row r="674" spans="1:10">
      <c r="A674" s="23" t="str">
        <f>PE!A673</f>
        <v>210705_Hamm_Abl_NK_21052021_1</v>
      </c>
      <c r="B674" s="298" t="str">
        <f>PE!AP673</f>
        <v>Kläranlage</v>
      </c>
      <c r="D674" s="25">
        <f>PE!AF673</f>
        <v>59.689473047519606</v>
      </c>
      <c r="E674" s="26">
        <f>PE!AL673</f>
        <v>7.9772546355507954</v>
      </c>
      <c r="F674" s="26">
        <f>PP!Z673</f>
        <v>1.0421251959761491</v>
      </c>
      <c r="G674" s="26">
        <f>PS!Q673</f>
        <v>0.29461410750988692</v>
      </c>
      <c r="H674" s="26">
        <f>PMMA!G673</f>
        <v>0</v>
      </c>
      <c r="I674" s="26">
        <f>PET!Q673</f>
        <v>0</v>
      </c>
      <c r="J674" s="27">
        <f t="shared" si="20"/>
        <v>9.3139939390368305</v>
      </c>
    </row>
    <row r="675" spans="1:10">
      <c r="A675" s="23" t="str">
        <f>PE!A674</f>
        <v>210705_Hamm_Abl_NK_21052021_3</v>
      </c>
      <c r="B675" s="298" t="str">
        <f>PE!AP674</f>
        <v>Kläranlage</v>
      </c>
      <c r="D675" s="25">
        <f>PE!AF674</f>
        <v>54.39435364199953</v>
      </c>
      <c r="E675" s="26">
        <f>PE!AL674</f>
        <v>6.3805415813438975</v>
      </c>
      <c r="F675" s="26">
        <f>PP!Z674</f>
        <v>0.82018133316009356</v>
      </c>
      <c r="G675" s="26">
        <f>PS!Q674</f>
        <v>0.29775559949706371</v>
      </c>
      <c r="H675" s="26">
        <f>PMMA!G674</f>
        <v>0</v>
      </c>
      <c r="I675" s="26">
        <f>PET!Q674</f>
        <v>0</v>
      </c>
      <c r="J675" s="27">
        <f t="shared" si="20"/>
        <v>7.4984785140010555</v>
      </c>
    </row>
    <row r="676" spans="1:10">
      <c r="A676" s="23" t="str">
        <f>PE!A675</f>
        <v>210705_Luebeck_Abl_Filt_21060809_1</v>
      </c>
      <c r="B676" s="298" t="str">
        <f>PE!AP675</f>
        <v>Kläranlage</v>
      </c>
      <c r="D676" s="25">
        <f>PE!AF675</f>
        <v>25.276037003879441</v>
      </c>
      <c r="E676" s="26">
        <f>PE!AL675</f>
        <v>2.2248026657796665</v>
      </c>
      <c r="F676" s="26">
        <f>PP!Z675</f>
        <v>0</v>
      </c>
      <c r="G676" s="26">
        <f>PS!Q675</f>
        <v>0</v>
      </c>
      <c r="H676" s="26">
        <f>PMMA!G675</f>
        <v>0</v>
      </c>
      <c r="I676" s="26">
        <f>PET!Q675</f>
        <v>0</v>
      </c>
      <c r="J676" s="27">
        <f t="shared" si="20"/>
        <v>2.2248026657796665</v>
      </c>
    </row>
    <row r="677" spans="1:10">
      <c r="A677" s="23" t="str">
        <f>PE!A676</f>
        <v>210705_Luebeck_Abl_Filt_21060809_2</v>
      </c>
      <c r="B677" s="298" t="str">
        <f>PE!AP676</f>
        <v>Kläranlage</v>
      </c>
      <c r="D677" s="25">
        <f>PE!AF676</f>
        <v>37.294850028296537</v>
      </c>
      <c r="E677" s="26">
        <f>PE!AL676</f>
        <v>2.44708371879172</v>
      </c>
      <c r="F677" s="26">
        <f>PP!Z676</f>
        <v>0</v>
      </c>
      <c r="G677" s="26">
        <f>PS!Q676</f>
        <v>0</v>
      </c>
      <c r="H677" s="26">
        <f>PMMA!G676</f>
        <v>0</v>
      </c>
      <c r="I677" s="26">
        <f>PET!Q676</f>
        <v>0</v>
      </c>
      <c r="J677" s="27">
        <f t="shared" si="20"/>
        <v>2.44708371879172</v>
      </c>
    </row>
    <row r="678" spans="1:10">
      <c r="A678" s="23" t="str">
        <f>PE!A677</f>
        <v>210705_Luebeck_Abl_Filt_21060809_3</v>
      </c>
      <c r="B678" s="298" t="str">
        <f>PE!AP677</f>
        <v>Kläranlage</v>
      </c>
      <c r="D678" s="25">
        <f>PE!AF677</f>
        <v>30.511463844797209</v>
      </c>
      <c r="E678" s="26">
        <f>PE!AL677</f>
        <v>1.7333035787980595</v>
      </c>
      <c r="F678" s="26">
        <f>PP!Z677</f>
        <v>0</v>
      </c>
      <c r="G678" s="26">
        <f>PS!Q677</f>
        <v>0</v>
      </c>
      <c r="H678" s="26">
        <f>PMMA!G677</f>
        <v>0</v>
      </c>
      <c r="I678" s="26">
        <f>PET!Q677</f>
        <v>0</v>
      </c>
      <c r="J678" s="27">
        <f t="shared" si="20"/>
        <v>1.7333035787980595</v>
      </c>
    </row>
    <row r="679" spans="1:10">
      <c r="A679" s="23" t="str">
        <f>PE!A678</f>
        <v>210705_Luebeck_Abl_Filt_21060809_spike_PS</v>
      </c>
      <c r="B679" s="298" t="str">
        <f>PE!AP678</f>
        <v>Kläranlage, Methode</v>
      </c>
      <c r="D679" s="25" t="e">
        <f>PE!AF678</f>
        <v>#DIV/0!</v>
      </c>
      <c r="E679" s="26">
        <f>PE!AL678</f>
        <v>0</v>
      </c>
      <c r="F679" s="26">
        <f>PP!Z678</f>
        <v>0</v>
      </c>
      <c r="G679" s="26">
        <f>PS!Q678</f>
        <v>2.8082929126730241</v>
      </c>
      <c r="H679" s="26">
        <f>PMMA!G678</f>
        <v>0</v>
      </c>
      <c r="I679" s="26">
        <f>PET!Q678</f>
        <v>0</v>
      </c>
      <c r="J679" s="27">
        <f t="shared" si="20"/>
        <v>2.8082929126730241</v>
      </c>
    </row>
    <row r="680" spans="1:10">
      <c r="A680" s="23" t="str">
        <f>PE!A679</f>
        <v>210705_Luebeck_Zul_Filt_21060809_2</v>
      </c>
      <c r="B680" s="298" t="str">
        <f>PE!AP679</f>
        <v>Kläranlage</v>
      </c>
      <c r="D680" s="25">
        <f>PE!AF679</f>
        <v>44.495723221024761</v>
      </c>
      <c r="E680" s="26">
        <f>PE!AL679</f>
        <v>5.8637487753499729</v>
      </c>
      <c r="F680" s="26">
        <f>PP!Z679</f>
        <v>0.5042051031421183</v>
      </c>
      <c r="G680" s="26">
        <f>PS!Q679</f>
        <v>0</v>
      </c>
      <c r="H680" s="26">
        <f>PMMA!G679</f>
        <v>0</v>
      </c>
      <c r="I680" s="26">
        <f>PET!Q679</f>
        <v>0</v>
      </c>
      <c r="J680" s="27">
        <f t="shared" si="20"/>
        <v>6.3679538784920915</v>
      </c>
    </row>
    <row r="681" spans="1:10">
      <c r="A681" s="23" t="str">
        <f>PE!A680</f>
        <v>210705_Luebeck_Zul_Filt_21060809_3</v>
      </c>
      <c r="B681" s="298" t="str">
        <f>PE!AP680</f>
        <v>Kläranlage</v>
      </c>
      <c r="D681" s="25">
        <f>PE!AF680</f>
        <v>51.35436941487864</v>
      </c>
      <c r="E681" s="26">
        <f>PE!AL680</f>
        <v>10.487462413302188</v>
      </c>
      <c r="F681" s="26">
        <f>PP!Z680</f>
        <v>1.0383647655317629</v>
      </c>
      <c r="G681" s="26">
        <f>PS!Q680</f>
        <v>0</v>
      </c>
      <c r="H681" s="26">
        <f>PMMA!G680</f>
        <v>0</v>
      </c>
      <c r="I681" s="26">
        <f>PET!Q680</f>
        <v>0</v>
      </c>
      <c r="J681" s="27">
        <f t="shared" si="20"/>
        <v>11.52582717883395</v>
      </c>
    </row>
    <row r="682" spans="1:10">
      <c r="A682" s="23" t="str">
        <f>PE!A681</f>
        <v>210705_Luebeck_Zul_Filt_21060910_1</v>
      </c>
      <c r="B682" s="298" t="str">
        <f>PE!AP681</f>
        <v>Kläranlage</v>
      </c>
      <c r="D682" s="25">
        <f>PE!AF681</f>
        <v>35.636678974871586</v>
      </c>
      <c r="E682" s="26">
        <f>PE!AL681</f>
        <v>6.0062400912669167</v>
      </c>
      <c r="F682" s="26">
        <f>PP!Z681</f>
        <v>0</v>
      </c>
      <c r="G682" s="26">
        <f>PS!Q681</f>
        <v>1.9658114453098834</v>
      </c>
      <c r="H682" s="26">
        <f>PMMA!G681</f>
        <v>0</v>
      </c>
      <c r="I682" s="26">
        <f>PET!Q681</f>
        <v>0</v>
      </c>
      <c r="J682" s="27">
        <f t="shared" si="20"/>
        <v>7.9720515365768003</v>
      </c>
    </row>
    <row r="683" spans="1:10">
      <c r="A683" s="23" t="str">
        <f>PE!A682</f>
        <v>210705_Luebeck_Zul_Filt_21060910_2</v>
      </c>
      <c r="B683" s="298" t="str">
        <f>PE!AP682</f>
        <v>Kläranlage</v>
      </c>
      <c r="D683" s="25">
        <f>PE!AF682</f>
        <v>24.230875194391054</v>
      </c>
      <c r="E683" s="26">
        <f>PE!AL682</f>
        <v>10.80902792124434</v>
      </c>
      <c r="F683" s="26">
        <f>PP!Z682</f>
        <v>0</v>
      </c>
      <c r="G683" s="26">
        <f>PS!Q682</f>
        <v>0</v>
      </c>
      <c r="H683" s="26">
        <f>PMMA!G682</f>
        <v>0</v>
      </c>
      <c r="I683" s="26">
        <f>PET!Q682</f>
        <v>0</v>
      </c>
      <c r="J683" s="27">
        <f t="shared" ref="J683:J746" si="21">SUM(E683:I683)</f>
        <v>10.80902792124434</v>
      </c>
    </row>
    <row r="684" spans="1:10">
      <c r="A684" s="23" t="str">
        <f>PE!A683</f>
        <v>210705_Standard_PP</v>
      </c>
      <c r="B684" s="298" t="str">
        <f>PE!AP683</f>
        <v>Methode</v>
      </c>
      <c r="D684" s="25" t="e">
        <f>PE!AF683</f>
        <v>#DIV/0!</v>
      </c>
      <c r="E684" s="26">
        <f>PE!AL683</f>
        <v>0</v>
      </c>
      <c r="F684" s="26">
        <f>PP!Z683</f>
        <v>729.05694237767989</v>
      </c>
      <c r="G684" s="26">
        <f>PS!Q683</f>
        <v>43.053721011887838</v>
      </c>
      <c r="H684" s="26">
        <f>PMMA!G683</f>
        <v>0</v>
      </c>
      <c r="I684" s="26">
        <f>PET!Q683</f>
        <v>0</v>
      </c>
      <c r="J684" s="27">
        <f t="shared" si="21"/>
        <v>772.11066338956778</v>
      </c>
    </row>
    <row r="685" spans="1:10">
      <c r="A685" s="23" t="str">
        <f>PE!A684</f>
        <v>210714_KWS_Abl_VK_A_20102728_1</v>
      </c>
      <c r="B685" s="298" t="str">
        <f>PE!AP684</f>
        <v>KWS</v>
      </c>
      <c r="D685" s="25">
        <f>PE!AF684</f>
        <v>48.917367160014209</v>
      </c>
      <c r="E685" s="26">
        <f>PE!AL684</f>
        <v>11.153906832264346</v>
      </c>
      <c r="F685" s="26">
        <f>PP!Z684</f>
        <v>1.2077097579684364</v>
      </c>
      <c r="G685" s="26">
        <f>PS!Q684</f>
        <v>0.39350302924797398</v>
      </c>
      <c r="H685" s="26">
        <f>PMMA!G684</f>
        <v>0</v>
      </c>
      <c r="I685" s="26">
        <f>PET!Q684</f>
        <v>0</v>
      </c>
      <c r="J685" s="27">
        <f t="shared" si="21"/>
        <v>12.755119619480755</v>
      </c>
    </row>
    <row r="686" spans="1:10">
      <c r="A686" s="23" t="str">
        <f>PE!A685</f>
        <v>210714_KWS_Abl_VK_A_20102728_2</v>
      </c>
      <c r="B686" s="298" t="str">
        <f>PE!AP685</f>
        <v>KWS</v>
      </c>
      <c r="D686" s="25">
        <f>PE!AF685</f>
        <v>48.090798118149912</v>
      </c>
      <c r="E686" s="26">
        <f>PE!AL685</f>
        <v>9.6086295374502146</v>
      </c>
      <c r="F686" s="26">
        <f>PP!Z685</f>
        <v>0</v>
      </c>
      <c r="G686" s="26">
        <f>PS!Q685</f>
        <v>0.2547909382444673</v>
      </c>
      <c r="H686" s="26">
        <f>PMMA!G685</f>
        <v>0</v>
      </c>
      <c r="I686" s="26">
        <f>PET!Q685</f>
        <v>0</v>
      </c>
      <c r="J686" s="27">
        <f t="shared" si="21"/>
        <v>9.8634204756946815</v>
      </c>
    </row>
    <row r="687" spans="1:10">
      <c r="A687" s="23" t="str">
        <f>PE!A686</f>
        <v>210714_KWS_Abl_VK_A_20102728_3</v>
      </c>
      <c r="B687" s="298" t="str">
        <f>PE!AP686</f>
        <v>KWS</v>
      </c>
      <c r="D687" s="25">
        <f>PE!AF686</f>
        <v>62.975822975497721</v>
      </c>
      <c r="E687" s="26">
        <f>PE!AL686</f>
        <v>12.76156364582415</v>
      </c>
      <c r="F687" s="26">
        <f>PP!Z686</f>
        <v>0</v>
      </c>
      <c r="G687" s="26">
        <f>PS!Q686</f>
        <v>0.25962323260132203</v>
      </c>
      <c r="H687" s="26">
        <f>PMMA!G686</f>
        <v>0</v>
      </c>
      <c r="I687" s="26">
        <f>PET!Q686</f>
        <v>0</v>
      </c>
      <c r="J687" s="27">
        <f t="shared" si="21"/>
        <v>13.021186878425473</v>
      </c>
    </row>
    <row r="688" spans="1:10">
      <c r="A688" s="23" t="str">
        <f>PE!A687</f>
        <v>210714_Luebeck_Abl_Filt_21060910_1</v>
      </c>
      <c r="B688" s="298" t="str">
        <f>PE!AP687</f>
        <v>Kläranlagen</v>
      </c>
      <c r="D688" s="25">
        <f>PE!AF687</f>
        <v>61.295929096079369</v>
      </c>
      <c r="E688" s="26">
        <f>PE!AL687</f>
        <v>5.1127467967050624</v>
      </c>
      <c r="F688" s="26">
        <f>PP!Z687</f>
        <v>0</v>
      </c>
      <c r="G688" s="26">
        <f>PS!Q687</f>
        <v>0</v>
      </c>
      <c r="H688" s="26">
        <f>PMMA!G687</f>
        <v>0</v>
      </c>
      <c r="I688" s="26">
        <f>PET!Q687</f>
        <v>0</v>
      </c>
      <c r="J688" s="27">
        <f t="shared" si="21"/>
        <v>5.1127467967050624</v>
      </c>
    </row>
    <row r="689" spans="1:10">
      <c r="A689" s="23" t="str">
        <f>PE!A688</f>
        <v>210714_Luebeck_Abl_Filt_21060910_2</v>
      </c>
      <c r="B689" s="298" t="str">
        <f>PE!AP688</f>
        <v>Kläranlagen</v>
      </c>
      <c r="D689" s="25">
        <f>PE!AF688</f>
        <v>63.281515344893457</v>
      </c>
      <c r="E689" s="26">
        <f>PE!AL688</f>
        <v>10.926061055799478</v>
      </c>
      <c r="F689" s="26">
        <f>PP!Z688</f>
        <v>0.91274503741265234</v>
      </c>
      <c r="G689" s="26">
        <f>PS!Q688</f>
        <v>0</v>
      </c>
      <c r="H689" s="26">
        <f>PMMA!G688</f>
        <v>0</v>
      </c>
      <c r="I689" s="26">
        <f>PET!Q688</f>
        <v>0</v>
      </c>
      <c r="J689" s="27">
        <f t="shared" si="21"/>
        <v>11.83880609321213</v>
      </c>
    </row>
    <row r="690" spans="1:10">
      <c r="A690" s="23" t="str">
        <f>PE!A689</f>
        <v>210714_Luebeck_Abl_Filt_21060910_3</v>
      </c>
      <c r="B690" s="298" t="str">
        <f>PE!AP689</f>
        <v>Kläranlagen</v>
      </c>
      <c r="D690" s="25">
        <f>PE!AF689</f>
        <v>70.814532384966697</v>
      </c>
      <c r="E690" s="26">
        <f>PE!AL689</f>
        <v>9.9096229932933557</v>
      </c>
      <c r="F690" s="26">
        <f>PP!Z689</f>
        <v>0.81912065209507301</v>
      </c>
      <c r="G690" s="26">
        <f>PS!Q689</f>
        <v>0</v>
      </c>
      <c r="H690" s="26">
        <f>PMMA!G689</f>
        <v>0</v>
      </c>
      <c r="I690" s="26">
        <f>PET!Q689</f>
        <v>0</v>
      </c>
      <c r="J690" s="27">
        <f t="shared" si="21"/>
        <v>10.728743645388429</v>
      </c>
    </row>
    <row r="691" spans="1:10">
      <c r="A691" s="23" t="str">
        <f>PE!A690</f>
        <v>210714_Luebeck_Zul_Filt_21060809_1</v>
      </c>
      <c r="B691" s="298" t="str">
        <f>PE!AP690</f>
        <v>Kläranlagen</v>
      </c>
      <c r="D691" s="25">
        <f>PE!AF690</f>
        <v>55.159305639374224</v>
      </c>
      <c r="E691" s="26">
        <f>PE!AL690</f>
        <v>8.2585856125543557</v>
      </c>
      <c r="F691" s="26">
        <f>PP!Z690</f>
        <v>0.64046174138176637</v>
      </c>
      <c r="G691" s="26">
        <f>PS!Q690</f>
        <v>0</v>
      </c>
      <c r="H691" s="26">
        <f>PMMA!G690</f>
        <v>0</v>
      </c>
      <c r="I691" s="26">
        <f>PET!Q690</f>
        <v>0</v>
      </c>
      <c r="J691" s="27">
        <f t="shared" si="21"/>
        <v>8.8990473539361226</v>
      </c>
    </row>
    <row r="692" spans="1:10">
      <c r="A692" s="23" t="str">
        <f>PE!A691</f>
        <v>210714_Luebeck_Zul_Filt_21060809_2</v>
      </c>
      <c r="B692" s="298" t="str">
        <f>PE!AP691</f>
        <v>Kläranlagen</v>
      </c>
      <c r="D692" s="25">
        <f>PE!AF691</f>
        <v>46.6436251622968</v>
      </c>
      <c r="E692" s="26">
        <f>PE!AL691</f>
        <v>5.1257269308534799</v>
      </c>
      <c r="F692" s="26">
        <f>PP!Z691</f>
        <v>0</v>
      </c>
      <c r="G692" s="26">
        <f>PS!Q691</f>
        <v>0</v>
      </c>
      <c r="H692" s="26">
        <f>PMMA!G691</f>
        <v>0</v>
      </c>
      <c r="I692" s="26">
        <f>PET!Q691</f>
        <v>0</v>
      </c>
      <c r="J692" s="27">
        <f t="shared" si="21"/>
        <v>5.1257269308534799</v>
      </c>
    </row>
    <row r="693" spans="1:10">
      <c r="A693" s="23" t="str">
        <f>PE!A692</f>
        <v>210714_Luebeck_Zul_Filt_21060910_1</v>
      </c>
      <c r="B693" s="298" t="str">
        <f>PE!AP692</f>
        <v>Kläranlagen</v>
      </c>
      <c r="D693" s="25">
        <f>PE!AF692</f>
        <v>65.79599187771845</v>
      </c>
      <c r="E693" s="26">
        <f>PE!AL692</f>
        <v>9.1077409056801599</v>
      </c>
      <c r="F693" s="26">
        <f>PP!Z692</f>
        <v>0.7094338302649501</v>
      </c>
      <c r="G693" s="26">
        <f>PS!Q692</f>
        <v>0</v>
      </c>
      <c r="H693" s="26">
        <f>PMMA!G692</f>
        <v>0</v>
      </c>
      <c r="I693" s="26">
        <f>PET!Q692</f>
        <v>0</v>
      </c>
      <c r="J693" s="27">
        <f t="shared" si="21"/>
        <v>9.8171747359451107</v>
      </c>
    </row>
    <row r="694" spans="1:10">
      <c r="A694" s="23" t="str">
        <f>PE!A693</f>
        <v>210714_Luebeck_Zul_Filt_21060910_2</v>
      </c>
      <c r="B694" s="298" t="str">
        <f>PE!AP693</f>
        <v>Kläranlagen</v>
      </c>
      <c r="D694" s="25">
        <f>PE!AF693</f>
        <v>44.819609752926837</v>
      </c>
      <c r="E694" s="26">
        <f>PE!AL693</f>
        <v>7.8180786656586765</v>
      </c>
      <c r="F694" s="26">
        <f>PP!Z693</f>
        <v>0</v>
      </c>
      <c r="G694" s="26">
        <f>PS!Q693</f>
        <v>0.42088435912633676</v>
      </c>
      <c r="H694" s="26">
        <f>PMMA!G693</f>
        <v>0</v>
      </c>
      <c r="I694" s="26">
        <f>PET!Q693</f>
        <v>0</v>
      </c>
      <c r="J694" s="27">
        <f t="shared" si="21"/>
        <v>8.2389630247850132</v>
      </c>
    </row>
    <row r="695" spans="1:10">
      <c r="A695" s="23" t="str">
        <f>PE!A694</f>
        <v>210714_Rostock_Abl_Filt_21060204_22Uhr_1</v>
      </c>
      <c r="B695" s="298" t="str">
        <f>PE!AP694</f>
        <v>Kläranlagen</v>
      </c>
      <c r="D695" s="25">
        <f>PE!AF694</f>
        <v>41.12211565776601</v>
      </c>
      <c r="E695" s="26">
        <f>PE!AL694</f>
        <v>5.0923140431867928</v>
      </c>
      <c r="F695" s="26">
        <f>PP!Z694</f>
        <v>0</v>
      </c>
      <c r="G695" s="26">
        <f>PS!Q694</f>
        <v>0.29252304450006816</v>
      </c>
      <c r="H695" s="26">
        <f>PMMA!G694</f>
        <v>0</v>
      </c>
      <c r="I695" s="26">
        <f>PET!Q694</f>
        <v>0</v>
      </c>
      <c r="J695" s="27">
        <f t="shared" si="21"/>
        <v>5.3848370876868614</v>
      </c>
    </row>
    <row r="696" spans="1:10">
      <c r="A696" s="23" t="str">
        <f>PE!A695</f>
        <v>210714_Rostock_Abl_Filt_21060204_22Uhr_2</v>
      </c>
      <c r="B696" s="298" t="str">
        <f>PE!AP695</f>
        <v>Kläranlagen</v>
      </c>
      <c r="D696" s="25">
        <f>PE!AF695</f>
        <v>43.551495373376085</v>
      </c>
      <c r="E696" s="26">
        <f>PE!AL695</f>
        <v>5.1452183953660171</v>
      </c>
      <c r="F696" s="26">
        <f>PP!Z695</f>
        <v>0</v>
      </c>
      <c r="G696" s="26">
        <f>PS!Q695</f>
        <v>0.26296853222918432</v>
      </c>
      <c r="H696" s="26">
        <f>PMMA!G695</f>
        <v>0</v>
      </c>
      <c r="I696" s="26">
        <f>PET!Q695</f>
        <v>0</v>
      </c>
      <c r="J696" s="27">
        <f t="shared" si="21"/>
        <v>5.4081869275952013</v>
      </c>
    </row>
    <row r="697" spans="1:10">
      <c r="A697" s="23" t="str">
        <f>PE!A696</f>
        <v>210714_Rostock_PS_UESS_210621_1</v>
      </c>
      <c r="B697" s="298" t="str">
        <f>PE!AP696</f>
        <v>Kläranlagen</v>
      </c>
      <c r="D697" s="25">
        <f>PE!AF696</f>
        <v>78.532581983731987</v>
      </c>
      <c r="E697" s="26">
        <f>PE!AL696</f>
        <v>6.9932095134423671</v>
      </c>
      <c r="F697" s="26">
        <f>PP!Z696</f>
        <v>0</v>
      </c>
      <c r="G697" s="26">
        <f>PS!Q696</f>
        <v>0.2636863349627796</v>
      </c>
      <c r="H697" s="26">
        <f>PMMA!G696</f>
        <v>0</v>
      </c>
      <c r="I697" s="26">
        <f>PET!Q696</f>
        <v>0</v>
      </c>
      <c r="J697" s="27">
        <f t="shared" si="21"/>
        <v>7.2568958484051471</v>
      </c>
    </row>
    <row r="698" spans="1:10">
      <c r="A698" s="23" t="str">
        <f>PE!A697</f>
        <v>210714_Rostock_PS_UESS_210621_2</v>
      </c>
      <c r="B698" s="298" t="str">
        <f>PE!AP697</f>
        <v>Kläranlagen</v>
      </c>
      <c r="D698" s="25">
        <f>PE!AF697</f>
        <v>86.180273331413588</v>
      </c>
      <c r="E698" s="26">
        <f>PE!AL697</f>
        <v>6.3902512355074519</v>
      </c>
      <c r="F698" s="26">
        <f>PP!Z697</f>
        <v>0</v>
      </c>
      <c r="G698" s="26">
        <f>PS!Q697</f>
        <v>0.22643140349888197</v>
      </c>
      <c r="H698" s="26">
        <f>PMMA!G697</f>
        <v>0</v>
      </c>
      <c r="I698" s="26">
        <f>PET!Q697</f>
        <v>0</v>
      </c>
      <c r="J698" s="27">
        <f t="shared" si="21"/>
        <v>6.616682639006334</v>
      </c>
    </row>
    <row r="699" spans="1:10">
      <c r="A699" s="23" t="str">
        <f>PE!A698</f>
        <v>210714_Rostock_PS_UESS_210621_3</v>
      </c>
      <c r="B699" s="298" t="str">
        <f>PE!AP698</f>
        <v>Kläranlagen</v>
      </c>
      <c r="D699" s="25">
        <f>PE!AF698</f>
        <v>61.964624114267671</v>
      </c>
      <c r="E699" s="26">
        <f>PE!AL698</f>
        <v>5.668188468930631</v>
      </c>
      <c r="F699" s="26">
        <f>PP!Z698</f>
        <v>0.70008450935248723</v>
      </c>
      <c r="G699" s="26">
        <f>PS!Q698</f>
        <v>0.28526363708760094</v>
      </c>
      <c r="H699" s="26">
        <f>PMMA!G698</f>
        <v>0</v>
      </c>
      <c r="I699" s="26">
        <f>PET!Q698</f>
        <v>0</v>
      </c>
      <c r="J699" s="27">
        <f t="shared" si="21"/>
        <v>6.6535366153707187</v>
      </c>
    </row>
    <row r="700" spans="1:10">
      <c r="A700" s="23" t="str">
        <f>PE!A699</f>
        <v>210730_KWS_Zul_SF_20061819_1</v>
      </c>
      <c r="B700" s="298" t="str">
        <f>PE!AP699</f>
        <v>KWS</v>
      </c>
      <c r="D700" s="25">
        <f>PE!AF699</f>
        <v>30.694359102796266</v>
      </c>
      <c r="E700" s="26">
        <f>PE!AL699</f>
        <v>20.05519084160326</v>
      </c>
      <c r="F700" s="26">
        <f>PP!Z699</f>
        <v>0</v>
      </c>
      <c r="G700" s="26">
        <f>PS!Q699</f>
        <v>0.48048753178338055</v>
      </c>
      <c r="H700" s="26">
        <f>PMMA!G699</f>
        <v>0</v>
      </c>
      <c r="I700" s="26">
        <f>PET!Q699</f>
        <v>0</v>
      </c>
      <c r="J700" s="27">
        <f t="shared" si="21"/>
        <v>20.535678373386641</v>
      </c>
    </row>
    <row r="701" spans="1:10">
      <c r="A701" s="23" t="str">
        <f>PE!A700</f>
        <v>210730_KWS_Zul_SF_20061819_2</v>
      </c>
      <c r="B701" s="298" t="str">
        <f>PE!AP700</f>
        <v>KWS</v>
      </c>
      <c r="D701" s="25">
        <f>PE!AF700</f>
        <v>50.991839509736046</v>
      </c>
      <c r="E701" s="26">
        <f>PE!AL700</f>
        <v>16.201269778309193</v>
      </c>
      <c r="F701" s="26">
        <f>PP!Z700</f>
        <v>0</v>
      </c>
      <c r="G701" s="26">
        <f>PS!Q700</f>
        <v>0.41140358281709827</v>
      </c>
      <c r="H701" s="26">
        <f>PMMA!G700</f>
        <v>0</v>
      </c>
      <c r="I701" s="26">
        <f>PET!Q700</f>
        <v>0</v>
      </c>
      <c r="J701" s="27">
        <f t="shared" si="21"/>
        <v>16.612673361126291</v>
      </c>
    </row>
    <row r="702" spans="1:10">
      <c r="A702" s="23" t="str">
        <f>PE!A701</f>
        <v>210730_KWS_Zul_SF_20102829_1</v>
      </c>
      <c r="B702" s="298" t="str">
        <f>PE!AP701</f>
        <v>KWS</v>
      </c>
      <c r="D702" s="25">
        <f>PE!AF701</f>
        <v>15.973188581131021</v>
      </c>
      <c r="E702" s="26">
        <f>PE!AL701</f>
        <v>10.495560602932066</v>
      </c>
      <c r="F702" s="26">
        <f>PP!Z701</f>
        <v>0</v>
      </c>
      <c r="G702" s="26">
        <f>PS!Q701</f>
        <v>0</v>
      </c>
      <c r="H702" s="26">
        <f>PMMA!G701</f>
        <v>0</v>
      </c>
      <c r="I702" s="26">
        <f>PET!Q701</f>
        <v>0</v>
      </c>
      <c r="J702" s="27">
        <f t="shared" si="21"/>
        <v>10.495560602932066</v>
      </c>
    </row>
    <row r="703" spans="1:10">
      <c r="A703" s="23" t="str">
        <f>PE!A702</f>
        <v>210730_KWS_Zul_SF_20102829_2</v>
      </c>
      <c r="B703" s="298" t="str">
        <f>PE!AP702</f>
        <v>KWS</v>
      </c>
      <c r="D703" s="25">
        <f>PE!AF702</f>
        <v>17.515471526713256</v>
      </c>
      <c r="E703" s="26">
        <f>PE!AL702</f>
        <v>13.249152980965393</v>
      </c>
      <c r="F703" s="26">
        <f>PP!Z702</f>
        <v>0</v>
      </c>
      <c r="G703" s="26">
        <f>PS!Q702</f>
        <v>0.33098434744931432</v>
      </c>
      <c r="H703" s="26">
        <f>PMMA!G702</f>
        <v>0</v>
      </c>
      <c r="I703" s="26">
        <f>PET!Q702</f>
        <v>0</v>
      </c>
      <c r="J703" s="27">
        <f t="shared" si="21"/>
        <v>13.580137328414708</v>
      </c>
    </row>
    <row r="704" spans="1:10">
      <c r="A704" s="23" t="str">
        <f>PE!A703</f>
        <v>210730_Standard_PE</v>
      </c>
      <c r="B704" s="298" t="str">
        <f>PE!AP703</f>
        <v>Methode</v>
      </c>
      <c r="D704" s="25">
        <f>PE!AF703</f>
        <v>22.344118081700664</v>
      </c>
      <c r="E704" s="26">
        <f>PE!AL703</f>
        <v>0.64497607655502409</v>
      </c>
      <c r="F704" s="26">
        <f>PP!Z703</f>
        <v>0</v>
      </c>
      <c r="G704" s="26">
        <f>PS!Q703</f>
        <v>-2.6241919626106079E-2</v>
      </c>
      <c r="H704" s="26">
        <f>PMMA!G703</f>
        <v>0</v>
      </c>
      <c r="I704" s="26">
        <f>PET!Q703</f>
        <v>0</v>
      </c>
      <c r="J704" s="27">
        <f t="shared" si="21"/>
        <v>0.61873415692891798</v>
      </c>
    </row>
    <row r="705" spans="1:10">
      <c r="A705" s="23" t="str">
        <f>PE!A704</f>
        <v>210802_KWS_Zul_SF_20102829_spike_PE_PET_PA</v>
      </c>
      <c r="B705" s="298" t="str">
        <f>PE!AP704</f>
        <v>KWS, Methode</v>
      </c>
      <c r="D705" s="25">
        <f>PE!AF704</f>
        <v>76.886009192605869</v>
      </c>
      <c r="E705" s="26">
        <f>PE!AL704</f>
        <v>38.405367265568657</v>
      </c>
      <c r="F705" s="26">
        <f>PP!Z704</f>
        <v>0</v>
      </c>
      <c r="G705" s="26">
        <f>PS!Q704</f>
        <v>0.43979843187836437</v>
      </c>
      <c r="H705" s="26">
        <f>PMMA!G704</f>
        <v>0</v>
      </c>
      <c r="I705" s="26">
        <f>PET!Q704</f>
        <v>0</v>
      </c>
      <c r="J705" s="27">
        <f t="shared" si="21"/>
        <v>38.845165697447023</v>
      </c>
    </row>
    <row r="706" spans="1:10">
      <c r="A706" s="23" t="str">
        <f>PE!A705</f>
        <v>210802_KWS_Zul_SF_20102829_spike_PP_PS_PMMA_1</v>
      </c>
      <c r="B706" s="298" t="str">
        <f>PE!AP705</f>
        <v>KWS, Methode</v>
      </c>
      <c r="D706" s="25">
        <f>PE!AF705</f>
        <v>17.814180728332719</v>
      </c>
      <c r="E706" s="26">
        <f>PE!AL705</f>
        <v>22.314181327802348</v>
      </c>
      <c r="F706" s="26">
        <f>PP!Z705</f>
        <v>44.354745126493142</v>
      </c>
      <c r="G706" s="26">
        <f>PS!Q705</f>
        <v>2.804274296686907</v>
      </c>
      <c r="H706" s="26">
        <f>PMMA!G705</f>
        <v>0</v>
      </c>
      <c r="I706" s="26">
        <f>PET!Q705</f>
        <v>0</v>
      </c>
      <c r="J706" s="27">
        <f t="shared" si="21"/>
        <v>69.4732007509824</v>
      </c>
    </row>
    <row r="707" spans="1:10">
      <c r="A707" s="23" t="str">
        <f>PE!A706</f>
        <v>210802_KWS_Zul_SF_20102829_spike_PP_PS_PMMA_2</v>
      </c>
      <c r="B707" s="298" t="str">
        <f>PE!AP706</f>
        <v>KWS, Methode</v>
      </c>
      <c r="D707" s="25" t="e">
        <f>PE!AF706</f>
        <v>#DIV/0!</v>
      </c>
      <c r="E707" s="26">
        <f>PE!AL706</f>
        <v>0</v>
      </c>
      <c r="F707" s="26">
        <f>PP!Z706</f>
        <v>0</v>
      </c>
      <c r="G707" s="26">
        <f>PS!Q706</f>
        <v>0</v>
      </c>
      <c r="H707" s="26">
        <f>PMMA!G706</f>
        <v>0</v>
      </c>
      <c r="I707" s="26">
        <f>PET!Q706</f>
        <v>0</v>
      </c>
      <c r="J707" s="27">
        <f t="shared" si="21"/>
        <v>0</v>
      </c>
    </row>
    <row r="708" spans="1:10">
      <c r="A708" s="23" t="str">
        <f>PE!A707</f>
        <v>210802_Luebeck_Zul_SF_21060809_1</v>
      </c>
      <c r="B708" s="298" t="str">
        <f>PE!AP707</f>
        <v>Kläranlagen</v>
      </c>
      <c r="D708" s="25">
        <f>PE!AF707</f>
        <v>61.708626410651291</v>
      </c>
      <c r="E708" s="26">
        <f>PE!AL707</f>
        <v>9.8504611716887478</v>
      </c>
      <c r="F708" s="26">
        <f>PP!Z707</f>
        <v>0</v>
      </c>
      <c r="G708" s="26">
        <f>PS!Q707</f>
        <v>0</v>
      </c>
      <c r="H708" s="26">
        <f>PMMA!G707</f>
        <v>0</v>
      </c>
      <c r="I708" s="26">
        <f>PET!Q707</f>
        <v>0</v>
      </c>
      <c r="J708" s="27">
        <f t="shared" si="21"/>
        <v>9.8504611716887478</v>
      </c>
    </row>
    <row r="709" spans="1:10">
      <c r="A709" s="23" t="str">
        <f>PE!A708</f>
        <v>210802_Luebeck_Zul_SF_21060809_2</v>
      </c>
      <c r="B709" s="298" t="str">
        <f>PE!AP708</f>
        <v>Kläranlagen</v>
      </c>
      <c r="D709" s="25">
        <f>PE!AF708</f>
        <v>0</v>
      </c>
      <c r="E709" s="26">
        <f>PE!AL708</f>
        <v>13.593658676685713</v>
      </c>
      <c r="F709" s="26">
        <f>PP!Z708</f>
        <v>0</v>
      </c>
      <c r="G709" s="26">
        <f>PS!Q708</f>
        <v>0</v>
      </c>
      <c r="H709" s="26">
        <f>PMMA!G708</f>
        <v>0</v>
      </c>
      <c r="I709" s="26">
        <f>PET!Q708</f>
        <v>0</v>
      </c>
      <c r="J709" s="27">
        <f t="shared" si="21"/>
        <v>13.593658676685713</v>
      </c>
    </row>
    <row r="710" spans="1:10">
      <c r="A710" s="23" t="str">
        <f>PE!A709</f>
        <v>210802_Luebeck_Zul_SF_21060809_Schlamm_1</v>
      </c>
      <c r="B710" s="298" t="str">
        <f>PE!AP709</f>
        <v>Kläranlagen</v>
      </c>
      <c r="D710" s="25" t="e">
        <f>PE!AF709</f>
        <v>#DIV/0!</v>
      </c>
      <c r="E710" s="26">
        <f>PE!AL709</f>
        <v>0</v>
      </c>
      <c r="F710" s="26">
        <f>PP!Z709</f>
        <v>0</v>
      </c>
      <c r="G710" s="26">
        <f>PS!Q709</f>
        <v>1.0327793078211966</v>
      </c>
      <c r="H710" s="26">
        <f>PMMA!G709</f>
        <v>0</v>
      </c>
      <c r="I710" s="26">
        <f>PET!Q709</f>
        <v>0</v>
      </c>
      <c r="J710" s="27">
        <f t="shared" si="21"/>
        <v>1.0327793078211966</v>
      </c>
    </row>
    <row r="711" spans="1:10">
      <c r="A711" s="23" t="str">
        <f>PE!A710</f>
        <v>210802_Luebeck_Zul_SF_21060809_Schlamm_2</v>
      </c>
      <c r="B711" s="298" t="str">
        <f>PE!AP710</f>
        <v>Kläranlagen</v>
      </c>
      <c r="D711" s="25" t="e">
        <f>PE!AF710</f>
        <v>#DIV/0!</v>
      </c>
      <c r="E711" s="26">
        <f>PE!AL710</f>
        <v>0</v>
      </c>
      <c r="F711" s="26">
        <f>PP!Z710</f>
        <v>0</v>
      </c>
      <c r="G711" s="26">
        <f>PS!Q710</f>
        <v>1.0910276518553543</v>
      </c>
      <c r="H711" s="26">
        <f>PMMA!G710</f>
        <v>0</v>
      </c>
      <c r="I711" s="26">
        <f>PET!Q710</f>
        <v>0</v>
      </c>
      <c r="J711" s="27">
        <f t="shared" si="21"/>
        <v>1.0910276518553543</v>
      </c>
    </row>
    <row r="712" spans="1:10">
      <c r="A712" s="23" t="str">
        <f>PE!A711</f>
        <v>210802_Rostock_PS_UESS_210621_spike_PP</v>
      </c>
      <c r="B712" s="298" t="str">
        <f>PE!AP711</f>
        <v>Kläranlagen, Methode</v>
      </c>
      <c r="D712" s="25">
        <f>PE!AF711</f>
        <v>76.890085489019498</v>
      </c>
      <c r="E712" s="26">
        <f>PE!AL711</f>
        <v>8.3914263287558395</v>
      </c>
      <c r="F712" s="26">
        <f>PP!Z711</f>
        <v>3.9617220913996456</v>
      </c>
      <c r="G712" s="26">
        <f>PS!Q711</f>
        <v>4.1236312202249117</v>
      </c>
      <c r="H712" s="26">
        <f>PMMA!G711</f>
        <v>0</v>
      </c>
      <c r="I712" s="26">
        <f>PET!Q711</f>
        <v>0</v>
      </c>
      <c r="J712" s="27">
        <f t="shared" si="21"/>
        <v>16.476779640380396</v>
      </c>
    </row>
    <row r="713" spans="1:10">
      <c r="A713" s="23" t="str">
        <f>PE!A712</f>
        <v>210802_Standard_PET_PE_PA_1</v>
      </c>
      <c r="B713" s="298" t="str">
        <f>PE!AP712</f>
        <v>Methode</v>
      </c>
      <c r="D713" s="25">
        <f>PE!AF712</f>
        <v>24.08104026846436</v>
      </c>
      <c r="E713" s="26">
        <f>PE!AL712</f>
        <v>118.31879051903024</v>
      </c>
      <c r="F713" s="26">
        <f>PP!Z712</f>
        <v>0</v>
      </c>
      <c r="G713" s="26">
        <f>PS!Q712</f>
        <v>22.512362466220718</v>
      </c>
      <c r="H713" s="26">
        <f>PMMA!G712</f>
        <v>0</v>
      </c>
      <c r="I713" s="26">
        <f>PET!Q712</f>
        <v>533.59454547797952</v>
      </c>
      <c r="J713" s="27">
        <f t="shared" si="21"/>
        <v>674.42569846323045</v>
      </c>
    </row>
    <row r="714" spans="1:10">
      <c r="A714" s="23" t="str">
        <f>PE!A713</f>
        <v>210802_Standard_PET_PE_PA_2</v>
      </c>
      <c r="B714" s="298" t="str">
        <f>PE!AP713</f>
        <v>Methode</v>
      </c>
      <c r="D714" s="25" t="e">
        <f>PE!AF713</f>
        <v>#DIV/0!</v>
      </c>
      <c r="E714" s="26">
        <f>PE!AL713</f>
        <v>0</v>
      </c>
      <c r="F714" s="26">
        <f>PP!Z713</f>
        <v>0</v>
      </c>
      <c r="G714" s="26">
        <f>PS!Q713</f>
        <v>0</v>
      </c>
      <c r="H714" s="26">
        <f>PMMA!G713</f>
        <v>0</v>
      </c>
      <c r="I714" s="26">
        <f>PET!Q713</f>
        <v>0</v>
      </c>
      <c r="J714" s="27">
        <f t="shared" si="21"/>
        <v>0</v>
      </c>
    </row>
    <row r="715" spans="1:10">
      <c r="A715" s="23" t="str">
        <f>PE!A714</f>
        <v>210802_Standard_PS_PP_PMMA</v>
      </c>
      <c r="B715" s="298" t="str">
        <f>PE!AP714</f>
        <v>Methode</v>
      </c>
      <c r="D715" s="25" t="e">
        <f>PE!AF714</f>
        <v>#DIV/0!</v>
      </c>
      <c r="E715" s="26">
        <f>PE!AL714</f>
        <v>0</v>
      </c>
      <c r="F715" s="26">
        <f>PP!Z714</f>
        <v>133.59079589673624</v>
      </c>
      <c r="G715" s="26">
        <f>PS!Q714</f>
        <v>234.52198884328891</v>
      </c>
      <c r="H715" s="26">
        <f>PMMA!G714</f>
        <v>219.72339278444662</v>
      </c>
      <c r="I715" s="26">
        <f>PET!Q714</f>
        <v>127.768547757105</v>
      </c>
      <c r="J715" s="27">
        <f t="shared" si="21"/>
        <v>715.60472528157686</v>
      </c>
    </row>
    <row r="716" spans="1:10">
      <c r="A716" s="23" t="str">
        <f>PE!A715</f>
        <v>210820_FK3_1</v>
      </c>
      <c r="B716" s="298" t="str">
        <f>PE!AP715</f>
        <v>Methodenvergleich</v>
      </c>
      <c r="D716" s="25">
        <f>PE!AF715</f>
        <v>60.485656251302558</v>
      </c>
      <c r="E716" s="26">
        <f>PE!AL715</f>
        <v>14.707013564905443</v>
      </c>
      <c r="F716" s="26">
        <f>PP!Z715</f>
        <v>0.4372159605384569</v>
      </c>
      <c r="G716" s="26">
        <f>PS!Q715</f>
        <v>0</v>
      </c>
      <c r="H716" s="26">
        <f>PMMA!G715</f>
        <v>0</v>
      </c>
      <c r="I716" s="26">
        <f>PET!Q715</f>
        <v>0</v>
      </c>
      <c r="J716" s="27">
        <f t="shared" si="21"/>
        <v>15.144229525443901</v>
      </c>
    </row>
    <row r="717" spans="1:10">
      <c r="A717" s="23" t="str">
        <f>PE!A716</f>
        <v>210820_FK3_2</v>
      </c>
      <c r="B717" s="298" t="str">
        <f>PE!AP716</f>
        <v>Methodenvergleich</v>
      </c>
      <c r="D717" s="25">
        <f>PE!AF716</f>
        <v>42.145395473548518</v>
      </c>
      <c r="E717" s="26">
        <f>PE!AL716</f>
        <v>14.063130627610409</v>
      </c>
      <c r="F717" s="26">
        <f>PP!Z716</f>
        <v>0</v>
      </c>
      <c r="G717" s="26">
        <f>PS!Q716</f>
        <v>0.28258658302452683</v>
      </c>
      <c r="H717" s="26">
        <f>PMMA!G716</f>
        <v>0</v>
      </c>
      <c r="I717" s="26">
        <f>PET!Q716</f>
        <v>0</v>
      </c>
      <c r="J717" s="27">
        <f t="shared" si="21"/>
        <v>14.345717210634936</v>
      </c>
    </row>
    <row r="718" spans="1:10">
      <c r="A718" s="23" t="str">
        <f>PE!A717</f>
        <v>210820_FK3_3</v>
      </c>
      <c r="B718" s="298" t="str">
        <f>PE!AP717</f>
        <v>Methodenvergleich</v>
      </c>
      <c r="D718" s="25">
        <f>PE!AF717</f>
        <v>3.2481651773210549</v>
      </c>
      <c r="E718" s="26">
        <f>PE!AL717</f>
        <v>12.93899658465925</v>
      </c>
      <c r="F718" s="26">
        <f>PP!Z717</f>
        <v>0</v>
      </c>
      <c r="G718" s="26">
        <f>PS!Q717</f>
        <v>0</v>
      </c>
      <c r="H718" s="26">
        <f>PMMA!G717</f>
        <v>0</v>
      </c>
      <c r="I718" s="26">
        <f>PET!Q717</f>
        <v>0</v>
      </c>
      <c r="J718" s="27">
        <f t="shared" si="21"/>
        <v>12.93899658465925</v>
      </c>
    </row>
    <row r="719" spans="1:10">
      <c r="A719" s="23" t="str">
        <f>PE!A718</f>
        <v>210820_gefaul_UESS_NeueS_R-Metallkugeln_PM_210209</v>
      </c>
      <c r="B719" s="298" t="str">
        <f>PE!AP718</f>
        <v>Methode</v>
      </c>
      <c r="D719" s="25" t="e">
        <f>PE!AF718</f>
        <v>#DIV/0!</v>
      </c>
      <c r="E719" s="26">
        <f>PE!AL718</f>
        <v>0</v>
      </c>
      <c r="F719" s="26">
        <f>PP!Z718</f>
        <v>0</v>
      </c>
      <c r="G719" s="26">
        <f>PS!Q718</f>
        <v>0</v>
      </c>
      <c r="H719" s="26">
        <f>PMMA!G718</f>
        <v>0</v>
      </c>
      <c r="I719" s="26">
        <f>PET!Q718</f>
        <v>0</v>
      </c>
      <c r="J719" s="27">
        <f t="shared" si="21"/>
        <v>0</v>
      </c>
    </row>
    <row r="720" spans="1:10">
      <c r="A720" s="23" t="str">
        <f>PE!A719</f>
        <v>210820_Luebeck_Zul_Filt_190806_1</v>
      </c>
      <c r="B720" s="298" t="str">
        <f>PE!AP719</f>
        <v>Kläranlagen</v>
      </c>
      <c r="D720" s="25">
        <f>PE!AF719</f>
        <v>19.201520912547569</v>
      </c>
      <c r="E720" s="26">
        <f>PE!AL719</f>
        <v>2.7938104174781344</v>
      </c>
      <c r="F720" s="26">
        <f>PP!Z719</f>
        <v>0</v>
      </c>
      <c r="G720" s="26">
        <f>PS!Q719</f>
        <v>0.29124322793102225</v>
      </c>
      <c r="H720" s="26">
        <f>PMMA!G719</f>
        <v>0</v>
      </c>
      <c r="I720" s="26">
        <f>PET!Q719</f>
        <v>0</v>
      </c>
      <c r="J720" s="27">
        <f t="shared" si="21"/>
        <v>3.0850536454091566</v>
      </c>
    </row>
    <row r="721" spans="1:10">
      <c r="A721" s="23" t="str">
        <f>PE!A720</f>
        <v>210820_Luebeck_Zul_Filt_190806_2</v>
      </c>
      <c r="B721" s="298" t="str">
        <f>PE!AP720</f>
        <v>Kläranlagen</v>
      </c>
      <c r="D721" s="25">
        <f>PE!AF720</f>
        <v>47.76457577656771</v>
      </c>
      <c r="E721" s="26">
        <f>PE!AL720</f>
        <v>4.0694013005667866</v>
      </c>
      <c r="F721" s="26">
        <f>PP!Z720</f>
        <v>0.71962808601572281</v>
      </c>
      <c r="G721" s="26">
        <f>PS!Q720</f>
        <v>0.29436114432894855</v>
      </c>
      <c r="H721" s="26">
        <f>PMMA!G720</f>
        <v>0</v>
      </c>
      <c r="I721" s="26">
        <f>PET!Q720</f>
        <v>0</v>
      </c>
      <c r="J721" s="27">
        <f t="shared" si="21"/>
        <v>5.0833905309114575</v>
      </c>
    </row>
    <row r="722" spans="1:10">
      <c r="A722" s="23" t="str">
        <f>PE!A721</f>
        <v>210820_Luebeck_Zul_Filt_190806_3</v>
      </c>
      <c r="B722" s="298" t="str">
        <f>PE!AP721</f>
        <v>Kläranlagen</v>
      </c>
      <c r="D722" s="25">
        <f>PE!AF721</f>
        <v>10.841889117043133</v>
      </c>
      <c r="E722" s="26">
        <f>PE!AL721</f>
        <v>2.0942723586151142</v>
      </c>
      <c r="F722" s="26">
        <f>PP!Z721</f>
        <v>0</v>
      </c>
      <c r="G722" s="26">
        <f>PS!Q721</f>
        <v>0</v>
      </c>
      <c r="H722" s="26">
        <f>PMMA!G721</f>
        <v>0</v>
      </c>
      <c r="I722" s="26">
        <f>PET!Q721</f>
        <v>0</v>
      </c>
      <c r="J722" s="27">
        <f t="shared" si="21"/>
        <v>2.0942723586151142</v>
      </c>
    </row>
    <row r="723" spans="1:10">
      <c r="A723" s="23" t="str">
        <f>PE!A722</f>
        <v>210820_Rostock_Abl_Filt_21060102_1</v>
      </c>
      <c r="B723" s="298" t="str">
        <f>PE!AP722</f>
        <v>Kläranlagen</v>
      </c>
      <c r="D723" s="25">
        <f>PE!AF722</f>
        <v>18.564982942665299</v>
      </c>
      <c r="E723" s="26">
        <f>PE!AL722</f>
        <v>6.007715421918542</v>
      </c>
      <c r="F723" s="26">
        <f>PP!Z722</f>
        <v>3.239771997271724</v>
      </c>
      <c r="G723" s="26">
        <f>PS!Q722</f>
        <v>0</v>
      </c>
      <c r="H723" s="26">
        <f>PMMA!G722</f>
        <v>0</v>
      </c>
      <c r="I723" s="26">
        <f>PET!Q722</f>
        <v>0</v>
      </c>
      <c r="J723" s="27">
        <f t="shared" si="21"/>
        <v>9.2474874191902661</v>
      </c>
    </row>
    <row r="724" spans="1:10">
      <c r="A724" s="23" t="str">
        <f>PE!A723</f>
        <v>210820_Rostock_Abl_Filt_21060102_2</v>
      </c>
      <c r="B724" s="298" t="str">
        <f>PE!AP723</f>
        <v>Kläranlagen</v>
      </c>
      <c r="D724" s="25">
        <f>PE!AF723</f>
        <v>0</v>
      </c>
      <c r="E724" s="26">
        <f>PE!AL723</f>
        <v>1.089518388402188</v>
      </c>
      <c r="F724" s="26">
        <f>PP!Z723</f>
        <v>3.3061189562723783</v>
      </c>
      <c r="G724" s="26">
        <f>PS!Q723</f>
        <v>0.15261342917321927</v>
      </c>
      <c r="H724" s="26">
        <f>PMMA!G723</f>
        <v>0</v>
      </c>
      <c r="I724" s="26">
        <f>PET!Q723</f>
        <v>0</v>
      </c>
      <c r="J724" s="27">
        <f t="shared" si="21"/>
        <v>4.5482507738477853</v>
      </c>
    </row>
    <row r="725" spans="1:10">
      <c r="A725" s="23" t="str">
        <f>PE!A724</f>
        <v>210820_Rostock_Abl_Filt_21060102_3</v>
      </c>
      <c r="B725" s="298" t="str">
        <f>PE!AP724</f>
        <v>Kläranlagen</v>
      </c>
      <c r="D725" s="25">
        <f>PE!AF724</f>
        <v>13.940933629723769</v>
      </c>
      <c r="E725" s="26">
        <f>PE!AL724</f>
        <v>4.5100828782034146</v>
      </c>
      <c r="F725" s="26">
        <f>PP!Z724</f>
        <v>3.4217494812155467</v>
      </c>
      <c r="G725" s="26">
        <f>PS!Q724</f>
        <v>0.15372569988160256</v>
      </c>
      <c r="H725" s="26">
        <f>PMMA!G724</f>
        <v>0</v>
      </c>
      <c r="I725" s="26">
        <f>PET!Q724</f>
        <v>0</v>
      </c>
      <c r="J725" s="27">
        <f t="shared" si="21"/>
        <v>8.0855580593005634</v>
      </c>
    </row>
    <row r="726" spans="1:10">
      <c r="A726" s="23" t="str">
        <f>PE!A725</f>
        <v>210820_gefaul_UESS_neueS_R-Metallkugeln_PM_210209</v>
      </c>
      <c r="B726" s="298" t="str">
        <f>PE!AP725</f>
        <v>Methode</v>
      </c>
      <c r="D726" s="25" t="e">
        <f>PE!AF725</f>
        <v>#DIV/0!</v>
      </c>
      <c r="E726" s="26">
        <f>PE!AL725</f>
        <v>0</v>
      </c>
      <c r="F726" s="26">
        <f>PP!Z725</f>
        <v>0</v>
      </c>
      <c r="G726" s="26">
        <f>PS!Q725</f>
        <v>0</v>
      </c>
      <c r="H726" s="26">
        <f>PMMA!G725</f>
        <v>0</v>
      </c>
      <c r="I726" s="26">
        <f>PET!Q725</f>
        <v>0</v>
      </c>
      <c r="J726" s="27">
        <f t="shared" si="21"/>
        <v>0</v>
      </c>
    </row>
    <row r="727" spans="1:10">
      <c r="A727" s="23" t="str">
        <f>PE!A726</f>
        <v>210827_Malchow_Abl_Filt_21062223_1</v>
      </c>
      <c r="B727" s="298" t="str">
        <f>PE!AP726</f>
        <v>Kläranlagen</v>
      </c>
      <c r="D727" s="25">
        <f>PE!AF726</f>
        <v>39.441077537533666</v>
      </c>
      <c r="E727" s="26">
        <f>PE!AL726</f>
        <v>5.6596206162281684</v>
      </c>
      <c r="F727" s="26">
        <f>PP!Z726</f>
        <v>1.4132560035674424</v>
      </c>
      <c r="G727" s="26">
        <f>PS!Q726</f>
        <v>0</v>
      </c>
      <c r="H727" s="26">
        <f>PMMA!G726</f>
        <v>0</v>
      </c>
      <c r="I727" s="26">
        <f>PET!Q726</f>
        <v>0</v>
      </c>
      <c r="J727" s="27">
        <f t="shared" si="21"/>
        <v>7.0728766197956112</v>
      </c>
    </row>
    <row r="728" spans="1:10">
      <c r="A728" s="23" t="str">
        <f>PE!A727</f>
        <v>210827_Malchow_Abl_Filt_21062223_2</v>
      </c>
      <c r="B728" s="298" t="str">
        <f>PE!AP727</f>
        <v>Kläranlagen</v>
      </c>
      <c r="D728" s="25">
        <f>PE!AF727</f>
        <v>57.596326722019533</v>
      </c>
      <c r="E728" s="26">
        <f>PE!AL727</f>
        <v>5.197442361338104</v>
      </c>
      <c r="F728" s="26">
        <f>PP!Z727</f>
        <v>1.5705387966739952</v>
      </c>
      <c r="G728" s="26">
        <f>PS!Q727</f>
        <v>0</v>
      </c>
      <c r="H728" s="26">
        <f>PMMA!G727</f>
        <v>0</v>
      </c>
      <c r="I728" s="26">
        <f>PET!Q727</f>
        <v>0</v>
      </c>
      <c r="J728" s="27">
        <f t="shared" si="21"/>
        <v>6.7679811580120992</v>
      </c>
    </row>
    <row r="729" spans="1:10">
      <c r="A729" s="23" t="str">
        <f>PE!A728</f>
        <v>210827_Malchow_Abl_Filt_21062223_3</v>
      </c>
      <c r="B729" s="298" t="str">
        <f>PE!AP728</f>
        <v>Kläranlagen</v>
      </c>
      <c r="D729" s="25">
        <f>PE!AF728</f>
        <v>20.122925205893971</v>
      </c>
      <c r="E729" s="26">
        <f>PE!AL728</f>
        <v>5.0776610339932038</v>
      </c>
      <c r="F729" s="26">
        <f>PP!Z728</f>
        <v>1.3013433684019502</v>
      </c>
      <c r="G729" s="26">
        <f>PS!Q728</f>
        <v>0</v>
      </c>
      <c r="H729" s="26">
        <f>PMMA!G728</f>
        <v>0</v>
      </c>
      <c r="I729" s="26">
        <f>PET!Q728</f>
        <v>0</v>
      </c>
      <c r="J729" s="27">
        <f t="shared" si="21"/>
        <v>6.3790044023951538</v>
      </c>
    </row>
    <row r="730" spans="1:10">
      <c r="A730" s="23" t="str">
        <f>PE!A729</f>
        <v>210827_Malchow_Abl_SF_21062223_1</v>
      </c>
      <c r="B730" s="298" t="str">
        <f>PE!AP729</f>
        <v>Kläranlagen</v>
      </c>
      <c r="D730" s="25">
        <f>PE!AF729</f>
        <v>28.740032959898741</v>
      </c>
      <c r="E730" s="26">
        <f>PE!AL729</f>
        <v>33.924866413744105</v>
      </c>
      <c r="F730" s="26">
        <f>PP!Z729</f>
        <v>0</v>
      </c>
      <c r="G730" s="26">
        <f>PS!Q729</f>
        <v>0.44274624653963313</v>
      </c>
      <c r="H730" s="26">
        <f>PMMA!G729</f>
        <v>0</v>
      </c>
      <c r="I730" s="26">
        <f>PET!Q729</f>
        <v>0</v>
      </c>
      <c r="J730" s="27">
        <f t="shared" si="21"/>
        <v>34.36761266028374</v>
      </c>
    </row>
    <row r="731" spans="1:10">
      <c r="A731" s="23" t="str">
        <f>PE!A730</f>
        <v>210827_Malchow_Abl_SF_21062223_2</v>
      </c>
      <c r="B731" s="298" t="str">
        <f>PE!AP730</f>
        <v>Kläranlagen</v>
      </c>
      <c r="D731" s="25">
        <f>PE!AF730</f>
        <v>26.193939564525259</v>
      </c>
      <c r="E731" s="26">
        <f>PE!AL730</f>
        <v>24.385166714877162</v>
      </c>
      <c r="F731" s="26">
        <f>PP!Z730</f>
        <v>0</v>
      </c>
      <c r="G731" s="26">
        <f>PS!Q730</f>
        <v>0</v>
      </c>
      <c r="H731" s="26">
        <f>PMMA!G730</f>
        <v>0</v>
      </c>
      <c r="I731" s="26">
        <f>PET!Q730</f>
        <v>0</v>
      </c>
      <c r="J731" s="27">
        <f t="shared" si="21"/>
        <v>24.385166714877162</v>
      </c>
    </row>
    <row r="732" spans="1:10">
      <c r="A732" s="23" t="str">
        <f>PE!A731</f>
        <v>210827_Malchow_Abl_SF_21062223_3</v>
      </c>
      <c r="B732" s="298" t="str">
        <f>PE!AP731</f>
        <v>Kläranlagen</v>
      </c>
      <c r="D732" s="25">
        <f>PE!AF731</f>
        <v>33.941032413212767</v>
      </c>
      <c r="E732" s="26">
        <f>PE!AL731</f>
        <v>21.605351091193302</v>
      </c>
      <c r="F732" s="26">
        <f>PP!Z731</f>
        <v>0</v>
      </c>
      <c r="G732" s="26">
        <f>PS!Q731</f>
        <v>0</v>
      </c>
      <c r="H732" s="26">
        <f>PMMA!G731</f>
        <v>0</v>
      </c>
      <c r="I732" s="26">
        <f>PET!Q731</f>
        <v>0</v>
      </c>
      <c r="J732" s="27">
        <f t="shared" si="21"/>
        <v>21.605351091193302</v>
      </c>
    </row>
    <row r="733" spans="1:10">
      <c r="A733" s="23" t="str">
        <f>PE!A732</f>
        <v>210827_Malchow_Zul_Filt_21062223_1</v>
      </c>
      <c r="B733" s="298" t="str">
        <f>PE!AP732</f>
        <v>Kläranlagen</v>
      </c>
      <c r="D733" s="25">
        <f>PE!AF732</f>
        <v>58.33633701383836</v>
      </c>
      <c r="E733" s="26">
        <f>PE!AL732</f>
        <v>15.189281361899759</v>
      </c>
      <c r="F733" s="26">
        <f>PP!Z732</f>
        <v>2.657977340060099</v>
      </c>
      <c r="G733" s="26">
        <f>PS!Q732</f>
        <v>0.21270869837554016</v>
      </c>
      <c r="H733" s="26">
        <f>PMMA!G732</f>
        <v>0</v>
      </c>
      <c r="I733" s="26">
        <f>PET!Q732</f>
        <v>0</v>
      </c>
      <c r="J733" s="27">
        <f t="shared" si="21"/>
        <v>18.059967400335399</v>
      </c>
    </row>
    <row r="734" spans="1:10">
      <c r="A734" s="23" t="str">
        <f>PE!A733</f>
        <v>210827_Malchow_Zul_Filt_21062223_2</v>
      </c>
      <c r="B734" s="298" t="str">
        <f>PE!AP733</f>
        <v>Kläranlagen</v>
      </c>
      <c r="D734" s="25">
        <f>PE!AF733</f>
        <v>47.150360614672053</v>
      </c>
      <c r="E734" s="26">
        <f>PE!AL733</f>
        <v>11.267952423454757</v>
      </c>
      <c r="F734" s="26">
        <f>PP!Z733</f>
        <v>9.6794561508064216</v>
      </c>
      <c r="G734" s="26">
        <f>PS!Q733</f>
        <v>0.21152592451658211</v>
      </c>
      <c r="H734" s="26">
        <f>PMMA!G733</f>
        <v>0</v>
      </c>
      <c r="I734" s="26">
        <f>PET!Q733</f>
        <v>0</v>
      </c>
      <c r="J734" s="27">
        <f t="shared" si="21"/>
        <v>21.158934498777761</v>
      </c>
    </row>
    <row r="735" spans="1:10">
      <c r="A735" s="23" t="str">
        <f>PE!A734</f>
        <v>210827_Malchow_Zul_Filt_21062223_3</v>
      </c>
      <c r="B735" s="298" t="str">
        <f>PE!AP734</f>
        <v>Kläranlagen</v>
      </c>
      <c r="D735" s="25">
        <f>PE!AF734</f>
        <v>44.002938423878554</v>
      </c>
      <c r="E735" s="26">
        <f>PE!AL734</f>
        <v>12.781957706578375</v>
      </c>
      <c r="F735" s="26">
        <f>PP!Z734</f>
        <v>1.7019695141220765</v>
      </c>
      <c r="G735" s="26">
        <f>PS!Q734</f>
        <v>0</v>
      </c>
      <c r="H735" s="26">
        <f>PMMA!G734</f>
        <v>0</v>
      </c>
      <c r="I735" s="26">
        <f>PET!Q734</f>
        <v>0</v>
      </c>
      <c r="J735" s="27">
        <f t="shared" si="21"/>
        <v>14.483927220700451</v>
      </c>
    </row>
    <row r="736" spans="1:10">
      <c r="A736" s="23" t="str">
        <f>PE!A735</f>
        <v>210827_Rostock_Abl_SF_21060203_1</v>
      </c>
      <c r="B736" s="298" t="str">
        <f>PE!AP735</f>
        <v>Kläranlagen</v>
      </c>
      <c r="D736" s="25">
        <f>PE!AF735</f>
        <v>26.674499558443053</v>
      </c>
      <c r="E736" s="26">
        <f>PE!AL735</f>
        <v>9.2920761134785064</v>
      </c>
      <c r="F736" s="26">
        <f>PP!Z735</f>
        <v>0</v>
      </c>
      <c r="G736" s="26">
        <f>PS!Q735</f>
        <v>0</v>
      </c>
      <c r="H736" s="26">
        <f>PMMA!G735</f>
        <v>0</v>
      </c>
      <c r="I736" s="26">
        <f>PET!Q735</f>
        <v>0</v>
      </c>
      <c r="J736" s="27">
        <f t="shared" si="21"/>
        <v>9.2920761134785064</v>
      </c>
    </row>
    <row r="737" spans="1:10">
      <c r="A737" s="23" t="str">
        <f>PE!A736</f>
        <v>210827_Rostock_Abl_SF_21060203_2</v>
      </c>
      <c r="B737" s="298" t="str">
        <f>PE!AP736</f>
        <v>Kläranlagen</v>
      </c>
      <c r="D737" s="25">
        <f>PE!AF736</f>
        <v>0</v>
      </c>
      <c r="E737" s="26">
        <f>PE!AL736</f>
        <v>16.82899030172857</v>
      </c>
      <c r="F737" s="26">
        <f>PP!Z736</f>
        <v>0</v>
      </c>
      <c r="G737" s="26">
        <f>PS!Q736</f>
        <v>0</v>
      </c>
      <c r="H737" s="26">
        <f>PMMA!G736</f>
        <v>0</v>
      </c>
      <c r="I737" s="26">
        <f>PET!Q736</f>
        <v>0</v>
      </c>
      <c r="J737" s="27">
        <f t="shared" si="21"/>
        <v>16.82899030172857</v>
      </c>
    </row>
    <row r="738" spans="1:10">
      <c r="A738" s="23" t="str">
        <f>PE!A737</f>
        <v>210901_Malchow_Abl_Filt_21062122_1</v>
      </c>
      <c r="B738" s="298" t="str">
        <f>PE!AP737</f>
        <v>Kläranlagen</v>
      </c>
      <c r="D738" s="25">
        <f>PE!AF737</f>
        <v>44.418787435267966</v>
      </c>
      <c r="E738" s="26">
        <f>PE!AL737</f>
        <v>7.2746028471219306</v>
      </c>
      <c r="F738" s="26">
        <f>PP!Z737</f>
        <v>2.0084970466649854</v>
      </c>
      <c r="G738" s="26">
        <f>PS!Q737</f>
        <v>0</v>
      </c>
      <c r="H738" s="26">
        <f>PMMA!G737</f>
        <v>0</v>
      </c>
      <c r="I738" s="26">
        <f>PET!Q737</f>
        <v>0</v>
      </c>
      <c r="J738" s="27">
        <f t="shared" si="21"/>
        <v>9.2830998937869165</v>
      </c>
    </row>
    <row r="739" spans="1:10">
      <c r="A739" s="23" t="str">
        <f>PE!A738</f>
        <v>210901_Malchow_Abl_Filt_21062122_2</v>
      </c>
      <c r="B739" s="298" t="str">
        <f>PE!AP738</f>
        <v>Kläranlagen</v>
      </c>
      <c r="D739" s="25">
        <f>PE!AF738</f>
        <v>46.57889640109952</v>
      </c>
      <c r="E739" s="26">
        <f>PE!AL738</f>
        <v>10.301015170620451</v>
      </c>
      <c r="F739" s="26">
        <f>PP!Z738</f>
        <v>1.6221352675243399</v>
      </c>
      <c r="G739" s="26">
        <f>PS!Q738</f>
        <v>0</v>
      </c>
      <c r="H739" s="26">
        <f>PMMA!G738</f>
        <v>0</v>
      </c>
      <c r="I739" s="26">
        <f>PET!Q738</f>
        <v>0</v>
      </c>
      <c r="J739" s="27">
        <f t="shared" si="21"/>
        <v>11.923150438144791</v>
      </c>
    </row>
    <row r="740" spans="1:10">
      <c r="A740" s="23" t="str">
        <f>PE!A739</f>
        <v>210901_Malchow_Abl_Filt_21062122_3</v>
      </c>
      <c r="B740" s="298" t="str">
        <f>PE!AP739</f>
        <v>Kläranlagen</v>
      </c>
      <c r="D740" s="25">
        <f>PE!AF739</f>
        <v>38.195517530871584</v>
      </c>
      <c r="E740" s="26">
        <f>PE!AL739</f>
        <v>5.7183303660135012</v>
      </c>
      <c r="F740" s="26">
        <f>PP!Z739</f>
        <v>1.1597860131081308</v>
      </c>
      <c r="G740" s="26">
        <f>PS!Q739</f>
        <v>0</v>
      </c>
      <c r="H740" s="26">
        <f>PMMA!G739</f>
        <v>0</v>
      </c>
      <c r="I740" s="26">
        <f>PET!Q739</f>
        <v>0</v>
      </c>
      <c r="J740" s="27">
        <f t="shared" si="21"/>
        <v>6.8781163791216322</v>
      </c>
    </row>
    <row r="741" spans="1:10">
      <c r="A741" s="23" t="str">
        <f>PE!A740</f>
        <v>210901_Malchow_Abl_SF_21062122_1</v>
      </c>
      <c r="B741" s="298" t="str">
        <f>PE!AP740</f>
        <v>Kläranlagen</v>
      </c>
      <c r="D741" s="25">
        <f>PE!AF740</f>
        <v>54.520152783754902</v>
      </c>
      <c r="E741" s="26">
        <f>PE!AL740</f>
        <v>18.760129168367484</v>
      </c>
      <c r="F741" s="26">
        <f>PP!Z740</f>
        <v>0</v>
      </c>
      <c r="G741" s="26">
        <f>PS!Q740</f>
        <v>0</v>
      </c>
      <c r="H741" s="26">
        <f>PMMA!G740</f>
        <v>0</v>
      </c>
      <c r="I741" s="26">
        <f>PET!Q740</f>
        <v>0</v>
      </c>
      <c r="J741" s="27">
        <f t="shared" si="21"/>
        <v>18.760129168367484</v>
      </c>
    </row>
    <row r="742" spans="1:10">
      <c r="A742" s="23" t="str">
        <f>PE!A741</f>
        <v>210901_Malchow_Abl_SF_21062122_2</v>
      </c>
      <c r="B742" s="298" t="str">
        <f>PE!AP741</f>
        <v>Kläranlagen</v>
      </c>
      <c r="D742" s="25">
        <f>PE!AF741</f>
        <v>47.696365910043838</v>
      </c>
      <c r="E742" s="26">
        <f>PE!AL741</f>
        <v>15.358337131327415</v>
      </c>
      <c r="F742" s="26">
        <f>PP!Z741</f>
        <v>0</v>
      </c>
      <c r="G742" s="26">
        <f>PS!Q741</f>
        <v>0</v>
      </c>
      <c r="H742" s="26">
        <f>PMMA!G741</f>
        <v>0</v>
      </c>
      <c r="I742" s="26">
        <f>PET!Q741</f>
        <v>0</v>
      </c>
      <c r="J742" s="27">
        <f t="shared" si="21"/>
        <v>15.358337131327415</v>
      </c>
    </row>
    <row r="743" spans="1:10">
      <c r="A743" s="23" t="str">
        <f>PE!A742</f>
        <v>210901_Malchow_Abl_SF_21062122_3</v>
      </c>
      <c r="B743" s="298" t="str">
        <f>PE!AP742</f>
        <v>Kläranlagen</v>
      </c>
      <c r="D743" s="25">
        <f>PE!AF742</f>
        <v>49.113540745052276</v>
      </c>
      <c r="E743" s="26">
        <f>PE!AL742</f>
        <v>19.304096624786776</v>
      </c>
      <c r="F743" s="26">
        <f>PP!Z742</f>
        <v>0</v>
      </c>
      <c r="G743" s="26">
        <f>PS!Q742</f>
        <v>0</v>
      </c>
      <c r="H743" s="26">
        <f>PMMA!G742</f>
        <v>0</v>
      </c>
      <c r="I743" s="26">
        <f>PET!Q742</f>
        <v>0</v>
      </c>
      <c r="J743" s="27">
        <f t="shared" si="21"/>
        <v>19.304096624786776</v>
      </c>
    </row>
    <row r="744" spans="1:10">
      <c r="A744" s="23" t="str">
        <f>PE!A743</f>
        <v>210901_Rostock_Zul_Filt_21060203_1</v>
      </c>
      <c r="B744" s="298" t="str">
        <f>PE!AP743</f>
        <v>Kläranlagen</v>
      </c>
      <c r="D744" s="25">
        <f>PE!AF743</f>
        <v>58.800775816030956</v>
      </c>
      <c r="E744" s="26">
        <f>PE!AL743</f>
        <v>4.5627640956793396</v>
      </c>
      <c r="F744" s="26">
        <f>PP!Z743</f>
        <v>0</v>
      </c>
      <c r="G744" s="26">
        <f>PS!Q743</f>
        <v>0</v>
      </c>
      <c r="H744" s="26">
        <f>PMMA!G743</f>
        <v>0</v>
      </c>
      <c r="I744" s="26">
        <f>PET!Q743</f>
        <v>0</v>
      </c>
      <c r="J744" s="27">
        <f t="shared" si="21"/>
        <v>4.5627640956793396</v>
      </c>
    </row>
    <row r="745" spans="1:10">
      <c r="A745" s="23" t="str">
        <f>PE!A744</f>
        <v>210901_Rostock_Zul_Filt_21060203_2</v>
      </c>
      <c r="B745" s="298" t="str">
        <f>PE!AP744</f>
        <v>Kläranlagen</v>
      </c>
      <c r="D745" s="25">
        <f>PE!AF744</f>
        <v>50.16528073664972</v>
      </c>
      <c r="E745" s="26">
        <f>PE!AL744</f>
        <v>6.183241879373111</v>
      </c>
      <c r="F745" s="26">
        <f>PP!Z744</f>
        <v>0</v>
      </c>
      <c r="G745" s="26">
        <f>PS!Q744</f>
        <v>0.21237941120116721</v>
      </c>
      <c r="H745" s="26">
        <f>PMMA!G744</f>
        <v>0</v>
      </c>
      <c r="I745" s="26">
        <f>PET!Q744</f>
        <v>0</v>
      </c>
      <c r="J745" s="27">
        <f t="shared" si="21"/>
        <v>6.3956212905742778</v>
      </c>
    </row>
    <row r="746" spans="1:10">
      <c r="A746" s="23" t="str">
        <f>PE!A745</f>
        <v>210901_Rostock_Zul_Filt_21060203_3</v>
      </c>
      <c r="B746" s="298" t="str">
        <f>PE!AP745</f>
        <v>Kläranlagen</v>
      </c>
      <c r="D746" s="25">
        <f>PE!AF745</f>
        <v>45.350048292721915</v>
      </c>
      <c r="E746" s="26">
        <f>PE!AL745</f>
        <v>7.2932919913616878</v>
      </c>
      <c r="F746" s="26">
        <f>PP!Z745</f>
        <v>0</v>
      </c>
      <c r="G746" s="26">
        <f>PS!Q745</f>
        <v>0.23970649271669578</v>
      </c>
      <c r="H746" s="26">
        <f>PMMA!G745</f>
        <v>0</v>
      </c>
      <c r="I746" s="26">
        <f>PET!Q745</f>
        <v>0</v>
      </c>
      <c r="J746" s="27">
        <f t="shared" si="21"/>
        <v>7.5329984840783837</v>
      </c>
    </row>
    <row r="747" spans="1:10">
      <c r="A747" s="23" t="str">
        <f>PE!A746</f>
        <v>210901_Standard_PA_SBR</v>
      </c>
      <c r="B747" s="298" t="str">
        <f>PE!AP746</f>
        <v>Methode</v>
      </c>
      <c r="D747" s="25" t="e">
        <f>PE!AF746</f>
        <v>#DIV/0!</v>
      </c>
      <c r="E747" s="26">
        <f>PE!AL746</f>
        <v>0</v>
      </c>
      <c r="F747" s="26">
        <f>PP!Z746</f>
        <v>0</v>
      </c>
      <c r="G747" s="26">
        <f>PS!Q746</f>
        <v>-0.1999325301432201</v>
      </c>
      <c r="H747" s="26">
        <f>PMMA!G746</f>
        <v>0</v>
      </c>
      <c r="I747" s="26">
        <f>PET!Q746</f>
        <v>0</v>
      </c>
      <c r="J747" s="27">
        <f t="shared" ref="J747:J810" si="22">SUM(E747:I747)</f>
        <v>-0.1999325301432201</v>
      </c>
    </row>
    <row r="748" spans="1:10">
      <c r="A748" s="23" t="str">
        <f>PE!A747</f>
        <v>210901_Standard_PE_PP</v>
      </c>
      <c r="B748" s="298" t="str">
        <f>PE!AP747</f>
        <v>Methode</v>
      </c>
      <c r="D748" s="25">
        <f>PE!AF747</f>
        <v>46.557019752971307</v>
      </c>
      <c r="E748" s="26">
        <f>PE!AL747</f>
        <v>-0.33363103902280655</v>
      </c>
      <c r="F748" s="26">
        <f>PP!Z747</f>
        <v>-0.66994761897345656</v>
      </c>
      <c r="G748" s="26">
        <f>PS!Q747</f>
        <v>0</v>
      </c>
      <c r="H748" s="26">
        <f>PMMA!G747</f>
        <v>0</v>
      </c>
      <c r="I748" s="26">
        <f>PET!Q747</f>
        <v>0</v>
      </c>
      <c r="J748" s="27">
        <f t="shared" si="22"/>
        <v>-1.0035786579962631</v>
      </c>
    </row>
    <row r="749" spans="1:10">
      <c r="A749" s="23" t="str">
        <f>PE!A748</f>
        <v>210901_Waren_Abl_Filt_21061617_1</v>
      </c>
      <c r="B749" s="298" t="str">
        <f>PE!AP748</f>
        <v>Kläranlagen</v>
      </c>
      <c r="D749" s="25" t="e">
        <f>PE!AF748</f>
        <v>#DIV/0!</v>
      </c>
      <c r="E749" s="26">
        <f>PE!AL748</f>
        <v>0</v>
      </c>
      <c r="F749" s="26">
        <f>PP!Z748</f>
        <v>0</v>
      </c>
      <c r="G749" s="26">
        <f>PS!Q748</f>
        <v>0</v>
      </c>
      <c r="H749" s="26">
        <f>PMMA!G748</f>
        <v>0</v>
      </c>
      <c r="I749" s="26">
        <f>PET!Q748</f>
        <v>0</v>
      </c>
      <c r="J749" s="27">
        <f t="shared" si="22"/>
        <v>0</v>
      </c>
    </row>
    <row r="750" spans="1:10">
      <c r="A750" s="23" t="str">
        <f>PE!A749</f>
        <v>210901_Waren_Abl_Filt_21061617_2</v>
      </c>
      <c r="B750" s="298" t="str">
        <f>PE!AP749</f>
        <v>Kläranlagen</v>
      </c>
      <c r="D750" s="25" t="e">
        <f>PE!AF749</f>
        <v>#DIV/0!</v>
      </c>
      <c r="E750" s="26">
        <f>PE!AL749</f>
        <v>0</v>
      </c>
      <c r="F750" s="26">
        <f>PP!Z749</f>
        <v>0</v>
      </c>
      <c r="G750" s="26">
        <f>PS!Q749</f>
        <v>0</v>
      </c>
      <c r="H750" s="26">
        <f>PMMA!G749</f>
        <v>0</v>
      </c>
      <c r="I750" s="26">
        <f>PET!Q749</f>
        <v>0</v>
      </c>
      <c r="J750" s="27">
        <f t="shared" si="22"/>
        <v>0</v>
      </c>
    </row>
    <row r="751" spans="1:10">
      <c r="A751" s="23" t="str">
        <f>PE!A750</f>
        <v>210901_Waren_Abl_Filt_21061617_3</v>
      </c>
      <c r="B751" s="298" t="str">
        <f>PE!AP750</f>
        <v>Kläranlagen</v>
      </c>
      <c r="D751" s="25" t="e">
        <f>PE!AF750</f>
        <v>#DIV/0!</v>
      </c>
      <c r="E751" s="26">
        <f>PE!AL750</f>
        <v>0</v>
      </c>
      <c r="F751" s="26">
        <f>PP!Z750</f>
        <v>0</v>
      </c>
      <c r="G751" s="26">
        <f>PS!Q750</f>
        <v>0</v>
      </c>
      <c r="H751" s="26">
        <f>PMMA!G750</f>
        <v>0</v>
      </c>
      <c r="I751" s="26">
        <f>PET!Q750</f>
        <v>0</v>
      </c>
      <c r="J751" s="27">
        <f t="shared" si="22"/>
        <v>0</v>
      </c>
    </row>
    <row r="752" spans="1:10">
      <c r="A752" s="23" t="str">
        <f>PE!A751</f>
        <v>210901_Waren_Abl_Filt_21061617_spike_PS_PET</v>
      </c>
      <c r="B752" s="298" t="str">
        <f>PE!AP751</f>
        <v>Kläranlage, Methode</v>
      </c>
      <c r="D752" s="25">
        <f>PE!AF751</f>
        <v>0.7378984651711924</v>
      </c>
      <c r="E752" s="26">
        <f>PE!AL751</f>
        <v>5.6191795135462366</v>
      </c>
      <c r="F752" s="26">
        <f>PP!Z751</f>
        <v>2.0748505228590148</v>
      </c>
      <c r="G752" s="26">
        <f>PS!Q751</f>
        <v>3.4738404637315798</v>
      </c>
      <c r="H752" s="26">
        <f>PMMA!G751</f>
        <v>0</v>
      </c>
      <c r="I752" s="26">
        <f>PET!Q751</f>
        <v>0</v>
      </c>
      <c r="J752" s="27">
        <f t="shared" si="22"/>
        <v>11.167870500136832</v>
      </c>
    </row>
    <row r="753" spans="1:18">
      <c r="A753" s="23" t="str">
        <f>PE!A752</f>
        <v>210901_Waren_Abl_SF_21061617_1</v>
      </c>
      <c r="B753" s="298" t="str">
        <f>PE!AP752</f>
        <v>Kläranlagen</v>
      </c>
      <c r="D753" s="25">
        <f>PE!AF752</f>
        <v>11.197883864466583</v>
      </c>
      <c r="E753" s="26">
        <f>PE!AL752</f>
        <v>18.883542370825293</v>
      </c>
      <c r="F753" s="26">
        <f>PP!Z752</f>
        <v>0</v>
      </c>
      <c r="G753" s="26">
        <f>PS!Q752</f>
        <v>0</v>
      </c>
      <c r="H753" s="26">
        <f>PMMA!G752</f>
        <v>0</v>
      </c>
      <c r="I753" s="26">
        <f>PET!Q752</f>
        <v>0</v>
      </c>
      <c r="J753" s="27">
        <f t="shared" si="22"/>
        <v>18.883542370825293</v>
      </c>
    </row>
    <row r="754" spans="1:18">
      <c r="A754" s="23" t="str">
        <f>PE!A753</f>
        <v>210901_Waren_Abl_SF_21061617_2</v>
      </c>
      <c r="B754" s="298" t="str">
        <f>PE!AP753</f>
        <v>Kläranlagen</v>
      </c>
      <c r="D754" s="25" t="e">
        <f>PE!AF753</f>
        <v>#DIV/0!</v>
      </c>
      <c r="E754" s="26">
        <f>PE!AL753</f>
        <v>0</v>
      </c>
      <c r="F754" s="26">
        <f>PP!Z753</f>
        <v>0</v>
      </c>
      <c r="G754" s="26">
        <f>PS!Q753</f>
        <v>0</v>
      </c>
      <c r="H754" s="26">
        <f>PMMA!G753</f>
        <v>0</v>
      </c>
      <c r="I754" s="26">
        <f>PET!Q753</f>
        <v>0</v>
      </c>
      <c r="J754" s="27">
        <f t="shared" si="22"/>
        <v>0</v>
      </c>
    </row>
    <row r="755" spans="1:18">
      <c r="A755" s="23" t="str">
        <f>PE!A754</f>
        <v>210901_Waren_Abl_SF_21061617_3</v>
      </c>
      <c r="B755" s="298" t="str">
        <f>PE!AP754</f>
        <v>Kläranlagen</v>
      </c>
      <c r="D755" s="25">
        <f>PE!AF754</f>
        <v>0</v>
      </c>
      <c r="E755" s="26">
        <f>PE!AL754</f>
        <v>14.244837103067603</v>
      </c>
      <c r="F755" s="26">
        <f>PP!Z754</f>
        <v>0</v>
      </c>
      <c r="G755" s="26">
        <f>PS!Q754</f>
        <v>0</v>
      </c>
      <c r="H755" s="26">
        <f>PMMA!G754</f>
        <v>0</v>
      </c>
      <c r="I755" s="26">
        <f>PET!Q754</f>
        <v>0</v>
      </c>
      <c r="J755" s="27">
        <f t="shared" si="22"/>
        <v>14.244837103067603</v>
      </c>
    </row>
    <row r="756" spans="1:18">
      <c r="A756" s="23" t="str">
        <f>PE!A755</f>
        <v>210901_Rostock_Zul_Filt_21060102_1</v>
      </c>
      <c r="B756" s="298" t="str">
        <f>PE!AP755</f>
        <v>Kläranlagen</v>
      </c>
      <c r="D756" s="25" t="e">
        <f>PE!AF755</f>
        <v>#DIV/0!</v>
      </c>
      <c r="E756" s="26">
        <f>PE!AL755</f>
        <v>0</v>
      </c>
      <c r="F756" s="26">
        <f>PP!Z755</f>
        <v>0</v>
      </c>
      <c r="G756" s="26">
        <f>PS!Q755</f>
        <v>0</v>
      </c>
      <c r="H756" s="26">
        <f>PMMA!G755</f>
        <v>0</v>
      </c>
      <c r="I756" s="26">
        <f>PET!Q755</f>
        <v>0</v>
      </c>
      <c r="J756" s="27">
        <f t="shared" si="22"/>
        <v>0</v>
      </c>
    </row>
    <row r="757" spans="1:18">
      <c r="A757" s="23" t="str">
        <f>PE!A756</f>
        <v>210901_Rostock_Zul_Filt_21060102_2</v>
      </c>
      <c r="B757" s="298" t="str">
        <f>PE!AP756</f>
        <v>Kläranlagen</v>
      </c>
      <c r="D757" s="25" t="e">
        <f>PE!AF756</f>
        <v>#DIV/0!</v>
      </c>
      <c r="E757" s="26">
        <f>PE!AL756</f>
        <v>0</v>
      </c>
      <c r="F757" s="26">
        <f>PP!Z756</f>
        <v>0</v>
      </c>
      <c r="G757" s="26">
        <f>PS!Q756</f>
        <v>0</v>
      </c>
      <c r="H757" s="26">
        <f>PMMA!G756</f>
        <v>0</v>
      </c>
      <c r="I757" s="26">
        <f>PET!Q756</f>
        <v>0</v>
      </c>
      <c r="J757" s="27">
        <f t="shared" si="22"/>
        <v>0</v>
      </c>
    </row>
    <row r="758" spans="1:18">
      <c r="A758" s="23" t="str">
        <f>PE!A757</f>
        <v>210901_Rostock_Zul_Filt_21060102_3</v>
      </c>
      <c r="B758" s="298" t="str">
        <f>PE!AP757</f>
        <v>Kläranlagen</v>
      </c>
      <c r="D758" s="25" t="e">
        <f>PE!AF757</f>
        <v>#DIV/0!</v>
      </c>
      <c r="E758" s="26">
        <f>PE!AL757</f>
        <v>0</v>
      </c>
      <c r="F758" s="26">
        <f>PP!Z757</f>
        <v>0</v>
      </c>
      <c r="G758" s="26">
        <f>PS!Q757</f>
        <v>0</v>
      </c>
      <c r="H758" s="26">
        <f>PMMA!G757</f>
        <v>0</v>
      </c>
      <c r="I758" s="26">
        <f>PET!Q757</f>
        <v>0</v>
      </c>
      <c r="J758" s="27">
        <f t="shared" si="22"/>
        <v>0</v>
      </c>
    </row>
    <row r="759" spans="1:18">
      <c r="A759" s="23" t="str">
        <f>PE!A758</f>
        <v>210901_Waren_Abl_FIlt_21061617_1</v>
      </c>
      <c r="B759" s="298" t="str">
        <f>PE!AP758</f>
        <v>Kläranlagen</v>
      </c>
      <c r="D759" s="25" t="e">
        <f>PE!AF758</f>
        <v>#DIV/0!</v>
      </c>
      <c r="E759" s="26">
        <f>PE!AL758</f>
        <v>0</v>
      </c>
      <c r="F759" s="26">
        <f>PP!Z758</f>
        <v>0</v>
      </c>
      <c r="G759" s="26">
        <f>PS!Q758</f>
        <v>0</v>
      </c>
      <c r="H759" s="26">
        <f>PMMA!G758</f>
        <v>0</v>
      </c>
      <c r="I759" s="26">
        <f>PET!Q758</f>
        <v>0</v>
      </c>
      <c r="J759" s="27">
        <f t="shared" si="22"/>
        <v>0</v>
      </c>
    </row>
    <row r="760" spans="1:18">
      <c r="A760" s="23" t="str">
        <f>PE!A759</f>
        <v>210901_Waren_Abl_FIlt_21061617_2</v>
      </c>
      <c r="B760" s="298" t="str">
        <f>PE!AP759</f>
        <v>Kläranlagen</v>
      </c>
      <c r="D760" s="25" t="e">
        <f>PE!AF759</f>
        <v>#DIV/0!</v>
      </c>
      <c r="E760" s="26">
        <f>PE!AL759</f>
        <v>0</v>
      </c>
      <c r="F760" s="26">
        <f>PP!Z759</f>
        <v>0</v>
      </c>
      <c r="G760" s="26">
        <f>PS!Q759</f>
        <v>0</v>
      </c>
      <c r="H760" s="26">
        <f>PMMA!G759</f>
        <v>0</v>
      </c>
      <c r="I760" s="26">
        <f>PET!Q759</f>
        <v>0</v>
      </c>
      <c r="J760" s="27">
        <f t="shared" si="22"/>
        <v>0</v>
      </c>
    </row>
    <row r="761" spans="1:18">
      <c r="A761" s="23" t="str">
        <f>PE!A760</f>
        <v>210901_Waren_Abl_FIlt_21061617_3</v>
      </c>
      <c r="B761" s="298" t="str">
        <f>PE!AP760</f>
        <v>Kläranlagen</v>
      </c>
      <c r="D761" s="25" t="e">
        <f>PE!AF760</f>
        <v>#DIV/0!</v>
      </c>
      <c r="E761" s="26">
        <f>PE!AL760</f>
        <v>0</v>
      </c>
      <c r="F761" s="26">
        <f>PP!Z760</f>
        <v>0</v>
      </c>
      <c r="G761" s="26">
        <f>PS!Q760</f>
        <v>0</v>
      </c>
      <c r="H761" s="26">
        <f>PMMA!G760</f>
        <v>0</v>
      </c>
      <c r="I761" s="26">
        <f>PET!Q760</f>
        <v>0</v>
      </c>
      <c r="J761" s="27">
        <f t="shared" si="22"/>
        <v>0</v>
      </c>
    </row>
    <row r="762" spans="1:18">
      <c r="A762" s="23" t="str">
        <f>PE!A761</f>
        <v>210914_Sickerwasser_40_cm_19</v>
      </c>
      <c r="B762" s="298" t="str">
        <f>PE!AP761</f>
        <v>Sickerwasser</v>
      </c>
      <c r="D762" s="25" t="e">
        <f>PE!AF761</f>
        <v>#DIV/0!</v>
      </c>
      <c r="E762" s="26">
        <f>PE!AL761</f>
        <v>0</v>
      </c>
      <c r="F762" s="26">
        <f>PP!Z761</f>
        <v>480.26076543968878</v>
      </c>
      <c r="G762" s="26">
        <f>PS!Q761</f>
        <v>0</v>
      </c>
      <c r="H762" s="26">
        <f>PMMA!G761</f>
        <v>0</v>
      </c>
      <c r="I762" s="26">
        <f>PET!Q761</f>
        <v>0</v>
      </c>
      <c r="J762" s="27">
        <f t="shared" si="22"/>
        <v>480.26076543968878</v>
      </c>
      <c r="K762" s="28">
        <v>0.90957999999999994</v>
      </c>
      <c r="L762" s="29">
        <v>0.663636</v>
      </c>
      <c r="M762" s="28">
        <f>L762/K762</f>
        <v>0.72960707139558922</v>
      </c>
      <c r="N762" s="22">
        <f t="shared" ref="N762:R765" si="23">$M762*E762</f>
        <v>0</v>
      </c>
      <c r="O762" s="22">
        <f t="shared" si="23"/>
        <v>350.40165057865534</v>
      </c>
      <c r="P762" s="22">
        <f t="shared" si="23"/>
        <v>0</v>
      </c>
      <c r="Q762" s="22">
        <f t="shared" si="23"/>
        <v>0</v>
      </c>
      <c r="R762" s="22">
        <f t="shared" si="23"/>
        <v>0</v>
      </c>
    </row>
    <row r="763" spans="1:18">
      <c r="A763" s="23" t="str">
        <f>PE!A762</f>
        <v>210914_Sickerwasser_40_cm_20</v>
      </c>
      <c r="B763" s="298" t="str">
        <f>PE!AP762</f>
        <v>Sickerwasser</v>
      </c>
      <c r="D763" s="25" t="e">
        <f>PE!AF762</f>
        <v>#DIV/0!</v>
      </c>
      <c r="E763" s="26">
        <f>PE!AL762</f>
        <v>0</v>
      </c>
      <c r="F763" s="26">
        <f>PP!Z762</f>
        <v>127.17454728313884</v>
      </c>
      <c r="G763" s="26">
        <f>PS!Q762</f>
        <v>0</v>
      </c>
      <c r="H763" s="26">
        <f>PMMA!G762</f>
        <v>0</v>
      </c>
      <c r="I763" s="26">
        <f>PET!Q762</f>
        <v>0</v>
      </c>
      <c r="J763" s="27">
        <f t="shared" si="22"/>
        <v>127.17454728313884</v>
      </c>
      <c r="K763" s="28">
        <v>0.90957999999999994</v>
      </c>
      <c r="L763" s="29">
        <v>0.59525800000000006</v>
      </c>
      <c r="M763" s="28">
        <f>L763/K763</f>
        <v>0.65443171573693359</v>
      </c>
      <c r="N763" s="22">
        <f t="shared" si="23"/>
        <v>0</v>
      </c>
      <c r="O763" s="22">
        <f t="shared" si="23"/>
        <v>83.22705717657233</v>
      </c>
      <c r="P763" s="22">
        <f t="shared" si="23"/>
        <v>0</v>
      </c>
      <c r="Q763" s="22">
        <f t="shared" si="23"/>
        <v>0</v>
      </c>
      <c r="R763" s="22">
        <f t="shared" si="23"/>
        <v>0</v>
      </c>
    </row>
    <row r="764" spans="1:18">
      <c r="A764" s="23" t="str">
        <f>PE!A763</f>
        <v>210914_Sickerwasser_Blindprobe_17</v>
      </c>
      <c r="B764" s="298" t="str">
        <f>PE!AP763</f>
        <v>Sickerwasser</v>
      </c>
      <c r="D764" s="25">
        <f>PE!AF763</f>
        <v>43.321039817635757</v>
      </c>
      <c r="E764" s="26">
        <f>PE!AL763</f>
        <v>24.849868854048285</v>
      </c>
      <c r="F764" s="26">
        <f>PP!Z763</f>
        <v>6.7888900259060376</v>
      </c>
      <c r="G764" s="26">
        <f>PS!Q763</f>
        <v>2.2135928604897912</v>
      </c>
      <c r="H764" s="26">
        <f>PMMA!G763</f>
        <v>0</v>
      </c>
      <c r="I764" s="26">
        <f>PET!Q763</f>
        <v>27.022708626190056</v>
      </c>
      <c r="J764" s="27">
        <f t="shared" si="22"/>
        <v>60.875060366634173</v>
      </c>
      <c r="K764" s="28">
        <v>0.92776000000000014</v>
      </c>
      <c r="L764" s="29">
        <v>1.8567100000000001</v>
      </c>
      <c r="M764" s="28">
        <f>L764/K764</f>
        <v>2.0012826593084418</v>
      </c>
      <c r="N764" s="22">
        <f t="shared" si="23"/>
        <v>49.731611623695777</v>
      </c>
      <c r="O764" s="22">
        <f t="shared" si="23"/>
        <v>13.586487884797792</v>
      </c>
      <c r="P764" s="22">
        <f t="shared" si="23"/>
        <v>4.43002500646719</v>
      </c>
      <c r="Q764" s="22">
        <f t="shared" si="23"/>
        <v>0</v>
      </c>
      <c r="R764" s="22">
        <f t="shared" si="23"/>
        <v>54.080078181138809</v>
      </c>
    </row>
    <row r="765" spans="1:18">
      <c r="A765" s="23" t="str">
        <f>PE!A764</f>
        <v>210914_Sickerwasser_Blindprobe_18</v>
      </c>
      <c r="B765" s="298" t="str">
        <f>PE!AP764</f>
        <v>Sickerwasser</v>
      </c>
      <c r="D765" s="25">
        <f>PE!AF764</f>
        <v>23.807046528861946</v>
      </c>
      <c r="E765" s="26">
        <f>PE!AL764</f>
        <v>31.566392989067857</v>
      </c>
      <c r="F765" s="26">
        <f>PP!Z764</f>
        <v>0</v>
      </c>
      <c r="G765" s="26">
        <f>PS!Q764</f>
        <v>0</v>
      </c>
      <c r="H765" s="26">
        <f>PMMA!G764</f>
        <v>0</v>
      </c>
      <c r="I765" s="26">
        <f>PET!Q764</f>
        <v>0</v>
      </c>
      <c r="J765" s="27">
        <f t="shared" si="22"/>
        <v>31.566392989067857</v>
      </c>
      <c r="K765" s="28">
        <v>0.92776000000000014</v>
      </c>
      <c r="L765" s="29">
        <v>2.0060099999999998</v>
      </c>
      <c r="M765" s="28">
        <f>L765/K765</f>
        <v>2.1622078985944637</v>
      </c>
      <c r="N765" s="22">
        <f t="shared" si="23"/>
        <v>68.25310425109943</v>
      </c>
      <c r="O765" s="22">
        <f t="shared" si="23"/>
        <v>0</v>
      </c>
      <c r="P765" s="22">
        <f t="shared" si="23"/>
        <v>0</v>
      </c>
      <c r="Q765" s="22">
        <f t="shared" si="23"/>
        <v>0</v>
      </c>
      <c r="R765" s="22">
        <f t="shared" si="23"/>
        <v>0</v>
      </c>
    </row>
    <row r="766" spans="1:18">
      <c r="A766" s="23" t="str">
        <f>PE!A765</f>
        <v>210924_Waren_Abl_Filt_21061415_1</v>
      </c>
      <c r="B766" s="298" t="str">
        <f>PE!AP765</f>
        <v>Kläranlagen</v>
      </c>
      <c r="D766" s="25">
        <f>PE!AF765</f>
        <v>4.0182330805227569</v>
      </c>
      <c r="E766" s="26">
        <f>PE!AL765</f>
        <v>3.664806312374564</v>
      </c>
      <c r="F766" s="26">
        <f>PP!Z765</f>
        <v>1.2467123049148179</v>
      </c>
      <c r="G766" s="26">
        <f>PS!Q765</f>
        <v>0</v>
      </c>
      <c r="H766" s="26">
        <f>PMMA!G765</f>
        <v>0</v>
      </c>
      <c r="I766" s="26">
        <f>PET!Q765</f>
        <v>0</v>
      </c>
      <c r="J766" s="27">
        <f t="shared" si="22"/>
        <v>4.9115186172893814</v>
      </c>
    </row>
    <row r="767" spans="1:18">
      <c r="A767" s="23" t="str">
        <f>PE!A766</f>
        <v>210924_Waren_Abl_Filt_21061415_2</v>
      </c>
      <c r="B767" s="298" t="str">
        <f>PE!AP766</f>
        <v>Kläranlagen</v>
      </c>
      <c r="D767" s="25">
        <f>PE!AF766</f>
        <v>36.139501582371842</v>
      </c>
      <c r="E767" s="26">
        <f>PE!AL766</f>
        <v>2.7313781168939082</v>
      </c>
      <c r="F767" s="26">
        <f>PP!Z766</f>
        <v>1.0409516446409774</v>
      </c>
      <c r="G767" s="26">
        <f>PS!Q766</f>
        <v>0</v>
      </c>
      <c r="H767" s="26">
        <f>PMMA!G766</f>
        <v>0</v>
      </c>
      <c r="I767" s="26">
        <f>PET!Q766</f>
        <v>0</v>
      </c>
      <c r="J767" s="27">
        <f t="shared" si="22"/>
        <v>3.7723297615348859</v>
      </c>
    </row>
    <row r="768" spans="1:18">
      <c r="A768" s="23" t="str">
        <f>PE!A767</f>
        <v>210924_Waren_Abl_Filt_21061415_3</v>
      </c>
      <c r="B768" s="298" t="str">
        <f>PE!AP767</f>
        <v>Kläranlagen</v>
      </c>
      <c r="D768" s="25">
        <f>PE!AF767</f>
        <v>38.596563119655919</v>
      </c>
      <c r="E768" s="26">
        <f>PE!AL767</f>
        <v>2.7526453114659324</v>
      </c>
      <c r="F768" s="26">
        <f>PP!Z767</f>
        <v>1.0649708274062637</v>
      </c>
      <c r="G768" s="26">
        <f>PS!Q767</f>
        <v>0</v>
      </c>
      <c r="H768" s="26">
        <f>PMMA!G767</f>
        <v>0</v>
      </c>
      <c r="I768" s="26">
        <f>PET!Q767</f>
        <v>0</v>
      </c>
      <c r="J768" s="27">
        <f t="shared" si="22"/>
        <v>3.8176161388721961</v>
      </c>
    </row>
    <row r="769" spans="1:10">
      <c r="A769" s="23" t="str">
        <f>PE!A768</f>
        <v>210924_Waren_Zul_Filt_21061415_1</v>
      </c>
      <c r="B769" s="298" t="str">
        <f>PE!AP768</f>
        <v>Kläranlagen</v>
      </c>
      <c r="D769" s="25">
        <f>PE!AF768</f>
        <v>45.259740285140886</v>
      </c>
      <c r="E769" s="26">
        <f>PE!AL768</f>
        <v>10.636667644588808</v>
      </c>
      <c r="F769" s="26">
        <f>PP!Z768</f>
        <v>2.9114607434829551</v>
      </c>
      <c r="G769" s="26">
        <f>PS!Q768</f>
        <v>0.69865984339131293</v>
      </c>
      <c r="H769" s="26">
        <f>PMMA!G768</f>
        <v>0</v>
      </c>
      <c r="I769" s="26">
        <f>PET!Q768</f>
        <v>0</v>
      </c>
      <c r="J769" s="27">
        <f t="shared" si="22"/>
        <v>14.246788231463077</v>
      </c>
    </row>
    <row r="770" spans="1:10">
      <c r="A770" s="23" t="str">
        <f>PE!A769</f>
        <v>210924_Waren_Zul_Filt_21061415_2</v>
      </c>
      <c r="B770" s="298" t="str">
        <f>PE!AP769</f>
        <v>Kläranlagen</v>
      </c>
      <c r="D770" s="25">
        <f>PE!AF769</f>
        <v>43.779541094795668</v>
      </c>
      <c r="E770" s="26">
        <f>PE!AL769</f>
        <v>7.8706896584589598</v>
      </c>
      <c r="F770" s="26">
        <f>PP!Z769</f>
        <v>2.1281742478049184</v>
      </c>
      <c r="G770" s="26">
        <f>PS!Q769</f>
        <v>0.84749542798519117</v>
      </c>
      <c r="H770" s="26">
        <f>PMMA!G769</f>
        <v>0</v>
      </c>
      <c r="I770" s="26">
        <f>PET!Q769</f>
        <v>0</v>
      </c>
      <c r="J770" s="27">
        <f t="shared" si="22"/>
        <v>10.846359334249069</v>
      </c>
    </row>
    <row r="771" spans="1:10">
      <c r="A771" s="23" t="str">
        <f>PE!A770</f>
        <v>210924_Waren_Zul_Filt_21061415_3</v>
      </c>
      <c r="B771" s="298" t="str">
        <f>PE!AP770</f>
        <v>Kläranlagen</v>
      </c>
      <c r="D771" s="25">
        <f>PE!AF770</f>
        <v>47.057070106284641</v>
      </c>
      <c r="E771" s="26">
        <f>PE!AL770</f>
        <v>4.5751864231325623</v>
      </c>
      <c r="F771" s="26">
        <f>PP!Z770</f>
        <v>1.6632855276890759</v>
      </c>
      <c r="G771" s="26">
        <f>PS!Q770</f>
        <v>0.57054561705613649</v>
      </c>
      <c r="H771" s="26">
        <f>PMMA!G770</f>
        <v>0</v>
      </c>
      <c r="I771" s="26">
        <f>PET!Q770</f>
        <v>0</v>
      </c>
      <c r="J771" s="27">
        <f t="shared" si="22"/>
        <v>6.809017567877774</v>
      </c>
    </row>
    <row r="772" spans="1:10">
      <c r="A772" s="23" t="str">
        <f>PE!A771</f>
        <v>210924_Waren_Zul_Filt_21061617_1</v>
      </c>
      <c r="B772" s="298" t="str">
        <f>PE!AP771</f>
        <v>Kläranlagen</v>
      </c>
      <c r="D772" s="25">
        <f>PE!AF771</f>
        <v>40.003423534833139</v>
      </c>
      <c r="E772" s="26">
        <f>PE!AL771</f>
        <v>5.627745241581259</v>
      </c>
      <c r="F772" s="26">
        <f>PP!Z771</f>
        <v>1.1976116398243046</v>
      </c>
      <c r="G772" s="26">
        <f>PS!Q771</f>
        <v>0</v>
      </c>
      <c r="H772" s="26">
        <f>PMMA!G771</f>
        <v>0</v>
      </c>
      <c r="I772" s="26">
        <f>PET!Q771</f>
        <v>0</v>
      </c>
      <c r="J772" s="27">
        <f t="shared" si="22"/>
        <v>6.8253568814055638</v>
      </c>
    </row>
    <row r="773" spans="1:10">
      <c r="A773" s="23" t="str">
        <f>PE!A772</f>
        <v>210924_Waren_Zul_Filt_21061617_2</v>
      </c>
      <c r="B773" s="298" t="str">
        <f>PE!AP772</f>
        <v>Kläranlagen</v>
      </c>
      <c r="D773" s="25">
        <f>PE!AF772</f>
        <v>39.672507894069746</v>
      </c>
      <c r="E773" s="26">
        <f>PE!AL772</f>
        <v>5.6429090172000933</v>
      </c>
      <c r="F773" s="26">
        <f>PP!Z772</f>
        <v>1.5123020154231717</v>
      </c>
      <c r="G773" s="26">
        <f>PS!Q772</f>
        <v>0</v>
      </c>
      <c r="H773" s="26">
        <f>PMMA!G772</f>
        <v>0</v>
      </c>
      <c r="I773" s="26">
        <f>PET!Q772</f>
        <v>0</v>
      </c>
      <c r="J773" s="27">
        <f t="shared" si="22"/>
        <v>7.1552110326232654</v>
      </c>
    </row>
    <row r="774" spans="1:10">
      <c r="A774" s="23" t="str">
        <f>PE!A773</f>
        <v>211011_c_1E_KWB_1</v>
      </c>
      <c r="B774" s="298" t="str">
        <f>PE!AP773</f>
        <v>KWB</v>
      </c>
      <c r="D774" s="25">
        <f>PE!AF773</f>
        <v>47.123916518922613</v>
      </c>
      <c r="E774" s="26">
        <f>PE!AL773</f>
        <v>4.874646283807051</v>
      </c>
      <c r="F774" s="26">
        <f>PP!Z773</f>
        <v>1.2388547237384691</v>
      </c>
      <c r="G774" s="26">
        <f>PS!Q773</f>
        <v>0</v>
      </c>
      <c r="H774" s="26">
        <f>PMMA!G773</f>
        <v>0</v>
      </c>
      <c r="I774" s="26">
        <f>PET!Q773</f>
        <v>0</v>
      </c>
      <c r="J774" s="27">
        <f t="shared" si="22"/>
        <v>6.1135010075455201</v>
      </c>
    </row>
    <row r="775" spans="1:10">
      <c r="A775" s="23" t="str">
        <f>PE!A774</f>
        <v>211011_c_1E_KWB_2</v>
      </c>
      <c r="B775" s="298" t="str">
        <f>PE!AP774</f>
        <v>KWB</v>
      </c>
      <c r="D775" s="25">
        <f>PE!AF774</f>
        <v>34.570039532610046</v>
      </c>
      <c r="E775" s="26">
        <f>PE!AL774</f>
        <v>5.0173400231200311</v>
      </c>
      <c r="F775" s="26">
        <f>PP!Z774</f>
        <v>1.7533356711142283</v>
      </c>
      <c r="G775" s="26">
        <f>PS!Q774</f>
        <v>0</v>
      </c>
      <c r="H775" s="26">
        <f>PMMA!G774</f>
        <v>0</v>
      </c>
      <c r="I775" s="26">
        <f>PET!Q774</f>
        <v>0</v>
      </c>
      <c r="J775" s="27">
        <f t="shared" si="22"/>
        <v>6.7706756942342592</v>
      </c>
    </row>
    <row r="776" spans="1:10">
      <c r="A776" s="23" t="str">
        <f>PE!A775</f>
        <v>211011_c_1R_KWB_1</v>
      </c>
      <c r="B776" s="298" t="str">
        <f>PE!AP775</f>
        <v>KWB</v>
      </c>
      <c r="D776" s="25">
        <f>PE!AF775</f>
        <v>36.779347946114385</v>
      </c>
      <c r="E776" s="26">
        <f>PE!AL775</f>
        <v>7.3263673488838341</v>
      </c>
      <c r="F776" s="26">
        <f>PP!Z775</f>
        <v>0</v>
      </c>
      <c r="G776" s="26">
        <f>PS!Q775</f>
        <v>0</v>
      </c>
      <c r="H776" s="26">
        <f>PMMA!G775</f>
        <v>0</v>
      </c>
      <c r="I776" s="26">
        <f>PET!Q775</f>
        <v>0</v>
      </c>
      <c r="J776" s="27">
        <f t="shared" si="22"/>
        <v>7.3263673488838341</v>
      </c>
    </row>
    <row r="777" spans="1:10">
      <c r="A777" s="23" t="str">
        <f>PE!A776</f>
        <v>211011_c_2E_KWB_1</v>
      </c>
      <c r="B777" s="298" t="str">
        <f>PE!AP776</f>
        <v>KWB</v>
      </c>
      <c r="D777" s="25">
        <f>PE!AF776</f>
        <v>50.465517985114573</v>
      </c>
      <c r="E777" s="26">
        <f>PE!AL776</f>
        <v>5.7197862871368343</v>
      </c>
      <c r="F777" s="26">
        <f>PP!Z776</f>
        <v>0</v>
      </c>
      <c r="G777" s="26">
        <f>PS!Q776</f>
        <v>0</v>
      </c>
      <c r="H777" s="26">
        <f>PMMA!G776</f>
        <v>0</v>
      </c>
      <c r="I777" s="26">
        <f>PET!Q776</f>
        <v>0</v>
      </c>
      <c r="J777" s="27">
        <f t="shared" si="22"/>
        <v>5.7197862871368343</v>
      </c>
    </row>
    <row r="778" spans="1:10">
      <c r="A778" s="23" t="str">
        <f>PE!A777</f>
        <v>211011_c_2E_KWB_2</v>
      </c>
      <c r="B778" s="298" t="str">
        <f>PE!AP777</f>
        <v>KWB</v>
      </c>
      <c r="D778" s="25">
        <f>PE!AF777</f>
        <v>44.357460220019526</v>
      </c>
      <c r="E778" s="26">
        <f>PE!AL777</f>
        <v>6.9700055903955898</v>
      </c>
      <c r="F778" s="26">
        <f>PP!Z777</f>
        <v>0</v>
      </c>
      <c r="G778" s="26">
        <f>PS!Q777</f>
        <v>0</v>
      </c>
      <c r="H778" s="26">
        <f>PMMA!G777</f>
        <v>0</v>
      </c>
      <c r="I778" s="26">
        <f>PET!Q777</f>
        <v>0</v>
      </c>
      <c r="J778" s="27">
        <f t="shared" si="22"/>
        <v>6.9700055903955898</v>
      </c>
    </row>
    <row r="779" spans="1:10">
      <c r="A779" s="23" t="str">
        <f>PE!A778</f>
        <v>211011_Malchow_Abl_Filt_21062122_1</v>
      </c>
      <c r="B779" s="298" t="str">
        <f>PE!AP778</f>
        <v>Kläranlagen</v>
      </c>
      <c r="D779" s="25">
        <f>PE!AF778</f>
        <v>32.450883901212684</v>
      </c>
      <c r="E779" s="26">
        <f>PE!AL778</f>
        <v>6.310118665192527</v>
      </c>
      <c r="F779" s="26">
        <f>PP!Z778</f>
        <v>1.3964784111986157</v>
      </c>
      <c r="G779" s="26">
        <f>PS!Q778</f>
        <v>0</v>
      </c>
      <c r="H779" s="26">
        <f>PMMA!G778</f>
        <v>8.172846625181901E-2</v>
      </c>
      <c r="I779" s="26">
        <f>PET!Q778</f>
        <v>0</v>
      </c>
      <c r="J779" s="27">
        <f t="shared" si="22"/>
        <v>7.7883255426429621</v>
      </c>
    </row>
    <row r="780" spans="1:10">
      <c r="A780" s="23" t="str">
        <f>PE!A779</f>
        <v>211011_Malchow_Abl_Filt_21062122_2</v>
      </c>
      <c r="B780" s="298" t="str">
        <f>PE!AP779</f>
        <v>Kläranlagen</v>
      </c>
      <c r="D780" s="25">
        <f>PE!AF779</f>
        <v>35.221646039799481</v>
      </c>
      <c r="E780" s="26">
        <f>PE!AL779</f>
        <v>10.479640266545221</v>
      </c>
      <c r="F780" s="26">
        <f>PP!Z779</f>
        <v>2.5786383133627528</v>
      </c>
      <c r="G780" s="26">
        <f>PS!Q779</f>
        <v>0</v>
      </c>
      <c r="H780" s="26">
        <f>PMMA!G779</f>
        <v>0</v>
      </c>
      <c r="I780" s="26">
        <f>PET!Q779</f>
        <v>0</v>
      </c>
      <c r="J780" s="27">
        <f t="shared" si="22"/>
        <v>13.058278579907974</v>
      </c>
    </row>
    <row r="781" spans="1:10">
      <c r="A781" s="23" t="str">
        <f>PE!A780</f>
        <v>211011_Malchow_Zul_Filt_21062122_1</v>
      </c>
      <c r="B781" s="298" t="str">
        <f>PE!AP780</f>
        <v>Kläranlagen</v>
      </c>
      <c r="D781" s="25">
        <f>PE!AF780</f>
        <v>35.05715636456042</v>
      </c>
      <c r="E781" s="26">
        <f>PE!AL780</f>
        <v>5.289652724621444</v>
      </c>
      <c r="F781" s="26">
        <f>PP!Z780</f>
        <v>1.2555751788547314</v>
      </c>
      <c r="G781" s="26">
        <f>PS!Q780</f>
        <v>9.8183015535666177E-2</v>
      </c>
      <c r="H781" s="26">
        <f>PMMA!G780</f>
        <v>0</v>
      </c>
      <c r="I781" s="26">
        <f>PET!Q780</f>
        <v>0</v>
      </c>
      <c r="J781" s="27">
        <f t="shared" si="22"/>
        <v>6.6434109190118411</v>
      </c>
    </row>
    <row r="782" spans="1:10">
      <c r="A782" s="23" t="str">
        <f>PE!A781</f>
        <v>211011_Malchow_Zul_Filt_21062122_2</v>
      </c>
      <c r="B782" s="298" t="str">
        <f>PE!AP781</f>
        <v>Kläranlagen</v>
      </c>
      <c r="D782" s="25">
        <f>PE!AF781</f>
        <v>54.828167514232348</v>
      </c>
      <c r="E782" s="26">
        <f>PE!AL781</f>
        <v>6.7250644402844584</v>
      </c>
      <c r="F782" s="26">
        <f>PP!Z781</f>
        <v>1.4542309423947302</v>
      </c>
      <c r="G782" s="26">
        <f>PS!Q781</f>
        <v>0</v>
      </c>
      <c r="H782" s="26">
        <f>PMMA!G781</f>
        <v>0</v>
      </c>
      <c r="I782" s="26">
        <f>PET!Q781</f>
        <v>0</v>
      </c>
      <c r="J782" s="27">
        <f t="shared" si="22"/>
        <v>8.1792953826791894</v>
      </c>
    </row>
    <row r="783" spans="1:10">
      <c r="A783" s="23" t="str">
        <f>PE!A782</f>
        <v>211011_Malchow_Zul_Filt_21062122_3</v>
      </c>
      <c r="B783" s="298" t="str">
        <f>PE!AP782</f>
        <v>Kläranlagen</v>
      </c>
      <c r="D783" s="25">
        <f>PE!AF782</f>
        <v>48.595260262135106</v>
      </c>
      <c r="E783" s="26">
        <f>PE!AL782</f>
        <v>7.2416614402264017</v>
      </c>
      <c r="F783" s="26">
        <f>PP!Z782</f>
        <v>1.6478004601360632</v>
      </c>
      <c r="G783" s="26">
        <f>PS!Q782</f>
        <v>0.19074217544983368</v>
      </c>
      <c r="H783" s="26">
        <f>PMMA!G782</f>
        <v>0</v>
      </c>
      <c r="I783" s="26">
        <f>PET!Q782</f>
        <v>0</v>
      </c>
      <c r="J783" s="27">
        <f t="shared" si="22"/>
        <v>9.0802040758122988</v>
      </c>
    </row>
    <row r="784" spans="1:10">
      <c r="A784" s="23" t="str">
        <f>PE!A783</f>
        <v>211011_PW_neueS_Schale_c_1</v>
      </c>
      <c r="B784" s="298" t="str">
        <f>PE!AP783</f>
        <v>KWS, Schlamm</v>
      </c>
      <c r="D784" s="25">
        <f>PE!AF783</f>
        <v>62.678217317668725</v>
      </c>
      <c r="E784" s="26">
        <f>PE!AL783</f>
        <v>2.2309603379405556</v>
      </c>
      <c r="F784" s="26">
        <f>PP!Z783</f>
        <v>1.435556521729336</v>
      </c>
      <c r="G784" s="26">
        <f>PS!Q783</f>
        <v>0</v>
      </c>
      <c r="H784" s="26">
        <f>PMMA!G783</f>
        <v>0</v>
      </c>
      <c r="I784" s="26">
        <f>PET!Q783</f>
        <v>0</v>
      </c>
      <c r="J784" s="27">
        <f t="shared" si="22"/>
        <v>3.6665168596698914</v>
      </c>
    </row>
    <row r="785" spans="1:10">
      <c r="A785" s="23" t="str">
        <f>PE!A784</f>
        <v>211011_PW_neueS_Schale_c_2</v>
      </c>
      <c r="B785" s="298" t="str">
        <f>PE!AP784</f>
        <v>KWS, Schlamm</v>
      </c>
      <c r="D785" s="25">
        <f>PE!AF784</f>
        <v>57.877106135567672</v>
      </c>
      <c r="E785" s="26">
        <f>PE!AL784</f>
        <v>2.4844535309651583</v>
      </c>
      <c r="F785" s="26">
        <f>PP!Z784</f>
        <v>1.0591830649970184</v>
      </c>
      <c r="G785" s="26">
        <f>PS!Q784</f>
        <v>0</v>
      </c>
      <c r="H785" s="26">
        <f>PMMA!G784</f>
        <v>0</v>
      </c>
      <c r="I785" s="26">
        <f>PET!Q784</f>
        <v>0</v>
      </c>
      <c r="J785" s="27">
        <f t="shared" si="22"/>
        <v>3.5436365959621767</v>
      </c>
    </row>
    <row r="786" spans="1:10">
      <c r="A786" s="23" t="str">
        <f>PE!A785</f>
        <v>211011_PW_neueS_Schale_c_3</v>
      </c>
      <c r="B786" s="298" t="str">
        <f>PE!AP785</f>
        <v>KWS, Schlamm</v>
      </c>
      <c r="D786" s="25">
        <f>PE!AF785</f>
        <v>67.479693228453812</v>
      </c>
      <c r="E786" s="26">
        <f>PE!AL785</f>
        <v>2.3205512673585464</v>
      </c>
      <c r="F786" s="26">
        <f>PP!Z785</f>
        <v>0.87103863104246448</v>
      </c>
      <c r="G786" s="26">
        <f>PS!Q785</f>
        <v>0</v>
      </c>
      <c r="H786" s="26">
        <f>PMMA!G785</f>
        <v>0</v>
      </c>
      <c r="I786" s="26">
        <f>PET!Q785</f>
        <v>0</v>
      </c>
      <c r="J786" s="27">
        <f t="shared" si="22"/>
        <v>3.1915898984010109</v>
      </c>
    </row>
    <row r="787" spans="1:10">
      <c r="A787" s="23" t="str">
        <f>PE!A786</f>
        <v>211011_Rostock_Zul_Filt_21060102_1</v>
      </c>
      <c r="B787" s="298" t="str">
        <f>PE!AP786</f>
        <v>Kläranlagen</v>
      </c>
      <c r="D787" s="25">
        <f>PE!AF786</f>
        <v>43.292262463220347</v>
      </c>
      <c r="E787" s="26">
        <f>PE!AL786</f>
        <v>8.2762014208435453</v>
      </c>
      <c r="F787" s="26">
        <f>PP!Z786</f>
        <v>0</v>
      </c>
      <c r="G787" s="26">
        <f>PS!Q786</f>
        <v>0.26253692416770291</v>
      </c>
      <c r="H787" s="26">
        <f>PMMA!G786</f>
        <v>0</v>
      </c>
      <c r="I787" s="26">
        <f>PET!Q786</f>
        <v>0</v>
      </c>
      <c r="J787" s="27">
        <f t="shared" si="22"/>
        <v>8.5387383450112484</v>
      </c>
    </row>
    <row r="788" spans="1:10">
      <c r="A788" s="23" t="str">
        <f>PE!A787</f>
        <v>211011_Rostock_Zul_Filt_21060102_2</v>
      </c>
      <c r="B788" s="298" t="str">
        <f>PE!AP787</f>
        <v>Kläranlagen</v>
      </c>
      <c r="D788" s="25">
        <f>PE!AF787</f>
        <v>53.914066566014021</v>
      </c>
      <c r="E788" s="26">
        <f>PE!AL787</f>
        <v>7.6217371717425833</v>
      </c>
      <c r="F788" s="26">
        <f>PP!Z787</f>
        <v>2.0118884985212508</v>
      </c>
      <c r="G788" s="26">
        <f>PS!Q787</f>
        <v>0.3188598274646548</v>
      </c>
      <c r="H788" s="26">
        <f>PMMA!G787</f>
        <v>0</v>
      </c>
      <c r="I788" s="26">
        <f>PET!Q787</f>
        <v>0</v>
      </c>
      <c r="J788" s="27">
        <f t="shared" si="22"/>
        <v>9.9524854977284889</v>
      </c>
    </row>
    <row r="789" spans="1:10">
      <c r="A789" s="23" t="str">
        <f>PE!A788</f>
        <v>211011_Rostock_Zul_Filt_21060102_3</v>
      </c>
      <c r="B789" s="298" t="str">
        <f>PE!AP788</f>
        <v>Kläranlagen</v>
      </c>
      <c r="D789" s="25">
        <f>PE!AF788</f>
        <v>51.239273747702775</v>
      </c>
      <c r="E789" s="26">
        <f>PE!AL788</f>
        <v>5.6929605759856594</v>
      </c>
      <c r="F789" s="26">
        <f>PP!Z788</f>
        <v>0</v>
      </c>
      <c r="G789" s="26">
        <f>PS!Q788</f>
        <v>0.19037134828438168</v>
      </c>
      <c r="H789" s="26">
        <f>PMMA!G788</f>
        <v>0</v>
      </c>
      <c r="I789" s="26">
        <f>PET!Q788</f>
        <v>0</v>
      </c>
      <c r="J789" s="27">
        <f t="shared" si="22"/>
        <v>5.883331924270041</v>
      </c>
    </row>
    <row r="790" spans="1:10">
      <c r="A790" s="23" t="str">
        <f>PE!A789</f>
        <v>211011_Waren_Zul_Filt_21061617_1</v>
      </c>
      <c r="B790" s="298" t="str">
        <f>PE!AP789</f>
        <v>Kläranlagen</v>
      </c>
      <c r="D790" s="25">
        <f>PE!AF789</f>
        <v>33.329045216659445</v>
      </c>
      <c r="E790" s="26">
        <f>PE!AL789</f>
        <v>5.6217647523245207</v>
      </c>
      <c r="F790" s="26">
        <f>PP!Z789</f>
        <v>1.7814738862245509</v>
      </c>
      <c r="G790" s="26">
        <f>PS!Q789</f>
        <v>0</v>
      </c>
      <c r="H790" s="26">
        <f>PMMA!G789</f>
        <v>0</v>
      </c>
      <c r="I790" s="26">
        <f>PET!Q789</f>
        <v>0</v>
      </c>
      <c r="J790" s="27">
        <f t="shared" si="22"/>
        <v>7.4032386385490714</v>
      </c>
    </row>
    <row r="791" spans="1:10">
      <c r="A791" s="23" t="str">
        <f>PE!A790</f>
        <v>211011_Waren_Zul_Filt_21061617_2</v>
      </c>
      <c r="B791" s="298" t="str">
        <f>PE!AP790</f>
        <v>Kläranlagen</v>
      </c>
      <c r="D791" s="25">
        <f>PE!AF790</f>
        <v>41.347154781581722</v>
      </c>
      <c r="E791" s="26">
        <f>PE!AL790</f>
        <v>4.8001644366766758</v>
      </c>
      <c r="F791" s="26">
        <f>PP!Z790</f>
        <v>1.5713919102506564</v>
      </c>
      <c r="G791" s="26">
        <f>PS!Q790</f>
        <v>0</v>
      </c>
      <c r="H791" s="26">
        <f>PMMA!G790</f>
        <v>0</v>
      </c>
      <c r="I791" s="26">
        <f>PET!Q790</f>
        <v>0</v>
      </c>
      <c r="J791" s="27">
        <f t="shared" si="22"/>
        <v>6.3715563469273322</v>
      </c>
    </row>
    <row r="792" spans="1:10">
      <c r="A792" s="23" t="str">
        <f>PE!A791</f>
        <v>211015_Ringversuch_Vergleichsprobe_6_1 (Julia)</v>
      </c>
      <c r="B792" s="298" t="str">
        <f>PE!AP791</f>
        <v>Ringversuch</v>
      </c>
      <c r="D792" s="25">
        <f>PE!AF791</f>
        <v>8.4859284748678885</v>
      </c>
      <c r="E792" s="26">
        <f>PE!AL791</f>
        <v>12.568348212906615</v>
      </c>
      <c r="F792" s="26">
        <f>PP!Z791</f>
        <v>0</v>
      </c>
      <c r="G792" s="26">
        <f>PS!Q791</f>
        <v>0</v>
      </c>
      <c r="H792" s="26">
        <f>PMMA!G791</f>
        <v>0</v>
      </c>
      <c r="I792" s="26">
        <f>PET!Q791</f>
        <v>0</v>
      </c>
      <c r="J792" s="27">
        <f t="shared" si="22"/>
        <v>12.568348212906615</v>
      </c>
    </row>
    <row r="793" spans="1:10">
      <c r="A793" s="23" t="str">
        <f>PE!A792</f>
        <v>211015_Ringversuch_Vergleichsprobe_6_2 (Julia)</v>
      </c>
      <c r="B793" s="298" t="str">
        <f>PE!AP792</f>
        <v>Ringversuch</v>
      </c>
      <c r="D793" s="25">
        <f>PE!AF792</f>
        <v>20.77513710814598</v>
      </c>
      <c r="E793" s="26">
        <f>PE!AL792</f>
        <v>16.874643546547336</v>
      </c>
      <c r="F793" s="26">
        <f>PP!Z792</f>
        <v>0</v>
      </c>
      <c r="G793" s="26">
        <f>PS!Q792</f>
        <v>0</v>
      </c>
      <c r="H793" s="26">
        <f>PMMA!G792</f>
        <v>0</v>
      </c>
      <c r="I793" s="26">
        <f>PET!Q792</f>
        <v>0</v>
      </c>
      <c r="J793" s="27">
        <f t="shared" si="22"/>
        <v>16.874643546547336</v>
      </c>
    </row>
    <row r="794" spans="1:10">
      <c r="A794" s="23" t="str">
        <f>PE!A793</f>
        <v>211015_Ringversuch_Vergleichsprobe_6_3 (Julia)</v>
      </c>
      <c r="B794" s="298" t="str">
        <f>PE!AP793</f>
        <v>Ringversuch</v>
      </c>
      <c r="D794" s="25">
        <f>PE!AF793</f>
        <v>29.772997818208392</v>
      </c>
      <c r="E794" s="26">
        <f>PE!AL793</f>
        <v>13.842058065239323</v>
      </c>
      <c r="F794" s="26">
        <f>PP!Z793</f>
        <v>0</v>
      </c>
      <c r="G794" s="26">
        <f>PS!Q793</f>
        <v>0</v>
      </c>
      <c r="H794" s="26">
        <f>PMMA!G793</f>
        <v>0</v>
      </c>
      <c r="I794" s="26">
        <f>PET!Q793</f>
        <v>0</v>
      </c>
      <c r="J794" s="27">
        <f t="shared" si="22"/>
        <v>13.842058065239323</v>
      </c>
    </row>
    <row r="795" spans="1:10">
      <c r="A795" s="23" t="str">
        <f>PE!A794</f>
        <v>211015_Ringversuch_Vergleichsprobe_6_spike_PE (Julia)</v>
      </c>
      <c r="B795" s="298" t="str">
        <f>PE!AP794</f>
        <v>Ringversuch</v>
      </c>
      <c r="D795" s="25">
        <f>PE!AF794</f>
        <v>37.295883834801892</v>
      </c>
      <c r="E795" s="26">
        <f>PE!AL794</f>
        <v>21.09343835964172</v>
      </c>
      <c r="F795" s="26">
        <f>PP!Z794</f>
        <v>0</v>
      </c>
      <c r="G795" s="26">
        <f>PS!Q794</f>
        <v>0</v>
      </c>
      <c r="H795" s="26">
        <f>PMMA!G794</f>
        <v>0</v>
      </c>
      <c r="I795" s="26">
        <f>PET!Q794</f>
        <v>0</v>
      </c>
      <c r="J795" s="27">
        <f t="shared" si="22"/>
        <v>21.09343835964172</v>
      </c>
    </row>
    <row r="796" spans="1:10">
      <c r="A796" s="23" t="str">
        <f>PE!A795</f>
        <v>211015_Ringversuch_Vergleichsprobe_6_spike_PET (Julia)</v>
      </c>
      <c r="B796" s="298" t="str">
        <f>PE!AP795</f>
        <v>Ringversuch</v>
      </c>
      <c r="D796" s="25">
        <f>PE!AF795</f>
        <v>30.860874431699347</v>
      </c>
      <c r="E796" s="26">
        <f>PE!AL795</f>
        <v>17.287437057955682</v>
      </c>
      <c r="F796" s="26">
        <f>PP!Z795</f>
        <v>0</v>
      </c>
      <c r="G796" s="26">
        <f>PS!Q795</f>
        <v>0</v>
      </c>
      <c r="H796" s="26">
        <f>PMMA!G795</f>
        <v>0</v>
      </c>
      <c r="I796" s="26">
        <f>PET!Q795</f>
        <v>0</v>
      </c>
      <c r="J796" s="27">
        <f t="shared" si="22"/>
        <v>17.287437057955682</v>
      </c>
    </row>
    <row r="797" spans="1:10">
      <c r="A797" s="23" t="str">
        <f>PE!A796</f>
        <v>211015_Ringversuch_Vergleichsprobe_6_spike_PP_PA (Julia)</v>
      </c>
      <c r="B797" s="298" t="str">
        <f>PE!AP796</f>
        <v>Ringversuch</v>
      </c>
      <c r="D797" s="25">
        <f>PE!AF796</f>
        <v>61.147768469582587</v>
      </c>
      <c r="E797" s="26">
        <f>PE!AL796</f>
        <v>23.564414515036443</v>
      </c>
      <c r="F797" s="26">
        <f>PP!Z796</f>
        <v>16.780127817459672</v>
      </c>
      <c r="G797" s="26">
        <f>PS!Q796</f>
        <v>0</v>
      </c>
      <c r="H797" s="26">
        <f>PMMA!G796</f>
        <v>0</v>
      </c>
      <c r="I797" s="26">
        <f>PET!Q796</f>
        <v>0</v>
      </c>
      <c r="J797" s="27">
        <f t="shared" si="22"/>
        <v>40.344542332496118</v>
      </c>
    </row>
    <row r="798" spans="1:10">
      <c r="A798" s="23" t="str">
        <f>PE!A797</f>
        <v>211015_Ringversuch_Vergleichsprobe_6_spike_SBR (Julia)</v>
      </c>
      <c r="B798" s="298" t="str">
        <f>PE!AP797</f>
        <v>Ringversuch</v>
      </c>
      <c r="D798" s="25">
        <f>PE!AF797</f>
        <v>35.152322635364044</v>
      </c>
      <c r="E798" s="26">
        <f>PE!AL797</f>
        <v>11.997079028009347</v>
      </c>
      <c r="F798" s="26">
        <f>PP!Z797</f>
        <v>0</v>
      </c>
      <c r="G798" s="26">
        <f>PS!Q797</f>
        <v>0.3198547050810942</v>
      </c>
      <c r="H798" s="26">
        <f>PMMA!G797</f>
        <v>0</v>
      </c>
      <c r="I798" s="26">
        <f>PET!Q797</f>
        <v>0</v>
      </c>
      <c r="J798" s="27">
        <f t="shared" si="22"/>
        <v>12.31693373309044</v>
      </c>
    </row>
    <row r="799" spans="1:10">
      <c r="A799" s="23" t="str">
        <f>PE!A798</f>
        <v>211015_Ringversuch_VP_6_spike_15µL_PS_PMMA (Julia)</v>
      </c>
      <c r="B799" s="298" t="str">
        <f>PE!AP798</f>
        <v>Ringversuch</v>
      </c>
      <c r="D799" s="25">
        <f>PE!AF798</f>
        <v>35.044086629087744</v>
      </c>
      <c r="E799" s="26">
        <f>PE!AL798</f>
        <v>18.076451612903231</v>
      </c>
      <c r="F799" s="26">
        <f>PP!Z798</f>
        <v>0</v>
      </c>
      <c r="G799" s="26">
        <f>PS!Q798</f>
        <v>2.9961290322580645</v>
      </c>
      <c r="H799" s="26">
        <f>PMMA!G798</f>
        <v>1.5716129032258064</v>
      </c>
      <c r="I799" s="26">
        <f>PET!Q798</f>
        <v>0</v>
      </c>
      <c r="J799" s="27">
        <f t="shared" si="22"/>
        <v>22.644193548387101</v>
      </c>
    </row>
    <row r="800" spans="1:10">
      <c r="A800" s="23" t="str">
        <f>PE!A799</f>
        <v>211015_Waren_Abl_Filt_21061617_spike_PE_PS_PMMA</v>
      </c>
      <c r="B800" s="298" t="str">
        <f>PE!AP799</f>
        <v>Kläranlagen, Methode</v>
      </c>
      <c r="D800" s="25">
        <f>PE!AF799</f>
        <v>22.189293653557286</v>
      </c>
      <c r="E800" s="26">
        <f>PE!AL799</f>
        <v>23.090325063010944</v>
      </c>
      <c r="F800" s="26">
        <f>PP!Z799</f>
        <v>0</v>
      </c>
      <c r="G800" s="26">
        <f>PS!Q799</f>
        <v>4.6290256501806981</v>
      </c>
      <c r="H800" s="26">
        <f>PMMA!G799</f>
        <v>4.0305138046814379</v>
      </c>
      <c r="I800" s="26">
        <f>PET!Q799</f>
        <v>0</v>
      </c>
      <c r="J800" s="27">
        <f t="shared" si="22"/>
        <v>31.749864517873078</v>
      </c>
    </row>
    <row r="801" spans="1:10">
      <c r="A801" s="23" t="str">
        <f>PE!A800</f>
        <v>211015_c_2R_KWB_1</v>
      </c>
      <c r="B801" s="298" t="str">
        <f>PE!AP800</f>
        <v>KWB</v>
      </c>
      <c r="D801" s="25">
        <f>PE!AF800</f>
        <v>57.097007033383861</v>
      </c>
      <c r="E801" s="26">
        <f>PE!AL800</f>
        <v>8.6560710449026779</v>
      </c>
      <c r="F801" s="26">
        <f>PP!Z800</f>
        <v>0</v>
      </c>
      <c r="G801" s="26">
        <f>PS!Q800</f>
        <v>0</v>
      </c>
      <c r="H801" s="26">
        <f>PMMA!G800</f>
        <v>0</v>
      </c>
      <c r="I801" s="26">
        <f>PET!Q800</f>
        <v>0</v>
      </c>
      <c r="J801" s="27">
        <f t="shared" si="22"/>
        <v>8.6560710449026779</v>
      </c>
    </row>
    <row r="802" spans="1:10">
      <c r="A802" s="23" t="str">
        <f>PE!A801</f>
        <v>211015_c_2R_KWB_2</v>
      </c>
      <c r="B802" s="298" t="str">
        <f>PE!AP801</f>
        <v>KWB</v>
      </c>
      <c r="D802" s="25">
        <f>PE!AF801</f>
        <v>50.349478497591171</v>
      </c>
      <c r="E802" s="26">
        <f>PE!AL801</f>
        <v>8.122633366306065</v>
      </c>
      <c r="F802" s="26">
        <f>PP!Z801</f>
        <v>0</v>
      </c>
      <c r="G802" s="26">
        <f>PS!Q801</f>
        <v>0</v>
      </c>
      <c r="H802" s="26">
        <f>PMMA!G801</f>
        <v>0</v>
      </c>
      <c r="I802" s="26">
        <f>PET!Q801</f>
        <v>0</v>
      </c>
      <c r="J802" s="27">
        <f t="shared" si="22"/>
        <v>8.122633366306065</v>
      </c>
    </row>
    <row r="803" spans="1:10">
      <c r="A803" s="23" t="str">
        <f>PE!A802</f>
        <v>211015_H_1-1_1</v>
      </c>
      <c r="B803" s="298" t="str">
        <f>PE!AP802</f>
        <v>Bodenproben</v>
      </c>
      <c r="D803" s="25" t="e">
        <f>PE!AF802</f>
        <v>#DIV/0!</v>
      </c>
      <c r="E803" s="26">
        <f>PE!AL802</f>
        <v>0</v>
      </c>
      <c r="F803" s="26">
        <f>PP!Z802</f>
        <v>0</v>
      </c>
      <c r="G803" s="26">
        <f>PS!Q802</f>
        <v>0</v>
      </c>
      <c r="H803" s="26">
        <f>PMMA!G802</f>
        <v>0</v>
      </c>
      <c r="I803" s="26">
        <f>PET!Q802</f>
        <v>0</v>
      </c>
      <c r="J803" s="27">
        <f t="shared" si="22"/>
        <v>0</v>
      </c>
    </row>
    <row r="804" spans="1:10">
      <c r="A804" s="23" t="str">
        <f>PE!A803</f>
        <v>211015_H_1-1_2</v>
      </c>
      <c r="B804" s="298" t="str">
        <f>PE!AP803</f>
        <v>Bodenproben</v>
      </c>
      <c r="D804" s="25" t="e">
        <f>PE!AF803</f>
        <v>#DIV/0!</v>
      </c>
      <c r="E804" s="26">
        <f>PE!AL803</f>
        <v>0</v>
      </c>
      <c r="F804" s="26">
        <f>PP!Z803</f>
        <v>0</v>
      </c>
      <c r="G804" s="26">
        <f>PS!Q803</f>
        <v>0</v>
      </c>
      <c r="H804" s="26">
        <f>PMMA!G803</f>
        <v>0</v>
      </c>
      <c r="I804" s="26">
        <f>PET!Q803</f>
        <v>0</v>
      </c>
      <c r="J804" s="27">
        <f t="shared" si="22"/>
        <v>0</v>
      </c>
    </row>
    <row r="805" spans="1:10">
      <c r="A805" s="23" t="str">
        <f>PE!A804</f>
        <v>211015_Rostock_Abl_SF_21060203_1</v>
      </c>
      <c r="B805" s="298" t="str">
        <f>PE!AP804</f>
        <v>Kläranlagen</v>
      </c>
      <c r="D805" s="25">
        <f>PE!AF804</f>
        <v>13.868927478622107</v>
      </c>
      <c r="E805" s="26">
        <f>PE!AL804</f>
        <v>20.702640718545727</v>
      </c>
      <c r="F805" s="26">
        <f>PP!Z804</f>
        <v>0</v>
      </c>
      <c r="G805" s="26">
        <f>PS!Q804</f>
        <v>0</v>
      </c>
      <c r="H805" s="26">
        <f>PMMA!G804</f>
        <v>0</v>
      </c>
      <c r="I805" s="26">
        <f>PET!Q804</f>
        <v>0</v>
      </c>
      <c r="J805" s="27">
        <f t="shared" si="22"/>
        <v>20.702640718545727</v>
      </c>
    </row>
    <row r="806" spans="1:10">
      <c r="A806" s="23" t="str">
        <f>PE!A805</f>
        <v>211015_Rostock_Abl_SF_21060203_2</v>
      </c>
      <c r="B806" s="298" t="str">
        <f>PE!AP805</f>
        <v>Kläranlagen</v>
      </c>
      <c r="D806" s="25">
        <f>PE!AF805</f>
        <v>25.07046560020741</v>
      </c>
      <c r="E806" s="26">
        <f>PE!AL805</f>
        <v>10.923571681863201</v>
      </c>
      <c r="F806" s="26">
        <f>PP!Z805</f>
        <v>0</v>
      </c>
      <c r="G806" s="26">
        <f>PS!Q805</f>
        <v>0</v>
      </c>
      <c r="H806" s="26">
        <f>PMMA!G805</f>
        <v>0</v>
      </c>
      <c r="I806" s="26">
        <f>PET!Q805</f>
        <v>0</v>
      </c>
      <c r="J806" s="27">
        <f t="shared" si="22"/>
        <v>10.923571681863201</v>
      </c>
    </row>
    <row r="807" spans="1:10">
      <c r="A807" s="23" t="str">
        <f>PE!A806</f>
        <v>211015_Rostock_Abl_SF_21060203_3</v>
      </c>
      <c r="B807" s="298" t="str">
        <f>PE!AP806</f>
        <v>Kläranlagen</v>
      </c>
      <c r="D807" s="25">
        <f>PE!AF806</f>
        <v>25.146540297616156</v>
      </c>
      <c r="E807" s="26">
        <f>PE!AL806</f>
        <v>13.256443252805878</v>
      </c>
      <c r="F807" s="26">
        <f>PP!Z806</f>
        <v>0</v>
      </c>
      <c r="G807" s="26">
        <f>PS!Q806</f>
        <v>0</v>
      </c>
      <c r="H807" s="26">
        <f>PMMA!G806</f>
        <v>0</v>
      </c>
      <c r="I807" s="26">
        <f>PET!Q806</f>
        <v>0</v>
      </c>
      <c r="J807" s="27">
        <f t="shared" si="22"/>
        <v>13.256443252805878</v>
      </c>
    </row>
    <row r="808" spans="1:10">
      <c r="A808" s="23" t="str">
        <f>PE!A807</f>
        <v>211015_Waren_Zul_Filt_21061617_1</v>
      </c>
      <c r="B808" s="298" t="str">
        <f>PE!AP807</f>
        <v>Kläranlagen, Methode</v>
      </c>
      <c r="D808" s="25">
        <f>PE!AF807</f>
        <v>43.245731458771232</v>
      </c>
      <c r="E808" s="26">
        <f>PE!AL807</f>
        <v>4.4829240669764419</v>
      </c>
      <c r="F808" s="26">
        <f>PP!Z807</f>
        <v>1.6322269119691131</v>
      </c>
      <c r="G808" s="26">
        <f>PS!Q807</f>
        <v>0</v>
      </c>
      <c r="H808" s="26">
        <f>PMMA!G807</f>
        <v>0</v>
      </c>
      <c r="I808" s="26">
        <f>PET!Q807</f>
        <v>0</v>
      </c>
      <c r="J808" s="27">
        <f t="shared" si="22"/>
        <v>6.1151509789455547</v>
      </c>
    </row>
    <row r="809" spans="1:10">
      <c r="A809" s="23" t="str">
        <f>PE!A808</f>
        <v>211015_Ringversuch_Vergleichsprobe_6_2 (Luisa)</v>
      </c>
      <c r="B809" s="298" t="str">
        <f>PE!AP808</f>
        <v>Ringversuch</v>
      </c>
      <c r="D809" s="25">
        <f>PE!AF808</f>
        <v>46.87560987315689</v>
      </c>
      <c r="E809" s="26">
        <f>PE!AL808</f>
        <v>17.80978546986049</v>
      </c>
      <c r="F809" s="26">
        <f>PP!Z808</f>
        <v>0</v>
      </c>
      <c r="G809" s="26">
        <f>PS!Q808</f>
        <v>0</v>
      </c>
      <c r="H809" s="26">
        <f>PMMA!G808</f>
        <v>0</v>
      </c>
      <c r="I809" s="26">
        <f>PET!Q808</f>
        <v>0</v>
      </c>
      <c r="J809" s="27">
        <f t="shared" si="22"/>
        <v>17.80978546986049</v>
      </c>
    </row>
    <row r="810" spans="1:10">
      <c r="A810" s="23" t="str">
        <f>PE!A809</f>
        <v>211015_Ringversuch_Vergleichsprobe_6_3 (Luisa)</v>
      </c>
      <c r="B810" s="298" t="str">
        <f>PE!AP809</f>
        <v>Ringversuch</v>
      </c>
      <c r="D810" s="25">
        <f>PE!AF809</f>
        <v>28.134953291190772</v>
      </c>
      <c r="E810" s="26">
        <f>PE!AL809</f>
        <v>10.762283435719082</v>
      </c>
      <c r="F810" s="26">
        <f>PP!Z809</f>
        <v>0</v>
      </c>
      <c r="G810" s="26">
        <f>PS!Q809</f>
        <v>0</v>
      </c>
      <c r="H810" s="26">
        <f>PMMA!G809</f>
        <v>0</v>
      </c>
      <c r="I810" s="26">
        <f>PET!Q809</f>
        <v>0</v>
      </c>
      <c r="J810" s="27">
        <f t="shared" si="22"/>
        <v>10.762283435719082</v>
      </c>
    </row>
    <row r="811" spans="1:10">
      <c r="A811" s="23" t="str">
        <f>PE!A810</f>
        <v>211015_Ringversuch_Vergleichsprobe_6_spike_PE (Luisa)</v>
      </c>
      <c r="B811" s="298" t="str">
        <f>PE!AP810</f>
        <v>Ringversuch</v>
      </c>
      <c r="D811" s="25">
        <f>PE!AF810</f>
        <v>46.858838387077654</v>
      </c>
      <c r="E811" s="26">
        <f>PE!AL810</f>
        <v>17.948930482668594</v>
      </c>
      <c r="F811" s="26">
        <f>PP!Z810</f>
        <v>0</v>
      </c>
      <c r="G811" s="26">
        <f>PS!Q810</f>
        <v>1.953054172645845</v>
      </c>
      <c r="H811" s="26">
        <f>PMMA!G810</f>
        <v>0</v>
      </c>
      <c r="I811" s="26">
        <f>PET!Q810</f>
        <v>7.1257984468815909</v>
      </c>
      <c r="J811" s="27">
        <f t="shared" ref="J811:J874" si="24">SUM(E811:I811)</f>
        <v>27.027783102196032</v>
      </c>
    </row>
    <row r="812" spans="1:10">
      <c r="A812" s="23" t="str">
        <f>PE!A811</f>
        <v>211015_Ringversuch_Vergleichsprobe_6_spike_PET (Luisa)</v>
      </c>
      <c r="B812" s="298" t="str">
        <f>PE!AP811</f>
        <v>Ringversuch</v>
      </c>
      <c r="D812" s="25">
        <f>PE!AF811</f>
        <v>32.193730938960321</v>
      </c>
      <c r="E812" s="26">
        <f>PE!AL811</f>
        <v>17.113102678616077</v>
      </c>
      <c r="F812" s="26">
        <f>PP!Z811</f>
        <v>0</v>
      </c>
      <c r="G812" s="26">
        <f>PS!Q811</f>
        <v>0</v>
      </c>
      <c r="H812" s="26">
        <f>PMMA!G811</f>
        <v>0</v>
      </c>
      <c r="I812" s="26">
        <f>PET!Q811</f>
        <v>99.230595383572307</v>
      </c>
      <c r="J812" s="27">
        <f t="shared" si="24"/>
        <v>116.34369806218838</v>
      </c>
    </row>
    <row r="813" spans="1:10">
      <c r="A813" s="23" t="str">
        <f>PE!A812</f>
        <v>211015_Ringversuch_Vergleichsprobe_6_spike_PP_PA (Luisa)</v>
      </c>
      <c r="B813" s="298" t="str">
        <f>PE!AP812</f>
        <v>Ringversuch</v>
      </c>
      <c r="D813" s="25">
        <f>PE!AF812</f>
        <v>49.195667899262162</v>
      </c>
      <c r="E813" s="26">
        <f>PE!AL812</f>
        <v>27.779399299969405</v>
      </c>
      <c r="F813" s="26">
        <f>PP!Z812</f>
        <v>17.011681186424976</v>
      </c>
      <c r="G813" s="26">
        <f>PS!Q812</f>
        <v>0</v>
      </c>
      <c r="H813" s="26">
        <f>PMMA!G812</f>
        <v>0</v>
      </c>
      <c r="I813" s="26">
        <f>PET!Q812</f>
        <v>0</v>
      </c>
      <c r="J813" s="27">
        <f t="shared" si="24"/>
        <v>44.791080486394378</v>
      </c>
    </row>
    <row r="814" spans="1:10">
      <c r="A814" s="23" t="str">
        <f>PE!A813</f>
        <v>211015_Ringversuch_Vergleichsprobe_6_spike_SBR (Luisa)</v>
      </c>
      <c r="B814" s="298" t="str">
        <f>PE!AP813</f>
        <v>Ringversuch</v>
      </c>
      <c r="D814" s="25">
        <f>PE!AF813</f>
        <v>44.080265064055027</v>
      </c>
      <c r="E814" s="26">
        <f>PE!AL813</f>
        <v>9.5365875179458719</v>
      </c>
      <c r="F814" s="26">
        <f>PP!Z813</f>
        <v>0</v>
      </c>
      <c r="G814" s="26">
        <f>PS!Q813</f>
        <v>0.30331049619758932</v>
      </c>
      <c r="H814" s="26">
        <f>PMMA!G813</f>
        <v>0</v>
      </c>
      <c r="I814" s="26">
        <f>PET!Q813</f>
        <v>0</v>
      </c>
      <c r="J814" s="27">
        <f t="shared" si="24"/>
        <v>9.8398980141434613</v>
      </c>
    </row>
    <row r="815" spans="1:10">
      <c r="A815" s="23" t="str">
        <f>PE!A814</f>
        <v>211015_Ringversuch_VP_6_spike_15µL_PS_PMMA (Luisa)</v>
      </c>
      <c r="B815" s="298" t="str">
        <f>PE!AP814</f>
        <v>Ringversuch</v>
      </c>
      <c r="D815" s="25">
        <f>PE!AF814</f>
        <v>35.044086629087744</v>
      </c>
      <c r="E815" s="26">
        <f>PE!AL814</f>
        <v>18.076451612903231</v>
      </c>
      <c r="F815" s="26">
        <f>PP!Z814</f>
        <v>0</v>
      </c>
      <c r="G815" s="26">
        <f>PS!Q814</f>
        <v>2.9961290322580645</v>
      </c>
      <c r="H815" s="26">
        <f>PMMA!G814</f>
        <v>1.5716129032258064</v>
      </c>
      <c r="I815" s="26">
        <f>PET!Q814</f>
        <v>0</v>
      </c>
      <c r="J815" s="27">
        <f t="shared" si="24"/>
        <v>22.644193548387101</v>
      </c>
    </row>
    <row r="816" spans="1:10">
      <c r="A816" s="23" t="str">
        <f>PE!A815</f>
        <v>211026_Lippe_nach_KA_4_210915_1</v>
      </c>
      <c r="B816" s="298" t="str">
        <f>PE!AP815</f>
        <v>Flussproben</v>
      </c>
      <c r="D816" s="25">
        <f>PE!AF815</f>
        <v>57.396232466789421</v>
      </c>
      <c r="E816" s="26">
        <f>PE!AL815</f>
        <v>3.6985847774059724</v>
      </c>
      <c r="F816" s="26">
        <f>PP!Z815</f>
        <v>1.2243546428831018</v>
      </c>
      <c r="G816" s="26">
        <f>PS!Q815</f>
        <v>0</v>
      </c>
      <c r="H816" s="26">
        <f>PMMA!G815</f>
        <v>0</v>
      </c>
      <c r="I816" s="26">
        <f>PET!Q815</f>
        <v>0</v>
      </c>
      <c r="J816" s="27">
        <f t="shared" si="24"/>
        <v>4.9229394202890742</v>
      </c>
    </row>
    <row r="817" spans="1:10">
      <c r="A817" s="23" t="str">
        <f>PE!A816</f>
        <v>211026_Lippe_nach_KA_4_210915_2</v>
      </c>
      <c r="B817" s="298" t="str">
        <f>PE!AP816</f>
        <v>Flussproben</v>
      </c>
      <c r="D817" s="25">
        <f>PE!AF816</f>
        <v>50.915634885221593</v>
      </c>
      <c r="E817" s="26">
        <f>PE!AL816</f>
        <v>3.5108267154202135</v>
      </c>
      <c r="F817" s="26">
        <f>PP!Z816</f>
        <v>0.91861803282702548</v>
      </c>
      <c r="G817" s="26">
        <f>PS!Q816</f>
        <v>0</v>
      </c>
      <c r="H817" s="26">
        <f>PMMA!G816</f>
        <v>0</v>
      </c>
      <c r="I817" s="26">
        <f>PET!Q816</f>
        <v>0</v>
      </c>
      <c r="J817" s="27">
        <f t="shared" si="24"/>
        <v>4.4294447482472386</v>
      </c>
    </row>
    <row r="818" spans="1:10">
      <c r="A818" s="23" t="str">
        <f>PE!A817</f>
        <v>211026_Lippe_nach_KA_4_210915_3</v>
      </c>
      <c r="B818" s="298" t="str">
        <f>PE!AP817</f>
        <v>Flussproben</v>
      </c>
      <c r="D818" s="25">
        <f>PE!AF817</f>
        <v>48.585195208552456</v>
      </c>
      <c r="E818" s="26">
        <f>PE!AL817</f>
        <v>3.4434351120834523</v>
      </c>
      <c r="F818" s="26">
        <f>PP!Z817</f>
        <v>0.98984590506991343</v>
      </c>
      <c r="G818" s="26">
        <f>PS!Q817</f>
        <v>0</v>
      </c>
      <c r="H818" s="26">
        <f>PMMA!G817</f>
        <v>0</v>
      </c>
      <c r="I818" s="26">
        <f>PET!Q817</f>
        <v>0</v>
      </c>
      <c r="J818" s="27">
        <f t="shared" si="24"/>
        <v>4.4332810171533659</v>
      </c>
    </row>
    <row r="819" spans="1:10">
      <c r="A819" s="23" t="str">
        <f>PE!A818</f>
        <v>211026_Lippe_vor_KA_1_210914_1</v>
      </c>
      <c r="B819" s="298" t="str">
        <f>PE!AP818</f>
        <v>Flussproben</v>
      </c>
      <c r="D819" s="25">
        <f>PE!AF818</f>
        <v>51.808946029831738</v>
      </c>
      <c r="E819" s="26">
        <f>PE!AL818</f>
        <v>4.5110791344929346</v>
      </c>
      <c r="F819" s="26">
        <f>PP!Z818</f>
        <v>1.6286012676232924</v>
      </c>
      <c r="G819" s="26">
        <f>PS!Q818</f>
        <v>0</v>
      </c>
      <c r="H819" s="26">
        <f>PMMA!G818</f>
        <v>0</v>
      </c>
      <c r="I819" s="26">
        <f>PET!Q818</f>
        <v>0</v>
      </c>
      <c r="J819" s="27">
        <f t="shared" si="24"/>
        <v>6.1396804021162268</v>
      </c>
    </row>
    <row r="820" spans="1:10">
      <c r="A820" s="23" t="str">
        <f>PE!A819</f>
        <v>211026_Lippe_vor_KA_1_210914_2</v>
      </c>
      <c r="B820" s="298" t="str">
        <f>PE!AP819</f>
        <v>Flussproben</v>
      </c>
      <c r="D820" s="25">
        <f>PE!AF819</f>
        <v>31.679347950872433</v>
      </c>
      <c r="E820" s="26">
        <f>PE!AL819</f>
        <v>4.7203488504113587</v>
      </c>
      <c r="F820" s="26">
        <f>PP!Z819</f>
        <v>0.82921661346055819</v>
      </c>
      <c r="G820" s="26">
        <f>PS!Q819</f>
        <v>0</v>
      </c>
      <c r="H820" s="26">
        <f>PMMA!G819</f>
        <v>0</v>
      </c>
      <c r="I820" s="26">
        <f>PET!Q819</f>
        <v>0</v>
      </c>
      <c r="J820" s="27">
        <f t="shared" si="24"/>
        <v>5.5495654638719172</v>
      </c>
    </row>
    <row r="821" spans="1:10">
      <c r="A821" s="23" t="str">
        <f>PE!A820</f>
        <v>211026_Lippe_vor_KA_1_210914_3</v>
      </c>
      <c r="B821" s="298" t="str">
        <f>PE!AP820</f>
        <v>Flussproben</v>
      </c>
      <c r="D821" s="25">
        <f>PE!AF820</f>
        <v>48.584624362270652</v>
      </c>
      <c r="E821" s="26">
        <f>PE!AL820</f>
        <v>4.3038179756268784</v>
      </c>
      <c r="F821" s="26">
        <f>PP!Z820</f>
        <v>0.91414205053432451</v>
      </c>
      <c r="G821" s="26">
        <f>PS!Q820</f>
        <v>0</v>
      </c>
      <c r="H821" s="26">
        <f>PMMA!G820</f>
        <v>0</v>
      </c>
      <c r="I821" s="26">
        <f>PET!Q820</f>
        <v>0</v>
      </c>
      <c r="J821" s="27">
        <f t="shared" si="24"/>
        <v>5.2179600261612027</v>
      </c>
    </row>
    <row r="822" spans="1:10">
      <c r="A822" s="23" t="str">
        <f>PE!A821</f>
        <v>211026_Lippe_vor_KA_3_210915_1</v>
      </c>
      <c r="B822" s="298" t="str">
        <f>PE!AP821</f>
        <v>Flussproben</v>
      </c>
      <c r="D822" s="25">
        <f>PE!AF821</f>
        <v>55.335333830054054</v>
      </c>
      <c r="E822" s="26">
        <f>PE!AL821</f>
        <v>4.3047231025821029</v>
      </c>
      <c r="F822" s="26">
        <f>PP!Z821</f>
        <v>1.8646495716784282</v>
      </c>
      <c r="G822" s="26">
        <f>PS!Q821</f>
        <v>0</v>
      </c>
      <c r="H822" s="26">
        <f>PMMA!G821</f>
        <v>0</v>
      </c>
      <c r="I822" s="26">
        <f>PET!Q821</f>
        <v>0</v>
      </c>
      <c r="J822" s="27">
        <f t="shared" si="24"/>
        <v>6.169372674260531</v>
      </c>
    </row>
    <row r="823" spans="1:10">
      <c r="A823" s="23" t="str">
        <f>PE!A822</f>
        <v>211026_Lippe_vor_KA_3_210915_2</v>
      </c>
      <c r="B823" s="298" t="str">
        <f>PE!AP822</f>
        <v>Flussproben</v>
      </c>
      <c r="D823" s="25">
        <f>PE!AF822</f>
        <v>60.371073619103896</v>
      </c>
      <c r="E823" s="26">
        <f>PE!AL822</f>
        <v>4.9822962866441118</v>
      </c>
      <c r="F823" s="26">
        <f>PP!Z822</f>
        <v>2.1291108247629986</v>
      </c>
      <c r="G823" s="26">
        <f>PS!Q822</f>
        <v>0</v>
      </c>
      <c r="H823" s="26">
        <f>PMMA!G822</f>
        <v>0</v>
      </c>
      <c r="I823" s="26">
        <f>PET!Q822</f>
        <v>0</v>
      </c>
      <c r="J823" s="27">
        <f t="shared" si="24"/>
        <v>7.1114071114071109</v>
      </c>
    </row>
    <row r="824" spans="1:10">
      <c r="A824" s="23" t="str">
        <f>PE!A823</f>
        <v>211026_Lippe_vor_KA_3_210915_3</v>
      </c>
      <c r="B824" s="298" t="str">
        <f>PE!AP823</f>
        <v>Flussproben</v>
      </c>
      <c r="D824" s="25">
        <f>PE!AF823</f>
        <v>57.139321459210066</v>
      </c>
      <c r="E824" s="26">
        <f>PE!AL823</f>
        <v>4.5036893781820488</v>
      </c>
      <c r="F824" s="26">
        <f>PP!Z823</f>
        <v>1.8990114380854499</v>
      </c>
      <c r="G824" s="26">
        <f>PS!Q823</f>
        <v>0</v>
      </c>
      <c r="H824" s="26">
        <f>PMMA!G823</f>
        <v>0</v>
      </c>
      <c r="I824" s="26">
        <f>PET!Q823</f>
        <v>0</v>
      </c>
      <c r="J824" s="27">
        <f t="shared" si="24"/>
        <v>6.4027008162674992</v>
      </c>
    </row>
    <row r="825" spans="1:10">
      <c r="A825" s="23" t="str">
        <f>PE!A824</f>
        <v>211026_Lippe_vor_KA_5_210916_1</v>
      </c>
      <c r="B825" s="298" t="str">
        <f>PE!AP824</f>
        <v>Flussproben</v>
      </c>
      <c r="D825" s="25">
        <f>PE!AF824</f>
        <v>57.916371707375546</v>
      </c>
      <c r="E825" s="26">
        <f>PE!AL824</f>
        <v>3.4512339976243895</v>
      </c>
      <c r="F825" s="26">
        <f>PP!Z824</f>
        <v>1.6210926313744922</v>
      </c>
      <c r="G825" s="26">
        <f>PS!Q824</f>
        <v>0</v>
      </c>
      <c r="H825" s="26">
        <f>PMMA!G824</f>
        <v>0</v>
      </c>
      <c r="I825" s="26">
        <f>PET!Q824</f>
        <v>0</v>
      </c>
      <c r="J825" s="27">
        <f t="shared" si="24"/>
        <v>5.0723266289988818</v>
      </c>
    </row>
    <row r="826" spans="1:10">
      <c r="A826" s="23" t="str">
        <f>PE!A825</f>
        <v>211026_Lippe_vor_KA_5_210916_2</v>
      </c>
      <c r="B826" s="298" t="str">
        <f>PE!AP825</f>
        <v>Flussproben</v>
      </c>
      <c r="D826" s="25">
        <f>PE!AF825</f>
        <v>59.776634444416842</v>
      </c>
      <c r="E826" s="26">
        <f>PE!AL825</f>
        <v>3.6836022662017305</v>
      </c>
      <c r="F826" s="26">
        <f>PP!Z825</f>
        <v>1.6758119900921506</v>
      </c>
      <c r="G826" s="26">
        <f>PS!Q825</f>
        <v>0</v>
      </c>
      <c r="H826" s="26">
        <f>PMMA!G825</f>
        <v>0</v>
      </c>
      <c r="I826" s="26">
        <f>PET!Q825</f>
        <v>0</v>
      </c>
      <c r="J826" s="27">
        <f t="shared" si="24"/>
        <v>5.3594142562938814</v>
      </c>
    </row>
    <row r="827" spans="1:10">
      <c r="A827" s="23" t="str">
        <f>PE!A826</f>
        <v>211026_Lippe_vor_KA_5_210916_3</v>
      </c>
      <c r="B827" s="298" t="str">
        <f>PE!AP826</f>
        <v>Flussproben</v>
      </c>
      <c r="D827" s="25">
        <f>PE!AF826</f>
        <v>63.015349630020488</v>
      </c>
      <c r="E827" s="26">
        <f>PE!AL826</f>
        <v>4.0120449044058768</v>
      </c>
      <c r="F827" s="26">
        <f>PP!Z826</f>
        <v>2.0972093585148794</v>
      </c>
      <c r="G827" s="26">
        <f>PS!Q826</f>
        <v>0</v>
      </c>
      <c r="H827" s="26">
        <f>PMMA!G826</f>
        <v>0</v>
      </c>
      <c r="I827" s="26">
        <f>PET!Q826</f>
        <v>0</v>
      </c>
      <c r="J827" s="27">
        <f t="shared" si="24"/>
        <v>6.1092542629207562</v>
      </c>
    </row>
    <row r="828" spans="1:10">
      <c r="A828" s="23" t="str">
        <f>PE!A827</f>
        <v>211026_Standard_PP</v>
      </c>
      <c r="B828" s="298" t="str">
        <f>PE!AP827</f>
        <v>Methode</v>
      </c>
      <c r="D828" s="25" t="e">
        <f>PE!AF827</f>
        <v>#DIV/0!</v>
      </c>
      <c r="E828" s="26">
        <f>PE!AL827</f>
        <v>0</v>
      </c>
      <c r="F828" s="26">
        <f>PP!Z827</f>
        <v>784.37530594223415</v>
      </c>
      <c r="G828" s="26">
        <f>PS!Q827</f>
        <v>0</v>
      </c>
      <c r="H828" s="26">
        <f>PMMA!G827</f>
        <v>0</v>
      </c>
      <c r="I828" s="26">
        <f>PET!Q827</f>
        <v>0</v>
      </c>
      <c r="J828" s="27">
        <f t="shared" si="24"/>
        <v>784.37530594223415</v>
      </c>
    </row>
    <row r="829" spans="1:10">
      <c r="A829" s="23" t="str">
        <f>PE!A828</f>
        <v>211026_Urban-Filters_TGA-Probe_1</v>
      </c>
      <c r="B829" s="298" t="str">
        <f>PE!AP828</f>
        <v>Straßenabfluss</v>
      </c>
      <c r="D829" s="25">
        <f>PE!AF828</f>
        <v>36.2757307739518</v>
      </c>
      <c r="E829" s="26">
        <f>PE!AL828</f>
        <v>1.200502123747927</v>
      </c>
      <c r="F829" s="26">
        <f>PP!Z828</f>
        <v>0</v>
      </c>
      <c r="G829" s="26">
        <f>PS!Q828</f>
        <v>4.8498498320887352E-2</v>
      </c>
      <c r="H829" s="26">
        <f>PMMA!G828</f>
        <v>2.7916208789583938E-2</v>
      </c>
      <c r="I829" s="26">
        <f>PET!Q828</f>
        <v>0</v>
      </c>
      <c r="J829" s="27">
        <f t="shared" si="24"/>
        <v>1.2769168308583982</v>
      </c>
    </row>
    <row r="830" spans="1:10">
      <c r="A830" s="23" t="str">
        <f>PE!A829</f>
        <v>211026_Urban-Filters_TGA-Probe_2</v>
      </c>
      <c r="B830" s="298" t="str">
        <f>PE!AP829</f>
        <v>Straßenabfluss</v>
      </c>
      <c r="D830" s="25">
        <f>PE!AF829</f>
        <v>46.334437921403307</v>
      </c>
      <c r="E830" s="26">
        <f>PE!AL829</f>
        <v>3.8499751614505708</v>
      </c>
      <c r="F830" s="26">
        <f>PP!Z829</f>
        <v>0</v>
      </c>
      <c r="G830" s="26">
        <f>PS!Q829</f>
        <v>0</v>
      </c>
      <c r="H830" s="26">
        <f>PMMA!G829</f>
        <v>8.8367916236768679E-2</v>
      </c>
      <c r="I830" s="26">
        <f>PET!Q829</f>
        <v>0</v>
      </c>
      <c r="J830" s="27">
        <f t="shared" si="24"/>
        <v>3.9383430776873394</v>
      </c>
    </row>
    <row r="831" spans="1:10">
      <c r="A831" s="23" t="str">
        <f>PE!A830</f>
        <v>211026_Waren_Abl_SF_21061415_1</v>
      </c>
      <c r="B831" s="298" t="str">
        <f>PE!AP830</f>
        <v>Kläranlagen</v>
      </c>
      <c r="D831" s="25">
        <f>PE!AF830</f>
        <v>30.12376867563087</v>
      </c>
      <c r="E831" s="26">
        <f>PE!AL830</f>
        <v>11.242944668245118</v>
      </c>
      <c r="F831" s="26">
        <f>PP!Z830</f>
        <v>0</v>
      </c>
      <c r="G831" s="26">
        <f>PS!Q830</f>
        <v>0</v>
      </c>
      <c r="H831" s="26">
        <f>PMMA!G830</f>
        <v>0</v>
      </c>
      <c r="I831" s="26">
        <f>PET!Q830</f>
        <v>0</v>
      </c>
      <c r="J831" s="27">
        <f t="shared" si="24"/>
        <v>11.242944668245118</v>
      </c>
    </row>
    <row r="832" spans="1:10">
      <c r="A832" s="23" t="str">
        <f>PE!A831</f>
        <v>211026_Waren_Abl_SF_21061415_2</v>
      </c>
      <c r="B832" s="298" t="str">
        <f>PE!AP831</f>
        <v>Kläranlagen</v>
      </c>
      <c r="D832" s="25">
        <f>PE!AF831</f>
        <v>38.907885776948056</v>
      </c>
      <c r="E832" s="26">
        <f>PE!AL831</f>
        <v>16.114413770430495</v>
      </c>
      <c r="F832" s="26">
        <f>PP!Z831</f>
        <v>0</v>
      </c>
      <c r="G832" s="26">
        <f>PS!Q831</f>
        <v>0</v>
      </c>
      <c r="H832" s="26">
        <f>PMMA!G831</f>
        <v>0</v>
      </c>
      <c r="I832" s="26">
        <f>PET!Q831</f>
        <v>0</v>
      </c>
      <c r="J832" s="27">
        <f t="shared" si="24"/>
        <v>16.114413770430495</v>
      </c>
    </row>
    <row r="833" spans="1:10">
      <c r="A833" s="23" t="str">
        <f>PE!A832</f>
        <v>211026_Waren_Abl_SF_21061415_3</v>
      </c>
      <c r="B833" s="298" t="str">
        <f>PE!AP832</f>
        <v>Kläranlagen</v>
      </c>
      <c r="D833" s="25">
        <f>PE!AF832</f>
        <v>32.227742819943529</v>
      </c>
      <c r="E833" s="26">
        <f>PE!AL832</f>
        <v>10.209168982180513</v>
      </c>
      <c r="F833" s="26">
        <f>PP!Z832</f>
        <v>0</v>
      </c>
      <c r="G833" s="26">
        <f>PS!Q832</f>
        <v>0</v>
      </c>
      <c r="H833" s="26">
        <f>PMMA!G832</f>
        <v>0</v>
      </c>
      <c r="I833" s="26">
        <f>PET!Q832</f>
        <v>0</v>
      </c>
      <c r="J833" s="27">
        <f t="shared" si="24"/>
        <v>10.209168982180513</v>
      </c>
    </row>
    <row r="834" spans="1:10">
      <c r="A834" s="23" t="str">
        <f>PE!A833</f>
        <v>211101_Ringversuch_Vergleichsprobe_6_spike_PE</v>
      </c>
      <c r="B834" s="298" t="str">
        <f>PE!AP833</f>
        <v>Ringversuch</v>
      </c>
      <c r="D834" s="25">
        <f>PE!AF833</f>
        <v>41.660395826541233</v>
      </c>
      <c r="E834" s="26">
        <f>PE!AL833</f>
        <v>24.028735361492814</v>
      </c>
      <c r="F834" s="26">
        <f>PP!Z833</f>
        <v>0</v>
      </c>
      <c r="G834" s="26">
        <f>PS!Q833</f>
        <v>0</v>
      </c>
      <c r="H834" s="26">
        <f>PMMA!G833</f>
        <v>0</v>
      </c>
      <c r="I834" s="26">
        <f>PET!Q833</f>
        <v>0</v>
      </c>
      <c r="J834" s="27">
        <f t="shared" si="24"/>
        <v>24.028735361492814</v>
      </c>
    </row>
    <row r="835" spans="1:10">
      <c r="A835" s="23" t="str">
        <f>PE!A834</f>
        <v>211101_Waren_Abl_Filt_21061617_spike_PE</v>
      </c>
      <c r="B835" s="298" t="str">
        <f>PE!AP834</f>
        <v>Kläranlagen, Methode</v>
      </c>
      <c r="D835" s="25">
        <f>PE!AF834</f>
        <v>53.259098436277519</v>
      </c>
      <c r="E835" s="26">
        <f>PE!AL834</f>
        <v>6.1267230074034975</v>
      </c>
      <c r="F835" s="26">
        <f>PP!Z834</f>
        <v>2.2650798139351269</v>
      </c>
      <c r="G835" s="26">
        <f>PS!Q834</f>
        <v>0</v>
      </c>
      <c r="H835" s="26">
        <f>PMMA!G834</f>
        <v>0</v>
      </c>
      <c r="I835" s="26">
        <f>PET!Q834</f>
        <v>0</v>
      </c>
      <c r="J835" s="27">
        <f t="shared" si="24"/>
        <v>8.391802821338624</v>
      </c>
    </row>
    <row r="836" spans="1:10">
      <c r="A836" s="23" t="str">
        <f>PE!A835</f>
        <v>211101_Waren_Zul_Filt_21061617_1</v>
      </c>
      <c r="B836" s="298" t="str">
        <f>PE!AP835</f>
        <v>Kläranlagen</v>
      </c>
      <c r="D836" s="25">
        <f>PE!AF835</f>
        <v>27.429783300913201</v>
      </c>
      <c r="E836" s="26">
        <f>PE!AL835</f>
        <v>5.2981173061093534</v>
      </c>
      <c r="F836" s="26">
        <f>PP!Z835</f>
        <v>1.6627087754731715</v>
      </c>
      <c r="G836" s="26">
        <f>PS!Q835</f>
        <v>0</v>
      </c>
      <c r="H836" s="26">
        <f>PMMA!G835</f>
        <v>0</v>
      </c>
      <c r="I836" s="26">
        <f>PET!Q835</f>
        <v>0</v>
      </c>
      <c r="J836" s="27">
        <f t="shared" si="24"/>
        <v>6.9608260815825247</v>
      </c>
    </row>
    <row r="837" spans="1:10">
      <c r="A837" s="23" t="str">
        <f>PE!A836</f>
        <v>211101_Waren_Zul_Filt_21061617_2</v>
      </c>
      <c r="B837" s="298" t="str">
        <f>PE!AP836</f>
        <v>Kläranlagen</v>
      </c>
      <c r="D837" s="25">
        <f>PE!AF836</f>
        <v>32.506263046039876</v>
      </c>
      <c r="E837" s="26">
        <f>PE!AL836</f>
        <v>5.1536159545632927</v>
      </c>
      <c r="F837" s="26">
        <f>PP!Z836</f>
        <v>1.6317879341721471</v>
      </c>
      <c r="G837" s="26">
        <f>PS!Q836</f>
        <v>0</v>
      </c>
      <c r="H837" s="26">
        <f>PMMA!G836</f>
        <v>0</v>
      </c>
      <c r="I837" s="26">
        <f>PET!Q836</f>
        <v>0</v>
      </c>
      <c r="J837" s="27">
        <f t="shared" si="24"/>
        <v>6.7854038887354395</v>
      </c>
    </row>
    <row r="838" spans="1:10">
      <c r="A838" s="23" t="str">
        <f>PE!A837</f>
        <v>210906_E-FS_201030_1</v>
      </c>
      <c r="B838" s="298" t="str">
        <f>PE!AP837</f>
        <v>KWS</v>
      </c>
      <c r="D838" s="25">
        <f>PE!AF837</f>
        <v>52.917712458266628</v>
      </c>
      <c r="E838" s="26">
        <f>PE!AL837</f>
        <v>8.2902782623713822</v>
      </c>
      <c r="F838" s="26">
        <f>PP!Z837</f>
        <v>0</v>
      </c>
      <c r="G838" s="26">
        <f>PS!Q837</f>
        <v>0.39401980720439522</v>
      </c>
      <c r="H838" s="26">
        <f>PMMA!G837</f>
        <v>7.6519788645491249E-2</v>
      </c>
      <c r="I838" s="26">
        <f>PET!Q837</f>
        <v>0</v>
      </c>
      <c r="J838" s="27">
        <f t="shared" si="24"/>
        <v>8.7608178582212695</v>
      </c>
    </row>
    <row r="839" spans="1:10">
      <c r="A839" s="23" t="str">
        <f>PE!A838</f>
        <v>210906_E-FS_201030_2</v>
      </c>
      <c r="B839" s="298" t="str">
        <f>PE!AP838</f>
        <v>KWS</v>
      </c>
      <c r="D839" s="25">
        <f>PE!AF838</f>
        <v>54.082871000731728</v>
      </c>
      <c r="E839" s="26">
        <f>PE!AL838</f>
        <v>8.0709990948551376</v>
      </c>
      <c r="F839" s="26">
        <f>PP!Z838</f>
        <v>0</v>
      </c>
      <c r="G839" s="26">
        <f>PS!Q838</f>
        <v>0.34886899437448743</v>
      </c>
      <c r="H839" s="26">
        <f>PMMA!G838</f>
        <v>7.1262873850886158E-2</v>
      </c>
      <c r="I839" s="26">
        <f>PET!Q838</f>
        <v>0</v>
      </c>
      <c r="J839" s="27">
        <f t="shared" si="24"/>
        <v>8.4911309630805114</v>
      </c>
    </row>
    <row r="840" spans="1:10">
      <c r="A840" s="23" t="str">
        <f>PE!A839</f>
        <v>210906_E-FS_201030_3</v>
      </c>
      <c r="B840" s="298" t="str">
        <f>PE!AP839</f>
        <v>KWS</v>
      </c>
      <c r="D840" s="25">
        <f>PE!AF839</f>
        <v>48.212665526606145</v>
      </c>
      <c r="E840" s="26">
        <f>PE!AL839</f>
        <v>9.6218764674198489</v>
      </c>
      <c r="F840" s="26">
        <f>PP!Z839</f>
        <v>0</v>
      </c>
      <c r="G840" s="26">
        <f>PS!Q839</f>
        <v>0.41115651948917348</v>
      </c>
      <c r="H840" s="26">
        <f>PMMA!G839</f>
        <v>8.1522413346991285E-2</v>
      </c>
      <c r="I840" s="26">
        <f>PET!Q839</f>
        <v>0</v>
      </c>
      <c r="J840" s="27">
        <f t="shared" si="24"/>
        <v>10.114555400256014</v>
      </c>
    </row>
  </sheetData>
  <autoFilter ref="A1:U668" xr:uid="{00000000-0009-0000-0000-000007000000}"/>
  <conditionalFormatting sqref="C8:C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C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840">
    <cfRule type="colorScale" priority="1">
      <colorScale>
        <cfvo type="num" val="30"/>
        <cfvo type="num" val="50"/>
        <cfvo type="num" val="100"/>
        <color rgb="FF00B050"/>
        <color theme="7" tint="0.39997558519241921"/>
        <color rgb="FFF8696B"/>
      </colorScale>
    </cfRule>
  </conditionalFormatting>
  <pageMargins left="0.7" right="0.7" top="0.78740157499999996" bottom="0.78740157499999996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628"/>
  <sheetViews>
    <sheetView zoomScale="90" zoomScaleNormal="90" workbookViewId="0">
      <pane ySplit="1" topLeftCell="A476" activePane="bottomLeft" state="frozen"/>
      <selection pane="bottomLeft" activeCell="A469" sqref="A469:H469"/>
    </sheetView>
  </sheetViews>
  <sheetFormatPr baseColWidth="10" defaultRowHeight="15"/>
  <cols>
    <col min="1" max="1" width="49.5703125" style="376" bestFit="1" customWidth="1"/>
    <col min="2" max="7" width="11.42578125" style="376" customWidth="1"/>
    <col min="8" max="8" width="11.42578125" style="374" customWidth="1"/>
    <col min="9" max="10" width="11.42578125" style="376" customWidth="1"/>
  </cols>
  <sheetData>
    <row r="1" spans="1:10" ht="45" customHeight="1">
      <c r="A1" s="377" t="s">
        <v>0</v>
      </c>
      <c r="B1" s="122" t="s">
        <v>1166</v>
      </c>
      <c r="C1" s="122" t="s">
        <v>1167</v>
      </c>
      <c r="D1" s="122" t="s">
        <v>1168</v>
      </c>
      <c r="E1" s="122" t="s">
        <v>1169</v>
      </c>
      <c r="F1" s="122" t="s">
        <v>1170</v>
      </c>
      <c r="G1" s="123" t="s">
        <v>1171</v>
      </c>
      <c r="H1" s="122" t="s">
        <v>1172</v>
      </c>
      <c r="I1" s="124" t="s">
        <v>1173</v>
      </c>
    </row>
    <row r="2" spans="1:10">
      <c r="A2" s="199" t="s">
        <v>364</v>
      </c>
      <c r="B2" s="376">
        <v>0.7</v>
      </c>
      <c r="C2" s="376">
        <v>0</v>
      </c>
      <c r="D2" s="376">
        <v>0</v>
      </c>
      <c r="E2" s="376">
        <v>0</v>
      </c>
      <c r="F2" s="376">
        <v>0</v>
      </c>
      <c r="G2" s="376">
        <v>1</v>
      </c>
      <c r="H2" s="375">
        <v>0.28333333333333333</v>
      </c>
      <c r="I2" s="375">
        <f t="shared" ref="I2:I33" si="0">AVERAGE(B2,F2,G2)</f>
        <v>0.56666666666666665</v>
      </c>
    </row>
    <row r="3" spans="1:10">
      <c r="A3" s="199" t="s">
        <v>365</v>
      </c>
      <c r="B3" s="376">
        <v>0.95</v>
      </c>
      <c r="C3" s="376">
        <v>0</v>
      </c>
      <c r="D3" s="376">
        <v>0</v>
      </c>
      <c r="E3" s="376">
        <v>0</v>
      </c>
      <c r="F3" s="376">
        <v>0.5</v>
      </c>
      <c r="G3" s="376">
        <v>1</v>
      </c>
      <c r="H3" s="375">
        <v>0.40833333333333338</v>
      </c>
      <c r="I3" s="375">
        <f t="shared" si="0"/>
        <v>0.81666666666666676</v>
      </c>
    </row>
    <row r="4" spans="1:10" s="373" customFormat="1">
      <c r="A4" s="199" t="s">
        <v>366</v>
      </c>
      <c r="B4" s="376">
        <v>0.95</v>
      </c>
      <c r="C4" s="376">
        <v>0</v>
      </c>
      <c r="D4" s="376">
        <v>0</v>
      </c>
      <c r="E4" s="376">
        <v>0.25</v>
      </c>
      <c r="F4" s="376">
        <v>0</v>
      </c>
      <c r="G4" s="376">
        <v>1</v>
      </c>
      <c r="H4" s="375">
        <v>0.3666666666666667</v>
      </c>
      <c r="I4" s="375">
        <f t="shared" si="0"/>
        <v>0.65</v>
      </c>
      <c r="J4" s="376"/>
    </row>
    <row r="5" spans="1:10" s="373" customFormat="1">
      <c r="A5" s="199" t="s">
        <v>367</v>
      </c>
      <c r="B5" s="376">
        <v>0.95</v>
      </c>
      <c r="C5" s="376">
        <v>0.3</v>
      </c>
      <c r="D5" s="376">
        <v>0</v>
      </c>
      <c r="E5" s="376">
        <v>0</v>
      </c>
      <c r="F5" s="376">
        <v>0.4</v>
      </c>
      <c r="G5" s="376">
        <v>1</v>
      </c>
      <c r="H5" s="375">
        <v>0.44166666666666671</v>
      </c>
      <c r="I5" s="375">
        <f t="shared" si="0"/>
        <v>0.78333333333333333</v>
      </c>
      <c r="J5" s="376"/>
    </row>
    <row r="6" spans="1:10">
      <c r="A6" s="199" t="s">
        <v>368</v>
      </c>
      <c r="B6" s="376">
        <v>0.95</v>
      </c>
      <c r="C6" s="376">
        <v>0</v>
      </c>
      <c r="D6" s="376">
        <v>0</v>
      </c>
      <c r="E6" s="376">
        <v>0</v>
      </c>
      <c r="F6" s="376">
        <v>0.1</v>
      </c>
      <c r="G6" s="376">
        <v>1</v>
      </c>
      <c r="H6" s="375">
        <v>0.34166666666666662</v>
      </c>
      <c r="I6" s="375">
        <f t="shared" si="0"/>
        <v>0.68333333333333324</v>
      </c>
    </row>
    <row r="7" spans="1:10">
      <c r="A7" s="199" t="s">
        <v>369</v>
      </c>
      <c r="B7" s="376">
        <v>0.95</v>
      </c>
      <c r="C7" s="376">
        <v>0</v>
      </c>
      <c r="D7" s="376">
        <v>0</v>
      </c>
      <c r="E7" s="376">
        <v>0</v>
      </c>
      <c r="F7" s="376">
        <v>0</v>
      </c>
      <c r="G7" s="376">
        <v>1</v>
      </c>
      <c r="H7" s="375">
        <v>0.32500000000000001</v>
      </c>
      <c r="I7" s="375">
        <f t="shared" si="0"/>
        <v>0.65</v>
      </c>
    </row>
    <row r="8" spans="1:10">
      <c r="A8" s="199" t="s">
        <v>370</v>
      </c>
      <c r="B8" s="376">
        <v>0.95</v>
      </c>
      <c r="C8" s="376">
        <v>0</v>
      </c>
      <c r="D8" s="376">
        <v>0</v>
      </c>
      <c r="E8" s="376">
        <v>0.5</v>
      </c>
      <c r="F8" s="376">
        <v>0</v>
      </c>
      <c r="G8" s="376">
        <v>0.75</v>
      </c>
      <c r="H8" s="375">
        <v>0.44000000000000011</v>
      </c>
      <c r="I8" s="375">
        <f t="shared" si="0"/>
        <v>0.56666666666666665</v>
      </c>
    </row>
    <row r="9" spans="1:10">
      <c r="A9" s="199" t="s">
        <v>371</v>
      </c>
      <c r="B9" s="376">
        <v>0.95</v>
      </c>
      <c r="C9" s="376">
        <v>0</v>
      </c>
      <c r="D9" s="376">
        <v>0</v>
      </c>
      <c r="E9" s="376">
        <v>0</v>
      </c>
      <c r="F9" s="376">
        <v>0.15</v>
      </c>
      <c r="G9" s="376">
        <v>0.75</v>
      </c>
      <c r="H9" s="375">
        <v>0.37</v>
      </c>
      <c r="I9" s="375">
        <f t="shared" si="0"/>
        <v>0.61666666666666659</v>
      </c>
    </row>
    <row r="10" spans="1:10">
      <c r="A10" s="199" t="s">
        <v>372</v>
      </c>
      <c r="B10" s="376">
        <v>0.95</v>
      </c>
      <c r="C10" s="376">
        <v>0</v>
      </c>
      <c r="D10" s="376">
        <v>0</v>
      </c>
      <c r="E10" s="376">
        <v>0</v>
      </c>
      <c r="F10" s="376">
        <v>0.1</v>
      </c>
      <c r="G10" s="376">
        <v>0.75</v>
      </c>
      <c r="H10" s="375">
        <v>0.36</v>
      </c>
      <c r="I10" s="375">
        <f t="shared" si="0"/>
        <v>0.6</v>
      </c>
    </row>
    <row r="11" spans="1:10">
      <c r="A11" s="199" t="s">
        <v>373</v>
      </c>
      <c r="B11" s="376">
        <v>0.85</v>
      </c>
      <c r="C11" s="376">
        <v>0</v>
      </c>
      <c r="D11" s="376">
        <v>0</v>
      </c>
      <c r="E11" s="376">
        <v>0</v>
      </c>
      <c r="F11" s="376">
        <v>0.1</v>
      </c>
      <c r="G11" s="376">
        <v>0.75</v>
      </c>
      <c r="H11" s="375">
        <v>0.34</v>
      </c>
      <c r="I11" s="375">
        <f t="shared" si="0"/>
        <v>0.56666666666666665</v>
      </c>
    </row>
    <row r="12" spans="1:10" s="373" customFormat="1">
      <c r="A12" s="199" t="s">
        <v>374</v>
      </c>
      <c r="B12" s="376">
        <v>1</v>
      </c>
      <c r="C12" s="376">
        <v>0.2</v>
      </c>
      <c r="D12" s="376">
        <v>0.1</v>
      </c>
      <c r="E12" s="376">
        <v>0</v>
      </c>
      <c r="F12" s="376">
        <v>0.1</v>
      </c>
      <c r="G12" s="376">
        <v>1</v>
      </c>
      <c r="H12" s="375">
        <v>0.40000000000000008</v>
      </c>
      <c r="I12" s="375">
        <f t="shared" si="0"/>
        <v>0.70000000000000007</v>
      </c>
      <c r="J12" s="376"/>
    </row>
    <row r="13" spans="1:10" s="373" customFormat="1">
      <c r="A13" s="199" t="s">
        <v>375</v>
      </c>
      <c r="B13" s="376">
        <v>1</v>
      </c>
      <c r="C13" s="376">
        <v>0.2</v>
      </c>
      <c r="D13" s="376">
        <v>0.1</v>
      </c>
      <c r="E13" s="376">
        <v>0</v>
      </c>
      <c r="F13" s="376">
        <v>0</v>
      </c>
      <c r="G13" s="376">
        <v>0.75</v>
      </c>
      <c r="H13" s="375">
        <v>0.51249999999999996</v>
      </c>
      <c r="I13" s="375">
        <f t="shared" si="0"/>
        <v>0.58333333333333337</v>
      </c>
      <c r="J13" s="376"/>
    </row>
    <row r="14" spans="1:10" s="373" customFormat="1">
      <c r="A14" s="199" t="s">
        <v>376</v>
      </c>
      <c r="B14" s="376">
        <v>0.95</v>
      </c>
      <c r="C14" s="376">
        <v>0.1</v>
      </c>
      <c r="D14" s="376">
        <v>0.2</v>
      </c>
      <c r="E14" s="376">
        <v>0</v>
      </c>
      <c r="F14" s="376">
        <v>0.15</v>
      </c>
      <c r="G14" s="376">
        <v>1</v>
      </c>
      <c r="H14" s="375">
        <v>0.4</v>
      </c>
      <c r="I14" s="375">
        <f t="shared" si="0"/>
        <v>0.69999999999999984</v>
      </c>
      <c r="J14" s="376"/>
    </row>
    <row r="15" spans="1:10" s="373" customFormat="1">
      <c r="A15" s="199" t="s">
        <v>377</v>
      </c>
      <c r="B15" s="376">
        <v>0.9</v>
      </c>
      <c r="C15" s="376">
        <v>0.1</v>
      </c>
      <c r="D15" s="376">
        <v>0.1</v>
      </c>
      <c r="E15" s="376">
        <v>0</v>
      </c>
      <c r="F15" s="376">
        <v>0.35</v>
      </c>
      <c r="G15" s="376">
        <v>1</v>
      </c>
      <c r="H15" s="375">
        <v>0.40833333333333338</v>
      </c>
      <c r="I15" s="375">
        <f t="shared" si="0"/>
        <v>0.75</v>
      </c>
      <c r="J15" s="376"/>
    </row>
    <row r="16" spans="1:10">
      <c r="A16" s="199" t="s">
        <v>378</v>
      </c>
      <c r="B16" s="376">
        <v>0.95</v>
      </c>
      <c r="C16" s="376">
        <v>0</v>
      </c>
      <c r="D16" s="376">
        <v>0</v>
      </c>
      <c r="E16" s="376">
        <v>0</v>
      </c>
      <c r="F16" s="376">
        <v>0</v>
      </c>
      <c r="G16" s="376">
        <v>1</v>
      </c>
      <c r="H16" s="375">
        <v>0.32500000000000001</v>
      </c>
      <c r="I16" s="375">
        <f t="shared" si="0"/>
        <v>0.65</v>
      </c>
    </row>
    <row r="17" spans="1:10">
      <c r="A17" s="199" t="s">
        <v>379</v>
      </c>
      <c r="B17" s="376">
        <v>0.95</v>
      </c>
      <c r="C17" s="376">
        <v>0</v>
      </c>
      <c r="D17" s="376">
        <v>0</v>
      </c>
      <c r="E17" s="376">
        <v>0</v>
      </c>
      <c r="F17" s="376">
        <v>0</v>
      </c>
      <c r="G17" s="376">
        <v>1</v>
      </c>
      <c r="H17" s="375">
        <v>0.32500000000000001</v>
      </c>
      <c r="I17" s="375">
        <f t="shared" si="0"/>
        <v>0.65</v>
      </c>
    </row>
    <row r="18" spans="1:10" s="373" customFormat="1">
      <c r="A18" s="199" t="s">
        <v>380</v>
      </c>
      <c r="B18" s="376">
        <v>0.9</v>
      </c>
      <c r="C18" s="376">
        <v>0.2</v>
      </c>
      <c r="D18" s="376">
        <v>0.05</v>
      </c>
      <c r="E18" s="376">
        <v>0</v>
      </c>
      <c r="F18" s="376">
        <v>0</v>
      </c>
      <c r="G18" s="376">
        <v>1</v>
      </c>
      <c r="H18" s="375">
        <v>0.35833333333333339</v>
      </c>
      <c r="I18" s="375">
        <f t="shared" si="0"/>
        <v>0.6333333333333333</v>
      </c>
      <c r="J18" s="376"/>
    </row>
    <row r="19" spans="1:10" s="373" customFormat="1">
      <c r="A19" s="199" t="s">
        <v>381</v>
      </c>
      <c r="B19" s="376">
        <v>0.9</v>
      </c>
      <c r="C19" s="376">
        <v>0.15</v>
      </c>
      <c r="D19" s="376">
        <v>0.15</v>
      </c>
      <c r="E19" s="376">
        <v>0.15</v>
      </c>
      <c r="F19" s="376">
        <v>0</v>
      </c>
      <c r="G19" s="376">
        <v>1</v>
      </c>
      <c r="H19" s="375">
        <v>0.39166666666666661</v>
      </c>
      <c r="I19" s="375">
        <f t="shared" si="0"/>
        <v>0.6333333333333333</v>
      </c>
      <c r="J19" s="376"/>
    </row>
    <row r="20" spans="1:10">
      <c r="A20" s="199" t="s">
        <v>382</v>
      </c>
      <c r="B20" s="376">
        <v>0.75</v>
      </c>
      <c r="C20" s="376">
        <v>0.5</v>
      </c>
      <c r="D20" s="376">
        <v>0</v>
      </c>
      <c r="E20" s="376">
        <v>0</v>
      </c>
      <c r="F20" s="376">
        <v>0.15</v>
      </c>
      <c r="G20" s="376">
        <v>1</v>
      </c>
      <c r="H20" s="375">
        <v>0.4</v>
      </c>
      <c r="I20" s="375">
        <f t="shared" si="0"/>
        <v>0.6333333333333333</v>
      </c>
    </row>
    <row r="21" spans="1:10">
      <c r="A21" s="199" t="s">
        <v>383</v>
      </c>
      <c r="B21" s="376">
        <v>0.8</v>
      </c>
      <c r="C21" s="376">
        <v>0</v>
      </c>
      <c r="D21" s="376">
        <v>0</v>
      </c>
      <c r="E21" s="376">
        <v>0</v>
      </c>
      <c r="F21" s="376">
        <v>0.1</v>
      </c>
      <c r="G21" s="376">
        <v>1</v>
      </c>
      <c r="H21" s="375">
        <v>0.31666666666666671</v>
      </c>
      <c r="I21" s="375">
        <f t="shared" si="0"/>
        <v>0.6333333333333333</v>
      </c>
    </row>
    <row r="22" spans="1:10">
      <c r="A22" s="199" t="s">
        <v>384</v>
      </c>
      <c r="B22" s="376">
        <v>0.95</v>
      </c>
      <c r="C22" s="376">
        <v>0</v>
      </c>
      <c r="D22" s="376">
        <v>0</v>
      </c>
      <c r="E22" s="376">
        <v>0</v>
      </c>
      <c r="F22" s="376">
        <v>0</v>
      </c>
      <c r="G22" s="376">
        <v>1</v>
      </c>
      <c r="H22" s="375">
        <v>0.32500000000000001</v>
      </c>
      <c r="I22" s="375">
        <f t="shared" si="0"/>
        <v>0.65</v>
      </c>
    </row>
    <row r="23" spans="1:10" s="373" customFormat="1">
      <c r="A23" s="199" t="s">
        <v>385</v>
      </c>
      <c r="B23" s="376">
        <v>0.9</v>
      </c>
      <c r="C23" s="376">
        <v>0.1</v>
      </c>
      <c r="D23" s="376">
        <v>0.25</v>
      </c>
      <c r="E23" s="376">
        <v>0.25</v>
      </c>
      <c r="F23" s="376">
        <v>0</v>
      </c>
      <c r="G23" s="376">
        <v>1</v>
      </c>
      <c r="H23" s="375">
        <v>0.41666666666666669</v>
      </c>
      <c r="I23" s="375">
        <f t="shared" si="0"/>
        <v>0.6333333333333333</v>
      </c>
      <c r="J23" s="376"/>
    </row>
    <row r="24" spans="1:10" s="373" customFormat="1">
      <c r="A24" s="199" t="s">
        <v>386</v>
      </c>
      <c r="B24" s="376">
        <v>0.9</v>
      </c>
      <c r="C24" s="376">
        <v>0.3</v>
      </c>
      <c r="D24" s="376">
        <v>0.1</v>
      </c>
      <c r="E24" s="376">
        <v>0.25</v>
      </c>
      <c r="F24" s="376">
        <v>0.4</v>
      </c>
      <c r="G24" s="376">
        <v>1</v>
      </c>
      <c r="H24" s="375">
        <v>0.4916666666666667</v>
      </c>
      <c r="I24" s="375">
        <f t="shared" si="0"/>
        <v>0.76666666666666661</v>
      </c>
      <c r="J24" s="376"/>
    </row>
    <row r="25" spans="1:10" s="373" customFormat="1">
      <c r="A25" s="199" t="s">
        <v>387</v>
      </c>
      <c r="B25" s="376">
        <v>1</v>
      </c>
      <c r="C25" s="376">
        <v>0.05</v>
      </c>
      <c r="D25" s="376">
        <v>0.05</v>
      </c>
      <c r="E25" s="376">
        <v>0.35</v>
      </c>
      <c r="F25" s="376">
        <v>0</v>
      </c>
      <c r="G25" s="376">
        <v>1</v>
      </c>
      <c r="H25" s="375">
        <v>0.40833333333333338</v>
      </c>
      <c r="I25" s="375">
        <f t="shared" si="0"/>
        <v>0.66666666666666663</v>
      </c>
      <c r="J25" s="376"/>
    </row>
    <row r="26" spans="1:10">
      <c r="A26" s="199" t="s">
        <v>388</v>
      </c>
      <c r="B26" s="376">
        <v>1</v>
      </c>
      <c r="C26" s="376">
        <v>0</v>
      </c>
      <c r="D26" s="376">
        <v>0</v>
      </c>
      <c r="E26" s="376">
        <v>0</v>
      </c>
      <c r="F26" s="376">
        <v>0.15</v>
      </c>
      <c r="G26" s="376">
        <v>0.75</v>
      </c>
      <c r="H26" s="375">
        <v>0.38</v>
      </c>
      <c r="I26" s="375">
        <f t="shared" si="0"/>
        <v>0.6333333333333333</v>
      </c>
    </row>
    <row r="27" spans="1:10">
      <c r="A27" s="199" t="s">
        <v>389</v>
      </c>
      <c r="B27" s="376">
        <v>0.85</v>
      </c>
      <c r="C27" s="376">
        <v>0</v>
      </c>
      <c r="D27" s="376">
        <v>0.35</v>
      </c>
      <c r="E27" s="376">
        <v>0</v>
      </c>
      <c r="F27" s="376">
        <v>0</v>
      </c>
      <c r="G27" s="376">
        <v>1</v>
      </c>
      <c r="H27" s="375">
        <v>0.3666666666666667</v>
      </c>
      <c r="I27" s="375">
        <f t="shared" si="0"/>
        <v>0.6166666666666667</v>
      </c>
    </row>
    <row r="28" spans="1:10">
      <c r="A28" s="199" t="s">
        <v>390</v>
      </c>
      <c r="B28" s="376">
        <v>0.85</v>
      </c>
      <c r="C28" s="376">
        <v>0</v>
      </c>
      <c r="D28" s="376">
        <v>0</v>
      </c>
      <c r="E28" s="376">
        <v>0</v>
      </c>
      <c r="F28" s="376">
        <v>0</v>
      </c>
      <c r="G28" s="376">
        <v>1</v>
      </c>
      <c r="H28" s="375">
        <v>0.30833333333333329</v>
      </c>
      <c r="I28" s="375">
        <f t="shared" si="0"/>
        <v>0.6166666666666667</v>
      </c>
    </row>
    <row r="29" spans="1:10">
      <c r="A29" s="199" t="s">
        <v>391</v>
      </c>
      <c r="B29" s="376">
        <v>1</v>
      </c>
      <c r="C29" s="376">
        <v>0.4</v>
      </c>
      <c r="D29" s="376">
        <v>0.5</v>
      </c>
      <c r="E29" s="376">
        <v>0</v>
      </c>
      <c r="F29" s="376">
        <v>0.35</v>
      </c>
      <c r="G29" s="376">
        <v>0.75</v>
      </c>
      <c r="H29" s="375">
        <v>0.6</v>
      </c>
      <c r="I29" s="375">
        <f t="shared" si="0"/>
        <v>0.70000000000000007</v>
      </c>
    </row>
    <row r="30" spans="1:10">
      <c r="A30" s="199" t="s">
        <v>392</v>
      </c>
      <c r="B30" s="376">
        <v>1</v>
      </c>
      <c r="C30" s="376">
        <v>0</v>
      </c>
      <c r="D30" s="376">
        <v>0.4</v>
      </c>
      <c r="E30" s="376">
        <v>0</v>
      </c>
      <c r="F30" s="376">
        <v>0.1</v>
      </c>
      <c r="G30" s="376">
        <v>1</v>
      </c>
      <c r="H30" s="375">
        <v>0.41666666666666669</v>
      </c>
      <c r="I30" s="375">
        <f t="shared" si="0"/>
        <v>0.70000000000000007</v>
      </c>
    </row>
    <row r="31" spans="1:10">
      <c r="A31" s="199" t="s">
        <v>393</v>
      </c>
      <c r="B31" s="376">
        <v>0.95</v>
      </c>
      <c r="C31" s="376">
        <v>0.15</v>
      </c>
      <c r="D31" s="376">
        <v>0.2</v>
      </c>
      <c r="E31" s="376">
        <v>0</v>
      </c>
      <c r="F31" s="376">
        <v>0.15</v>
      </c>
      <c r="G31" s="376">
        <v>1</v>
      </c>
      <c r="H31" s="375">
        <v>0.40833333333333333</v>
      </c>
      <c r="I31" s="375">
        <f t="shared" si="0"/>
        <v>0.69999999999999984</v>
      </c>
    </row>
    <row r="32" spans="1:10">
      <c r="A32" s="199" t="s">
        <v>394</v>
      </c>
      <c r="B32" s="376">
        <v>0</v>
      </c>
      <c r="C32" s="376">
        <v>0</v>
      </c>
      <c r="D32" s="376">
        <v>0</v>
      </c>
      <c r="E32" s="376">
        <v>0</v>
      </c>
      <c r="F32" s="376">
        <v>0</v>
      </c>
      <c r="G32" s="376">
        <v>0</v>
      </c>
      <c r="H32" s="375">
        <v>0</v>
      </c>
      <c r="I32" s="375">
        <f t="shared" si="0"/>
        <v>0</v>
      </c>
    </row>
    <row r="33" spans="1:9">
      <c r="A33" s="199" t="s">
        <v>395</v>
      </c>
      <c r="B33" s="376">
        <v>1</v>
      </c>
      <c r="C33" s="376">
        <v>0.4</v>
      </c>
      <c r="D33" s="376">
        <v>0.65</v>
      </c>
      <c r="E33" s="376">
        <v>0.5</v>
      </c>
      <c r="F33" s="376">
        <v>0.25</v>
      </c>
      <c r="G33" s="376">
        <v>1</v>
      </c>
      <c r="H33" s="375">
        <v>0.63333333333333353</v>
      </c>
      <c r="I33" s="375">
        <f t="shared" si="0"/>
        <v>0.75</v>
      </c>
    </row>
    <row r="34" spans="1:9">
      <c r="A34" s="199" t="s">
        <v>396</v>
      </c>
      <c r="B34" s="376">
        <v>0.8</v>
      </c>
      <c r="C34" s="376">
        <v>0</v>
      </c>
      <c r="D34" s="376">
        <v>0</v>
      </c>
      <c r="E34" s="376">
        <v>0</v>
      </c>
      <c r="F34" s="376">
        <v>0</v>
      </c>
      <c r="G34" s="376">
        <v>1</v>
      </c>
      <c r="H34" s="375">
        <v>0.3</v>
      </c>
      <c r="I34" s="375">
        <f t="shared" ref="I34:I65" si="1">AVERAGE(B34,F34,G34)</f>
        <v>0.6</v>
      </c>
    </row>
    <row r="35" spans="1:9">
      <c r="A35" s="199" t="s">
        <v>397</v>
      </c>
      <c r="B35" s="376">
        <v>0.8</v>
      </c>
      <c r="C35" s="376">
        <v>0</v>
      </c>
      <c r="D35" s="376">
        <v>0</v>
      </c>
      <c r="E35" s="376">
        <v>0</v>
      </c>
      <c r="F35" s="376">
        <v>0.2</v>
      </c>
      <c r="G35" s="376">
        <v>0.75</v>
      </c>
      <c r="H35" s="375">
        <v>0.35</v>
      </c>
      <c r="I35" s="375">
        <f t="shared" si="1"/>
        <v>0.58333333333333337</v>
      </c>
    </row>
    <row r="36" spans="1:9">
      <c r="A36" s="199" t="s">
        <v>398</v>
      </c>
      <c r="B36" s="376">
        <v>0.7</v>
      </c>
      <c r="C36" s="376">
        <v>0.15</v>
      </c>
      <c r="D36" s="376">
        <v>0</v>
      </c>
      <c r="E36" s="376">
        <v>0</v>
      </c>
      <c r="F36" s="376">
        <v>0.2</v>
      </c>
      <c r="G36" s="376">
        <v>1</v>
      </c>
      <c r="H36" s="375">
        <v>0.34166666666666662</v>
      </c>
      <c r="I36" s="375">
        <f t="shared" si="1"/>
        <v>0.6333333333333333</v>
      </c>
    </row>
    <row r="37" spans="1:9">
      <c r="A37" s="199" t="s">
        <v>399</v>
      </c>
      <c r="B37" s="376">
        <v>0.85</v>
      </c>
      <c r="C37" s="376">
        <v>0</v>
      </c>
      <c r="D37" s="376">
        <v>0</v>
      </c>
      <c r="E37" s="376">
        <v>0</v>
      </c>
      <c r="F37" s="376">
        <v>0.1</v>
      </c>
      <c r="G37" s="376">
        <v>0.5</v>
      </c>
      <c r="H37" s="375">
        <v>0.36249999999999999</v>
      </c>
      <c r="I37" s="375">
        <f t="shared" si="1"/>
        <v>0.48333333333333334</v>
      </c>
    </row>
    <row r="38" spans="1:9">
      <c r="A38" s="199" t="s">
        <v>400</v>
      </c>
      <c r="B38" s="376">
        <v>0.65</v>
      </c>
      <c r="C38" s="376">
        <v>0</v>
      </c>
      <c r="D38" s="376">
        <v>0</v>
      </c>
      <c r="E38" s="376">
        <v>0</v>
      </c>
      <c r="F38" s="376">
        <v>0.15</v>
      </c>
      <c r="G38" s="376">
        <v>1</v>
      </c>
      <c r="H38" s="375">
        <v>0.3</v>
      </c>
      <c r="I38" s="375">
        <f t="shared" si="1"/>
        <v>0.6</v>
      </c>
    </row>
    <row r="39" spans="1:9">
      <c r="A39" s="199" t="s">
        <v>401</v>
      </c>
      <c r="B39" s="376">
        <v>0.85</v>
      </c>
      <c r="C39" s="376">
        <v>0</v>
      </c>
      <c r="D39" s="376">
        <v>0</v>
      </c>
      <c r="E39" s="376">
        <v>0</v>
      </c>
      <c r="F39" s="376">
        <v>0</v>
      </c>
      <c r="G39" s="376">
        <v>0.75</v>
      </c>
      <c r="H39" s="375">
        <v>0.32</v>
      </c>
      <c r="I39" s="375">
        <f t="shared" si="1"/>
        <v>0.53333333333333333</v>
      </c>
    </row>
    <row r="40" spans="1:9">
      <c r="A40" s="199" t="s">
        <v>402</v>
      </c>
      <c r="B40" s="376">
        <v>0</v>
      </c>
      <c r="C40" s="376">
        <v>0</v>
      </c>
      <c r="D40" s="376">
        <v>0</v>
      </c>
      <c r="E40" s="376">
        <v>0</v>
      </c>
      <c r="F40" s="376">
        <v>0</v>
      </c>
      <c r="G40" s="376">
        <v>0</v>
      </c>
      <c r="H40" s="375">
        <v>0</v>
      </c>
      <c r="I40" s="375">
        <f t="shared" si="1"/>
        <v>0</v>
      </c>
    </row>
    <row r="41" spans="1:9">
      <c r="A41" s="199" t="s">
        <v>403</v>
      </c>
      <c r="B41" s="376">
        <v>1</v>
      </c>
      <c r="C41" s="376">
        <v>1</v>
      </c>
      <c r="D41" s="376">
        <v>0</v>
      </c>
      <c r="E41" s="376">
        <v>0</v>
      </c>
      <c r="F41" s="376">
        <v>0.4</v>
      </c>
      <c r="G41" s="376">
        <v>0.75</v>
      </c>
      <c r="H41" s="375">
        <v>0.63</v>
      </c>
      <c r="I41" s="375">
        <f t="shared" si="1"/>
        <v>0.71666666666666667</v>
      </c>
    </row>
    <row r="42" spans="1:9">
      <c r="A42" s="199" t="s">
        <v>405</v>
      </c>
      <c r="B42" s="376">
        <v>0.95</v>
      </c>
      <c r="C42" s="376">
        <v>1</v>
      </c>
      <c r="D42" s="376">
        <v>0</v>
      </c>
      <c r="E42" s="376">
        <v>0</v>
      </c>
      <c r="F42" s="376">
        <v>0.3</v>
      </c>
      <c r="G42" s="376">
        <v>1</v>
      </c>
      <c r="H42" s="375">
        <v>0.54</v>
      </c>
      <c r="I42" s="375">
        <f t="shared" si="1"/>
        <v>0.75</v>
      </c>
    </row>
    <row r="43" spans="1:9">
      <c r="A43" s="199" t="s">
        <v>406</v>
      </c>
      <c r="B43" s="376">
        <v>1</v>
      </c>
      <c r="C43" s="376">
        <v>0</v>
      </c>
      <c r="D43" s="376">
        <v>0</v>
      </c>
      <c r="E43" s="376">
        <v>0</v>
      </c>
      <c r="F43" s="376">
        <v>0.6</v>
      </c>
      <c r="G43" s="376">
        <v>0.5</v>
      </c>
      <c r="H43" s="375">
        <v>0.52500000000000002</v>
      </c>
      <c r="I43" s="375">
        <f t="shared" si="1"/>
        <v>0.70000000000000007</v>
      </c>
    </row>
    <row r="44" spans="1:9">
      <c r="A44" s="199" t="s">
        <v>1174</v>
      </c>
      <c r="B44" s="376">
        <v>1</v>
      </c>
      <c r="C44" s="376">
        <v>0</v>
      </c>
      <c r="D44" s="376">
        <v>0</v>
      </c>
      <c r="E44" s="376">
        <v>0</v>
      </c>
      <c r="F44" s="376">
        <v>0.35</v>
      </c>
      <c r="G44" s="376">
        <v>0.25</v>
      </c>
      <c r="H44" s="375">
        <v>0.53500000000000003</v>
      </c>
      <c r="I44" s="375">
        <f t="shared" si="1"/>
        <v>0.53333333333333333</v>
      </c>
    </row>
    <row r="45" spans="1:9">
      <c r="A45" s="199" t="s">
        <v>408</v>
      </c>
      <c r="B45" s="376">
        <v>1</v>
      </c>
      <c r="C45" s="376">
        <v>1</v>
      </c>
      <c r="D45" s="376">
        <v>0.15</v>
      </c>
      <c r="E45" s="376">
        <v>0</v>
      </c>
      <c r="F45" s="376">
        <v>0.4</v>
      </c>
      <c r="G45" s="376">
        <v>0.75</v>
      </c>
      <c r="H45" s="375">
        <v>0.66</v>
      </c>
      <c r="I45" s="375">
        <f t="shared" si="1"/>
        <v>0.71666666666666667</v>
      </c>
    </row>
    <row r="46" spans="1:9">
      <c r="A46" s="199" t="s">
        <v>410</v>
      </c>
      <c r="B46" s="376">
        <v>1</v>
      </c>
      <c r="C46" s="376">
        <v>0.5</v>
      </c>
      <c r="D46" s="376">
        <v>0</v>
      </c>
      <c r="E46" s="376">
        <v>0</v>
      </c>
      <c r="F46" s="376">
        <v>0.15</v>
      </c>
      <c r="G46" s="376">
        <v>1</v>
      </c>
      <c r="H46" s="375">
        <v>0.44</v>
      </c>
      <c r="I46" s="375">
        <f t="shared" si="1"/>
        <v>0.71666666666666667</v>
      </c>
    </row>
    <row r="47" spans="1:9">
      <c r="A47" s="199" t="s">
        <v>412</v>
      </c>
      <c r="B47" s="376">
        <v>1</v>
      </c>
      <c r="C47" s="376">
        <v>1</v>
      </c>
      <c r="D47" s="376">
        <v>0.3</v>
      </c>
      <c r="E47" s="376">
        <v>0.65</v>
      </c>
      <c r="F47" s="376">
        <v>0.1</v>
      </c>
      <c r="G47" s="376">
        <v>1</v>
      </c>
      <c r="H47" s="375">
        <v>0.67500000000000004</v>
      </c>
      <c r="I47" s="375">
        <f t="shared" si="1"/>
        <v>0.70000000000000007</v>
      </c>
    </row>
    <row r="48" spans="1:9">
      <c r="A48" s="199" t="s">
        <v>413</v>
      </c>
      <c r="B48" s="376">
        <v>1</v>
      </c>
      <c r="C48" s="376">
        <v>1</v>
      </c>
      <c r="D48" s="376">
        <v>0.4</v>
      </c>
      <c r="E48" s="376">
        <v>0.75</v>
      </c>
      <c r="F48" s="376">
        <v>0.3</v>
      </c>
      <c r="G48" s="376">
        <v>1</v>
      </c>
      <c r="H48" s="375">
        <v>0.74</v>
      </c>
      <c r="I48" s="375">
        <f t="shared" si="1"/>
        <v>0.76666666666666661</v>
      </c>
    </row>
    <row r="49" spans="1:9">
      <c r="A49" s="199" t="s">
        <v>414</v>
      </c>
      <c r="B49" s="376">
        <v>1</v>
      </c>
      <c r="C49" s="376">
        <v>0.95</v>
      </c>
      <c r="D49" s="376">
        <v>0.7</v>
      </c>
      <c r="E49" s="376">
        <v>0.25</v>
      </c>
      <c r="F49" s="376">
        <v>0.4</v>
      </c>
      <c r="G49" s="376">
        <v>1</v>
      </c>
      <c r="H49" s="375">
        <v>0.71499999999999997</v>
      </c>
      <c r="I49" s="375">
        <f t="shared" si="1"/>
        <v>0.79999999999999993</v>
      </c>
    </row>
    <row r="50" spans="1:9">
      <c r="A50" s="199" t="s">
        <v>415</v>
      </c>
      <c r="B50" s="376">
        <v>1</v>
      </c>
      <c r="C50" s="376">
        <v>1</v>
      </c>
      <c r="D50" s="376">
        <v>0.5</v>
      </c>
      <c r="E50" s="376">
        <v>0.25</v>
      </c>
      <c r="F50" s="376">
        <v>0.35</v>
      </c>
      <c r="G50" s="376">
        <v>1</v>
      </c>
      <c r="H50" s="375">
        <v>0.68500000000000005</v>
      </c>
      <c r="I50" s="375">
        <f t="shared" si="1"/>
        <v>0.78333333333333333</v>
      </c>
    </row>
    <row r="51" spans="1:9">
      <c r="A51" s="199" t="s">
        <v>416</v>
      </c>
      <c r="B51" s="376">
        <v>1</v>
      </c>
      <c r="C51" s="376">
        <v>0.85</v>
      </c>
      <c r="D51" s="376">
        <v>0.45</v>
      </c>
      <c r="E51" s="376">
        <v>0.5</v>
      </c>
      <c r="F51" s="376">
        <v>0.6</v>
      </c>
      <c r="G51" s="376">
        <v>1</v>
      </c>
      <c r="H51" s="375">
        <v>0.73499999999999999</v>
      </c>
      <c r="I51" s="375">
        <f t="shared" si="1"/>
        <v>0.8666666666666667</v>
      </c>
    </row>
    <row r="52" spans="1:9">
      <c r="A52" s="199" t="s">
        <v>417</v>
      </c>
      <c r="B52" s="376">
        <v>1</v>
      </c>
      <c r="C52" s="376">
        <v>1</v>
      </c>
      <c r="D52" s="376">
        <v>0.4</v>
      </c>
      <c r="E52" s="376">
        <v>0</v>
      </c>
      <c r="F52" s="376">
        <v>0.3</v>
      </c>
      <c r="G52" s="376">
        <v>1</v>
      </c>
      <c r="H52" s="375">
        <v>0.61499999999999999</v>
      </c>
      <c r="I52" s="375">
        <f t="shared" si="1"/>
        <v>0.76666666666666661</v>
      </c>
    </row>
    <row r="53" spans="1:9">
      <c r="A53" s="199" t="s">
        <v>418</v>
      </c>
      <c r="B53" s="376">
        <v>1</v>
      </c>
      <c r="C53" s="376">
        <v>1</v>
      </c>
      <c r="D53" s="376">
        <v>0.15</v>
      </c>
      <c r="E53" s="376">
        <v>0.4</v>
      </c>
      <c r="F53" s="376">
        <v>0.3</v>
      </c>
      <c r="G53" s="376">
        <v>1</v>
      </c>
      <c r="H53" s="375">
        <v>0.64</v>
      </c>
      <c r="I53" s="375">
        <f t="shared" si="1"/>
        <v>0.76666666666666661</v>
      </c>
    </row>
    <row r="54" spans="1:9">
      <c r="A54" s="199" t="s">
        <v>419</v>
      </c>
      <c r="B54" s="376">
        <v>0</v>
      </c>
      <c r="C54" s="376">
        <v>0</v>
      </c>
      <c r="D54" s="376">
        <v>0</v>
      </c>
      <c r="E54" s="376">
        <v>0</v>
      </c>
      <c r="F54" s="376">
        <v>0</v>
      </c>
      <c r="G54" s="376">
        <v>0</v>
      </c>
      <c r="H54" s="375">
        <v>0</v>
      </c>
      <c r="I54" s="375">
        <f t="shared" si="1"/>
        <v>0</v>
      </c>
    </row>
    <row r="55" spans="1:9">
      <c r="A55" s="199" t="s">
        <v>1063</v>
      </c>
      <c r="B55" s="376">
        <v>0.75</v>
      </c>
      <c r="C55" s="376">
        <v>1</v>
      </c>
      <c r="D55" s="376">
        <v>0</v>
      </c>
      <c r="E55" s="376">
        <v>0</v>
      </c>
      <c r="F55" s="376">
        <v>0.35</v>
      </c>
      <c r="G55" s="376">
        <v>0.5</v>
      </c>
      <c r="H55" s="375">
        <v>0.65</v>
      </c>
      <c r="I55" s="375">
        <f t="shared" si="1"/>
        <v>0.53333333333333333</v>
      </c>
    </row>
    <row r="56" spans="1:9">
      <c r="A56" s="199" t="s">
        <v>1064</v>
      </c>
      <c r="B56" s="376">
        <v>0.9</v>
      </c>
      <c r="C56" s="376">
        <v>1</v>
      </c>
      <c r="D56" s="376">
        <v>0</v>
      </c>
      <c r="E56" s="376">
        <v>0</v>
      </c>
      <c r="F56" s="376">
        <v>0</v>
      </c>
      <c r="G56" s="376">
        <v>0.5</v>
      </c>
      <c r="H56" s="375">
        <v>0.6</v>
      </c>
      <c r="I56" s="375">
        <f t="shared" si="1"/>
        <v>0.46666666666666662</v>
      </c>
    </row>
    <row r="57" spans="1:9">
      <c r="A57" s="199" t="s">
        <v>1065</v>
      </c>
      <c r="B57" s="376">
        <v>0.85</v>
      </c>
      <c r="C57" s="376">
        <v>0.75</v>
      </c>
      <c r="D57" s="376">
        <v>0</v>
      </c>
      <c r="E57" s="376">
        <v>0</v>
      </c>
      <c r="F57" s="376">
        <v>0.4</v>
      </c>
      <c r="G57" s="376">
        <v>0.5</v>
      </c>
      <c r="H57" s="375">
        <v>0.625</v>
      </c>
      <c r="I57" s="375">
        <f t="shared" si="1"/>
        <v>0.58333333333333337</v>
      </c>
    </row>
    <row r="58" spans="1:9">
      <c r="A58" s="199" t="s">
        <v>424</v>
      </c>
      <c r="B58" s="376">
        <v>0.9</v>
      </c>
      <c r="C58" s="376">
        <v>0</v>
      </c>
      <c r="D58" s="376">
        <v>0</v>
      </c>
      <c r="E58" s="376">
        <v>0</v>
      </c>
      <c r="F58" s="376">
        <v>0</v>
      </c>
      <c r="G58" s="376">
        <v>0.5</v>
      </c>
      <c r="H58" s="375">
        <v>0.35</v>
      </c>
      <c r="I58" s="375">
        <f t="shared" si="1"/>
        <v>0.46666666666666662</v>
      </c>
    </row>
    <row r="59" spans="1:9">
      <c r="A59" s="199" t="s">
        <v>425</v>
      </c>
      <c r="B59" s="376">
        <v>1</v>
      </c>
      <c r="C59" s="376">
        <v>0</v>
      </c>
      <c r="D59" s="376">
        <v>0</v>
      </c>
      <c r="E59" s="376">
        <v>0</v>
      </c>
      <c r="F59" s="376">
        <v>0</v>
      </c>
      <c r="G59" s="376">
        <v>0.25</v>
      </c>
      <c r="H59" s="375">
        <v>0.41499999999999998</v>
      </c>
      <c r="I59" s="375">
        <f t="shared" si="1"/>
        <v>0.41666666666666669</v>
      </c>
    </row>
    <row r="60" spans="1:9">
      <c r="A60" s="199" t="s">
        <v>426</v>
      </c>
      <c r="B60" s="376">
        <v>0.9</v>
      </c>
      <c r="C60" s="376">
        <v>0</v>
      </c>
      <c r="D60" s="376">
        <v>1</v>
      </c>
      <c r="E60" s="376">
        <v>0</v>
      </c>
      <c r="F60" s="376">
        <v>0.1</v>
      </c>
      <c r="G60" s="376">
        <v>0.75</v>
      </c>
      <c r="H60" s="375">
        <v>0.55000000000000004</v>
      </c>
      <c r="I60" s="375">
        <f t="shared" si="1"/>
        <v>0.58333333333333337</v>
      </c>
    </row>
    <row r="61" spans="1:9">
      <c r="A61" s="199" t="s">
        <v>1175</v>
      </c>
      <c r="B61" s="376">
        <v>0</v>
      </c>
      <c r="C61" s="376">
        <v>0</v>
      </c>
      <c r="D61" s="376">
        <v>0</v>
      </c>
      <c r="E61" s="376">
        <v>0</v>
      </c>
      <c r="F61" s="376">
        <v>0</v>
      </c>
      <c r="G61" s="376">
        <v>0</v>
      </c>
      <c r="H61" s="375">
        <v>0</v>
      </c>
      <c r="I61" s="375">
        <f t="shared" si="1"/>
        <v>0</v>
      </c>
    </row>
    <row r="62" spans="1:9">
      <c r="A62" s="199" t="s">
        <v>1176</v>
      </c>
      <c r="B62" s="376">
        <v>0</v>
      </c>
      <c r="C62" s="376">
        <v>0</v>
      </c>
      <c r="D62" s="376">
        <v>0</v>
      </c>
      <c r="E62" s="376">
        <v>0</v>
      </c>
      <c r="F62" s="376">
        <v>0</v>
      </c>
      <c r="G62" s="376">
        <v>0</v>
      </c>
      <c r="H62" s="375">
        <v>0</v>
      </c>
      <c r="I62" s="375">
        <f t="shared" si="1"/>
        <v>0</v>
      </c>
    </row>
    <row r="63" spans="1:9">
      <c r="A63" s="199" t="s">
        <v>1177</v>
      </c>
      <c r="B63" s="376">
        <v>0</v>
      </c>
      <c r="C63" s="376">
        <v>0</v>
      </c>
      <c r="D63" s="376">
        <v>0</v>
      </c>
      <c r="E63" s="376">
        <v>0</v>
      </c>
      <c r="F63" s="376">
        <v>0</v>
      </c>
      <c r="G63" s="376">
        <v>0</v>
      </c>
      <c r="H63" s="375">
        <v>0</v>
      </c>
      <c r="I63" s="375">
        <f t="shared" si="1"/>
        <v>0</v>
      </c>
    </row>
    <row r="64" spans="1:9">
      <c r="A64" s="309" t="s">
        <v>1066</v>
      </c>
      <c r="B64" s="376">
        <v>1</v>
      </c>
      <c r="C64" s="376">
        <v>0.1</v>
      </c>
      <c r="D64" s="376">
        <v>0.1</v>
      </c>
      <c r="E64" s="376">
        <v>0.3</v>
      </c>
      <c r="F64" s="376">
        <v>0.4</v>
      </c>
      <c r="G64" s="376">
        <v>1</v>
      </c>
      <c r="H64" s="375">
        <v>0.48</v>
      </c>
      <c r="I64" s="375">
        <f t="shared" si="1"/>
        <v>0.79999999999999993</v>
      </c>
    </row>
    <row r="65" spans="1:9">
      <c r="A65" s="309" t="s">
        <v>1067</v>
      </c>
      <c r="B65" s="376">
        <v>1</v>
      </c>
      <c r="C65" s="376">
        <v>0.4</v>
      </c>
      <c r="D65" s="376">
        <v>0.2</v>
      </c>
      <c r="F65" s="376">
        <v>0.2</v>
      </c>
      <c r="G65" s="376">
        <v>0.75</v>
      </c>
      <c r="H65" s="375">
        <v>0.51</v>
      </c>
      <c r="I65" s="375">
        <f t="shared" si="1"/>
        <v>0.65</v>
      </c>
    </row>
    <row r="66" spans="1:9">
      <c r="A66" s="309" t="s">
        <v>438</v>
      </c>
      <c r="B66" s="376">
        <v>0.9</v>
      </c>
      <c r="C66" s="376">
        <v>0</v>
      </c>
      <c r="D66" s="376">
        <v>0</v>
      </c>
      <c r="E66" s="376">
        <v>0</v>
      </c>
      <c r="F66" s="376">
        <v>0</v>
      </c>
      <c r="G66" s="376">
        <v>1</v>
      </c>
      <c r="H66" s="375">
        <v>0.32</v>
      </c>
      <c r="I66" s="375">
        <f t="shared" ref="I66:I97" si="2">AVERAGE(B66,F66,G66)</f>
        <v>0.6333333333333333</v>
      </c>
    </row>
    <row r="67" spans="1:9">
      <c r="A67" s="309" t="s">
        <v>439</v>
      </c>
      <c r="B67" s="376">
        <v>0.9</v>
      </c>
      <c r="C67" s="376">
        <v>0</v>
      </c>
      <c r="D67" s="376">
        <v>0</v>
      </c>
      <c r="E67" s="376">
        <v>0</v>
      </c>
      <c r="F67" s="376">
        <v>0.3</v>
      </c>
      <c r="G67" s="376">
        <v>1</v>
      </c>
      <c r="H67" s="375">
        <v>0.37</v>
      </c>
      <c r="I67" s="375">
        <f t="shared" si="2"/>
        <v>0.73333333333333339</v>
      </c>
    </row>
    <row r="68" spans="1:9">
      <c r="A68" s="309" t="s">
        <v>440</v>
      </c>
      <c r="I68" s="375" t="e">
        <f t="shared" si="2"/>
        <v>#DIV/0!</v>
      </c>
    </row>
    <row r="69" spans="1:9">
      <c r="A69" s="309" t="s">
        <v>441</v>
      </c>
      <c r="I69" s="375" t="e">
        <f t="shared" si="2"/>
        <v>#DIV/0!</v>
      </c>
    </row>
    <row r="70" spans="1:9">
      <c r="A70" s="309" t="s">
        <v>442</v>
      </c>
      <c r="I70" s="375" t="e">
        <f t="shared" si="2"/>
        <v>#DIV/0!</v>
      </c>
    </row>
    <row r="71" spans="1:9">
      <c r="A71" s="309" t="s">
        <v>443</v>
      </c>
      <c r="I71" s="375" t="e">
        <f t="shared" si="2"/>
        <v>#DIV/0!</v>
      </c>
    </row>
    <row r="72" spans="1:9">
      <c r="A72" s="309" t="s">
        <v>444</v>
      </c>
      <c r="B72" s="376">
        <v>1</v>
      </c>
      <c r="F72" s="376">
        <v>0</v>
      </c>
      <c r="G72" s="376">
        <v>0.25</v>
      </c>
      <c r="H72" s="374">
        <v>0.42</v>
      </c>
      <c r="I72" s="375">
        <f t="shared" si="2"/>
        <v>0.41666666666666669</v>
      </c>
    </row>
    <row r="73" spans="1:9">
      <c r="A73" s="309" t="s">
        <v>445</v>
      </c>
      <c r="B73" s="376">
        <v>1</v>
      </c>
      <c r="F73" s="376">
        <v>0</v>
      </c>
      <c r="G73" s="376">
        <v>0.25</v>
      </c>
      <c r="H73" s="374">
        <v>0.42</v>
      </c>
      <c r="I73" s="375">
        <f t="shared" si="2"/>
        <v>0.41666666666666669</v>
      </c>
    </row>
    <row r="74" spans="1:9">
      <c r="A74" s="309" t="s">
        <v>446</v>
      </c>
      <c r="B74" s="376">
        <v>1</v>
      </c>
      <c r="C74" s="376">
        <v>0</v>
      </c>
      <c r="D74" s="376">
        <v>1</v>
      </c>
      <c r="E74" s="376">
        <v>1</v>
      </c>
      <c r="F74" s="376">
        <v>0</v>
      </c>
      <c r="G74" s="376">
        <v>1</v>
      </c>
      <c r="H74" s="374">
        <v>0.67</v>
      </c>
      <c r="I74" s="375">
        <f t="shared" si="2"/>
        <v>0.66666666666666663</v>
      </c>
    </row>
    <row r="75" spans="1:9">
      <c r="A75" s="309" t="s">
        <v>447</v>
      </c>
      <c r="B75" s="376">
        <v>1</v>
      </c>
      <c r="C75" s="376">
        <v>0.5</v>
      </c>
      <c r="D75" s="376">
        <v>0.7</v>
      </c>
      <c r="E75" s="376">
        <v>1</v>
      </c>
      <c r="F75" s="376">
        <v>0.2</v>
      </c>
      <c r="G75" s="376">
        <v>1</v>
      </c>
      <c r="H75" s="374">
        <v>0.73</v>
      </c>
      <c r="I75" s="375">
        <f t="shared" si="2"/>
        <v>0.73333333333333339</v>
      </c>
    </row>
    <row r="76" spans="1:9">
      <c r="A76" s="309" t="s">
        <v>448</v>
      </c>
      <c r="B76" s="376">
        <v>1</v>
      </c>
      <c r="C76" s="376">
        <v>1</v>
      </c>
      <c r="D76" s="376">
        <v>1</v>
      </c>
      <c r="F76" s="376">
        <v>0</v>
      </c>
      <c r="G76" s="376">
        <v>0.75</v>
      </c>
      <c r="H76" s="374">
        <v>0.75</v>
      </c>
      <c r="I76" s="375">
        <f t="shared" si="2"/>
        <v>0.58333333333333337</v>
      </c>
    </row>
    <row r="77" spans="1:9">
      <c r="A77" s="309" t="s">
        <v>449</v>
      </c>
      <c r="B77" s="376">
        <v>1</v>
      </c>
      <c r="C77" s="376">
        <v>1</v>
      </c>
      <c r="F77" s="376">
        <v>0</v>
      </c>
      <c r="G77" s="376">
        <v>0.5</v>
      </c>
      <c r="H77" s="374">
        <v>0.62</v>
      </c>
      <c r="I77" s="375">
        <f t="shared" si="2"/>
        <v>0.5</v>
      </c>
    </row>
    <row r="78" spans="1:9">
      <c r="A78" s="309" t="s">
        <v>450</v>
      </c>
      <c r="B78" s="376">
        <v>1</v>
      </c>
      <c r="F78" s="376">
        <v>0.5</v>
      </c>
      <c r="G78" s="376">
        <v>0.25</v>
      </c>
      <c r="H78" s="374">
        <v>0.57999999999999996</v>
      </c>
      <c r="I78" s="375">
        <f t="shared" si="2"/>
        <v>0.58333333333333337</v>
      </c>
    </row>
    <row r="79" spans="1:9">
      <c r="A79" s="309" t="s">
        <v>451</v>
      </c>
      <c r="B79" s="376">
        <v>1</v>
      </c>
      <c r="F79" s="376">
        <v>0.2</v>
      </c>
      <c r="G79" s="376">
        <v>0.25</v>
      </c>
      <c r="H79" s="374">
        <v>0.48</v>
      </c>
      <c r="I79" s="375">
        <f t="shared" si="2"/>
        <v>0.48333333333333334</v>
      </c>
    </row>
    <row r="80" spans="1:9">
      <c r="A80" s="310" t="s">
        <v>452</v>
      </c>
      <c r="B80" s="376">
        <v>1</v>
      </c>
      <c r="C80" s="376">
        <v>0</v>
      </c>
      <c r="D80" s="376">
        <v>0.2</v>
      </c>
      <c r="F80" s="376">
        <v>0.2</v>
      </c>
      <c r="G80" s="376">
        <v>0.75</v>
      </c>
      <c r="H80" s="374">
        <v>0.43</v>
      </c>
      <c r="I80" s="375">
        <f t="shared" si="2"/>
        <v>0.65</v>
      </c>
    </row>
    <row r="81" spans="1:9">
      <c r="A81" s="310" t="s">
        <v>453</v>
      </c>
      <c r="B81" s="376">
        <v>0.8</v>
      </c>
      <c r="C81" s="376">
        <v>0</v>
      </c>
      <c r="D81" s="376">
        <v>0</v>
      </c>
      <c r="F81" s="376">
        <v>0.4</v>
      </c>
      <c r="G81" s="376">
        <v>0.75</v>
      </c>
      <c r="H81" s="374">
        <v>0.39</v>
      </c>
      <c r="I81" s="375">
        <f t="shared" si="2"/>
        <v>0.65</v>
      </c>
    </row>
    <row r="82" spans="1:9">
      <c r="A82" s="310" t="s">
        <v>455</v>
      </c>
      <c r="B82" s="376">
        <v>1</v>
      </c>
      <c r="C82" s="376">
        <v>0</v>
      </c>
      <c r="D82" s="376">
        <v>0</v>
      </c>
      <c r="F82" s="376">
        <v>0.3</v>
      </c>
      <c r="G82" s="376">
        <v>0.75</v>
      </c>
      <c r="H82" s="374">
        <v>0.41</v>
      </c>
      <c r="I82" s="375">
        <f t="shared" si="2"/>
        <v>0.68333333333333324</v>
      </c>
    </row>
    <row r="83" spans="1:9">
      <c r="A83" s="310" t="s">
        <v>456</v>
      </c>
      <c r="B83" s="376">
        <v>0.9</v>
      </c>
      <c r="C83" s="376">
        <v>0.1</v>
      </c>
      <c r="D83" s="376">
        <v>0</v>
      </c>
      <c r="E83" s="376">
        <v>0</v>
      </c>
      <c r="F83" s="376">
        <v>0.2</v>
      </c>
      <c r="G83" s="376">
        <v>1</v>
      </c>
      <c r="H83" s="374">
        <v>0.37</v>
      </c>
      <c r="I83" s="375">
        <f t="shared" si="2"/>
        <v>0.70000000000000007</v>
      </c>
    </row>
    <row r="84" spans="1:9">
      <c r="A84" s="310" t="s">
        <v>457</v>
      </c>
      <c r="B84" s="376">
        <v>0.9</v>
      </c>
      <c r="C84" s="376">
        <v>0.1</v>
      </c>
      <c r="D84" s="376">
        <v>0</v>
      </c>
      <c r="E84" s="376">
        <v>0</v>
      </c>
      <c r="F84" s="376">
        <v>0.3</v>
      </c>
      <c r="G84" s="376">
        <v>1</v>
      </c>
      <c r="H84" s="374">
        <v>0.38</v>
      </c>
      <c r="I84" s="375">
        <f t="shared" si="2"/>
        <v>0.73333333333333339</v>
      </c>
    </row>
    <row r="85" spans="1:9">
      <c r="A85" s="310" t="s">
        <v>458</v>
      </c>
      <c r="B85" s="376">
        <v>0.9</v>
      </c>
      <c r="C85" s="376">
        <v>0</v>
      </c>
      <c r="D85" s="376">
        <v>0</v>
      </c>
      <c r="E85" s="376">
        <v>0</v>
      </c>
      <c r="F85" s="376">
        <v>0.1</v>
      </c>
      <c r="G85" s="376">
        <v>1</v>
      </c>
      <c r="H85" s="374">
        <v>0.33</v>
      </c>
      <c r="I85" s="375">
        <f t="shared" si="2"/>
        <v>0.66666666666666663</v>
      </c>
    </row>
    <row r="86" spans="1:9">
      <c r="A86" s="310" t="s">
        <v>459</v>
      </c>
      <c r="B86" s="376">
        <v>0.9</v>
      </c>
      <c r="C86" s="376">
        <v>0.1</v>
      </c>
      <c r="D86" s="376">
        <v>0</v>
      </c>
      <c r="E86" s="376">
        <v>0</v>
      </c>
      <c r="F86" s="376">
        <v>0.2</v>
      </c>
      <c r="G86" s="376">
        <v>1</v>
      </c>
      <c r="H86" s="374">
        <v>0.37</v>
      </c>
      <c r="I86" s="375">
        <f t="shared" si="2"/>
        <v>0.70000000000000007</v>
      </c>
    </row>
    <row r="87" spans="1:9">
      <c r="A87" s="310" t="s">
        <v>460</v>
      </c>
      <c r="B87" s="376">
        <v>1</v>
      </c>
      <c r="F87" s="376">
        <v>0.1</v>
      </c>
      <c r="G87" s="376">
        <v>0.25</v>
      </c>
      <c r="H87" s="374">
        <v>0.45</v>
      </c>
      <c r="I87" s="375">
        <f t="shared" si="2"/>
        <v>0.45</v>
      </c>
    </row>
    <row r="88" spans="1:9">
      <c r="A88" s="310" t="s">
        <v>461</v>
      </c>
      <c r="B88" s="376">
        <v>1</v>
      </c>
      <c r="C88" s="376">
        <v>0</v>
      </c>
      <c r="D88" s="376">
        <v>0</v>
      </c>
      <c r="F88" s="376">
        <v>0.2</v>
      </c>
      <c r="G88" s="376">
        <v>0.75</v>
      </c>
      <c r="H88" s="374">
        <v>0.39</v>
      </c>
      <c r="I88" s="375">
        <f t="shared" si="2"/>
        <v>0.65</v>
      </c>
    </row>
    <row r="89" spans="1:9">
      <c r="A89" s="310" t="s">
        <v>462</v>
      </c>
      <c r="B89" s="376">
        <v>1</v>
      </c>
      <c r="F89" s="376">
        <v>0</v>
      </c>
      <c r="G89" s="376">
        <v>0.25</v>
      </c>
      <c r="H89" s="374">
        <v>0.42</v>
      </c>
      <c r="I89" s="375">
        <f t="shared" si="2"/>
        <v>0.41666666666666669</v>
      </c>
    </row>
    <row r="90" spans="1:9">
      <c r="A90" s="310" t="s">
        <v>463</v>
      </c>
      <c r="B90" s="376">
        <v>1</v>
      </c>
      <c r="F90" s="376">
        <v>0.1</v>
      </c>
      <c r="G90" s="376">
        <v>0.25</v>
      </c>
      <c r="H90" s="374">
        <v>0.45</v>
      </c>
      <c r="I90" s="375">
        <f t="shared" si="2"/>
        <v>0.45</v>
      </c>
    </row>
    <row r="91" spans="1:9">
      <c r="A91" s="310" t="s">
        <v>464</v>
      </c>
      <c r="I91" s="375" t="e">
        <f t="shared" si="2"/>
        <v>#DIV/0!</v>
      </c>
    </row>
    <row r="92" spans="1:9">
      <c r="A92" s="310" t="s">
        <v>465</v>
      </c>
      <c r="B92" s="376">
        <v>1</v>
      </c>
      <c r="C92" s="376">
        <v>0</v>
      </c>
      <c r="D92" s="376">
        <v>0</v>
      </c>
      <c r="E92" s="376">
        <v>0</v>
      </c>
      <c r="F92" s="376">
        <v>0</v>
      </c>
      <c r="G92" s="376">
        <v>1</v>
      </c>
      <c r="H92" s="374">
        <v>0.33</v>
      </c>
      <c r="I92" s="375">
        <f t="shared" si="2"/>
        <v>0.66666666666666663</v>
      </c>
    </row>
    <row r="93" spans="1:9">
      <c r="A93" s="310" t="s">
        <v>466</v>
      </c>
      <c r="B93" s="376">
        <v>1</v>
      </c>
      <c r="C93" s="376">
        <v>0</v>
      </c>
      <c r="D93" s="376">
        <v>0</v>
      </c>
      <c r="E93" s="376">
        <v>0</v>
      </c>
      <c r="F93" s="376">
        <v>0</v>
      </c>
      <c r="G93" s="376">
        <v>1</v>
      </c>
      <c r="H93" s="374">
        <v>0.33</v>
      </c>
      <c r="I93" s="375">
        <f t="shared" si="2"/>
        <v>0.66666666666666663</v>
      </c>
    </row>
    <row r="94" spans="1:9">
      <c r="A94" s="310" t="s">
        <v>467</v>
      </c>
      <c r="B94" s="376">
        <v>1</v>
      </c>
      <c r="C94" s="376">
        <v>0</v>
      </c>
      <c r="D94" s="376">
        <v>0</v>
      </c>
      <c r="E94" s="376">
        <v>0</v>
      </c>
      <c r="F94" s="376">
        <v>0.1</v>
      </c>
      <c r="G94" s="376">
        <v>1</v>
      </c>
      <c r="H94" s="374">
        <v>0.35</v>
      </c>
      <c r="I94" s="375">
        <f t="shared" si="2"/>
        <v>0.70000000000000007</v>
      </c>
    </row>
    <row r="95" spans="1:9">
      <c r="A95" s="310" t="s">
        <v>468</v>
      </c>
      <c r="B95" s="376">
        <v>1</v>
      </c>
      <c r="C95" s="376">
        <v>0</v>
      </c>
      <c r="D95" s="376">
        <v>0</v>
      </c>
      <c r="E95" s="376">
        <v>0</v>
      </c>
      <c r="F95" s="376">
        <v>0.3</v>
      </c>
      <c r="G95" s="376">
        <v>1</v>
      </c>
      <c r="H95" s="374">
        <v>0.38</v>
      </c>
      <c r="I95" s="375">
        <f t="shared" si="2"/>
        <v>0.76666666666666661</v>
      </c>
    </row>
    <row r="96" spans="1:9">
      <c r="A96" s="310" t="s">
        <v>469</v>
      </c>
      <c r="B96" s="376">
        <v>1</v>
      </c>
      <c r="C96" s="376">
        <v>0</v>
      </c>
      <c r="D96" s="376">
        <v>0</v>
      </c>
      <c r="E96" s="376">
        <v>0</v>
      </c>
      <c r="F96" s="376">
        <v>0.1</v>
      </c>
      <c r="G96" s="376">
        <v>1</v>
      </c>
      <c r="H96" s="374">
        <v>0.35</v>
      </c>
      <c r="I96" s="375">
        <f t="shared" si="2"/>
        <v>0.70000000000000007</v>
      </c>
    </row>
    <row r="97" spans="1:9">
      <c r="A97" s="310" t="s">
        <v>470</v>
      </c>
      <c r="B97" s="376">
        <v>1</v>
      </c>
      <c r="C97" s="376">
        <v>0</v>
      </c>
      <c r="D97" s="376">
        <v>0</v>
      </c>
      <c r="E97" s="376">
        <v>0</v>
      </c>
      <c r="F97" s="376">
        <v>0</v>
      </c>
      <c r="G97" s="376">
        <v>1</v>
      </c>
      <c r="H97" s="374">
        <v>0.33</v>
      </c>
      <c r="I97" s="375">
        <f t="shared" si="2"/>
        <v>0.66666666666666663</v>
      </c>
    </row>
    <row r="98" spans="1:9">
      <c r="A98" s="310" t="s">
        <v>471</v>
      </c>
      <c r="B98" s="376">
        <v>1</v>
      </c>
      <c r="E98" s="376">
        <v>0</v>
      </c>
      <c r="F98" s="376">
        <v>0</v>
      </c>
      <c r="G98" s="376">
        <v>0.5</v>
      </c>
      <c r="H98" s="374">
        <v>0.38</v>
      </c>
      <c r="I98" s="375">
        <f t="shared" ref="I98:I129" si="3">AVERAGE(B98,F98,G98)</f>
        <v>0.5</v>
      </c>
    </row>
    <row r="99" spans="1:9">
      <c r="A99" s="310" t="s">
        <v>472</v>
      </c>
      <c r="B99" s="376">
        <v>1</v>
      </c>
      <c r="C99" s="376">
        <v>0</v>
      </c>
      <c r="D99" s="376">
        <v>0.2</v>
      </c>
      <c r="F99" s="376">
        <v>0.2</v>
      </c>
      <c r="G99" s="376">
        <v>0.75</v>
      </c>
      <c r="H99" s="374">
        <v>0.43</v>
      </c>
      <c r="I99" s="375">
        <f t="shared" si="3"/>
        <v>0.65</v>
      </c>
    </row>
    <row r="100" spans="1:9">
      <c r="A100" s="310" t="s">
        <v>473</v>
      </c>
      <c r="B100" s="376">
        <v>1</v>
      </c>
      <c r="C100" s="376">
        <v>0</v>
      </c>
      <c r="D100" s="376">
        <v>0</v>
      </c>
      <c r="E100" s="376">
        <v>0</v>
      </c>
      <c r="F100" s="376">
        <v>0.2</v>
      </c>
      <c r="G100" s="376">
        <v>1</v>
      </c>
      <c r="H100" s="374">
        <v>0.37</v>
      </c>
      <c r="I100" s="375">
        <f t="shared" si="3"/>
        <v>0.73333333333333339</v>
      </c>
    </row>
    <row r="101" spans="1:9">
      <c r="A101" s="310" t="s">
        <v>474</v>
      </c>
      <c r="B101" s="376">
        <v>1</v>
      </c>
      <c r="C101" s="376">
        <v>0</v>
      </c>
      <c r="D101" s="376">
        <v>0.2</v>
      </c>
      <c r="E101" s="376">
        <v>0</v>
      </c>
      <c r="F101" s="376">
        <v>0.2</v>
      </c>
      <c r="G101" s="376">
        <v>1</v>
      </c>
      <c r="H101" s="374">
        <v>0.4</v>
      </c>
      <c r="I101" s="375">
        <f t="shared" si="3"/>
        <v>0.73333333333333339</v>
      </c>
    </row>
    <row r="102" spans="1:9">
      <c r="A102" s="310" t="s">
        <v>475</v>
      </c>
      <c r="B102" s="376">
        <v>1</v>
      </c>
      <c r="F102" s="376">
        <v>0.1</v>
      </c>
      <c r="G102" s="376">
        <v>0.25</v>
      </c>
      <c r="H102" s="374">
        <v>0.45</v>
      </c>
      <c r="I102" s="375">
        <f t="shared" si="3"/>
        <v>0.45</v>
      </c>
    </row>
    <row r="103" spans="1:9">
      <c r="A103" s="310" t="s">
        <v>476</v>
      </c>
      <c r="I103" s="375" t="e">
        <f t="shared" si="3"/>
        <v>#DIV/0!</v>
      </c>
    </row>
    <row r="104" spans="1:9">
      <c r="A104" s="310" t="s">
        <v>477</v>
      </c>
      <c r="I104" s="375" t="e">
        <f t="shared" si="3"/>
        <v>#DIV/0!</v>
      </c>
    </row>
    <row r="105" spans="1:9">
      <c r="A105" s="199" t="s">
        <v>478</v>
      </c>
      <c r="B105" s="376">
        <v>1</v>
      </c>
      <c r="C105" s="376">
        <v>0</v>
      </c>
      <c r="D105" s="376">
        <v>0</v>
      </c>
      <c r="F105" s="376">
        <v>0.2</v>
      </c>
      <c r="G105" s="376">
        <v>0.75</v>
      </c>
      <c r="H105" s="374">
        <v>0.39</v>
      </c>
      <c r="I105" s="375">
        <f t="shared" si="3"/>
        <v>0.65</v>
      </c>
    </row>
    <row r="106" spans="1:9">
      <c r="A106" s="199" t="s">
        <v>480</v>
      </c>
      <c r="I106" s="375" t="e">
        <f t="shared" si="3"/>
        <v>#DIV/0!</v>
      </c>
    </row>
    <row r="107" spans="1:9">
      <c r="A107" s="199" t="s">
        <v>481</v>
      </c>
      <c r="B107" s="376">
        <v>1</v>
      </c>
      <c r="E107" s="376">
        <v>0</v>
      </c>
      <c r="F107" s="376">
        <v>0.2</v>
      </c>
      <c r="G107" s="376">
        <v>0.5</v>
      </c>
      <c r="H107" s="374">
        <v>0.42</v>
      </c>
      <c r="I107" s="375">
        <f t="shared" si="3"/>
        <v>0.56666666666666665</v>
      </c>
    </row>
    <row r="108" spans="1:9">
      <c r="A108" s="160" t="s">
        <v>1068</v>
      </c>
      <c r="B108">
        <v>1</v>
      </c>
      <c r="C108">
        <v>0.8</v>
      </c>
      <c r="D108">
        <v>0.7</v>
      </c>
      <c r="E108">
        <v>0.5</v>
      </c>
      <c r="F108">
        <v>0.9</v>
      </c>
      <c r="G108">
        <v>1</v>
      </c>
      <c r="H108">
        <v>0.82</v>
      </c>
      <c r="I108" s="375">
        <f t="shared" si="3"/>
        <v>0.96666666666666667</v>
      </c>
    </row>
    <row r="109" spans="1:9">
      <c r="A109" s="160" t="s">
        <v>483</v>
      </c>
      <c r="I109" s="375" t="e">
        <f t="shared" si="3"/>
        <v>#DIV/0!</v>
      </c>
    </row>
    <row r="110" spans="1:9">
      <c r="A110" s="160" t="s">
        <v>484</v>
      </c>
      <c r="I110" s="375" t="e">
        <f t="shared" si="3"/>
        <v>#DIV/0!</v>
      </c>
    </row>
    <row r="111" spans="1:9">
      <c r="A111" s="160" t="s">
        <v>485</v>
      </c>
      <c r="B111">
        <v>1</v>
      </c>
      <c r="C111">
        <v>0.2</v>
      </c>
      <c r="D111">
        <v>0.1</v>
      </c>
      <c r="E111">
        <v>0.3</v>
      </c>
      <c r="F111">
        <v>0.3</v>
      </c>
      <c r="G111">
        <v>1</v>
      </c>
      <c r="H111">
        <v>0.48</v>
      </c>
      <c r="I111" s="375">
        <f t="shared" si="3"/>
        <v>0.76666666666666661</v>
      </c>
    </row>
    <row r="112" spans="1:9">
      <c r="A112" s="160" t="s">
        <v>486</v>
      </c>
      <c r="B112">
        <v>1</v>
      </c>
      <c r="C112">
        <v>0.1</v>
      </c>
      <c r="D112">
        <v>0.2</v>
      </c>
      <c r="E112">
        <v>0.4</v>
      </c>
      <c r="F112">
        <v>0.2</v>
      </c>
      <c r="G112">
        <v>1</v>
      </c>
      <c r="H112">
        <v>0.48</v>
      </c>
      <c r="I112" s="375">
        <f t="shared" si="3"/>
        <v>0.73333333333333339</v>
      </c>
    </row>
    <row r="113" spans="1:9">
      <c r="A113" s="160" t="s">
        <v>487</v>
      </c>
      <c r="B113">
        <v>1</v>
      </c>
      <c r="C113">
        <v>0.1</v>
      </c>
      <c r="D113">
        <v>0.3</v>
      </c>
      <c r="E113">
        <v>0.4</v>
      </c>
      <c r="F113">
        <v>0.3</v>
      </c>
      <c r="G113">
        <v>1</v>
      </c>
      <c r="H113">
        <v>0.52</v>
      </c>
      <c r="I113" s="375">
        <f t="shared" si="3"/>
        <v>0.76666666666666661</v>
      </c>
    </row>
    <row r="114" spans="1:9">
      <c r="A114" s="160" t="s">
        <v>488</v>
      </c>
      <c r="B114">
        <v>1</v>
      </c>
      <c r="C114">
        <v>0</v>
      </c>
      <c r="D114">
        <v>0</v>
      </c>
      <c r="E114">
        <v>0</v>
      </c>
      <c r="F114">
        <v>0.2</v>
      </c>
      <c r="G114">
        <v>1</v>
      </c>
      <c r="H114">
        <v>0.37</v>
      </c>
      <c r="I114" s="375">
        <f t="shared" si="3"/>
        <v>0.73333333333333339</v>
      </c>
    </row>
    <row r="115" spans="1:9">
      <c r="A115" s="160" t="s">
        <v>489</v>
      </c>
      <c r="B115">
        <v>1</v>
      </c>
      <c r="C115">
        <v>0</v>
      </c>
      <c r="D115">
        <v>0</v>
      </c>
      <c r="E115">
        <v>0</v>
      </c>
      <c r="F115">
        <v>0.5</v>
      </c>
      <c r="G115">
        <v>1</v>
      </c>
      <c r="H115">
        <v>0.42</v>
      </c>
      <c r="I115" s="375">
        <f t="shared" si="3"/>
        <v>0.83333333333333337</v>
      </c>
    </row>
    <row r="116" spans="1:9">
      <c r="A116" s="160" t="s">
        <v>490</v>
      </c>
      <c r="B116">
        <v>0.8</v>
      </c>
      <c r="C116">
        <v>0.2</v>
      </c>
      <c r="D116">
        <v>0.2</v>
      </c>
      <c r="F116">
        <v>0.2</v>
      </c>
      <c r="G116">
        <v>0.75</v>
      </c>
      <c r="H116">
        <v>0.43</v>
      </c>
      <c r="I116" s="375">
        <f t="shared" si="3"/>
        <v>0.58333333333333337</v>
      </c>
    </row>
    <row r="117" spans="1:9">
      <c r="A117" s="160" t="s">
        <v>491</v>
      </c>
      <c r="B117">
        <v>1</v>
      </c>
      <c r="C117">
        <v>0</v>
      </c>
      <c r="D117">
        <v>0</v>
      </c>
      <c r="E117">
        <v>0</v>
      </c>
      <c r="F117">
        <v>0.2</v>
      </c>
      <c r="G117">
        <v>1</v>
      </c>
      <c r="H117">
        <v>0.37</v>
      </c>
      <c r="I117" s="375">
        <f t="shared" si="3"/>
        <v>0.73333333333333339</v>
      </c>
    </row>
    <row r="118" spans="1:9">
      <c r="A118" s="160" t="s">
        <v>492</v>
      </c>
      <c r="B118">
        <v>1</v>
      </c>
      <c r="C118">
        <v>0</v>
      </c>
      <c r="D118">
        <v>0</v>
      </c>
      <c r="F118">
        <v>0.1</v>
      </c>
      <c r="G118">
        <v>0.75</v>
      </c>
      <c r="H118">
        <v>0.37</v>
      </c>
      <c r="I118" s="375">
        <f t="shared" si="3"/>
        <v>0.6166666666666667</v>
      </c>
    </row>
    <row r="119" spans="1:9">
      <c r="A119" s="160" t="s">
        <v>493</v>
      </c>
      <c r="B119">
        <v>1</v>
      </c>
      <c r="C119">
        <v>0</v>
      </c>
      <c r="D119">
        <v>0</v>
      </c>
      <c r="E119">
        <v>0</v>
      </c>
      <c r="F119">
        <v>0.2</v>
      </c>
      <c r="G119">
        <v>1</v>
      </c>
      <c r="H119">
        <v>0.37</v>
      </c>
      <c r="I119" s="375">
        <f t="shared" si="3"/>
        <v>0.73333333333333339</v>
      </c>
    </row>
    <row r="120" spans="1:9">
      <c r="A120" s="160" t="s">
        <v>494</v>
      </c>
      <c r="B120">
        <v>1</v>
      </c>
      <c r="C120">
        <v>0.1</v>
      </c>
      <c r="D120">
        <v>0.2</v>
      </c>
      <c r="E120">
        <v>0.3</v>
      </c>
      <c r="F120">
        <v>0.3</v>
      </c>
      <c r="G120">
        <v>1</v>
      </c>
      <c r="H120">
        <v>0.48</v>
      </c>
      <c r="I120" s="375">
        <f t="shared" si="3"/>
        <v>0.76666666666666661</v>
      </c>
    </row>
    <row r="121" spans="1:9">
      <c r="A121" s="160" t="s">
        <v>495</v>
      </c>
      <c r="B121">
        <v>1</v>
      </c>
      <c r="C121">
        <v>0.2</v>
      </c>
      <c r="D121">
        <v>0.4</v>
      </c>
      <c r="E121">
        <v>0.3</v>
      </c>
      <c r="F121">
        <v>0.5</v>
      </c>
      <c r="G121">
        <v>1</v>
      </c>
      <c r="H121">
        <v>0.56999999999999995</v>
      </c>
      <c r="I121" s="375">
        <f t="shared" si="3"/>
        <v>0.83333333333333337</v>
      </c>
    </row>
    <row r="122" spans="1:9">
      <c r="A122" s="160" t="s">
        <v>496</v>
      </c>
      <c r="B122">
        <v>1</v>
      </c>
      <c r="C122">
        <v>0.2</v>
      </c>
      <c r="D122">
        <v>0.3</v>
      </c>
      <c r="E122">
        <v>0.3</v>
      </c>
      <c r="F122">
        <v>0.4</v>
      </c>
      <c r="G122">
        <v>1</v>
      </c>
      <c r="H122">
        <v>0.53</v>
      </c>
      <c r="I122" s="375">
        <f t="shared" si="3"/>
        <v>0.79999999999999993</v>
      </c>
    </row>
    <row r="123" spans="1:9">
      <c r="A123" s="160" t="s">
        <v>497</v>
      </c>
      <c r="B123">
        <v>1</v>
      </c>
      <c r="C123">
        <v>0</v>
      </c>
      <c r="E123">
        <v>0</v>
      </c>
      <c r="F123">
        <v>0.4</v>
      </c>
      <c r="G123">
        <v>0.75</v>
      </c>
      <c r="H123">
        <v>0.43</v>
      </c>
      <c r="I123" s="375">
        <f t="shared" si="3"/>
        <v>0.71666666666666667</v>
      </c>
    </row>
    <row r="124" spans="1:9">
      <c r="A124" s="160" t="s">
        <v>498</v>
      </c>
      <c r="B124">
        <v>1</v>
      </c>
      <c r="C124">
        <v>0</v>
      </c>
      <c r="D124">
        <v>0</v>
      </c>
      <c r="E124">
        <v>0</v>
      </c>
      <c r="F124">
        <v>0.2</v>
      </c>
      <c r="G124">
        <v>1</v>
      </c>
      <c r="H124">
        <v>0.37</v>
      </c>
      <c r="I124" s="375">
        <f t="shared" si="3"/>
        <v>0.73333333333333339</v>
      </c>
    </row>
    <row r="125" spans="1:9">
      <c r="A125" s="160" t="s">
        <v>499</v>
      </c>
      <c r="B125">
        <v>1</v>
      </c>
      <c r="C125">
        <v>0.1</v>
      </c>
      <c r="D125">
        <v>0</v>
      </c>
      <c r="E125">
        <v>0</v>
      </c>
      <c r="F125">
        <v>0.4</v>
      </c>
      <c r="G125">
        <v>1</v>
      </c>
      <c r="H125">
        <v>0.42</v>
      </c>
      <c r="I125" s="375">
        <f t="shared" si="3"/>
        <v>0.79999999999999993</v>
      </c>
    </row>
    <row r="126" spans="1:9">
      <c r="A126" s="160" t="s">
        <v>500</v>
      </c>
      <c r="B126">
        <v>1</v>
      </c>
      <c r="E126">
        <v>0</v>
      </c>
      <c r="F126">
        <v>0.2</v>
      </c>
      <c r="G126">
        <v>0.5</v>
      </c>
      <c r="H126">
        <v>0.42</v>
      </c>
      <c r="I126" s="375">
        <f t="shared" si="3"/>
        <v>0.56666666666666665</v>
      </c>
    </row>
    <row r="127" spans="1:9">
      <c r="A127" s="160" t="s">
        <v>501</v>
      </c>
      <c r="B127">
        <v>1</v>
      </c>
      <c r="C127">
        <v>0</v>
      </c>
      <c r="D127">
        <v>0.1</v>
      </c>
      <c r="F127">
        <v>0.2</v>
      </c>
      <c r="G127">
        <v>0.75</v>
      </c>
      <c r="H127">
        <v>0.41</v>
      </c>
      <c r="I127" s="375">
        <f t="shared" si="3"/>
        <v>0.65</v>
      </c>
    </row>
    <row r="128" spans="1:9">
      <c r="A128" s="160" t="s">
        <v>502</v>
      </c>
      <c r="B128">
        <v>0.9</v>
      </c>
      <c r="C128">
        <v>0.2</v>
      </c>
      <c r="D128">
        <v>0</v>
      </c>
      <c r="E128">
        <v>0</v>
      </c>
      <c r="F128">
        <v>0.3</v>
      </c>
      <c r="G128">
        <v>1</v>
      </c>
      <c r="H128">
        <v>0.4</v>
      </c>
      <c r="I128" s="375">
        <f t="shared" si="3"/>
        <v>0.73333333333333339</v>
      </c>
    </row>
    <row r="129" spans="1:9">
      <c r="A129" s="160" t="s">
        <v>503</v>
      </c>
      <c r="B129">
        <v>0.8</v>
      </c>
      <c r="C129">
        <v>0</v>
      </c>
      <c r="D129">
        <v>0</v>
      </c>
      <c r="F129">
        <v>0.2</v>
      </c>
      <c r="G129">
        <v>0.75</v>
      </c>
      <c r="H129">
        <v>0.35</v>
      </c>
      <c r="I129" s="375">
        <f t="shared" si="3"/>
        <v>0.58333333333333337</v>
      </c>
    </row>
    <row r="130" spans="1:9">
      <c r="A130" s="160" t="s">
        <v>504</v>
      </c>
      <c r="B130">
        <v>1</v>
      </c>
      <c r="C130">
        <v>0</v>
      </c>
      <c r="D130">
        <v>0</v>
      </c>
      <c r="F130">
        <v>0</v>
      </c>
      <c r="G130">
        <v>0.75</v>
      </c>
      <c r="H130">
        <v>0.35</v>
      </c>
      <c r="I130" s="375">
        <f t="shared" ref="I130:I149" si="4">AVERAGE(B130,F130,G130)</f>
        <v>0.58333333333333337</v>
      </c>
    </row>
    <row r="131" spans="1:9">
      <c r="A131" s="160" t="s">
        <v>505</v>
      </c>
      <c r="B131">
        <v>0.9</v>
      </c>
      <c r="C131">
        <v>0</v>
      </c>
      <c r="D131">
        <v>0</v>
      </c>
      <c r="F131">
        <v>0.2</v>
      </c>
      <c r="G131">
        <v>0.75</v>
      </c>
      <c r="H131">
        <v>0.37</v>
      </c>
      <c r="I131" s="375">
        <f t="shared" si="4"/>
        <v>0.6166666666666667</v>
      </c>
    </row>
    <row r="132" spans="1:9">
      <c r="A132" s="160" t="s">
        <v>506</v>
      </c>
      <c r="B132">
        <v>1</v>
      </c>
      <c r="F132">
        <v>0</v>
      </c>
      <c r="G132">
        <v>0.25</v>
      </c>
      <c r="H132">
        <v>0.42</v>
      </c>
      <c r="I132" s="375">
        <f t="shared" si="4"/>
        <v>0.41666666666666669</v>
      </c>
    </row>
    <row r="133" spans="1:9">
      <c r="A133" s="162" t="s">
        <v>525</v>
      </c>
      <c r="B133">
        <v>1</v>
      </c>
      <c r="C133">
        <v>0.1</v>
      </c>
      <c r="D133">
        <v>0.2</v>
      </c>
      <c r="E133">
        <v>0</v>
      </c>
      <c r="F133">
        <v>0.2</v>
      </c>
      <c r="G133">
        <v>1</v>
      </c>
      <c r="H133">
        <v>0.42</v>
      </c>
      <c r="I133" s="375">
        <f t="shared" si="4"/>
        <v>0.73333333333333339</v>
      </c>
    </row>
    <row r="134" spans="1:9">
      <c r="A134" s="162" t="s">
        <v>526</v>
      </c>
      <c r="B134">
        <v>0.9</v>
      </c>
      <c r="C134">
        <v>0</v>
      </c>
      <c r="D134">
        <v>0</v>
      </c>
      <c r="F134">
        <v>0.2</v>
      </c>
      <c r="G134">
        <v>0.75</v>
      </c>
      <c r="H134">
        <v>0.37</v>
      </c>
      <c r="I134" s="375">
        <f t="shared" si="4"/>
        <v>0.6166666666666667</v>
      </c>
    </row>
    <row r="135" spans="1:9">
      <c r="A135" s="162" t="s">
        <v>527</v>
      </c>
      <c r="B135">
        <v>0.9</v>
      </c>
      <c r="C135">
        <v>0.2</v>
      </c>
      <c r="D135">
        <v>0</v>
      </c>
      <c r="E135">
        <v>0</v>
      </c>
      <c r="F135">
        <v>0.1</v>
      </c>
      <c r="G135">
        <v>1</v>
      </c>
      <c r="H135">
        <v>0.37</v>
      </c>
      <c r="I135" s="375">
        <f t="shared" si="4"/>
        <v>0.66666666666666663</v>
      </c>
    </row>
    <row r="136" spans="1:9">
      <c r="A136" s="162" t="s">
        <v>528</v>
      </c>
      <c r="B136">
        <v>0.9</v>
      </c>
      <c r="C136">
        <v>0</v>
      </c>
      <c r="D136">
        <v>0</v>
      </c>
      <c r="F136">
        <v>0.5</v>
      </c>
      <c r="G136">
        <v>0.75</v>
      </c>
      <c r="H136">
        <v>0.43</v>
      </c>
      <c r="I136" s="375">
        <f t="shared" si="4"/>
        <v>0.71666666666666667</v>
      </c>
    </row>
    <row r="137" spans="1:9">
      <c r="A137" s="162" t="s">
        <v>529</v>
      </c>
      <c r="B137">
        <v>0.9</v>
      </c>
      <c r="C137">
        <v>0</v>
      </c>
      <c r="D137">
        <v>0</v>
      </c>
      <c r="E137">
        <v>0</v>
      </c>
      <c r="F137">
        <v>0.5</v>
      </c>
      <c r="G137">
        <v>1</v>
      </c>
      <c r="H137">
        <v>0.4</v>
      </c>
      <c r="I137" s="375">
        <f t="shared" si="4"/>
        <v>0.79999999999999993</v>
      </c>
    </row>
    <row r="138" spans="1:9">
      <c r="A138" s="162" t="s">
        <v>530</v>
      </c>
      <c r="B138">
        <v>0.8</v>
      </c>
      <c r="C138">
        <v>0</v>
      </c>
      <c r="D138">
        <v>0</v>
      </c>
      <c r="F138">
        <v>0.3</v>
      </c>
      <c r="G138">
        <v>0.75</v>
      </c>
      <c r="H138">
        <v>0.37</v>
      </c>
      <c r="I138" s="375">
        <f t="shared" si="4"/>
        <v>0.6166666666666667</v>
      </c>
    </row>
    <row r="139" spans="1:9">
      <c r="A139" s="162" t="s">
        <v>531</v>
      </c>
      <c r="B139">
        <v>0.8</v>
      </c>
      <c r="C139">
        <v>0</v>
      </c>
      <c r="F139">
        <v>0.2</v>
      </c>
      <c r="G139">
        <v>0.5</v>
      </c>
      <c r="H139">
        <v>0.38</v>
      </c>
      <c r="I139" s="375">
        <f t="shared" si="4"/>
        <v>0.5</v>
      </c>
    </row>
    <row r="140" spans="1:9">
      <c r="A140" s="162" t="s">
        <v>532</v>
      </c>
      <c r="I140" s="375" t="e">
        <f t="shared" si="4"/>
        <v>#DIV/0!</v>
      </c>
    </row>
    <row r="141" spans="1:9">
      <c r="A141" s="162" t="s">
        <v>533</v>
      </c>
      <c r="I141" s="375" t="e">
        <f t="shared" si="4"/>
        <v>#DIV/0!</v>
      </c>
    </row>
    <row r="142" spans="1:9">
      <c r="A142" s="163" t="s">
        <v>534</v>
      </c>
      <c r="B142">
        <v>1</v>
      </c>
      <c r="C142">
        <v>0</v>
      </c>
      <c r="D142">
        <v>0</v>
      </c>
      <c r="F142">
        <v>0</v>
      </c>
      <c r="G142">
        <v>0.75</v>
      </c>
      <c r="H142">
        <v>0.35</v>
      </c>
      <c r="I142" s="375">
        <f t="shared" si="4"/>
        <v>0.58333333333333337</v>
      </c>
    </row>
    <row r="143" spans="1:9">
      <c r="A143" s="163" t="s">
        <v>535</v>
      </c>
      <c r="B143">
        <v>1</v>
      </c>
      <c r="C143">
        <v>0</v>
      </c>
      <c r="D143">
        <v>0.1</v>
      </c>
      <c r="F143">
        <v>0.4</v>
      </c>
      <c r="G143">
        <v>0.75</v>
      </c>
      <c r="H143">
        <v>0.45</v>
      </c>
      <c r="I143" s="375">
        <f t="shared" si="4"/>
        <v>0.71666666666666667</v>
      </c>
    </row>
    <row r="144" spans="1:9">
      <c r="A144" s="163" t="s">
        <v>536</v>
      </c>
      <c r="B144">
        <v>1</v>
      </c>
      <c r="C144">
        <v>0</v>
      </c>
      <c r="D144">
        <v>0.2</v>
      </c>
      <c r="E144">
        <v>0.5</v>
      </c>
      <c r="F144">
        <v>0.2</v>
      </c>
      <c r="G144">
        <v>1</v>
      </c>
      <c r="H144">
        <v>0.48</v>
      </c>
      <c r="I144" s="375">
        <f t="shared" si="4"/>
        <v>0.73333333333333339</v>
      </c>
    </row>
    <row r="145" spans="1:9">
      <c r="A145" s="163" t="s">
        <v>537</v>
      </c>
      <c r="B145">
        <v>1</v>
      </c>
      <c r="C145">
        <v>0</v>
      </c>
      <c r="D145">
        <v>0.1</v>
      </c>
      <c r="E145">
        <v>1</v>
      </c>
      <c r="F145">
        <v>0.2</v>
      </c>
      <c r="G145">
        <v>1</v>
      </c>
      <c r="H145">
        <v>0.55000000000000004</v>
      </c>
      <c r="I145" s="375">
        <f t="shared" si="4"/>
        <v>0.73333333333333339</v>
      </c>
    </row>
    <row r="146" spans="1:9">
      <c r="A146" s="163" t="s">
        <v>538</v>
      </c>
      <c r="B146">
        <v>1</v>
      </c>
      <c r="C146">
        <v>0.1</v>
      </c>
      <c r="D146">
        <v>0.1</v>
      </c>
      <c r="E146">
        <v>0.4</v>
      </c>
      <c r="F146">
        <v>0.4</v>
      </c>
      <c r="G146">
        <v>1</v>
      </c>
      <c r="H146">
        <v>0.5</v>
      </c>
      <c r="I146" s="375">
        <f t="shared" si="4"/>
        <v>0.79999999999999993</v>
      </c>
    </row>
    <row r="147" spans="1:9">
      <c r="A147" s="163" t="s">
        <v>539</v>
      </c>
      <c r="B147">
        <v>1</v>
      </c>
      <c r="C147">
        <v>0</v>
      </c>
      <c r="D147">
        <v>0.1</v>
      </c>
      <c r="E147">
        <v>0.2</v>
      </c>
      <c r="F147">
        <v>0.2</v>
      </c>
      <c r="G147">
        <v>1</v>
      </c>
      <c r="H147">
        <v>0.42</v>
      </c>
      <c r="I147" s="375">
        <f t="shared" si="4"/>
        <v>0.73333333333333339</v>
      </c>
    </row>
    <row r="148" spans="1:9">
      <c r="A148" s="163" t="s">
        <v>540</v>
      </c>
      <c r="B148">
        <v>1</v>
      </c>
      <c r="C148">
        <v>0.1</v>
      </c>
      <c r="D148">
        <v>0.1</v>
      </c>
      <c r="E148">
        <v>0.4</v>
      </c>
      <c r="F148">
        <v>0.1</v>
      </c>
      <c r="G148">
        <v>1</v>
      </c>
      <c r="H148">
        <v>0.45</v>
      </c>
      <c r="I148" s="375">
        <f t="shared" si="4"/>
        <v>0.70000000000000007</v>
      </c>
    </row>
    <row r="149" spans="1:9">
      <c r="A149" s="163" t="s">
        <v>541</v>
      </c>
      <c r="B149">
        <v>1</v>
      </c>
      <c r="C149">
        <v>0</v>
      </c>
      <c r="D149">
        <v>0.2</v>
      </c>
      <c r="E149">
        <v>0.2</v>
      </c>
      <c r="F149">
        <v>0.2</v>
      </c>
      <c r="G149">
        <v>1</v>
      </c>
      <c r="H149">
        <v>0.43</v>
      </c>
      <c r="I149" s="375">
        <f t="shared" si="4"/>
        <v>0.73333333333333339</v>
      </c>
    </row>
    <row r="150" spans="1:9">
      <c r="A150" s="164" t="s">
        <v>542</v>
      </c>
      <c r="B150">
        <v>0.8</v>
      </c>
      <c r="C150">
        <v>0</v>
      </c>
      <c r="D150">
        <v>0</v>
      </c>
      <c r="E150">
        <v>0</v>
      </c>
      <c r="F150">
        <v>0.2</v>
      </c>
      <c r="G150">
        <v>1</v>
      </c>
      <c r="H150">
        <v>0.33</v>
      </c>
    </row>
    <row r="151" spans="1:9">
      <c r="A151" s="164" t="s">
        <v>543</v>
      </c>
      <c r="B151">
        <v>0.8</v>
      </c>
      <c r="C151">
        <v>0</v>
      </c>
      <c r="D151">
        <v>0</v>
      </c>
      <c r="E151">
        <v>0</v>
      </c>
      <c r="F151">
        <v>0.2</v>
      </c>
      <c r="G151">
        <v>1</v>
      </c>
      <c r="H151">
        <v>0.33</v>
      </c>
    </row>
    <row r="152" spans="1:9">
      <c r="A152" s="164" t="s">
        <v>544</v>
      </c>
      <c r="B152">
        <v>0.9</v>
      </c>
      <c r="C152">
        <v>0</v>
      </c>
      <c r="D152">
        <v>0</v>
      </c>
      <c r="E152">
        <v>0</v>
      </c>
      <c r="F152">
        <v>0.3</v>
      </c>
      <c r="G152">
        <v>1</v>
      </c>
      <c r="H152">
        <v>0.37</v>
      </c>
    </row>
    <row r="153" spans="1:9">
      <c r="A153" s="164" t="s">
        <v>545</v>
      </c>
      <c r="B153">
        <v>0.9</v>
      </c>
      <c r="C153">
        <v>0</v>
      </c>
      <c r="D153">
        <v>0</v>
      </c>
      <c r="F153">
        <v>0.1</v>
      </c>
      <c r="G153">
        <v>0.75</v>
      </c>
      <c r="H153">
        <v>0.35</v>
      </c>
    </row>
    <row r="154" spans="1:9">
      <c r="A154" s="164" t="s">
        <v>546</v>
      </c>
      <c r="B154">
        <v>0.9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0.32</v>
      </c>
    </row>
    <row r="155" spans="1:9">
      <c r="A155" s="164" t="s">
        <v>547</v>
      </c>
      <c r="B155">
        <v>0.9</v>
      </c>
      <c r="C155">
        <v>0</v>
      </c>
      <c r="D155">
        <v>0</v>
      </c>
      <c r="F155">
        <v>0.1</v>
      </c>
      <c r="G155">
        <v>0.75</v>
      </c>
      <c r="H155">
        <v>0.35</v>
      </c>
    </row>
    <row r="156" spans="1:9">
      <c r="A156" s="164" t="s">
        <v>548</v>
      </c>
      <c r="B156">
        <v>0.9</v>
      </c>
      <c r="C156">
        <v>0</v>
      </c>
      <c r="D156">
        <v>0.2</v>
      </c>
      <c r="E156">
        <v>0</v>
      </c>
      <c r="F156">
        <v>0.2</v>
      </c>
      <c r="G156">
        <v>1</v>
      </c>
      <c r="H156">
        <v>0.38</v>
      </c>
    </row>
    <row r="157" spans="1:9">
      <c r="A157" s="164" t="s">
        <v>549</v>
      </c>
      <c r="B157">
        <v>1</v>
      </c>
      <c r="C157">
        <v>0</v>
      </c>
      <c r="D157">
        <v>0</v>
      </c>
      <c r="E157">
        <v>0</v>
      </c>
      <c r="F157">
        <v>0.1</v>
      </c>
      <c r="G157">
        <v>1</v>
      </c>
      <c r="H157">
        <v>0.35</v>
      </c>
    </row>
    <row r="158" spans="1:9">
      <c r="A158" s="164" t="s">
        <v>550</v>
      </c>
      <c r="B158">
        <v>1</v>
      </c>
      <c r="C158">
        <v>0</v>
      </c>
      <c r="D158">
        <v>0.3</v>
      </c>
      <c r="E158">
        <v>0.8</v>
      </c>
      <c r="F158">
        <v>0.4</v>
      </c>
      <c r="G158">
        <v>1</v>
      </c>
      <c r="H158">
        <v>0.57999999999999996</v>
      </c>
    </row>
    <row r="159" spans="1:9">
      <c r="A159" s="164" t="s">
        <v>551</v>
      </c>
      <c r="B159">
        <v>0.9</v>
      </c>
      <c r="C159">
        <v>0</v>
      </c>
      <c r="D159">
        <v>0.1</v>
      </c>
      <c r="E159">
        <v>0.3</v>
      </c>
      <c r="F159">
        <v>0.1</v>
      </c>
      <c r="G159">
        <v>1</v>
      </c>
      <c r="H159">
        <v>0.4</v>
      </c>
    </row>
    <row r="160" spans="1:9">
      <c r="A160" s="164" t="s">
        <v>552</v>
      </c>
      <c r="B160">
        <v>0.9</v>
      </c>
      <c r="C160">
        <v>0.1</v>
      </c>
      <c r="D160">
        <v>0.2</v>
      </c>
      <c r="E160">
        <v>0.2</v>
      </c>
      <c r="F160">
        <v>0.3</v>
      </c>
      <c r="G160">
        <v>1</v>
      </c>
      <c r="H160">
        <v>0.45</v>
      </c>
    </row>
    <row r="161" spans="1:8">
      <c r="A161" s="165" t="s">
        <v>553</v>
      </c>
      <c r="B161">
        <v>1</v>
      </c>
      <c r="C161">
        <v>0.1</v>
      </c>
      <c r="D161">
        <v>0</v>
      </c>
      <c r="E161">
        <v>0</v>
      </c>
      <c r="F161">
        <v>0.3</v>
      </c>
      <c r="G161">
        <v>1</v>
      </c>
      <c r="H161">
        <v>0.4</v>
      </c>
    </row>
    <row r="162" spans="1:8">
      <c r="A162" s="165" t="s">
        <v>554</v>
      </c>
      <c r="B162">
        <v>1</v>
      </c>
      <c r="C162">
        <v>0</v>
      </c>
      <c r="D162">
        <v>0</v>
      </c>
      <c r="E162">
        <v>0</v>
      </c>
      <c r="F162">
        <v>0.2</v>
      </c>
      <c r="G162">
        <v>1</v>
      </c>
      <c r="H162">
        <v>0.37</v>
      </c>
    </row>
    <row r="163" spans="1:8">
      <c r="A163" s="165" t="s">
        <v>555</v>
      </c>
      <c r="B163">
        <v>1</v>
      </c>
      <c r="C163">
        <v>0</v>
      </c>
      <c r="D163">
        <v>0</v>
      </c>
      <c r="E163">
        <v>0</v>
      </c>
      <c r="F163">
        <v>0.1</v>
      </c>
      <c r="G163">
        <v>1</v>
      </c>
      <c r="H163">
        <v>0.35</v>
      </c>
    </row>
    <row r="164" spans="1:8">
      <c r="A164" s="166" t="s">
        <v>1069</v>
      </c>
      <c r="B164">
        <v>1</v>
      </c>
      <c r="C164">
        <v>0</v>
      </c>
      <c r="D164">
        <v>0.2</v>
      </c>
      <c r="E164">
        <v>0.3</v>
      </c>
      <c r="F164">
        <v>0.1</v>
      </c>
      <c r="G164">
        <v>1</v>
      </c>
      <c r="H164">
        <v>0.43</v>
      </c>
    </row>
    <row r="165" spans="1:8">
      <c r="A165" s="166" t="s">
        <v>1070</v>
      </c>
      <c r="B165">
        <v>1</v>
      </c>
      <c r="C165">
        <v>0</v>
      </c>
      <c r="D165">
        <v>0.1</v>
      </c>
      <c r="E165">
        <v>0.3</v>
      </c>
      <c r="F165">
        <v>0.2</v>
      </c>
      <c r="G165">
        <v>1</v>
      </c>
      <c r="H165">
        <v>0.43</v>
      </c>
    </row>
    <row r="166" spans="1:8">
      <c r="A166" s="166" t="s">
        <v>1071</v>
      </c>
      <c r="B166">
        <v>1</v>
      </c>
      <c r="C166">
        <v>0</v>
      </c>
      <c r="D166">
        <v>0.1</v>
      </c>
      <c r="E166">
        <v>0.3</v>
      </c>
      <c r="F166">
        <v>0.2</v>
      </c>
      <c r="G166">
        <v>1</v>
      </c>
      <c r="H166">
        <v>0.43</v>
      </c>
    </row>
    <row r="167" spans="1:8">
      <c r="A167" s="166" t="s">
        <v>559</v>
      </c>
      <c r="B167">
        <v>1</v>
      </c>
      <c r="C167">
        <v>0</v>
      </c>
      <c r="D167">
        <v>0</v>
      </c>
      <c r="E167">
        <v>0.3</v>
      </c>
      <c r="F167">
        <v>0.1</v>
      </c>
      <c r="G167">
        <v>1</v>
      </c>
      <c r="H167">
        <v>0.4</v>
      </c>
    </row>
    <row r="168" spans="1:8">
      <c r="A168" s="166" t="s">
        <v>560</v>
      </c>
      <c r="B168">
        <v>1</v>
      </c>
      <c r="C168">
        <v>0.1</v>
      </c>
      <c r="D168">
        <v>0.4</v>
      </c>
      <c r="E168">
        <v>0.2</v>
      </c>
      <c r="F168">
        <v>0.2</v>
      </c>
      <c r="G168">
        <v>1</v>
      </c>
      <c r="H168">
        <v>0.48</v>
      </c>
    </row>
    <row r="169" spans="1:8">
      <c r="A169" s="166" t="s">
        <v>561</v>
      </c>
      <c r="B169">
        <v>1</v>
      </c>
      <c r="C169">
        <v>0.5</v>
      </c>
      <c r="D169">
        <v>0</v>
      </c>
      <c r="E169">
        <v>0.5</v>
      </c>
      <c r="F169">
        <v>0.3</v>
      </c>
      <c r="G169">
        <v>1</v>
      </c>
      <c r="H169">
        <v>0.55000000000000004</v>
      </c>
    </row>
    <row r="170" spans="1:8">
      <c r="A170" s="166" t="s">
        <v>562</v>
      </c>
      <c r="B170">
        <v>0.9</v>
      </c>
      <c r="C170">
        <v>0</v>
      </c>
      <c r="D170">
        <v>0</v>
      </c>
      <c r="E170">
        <v>0</v>
      </c>
      <c r="F170">
        <v>0.2</v>
      </c>
      <c r="G170">
        <v>1</v>
      </c>
      <c r="H170">
        <v>0.35</v>
      </c>
    </row>
    <row r="171" spans="1:8">
      <c r="A171" s="166" t="s">
        <v>563</v>
      </c>
      <c r="B171">
        <v>0.9</v>
      </c>
      <c r="C171">
        <v>0</v>
      </c>
      <c r="D171">
        <v>0</v>
      </c>
      <c r="E171">
        <v>0</v>
      </c>
      <c r="F171">
        <v>0.1</v>
      </c>
      <c r="G171">
        <v>1</v>
      </c>
      <c r="H171">
        <v>0.33</v>
      </c>
    </row>
    <row r="172" spans="1:8">
      <c r="A172" s="166" t="s">
        <v>564</v>
      </c>
      <c r="B172">
        <v>0.9</v>
      </c>
      <c r="C172">
        <v>0.3</v>
      </c>
      <c r="D172">
        <v>0.3</v>
      </c>
      <c r="E172">
        <v>0.2</v>
      </c>
      <c r="F172">
        <v>0.2</v>
      </c>
      <c r="G172">
        <v>1</v>
      </c>
      <c r="H172">
        <v>0.48</v>
      </c>
    </row>
    <row r="173" spans="1:8">
      <c r="A173" s="166" t="s">
        <v>565</v>
      </c>
      <c r="B173">
        <v>1</v>
      </c>
      <c r="C173">
        <v>0</v>
      </c>
      <c r="D173">
        <v>0.4</v>
      </c>
      <c r="E173">
        <v>0.5</v>
      </c>
      <c r="F173">
        <v>0.5</v>
      </c>
      <c r="G173">
        <v>1</v>
      </c>
      <c r="H173">
        <v>0.56999999999999995</v>
      </c>
    </row>
    <row r="174" spans="1:8">
      <c r="A174" s="166" t="s">
        <v>566</v>
      </c>
      <c r="B174">
        <v>1</v>
      </c>
      <c r="C174">
        <v>0.2</v>
      </c>
      <c r="D174">
        <v>0.2</v>
      </c>
      <c r="E174">
        <v>0.5</v>
      </c>
      <c r="F174">
        <v>0.5</v>
      </c>
      <c r="G174">
        <v>1</v>
      </c>
      <c r="H174">
        <v>0.56999999999999995</v>
      </c>
    </row>
    <row r="175" spans="1:8">
      <c r="A175" s="166" t="s">
        <v>567</v>
      </c>
      <c r="B175">
        <v>1</v>
      </c>
      <c r="C175">
        <v>0</v>
      </c>
      <c r="D175">
        <v>0</v>
      </c>
      <c r="F175">
        <v>0.3</v>
      </c>
      <c r="G175">
        <v>0.75</v>
      </c>
      <c r="H175">
        <v>0.41</v>
      </c>
    </row>
    <row r="176" spans="1:8">
      <c r="A176" s="166" t="s">
        <v>568</v>
      </c>
      <c r="B176">
        <v>1</v>
      </c>
      <c r="C176">
        <v>0</v>
      </c>
      <c r="D176">
        <v>0</v>
      </c>
      <c r="F176">
        <v>0</v>
      </c>
      <c r="G176">
        <v>0.75</v>
      </c>
      <c r="H176">
        <v>0.35</v>
      </c>
    </row>
    <row r="177" spans="1:8">
      <c r="A177" s="167" t="s">
        <v>569</v>
      </c>
      <c r="B177">
        <v>1</v>
      </c>
      <c r="C177">
        <v>0.2</v>
      </c>
      <c r="D177">
        <v>0.4</v>
      </c>
      <c r="E177">
        <v>0.3</v>
      </c>
      <c r="F177">
        <v>0.2</v>
      </c>
      <c r="G177">
        <v>1</v>
      </c>
      <c r="H177">
        <v>0.52</v>
      </c>
    </row>
    <row r="178" spans="1:8">
      <c r="A178" s="167" t="s">
        <v>570</v>
      </c>
      <c r="B178">
        <v>1</v>
      </c>
      <c r="F178">
        <v>0.2</v>
      </c>
      <c r="G178">
        <v>0.25</v>
      </c>
      <c r="H178">
        <v>0.48</v>
      </c>
    </row>
    <row r="179" spans="1:8">
      <c r="A179" s="167" t="s">
        <v>571</v>
      </c>
      <c r="B179">
        <v>1</v>
      </c>
      <c r="C179">
        <v>0</v>
      </c>
      <c r="F179">
        <v>0</v>
      </c>
      <c r="G179">
        <v>0.5</v>
      </c>
      <c r="H179">
        <v>0.38</v>
      </c>
    </row>
    <row r="180" spans="1:8">
      <c r="A180" s="167" t="s">
        <v>573</v>
      </c>
      <c r="B180">
        <v>1</v>
      </c>
      <c r="C180">
        <v>0</v>
      </c>
      <c r="F180">
        <v>0</v>
      </c>
      <c r="G180">
        <v>0.5</v>
      </c>
      <c r="H180">
        <v>0.38</v>
      </c>
    </row>
    <row r="181" spans="1:8">
      <c r="A181" s="167" t="s">
        <v>574</v>
      </c>
      <c r="B181">
        <v>1</v>
      </c>
      <c r="C181">
        <v>0.1</v>
      </c>
      <c r="D181">
        <v>0.2</v>
      </c>
      <c r="E181">
        <v>0.3</v>
      </c>
      <c r="F181">
        <v>0.3</v>
      </c>
      <c r="G181">
        <v>1</v>
      </c>
      <c r="H181">
        <v>0.48</v>
      </c>
    </row>
    <row r="182" spans="1:8">
      <c r="A182" s="167" t="s">
        <v>575</v>
      </c>
      <c r="B182">
        <v>1</v>
      </c>
      <c r="C182">
        <v>0.1</v>
      </c>
      <c r="D182">
        <v>0.2</v>
      </c>
      <c r="E182">
        <v>0.1</v>
      </c>
      <c r="F182">
        <v>0</v>
      </c>
      <c r="G182">
        <v>1</v>
      </c>
      <c r="H182">
        <v>0.4</v>
      </c>
    </row>
    <row r="183" spans="1:8">
      <c r="A183" s="167" t="s">
        <v>576</v>
      </c>
      <c r="B183">
        <v>1</v>
      </c>
      <c r="F183">
        <v>0.2</v>
      </c>
      <c r="G183">
        <v>0.25</v>
      </c>
      <c r="H183">
        <v>0.48</v>
      </c>
    </row>
    <row r="184" spans="1:8">
      <c r="A184" s="167" t="s">
        <v>578</v>
      </c>
      <c r="B184">
        <v>1</v>
      </c>
      <c r="C184">
        <v>0</v>
      </c>
      <c r="E184">
        <v>0</v>
      </c>
      <c r="F184">
        <v>0</v>
      </c>
      <c r="G184">
        <v>0.75</v>
      </c>
      <c r="H184">
        <v>0.35</v>
      </c>
    </row>
    <row r="185" spans="1:8">
      <c r="A185" s="167" t="s">
        <v>579</v>
      </c>
      <c r="B185">
        <v>1</v>
      </c>
      <c r="C185">
        <v>0</v>
      </c>
      <c r="D185">
        <v>0.3</v>
      </c>
      <c r="E185">
        <v>0</v>
      </c>
      <c r="F185">
        <v>0</v>
      </c>
      <c r="G185">
        <v>1</v>
      </c>
      <c r="H185">
        <v>0.38</v>
      </c>
    </row>
    <row r="186" spans="1:8">
      <c r="A186" s="167" t="s">
        <v>580</v>
      </c>
      <c r="B186">
        <v>1</v>
      </c>
      <c r="D186">
        <v>0</v>
      </c>
      <c r="F186">
        <v>0</v>
      </c>
      <c r="G186">
        <v>0.5</v>
      </c>
      <c r="H186">
        <v>0.38</v>
      </c>
    </row>
    <row r="187" spans="1:8">
      <c r="A187" s="167" t="s">
        <v>581</v>
      </c>
    </row>
    <row r="188" spans="1:8">
      <c r="A188" s="167" t="s">
        <v>582</v>
      </c>
    </row>
    <row r="189" spans="1:8">
      <c r="A189" s="167" t="s">
        <v>583</v>
      </c>
    </row>
    <row r="190" spans="1:8">
      <c r="A190" s="167" t="s">
        <v>584</v>
      </c>
      <c r="B190">
        <v>1</v>
      </c>
      <c r="C190">
        <v>0.2</v>
      </c>
      <c r="D190">
        <v>0.3</v>
      </c>
      <c r="E190">
        <v>0.4</v>
      </c>
      <c r="F190">
        <v>0.3</v>
      </c>
      <c r="G190">
        <v>1</v>
      </c>
      <c r="H190">
        <v>0.53</v>
      </c>
    </row>
    <row r="191" spans="1:8">
      <c r="A191" s="167" t="s">
        <v>585</v>
      </c>
      <c r="B191">
        <v>1</v>
      </c>
      <c r="C191">
        <v>0</v>
      </c>
      <c r="D191">
        <v>0</v>
      </c>
      <c r="E191">
        <v>0</v>
      </c>
      <c r="F191">
        <v>0.2</v>
      </c>
      <c r="G191">
        <v>1</v>
      </c>
      <c r="H191">
        <v>0.37</v>
      </c>
    </row>
    <row r="192" spans="1:8">
      <c r="A192" s="167" t="s">
        <v>586</v>
      </c>
      <c r="B192">
        <v>1</v>
      </c>
      <c r="C192">
        <v>0.1</v>
      </c>
      <c r="D192">
        <v>0.4</v>
      </c>
      <c r="E192">
        <v>0</v>
      </c>
      <c r="F192">
        <v>0</v>
      </c>
      <c r="G192">
        <v>1</v>
      </c>
      <c r="H192">
        <v>0.42</v>
      </c>
    </row>
    <row r="193" spans="1:8">
      <c r="A193" s="167" t="s">
        <v>587</v>
      </c>
      <c r="B193">
        <v>1</v>
      </c>
      <c r="C193">
        <v>0.1</v>
      </c>
      <c r="D193">
        <v>0.1</v>
      </c>
      <c r="E193">
        <v>0.5</v>
      </c>
      <c r="F193">
        <v>0.1</v>
      </c>
      <c r="G193">
        <v>1</v>
      </c>
      <c r="H193">
        <v>0.47</v>
      </c>
    </row>
    <row r="194" spans="1:8">
      <c r="A194" s="167" t="s">
        <v>588</v>
      </c>
      <c r="B194">
        <v>1</v>
      </c>
      <c r="C194">
        <v>0</v>
      </c>
      <c r="D194">
        <v>0.1</v>
      </c>
      <c r="E194">
        <v>0.3</v>
      </c>
      <c r="F194">
        <v>0.1</v>
      </c>
      <c r="G194">
        <v>1</v>
      </c>
      <c r="H194">
        <v>0.42</v>
      </c>
    </row>
    <row r="195" spans="1:8">
      <c r="A195" s="167" t="s">
        <v>589</v>
      </c>
      <c r="B195">
        <v>1</v>
      </c>
      <c r="C195">
        <v>0.2</v>
      </c>
      <c r="D195">
        <v>0.1</v>
      </c>
      <c r="E195">
        <v>0.3</v>
      </c>
      <c r="F195">
        <v>0.2</v>
      </c>
      <c r="G195">
        <v>1</v>
      </c>
      <c r="H195">
        <v>0.47</v>
      </c>
    </row>
    <row r="196" spans="1:8">
      <c r="A196" s="167" t="s">
        <v>590</v>
      </c>
      <c r="B196">
        <v>1</v>
      </c>
      <c r="C196">
        <v>0.2</v>
      </c>
      <c r="D196">
        <v>0.2</v>
      </c>
      <c r="E196">
        <v>0.2</v>
      </c>
      <c r="F196">
        <v>0.1</v>
      </c>
      <c r="G196">
        <v>1</v>
      </c>
      <c r="H196">
        <v>0.45</v>
      </c>
    </row>
    <row r="197" spans="1:8">
      <c r="A197" s="167" t="s">
        <v>591</v>
      </c>
      <c r="B197">
        <v>1</v>
      </c>
      <c r="C197">
        <v>0.1</v>
      </c>
      <c r="D197">
        <v>0.1</v>
      </c>
      <c r="E197">
        <v>0.1</v>
      </c>
      <c r="F197">
        <v>0.2</v>
      </c>
      <c r="G197">
        <v>1</v>
      </c>
      <c r="H197">
        <v>0.42</v>
      </c>
    </row>
    <row r="198" spans="1:8">
      <c r="A198" s="178" t="s">
        <v>592</v>
      </c>
    </row>
    <row r="199" spans="1:8">
      <c r="A199" s="178" t="s">
        <v>593</v>
      </c>
      <c r="B199">
        <v>1</v>
      </c>
      <c r="C199">
        <v>0.1</v>
      </c>
      <c r="D199">
        <v>0.2</v>
      </c>
      <c r="E199">
        <v>0.3</v>
      </c>
      <c r="F199">
        <v>0.2</v>
      </c>
      <c r="G199">
        <v>1</v>
      </c>
      <c r="H199">
        <v>0.47</v>
      </c>
    </row>
    <row r="200" spans="1:8">
      <c r="A200" s="178" t="s">
        <v>594</v>
      </c>
      <c r="B200">
        <v>1</v>
      </c>
      <c r="C200">
        <v>0.1</v>
      </c>
      <c r="D200">
        <v>0.3</v>
      </c>
      <c r="E200">
        <v>0.2</v>
      </c>
      <c r="F200">
        <v>0.3</v>
      </c>
      <c r="G200">
        <v>1</v>
      </c>
      <c r="H200">
        <v>0.48</v>
      </c>
    </row>
    <row r="201" spans="1:8">
      <c r="A201" s="178" t="s">
        <v>595</v>
      </c>
      <c r="B201">
        <v>1</v>
      </c>
      <c r="C201">
        <v>0.1</v>
      </c>
      <c r="D201">
        <v>0.2</v>
      </c>
      <c r="E201">
        <v>0.3</v>
      </c>
      <c r="F201">
        <v>0.2</v>
      </c>
      <c r="G201">
        <v>1</v>
      </c>
      <c r="H201">
        <v>0.47</v>
      </c>
    </row>
    <row r="202" spans="1:8">
      <c r="A202" s="178" t="s">
        <v>596</v>
      </c>
      <c r="B202">
        <v>1</v>
      </c>
      <c r="C202">
        <v>0</v>
      </c>
      <c r="D202">
        <v>0.8</v>
      </c>
      <c r="E202">
        <v>1</v>
      </c>
      <c r="F202">
        <v>0.2</v>
      </c>
      <c r="G202">
        <v>1</v>
      </c>
      <c r="H202">
        <v>0.67</v>
      </c>
    </row>
    <row r="203" spans="1:8">
      <c r="A203" s="178" t="s">
        <v>597</v>
      </c>
      <c r="B203">
        <v>1</v>
      </c>
      <c r="C203">
        <v>0</v>
      </c>
      <c r="E203">
        <v>0</v>
      </c>
      <c r="F203">
        <v>0.4</v>
      </c>
      <c r="G203">
        <v>0.75</v>
      </c>
      <c r="H203">
        <v>0.43</v>
      </c>
    </row>
    <row r="204" spans="1:8">
      <c r="A204" s="178" t="s">
        <v>598</v>
      </c>
      <c r="B204">
        <v>1</v>
      </c>
      <c r="C204">
        <v>0</v>
      </c>
      <c r="D204">
        <v>0.8</v>
      </c>
      <c r="E204">
        <v>0</v>
      </c>
      <c r="F204">
        <v>0.2</v>
      </c>
      <c r="G204">
        <v>1</v>
      </c>
      <c r="H204">
        <v>0.5</v>
      </c>
    </row>
    <row r="205" spans="1:8">
      <c r="A205" s="178" t="s">
        <v>599</v>
      </c>
      <c r="B205">
        <v>1</v>
      </c>
      <c r="C205">
        <v>0.2</v>
      </c>
      <c r="D205">
        <v>0.4</v>
      </c>
      <c r="E205">
        <v>0.7</v>
      </c>
      <c r="F205">
        <v>0</v>
      </c>
      <c r="G205">
        <v>1</v>
      </c>
      <c r="H205">
        <v>0.55000000000000004</v>
      </c>
    </row>
    <row r="206" spans="1:8">
      <c r="A206" s="178" t="s">
        <v>600</v>
      </c>
      <c r="B206">
        <v>1</v>
      </c>
      <c r="C206">
        <v>0.5</v>
      </c>
      <c r="D206">
        <v>0.5</v>
      </c>
      <c r="E206">
        <v>0.7</v>
      </c>
      <c r="F206">
        <v>0.2</v>
      </c>
      <c r="G206">
        <v>1</v>
      </c>
      <c r="H206">
        <v>0.65</v>
      </c>
    </row>
    <row r="207" spans="1:8">
      <c r="A207" s="178" t="s">
        <v>601</v>
      </c>
      <c r="B207">
        <v>1</v>
      </c>
      <c r="C207">
        <v>0.5</v>
      </c>
      <c r="D207">
        <v>0.5</v>
      </c>
      <c r="E207">
        <v>1</v>
      </c>
      <c r="F207">
        <v>0.1</v>
      </c>
      <c r="G207">
        <v>1</v>
      </c>
      <c r="H207">
        <v>0.68</v>
      </c>
    </row>
    <row r="208" spans="1:8">
      <c r="A208" s="178" t="s">
        <v>602</v>
      </c>
      <c r="B208">
        <v>1</v>
      </c>
      <c r="C208">
        <v>1</v>
      </c>
      <c r="D208">
        <v>1</v>
      </c>
      <c r="E208">
        <v>1</v>
      </c>
      <c r="F208">
        <v>0.5</v>
      </c>
      <c r="G208">
        <v>1</v>
      </c>
      <c r="H208">
        <v>0.92</v>
      </c>
    </row>
    <row r="209" spans="1:8">
      <c r="A209" s="178" t="s">
        <v>603</v>
      </c>
      <c r="B209">
        <v>1</v>
      </c>
      <c r="C209">
        <v>0.5</v>
      </c>
      <c r="D209">
        <v>0.8</v>
      </c>
      <c r="E209">
        <v>0</v>
      </c>
      <c r="F209">
        <v>0</v>
      </c>
      <c r="G209">
        <v>1</v>
      </c>
      <c r="H209">
        <v>0.55000000000000004</v>
      </c>
    </row>
    <row r="210" spans="1:8">
      <c r="A210" s="178" t="s">
        <v>604</v>
      </c>
      <c r="B210">
        <v>1</v>
      </c>
      <c r="C210">
        <v>0.8</v>
      </c>
      <c r="D210">
        <v>0.8</v>
      </c>
      <c r="E210">
        <v>0.7</v>
      </c>
      <c r="F210">
        <v>0</v>
      </c>
      <c r="G210">
        <v>1</v>
      </c>
      <c r="H210">
        <v>0.72</v>
      </c>
    </row>
    <row r="211" spans="1:8">
      <c r="A211" s="178" t="s">
        <v>605</v>
      </c>
      <c r="B211">
        <v>1</v>
      </c>
      <c r="C211">
        <v>0.2</v>
      </c>
      <c r="D211">
        <v>0.3</v>
      </c>
      <c r="E211">
        <v>0.2</v>
      </c>
      <c r="F211">
        <v>0.3</v>
      </c>
      <c r="G211">
        <v>1</v>
      </c>
      <c r="H211">
        <v>0.5</v>
      </c>
    </row>
    <row r="212" spans="1:8">
      <c r="A212" s="178" t="s">
        <v>606</v>
      </c>
      <c r="B212">
        <v>1</v>
      </c>
      <c r="C212">
        <v>0.2</v>
      </c>
      <c r="D212">
        <v>0.2</v>
      </c>
      <c r="E212">
        <v>0.3</v>
      </c>
      <c r="F212">
        <v>0.3</v>
      </c>
      <c r="G212">
        <v>1</v>
      </c>
      <c r="H212">
        <v>0.5</v>
      </c>
    </row>
    <row r="213" spans="1:8">
      <c r="A213" s="178" t="s">
        <v>607</v>
      </c>
      <c r="B213">
        <v>1</v>
      </c>
      <c r="C213">
        <v>0.1</v>
      </c>
      <c r="D213">
        <v>0.3</v>
      </c>
      <c r="E213">
        <v>0.2</v>
      </c>
      <c r="F213">
        <v>0.4</v>
      </c>
      <c r="G213">
        <v>1</v>
      </c>
      <c r="H213">
        <v>0.5</v>
      </c>
    </row>
    <row r="214" spans="1:8">
      <c r="A214" s="178" t="s">
        <v>608</v>
      </c>
      <c r="B214">
        <v>1</v>
      </c>
      <c r="C214">
        <v>0.3</v>
      </c>
      <c r="D214">
        <v>0.2</v>
      </c>
      <c r="E214">
        <v>0.4</v>
      </c>
      <c r="F214">
        <v>0.4</v>
      </c>
      <c r="G214">
        <v>1</v>
      </c>
      <c r="H214">
        <v>0.55000000000000004</v>
      </c>
    </row>
    <row r="215" spans="1:8">
      <c r="A215" s="178" t="s">
        <v>610</v>
      </c>
      <c r="B215">
        <v>1</v>
      </c>
      <c r="C215">
        <v>0.2</v>
      </c>
      <c r="D215">
        <v>0.5</v>
      </c>
      <c r="E215">
        <v>0.5</v>
      </c>
      <c r="F215">
        <v>0.3</v>
      </c>
      <c r="G215">
        <v>1</v>
      </c>
      <c r="H215">
        <v>0.57999999999999996</v>
      </c>
    </row>
    <row r="216" spans="1:8">
      <c r="A216" s="179" t="s">
        <v>611</v>
      </c>
      <c r="B216">
        <v>1</v>
      </c>
      <c r="C216">
        <v>0.2</v>
      </c>
      <c r="D216">
        <v>0</v>
      </c>
      <c r="F216">
        <v>0.1</v>
      </c>
      <c r="G216">
        <v>0.75</v>
      </c>
      <c r="H216">
        <v>0.41</v>
      </c>
    </row>
    <row r="217" spans="1:8">
      <c r="A217" s="179" t="s">
        <v>613</v>
      </c>
      <c r="B217">
        <v>1</v>
      </c>
      <c r="C217">
        <v>0.2</v>
      </c>
      <c r="D217">
        <v>0</v>
      </c>
      <c r="F217">
        <v>0.4</v>
      </c>
      <c r="G217">
        <v>0.75</v>
      </c>
      <c r="H217">
        <v>0.47</v>
      </c>
    </row>
    <row r="218" spans="1:8">
      <c r="A218" s="179" t="s">
        <v>614</v>
      </c>
      <c r="B218">
        <v>1</v>
      </c>
      <c r="C218">
        <v>0</v>
      </c>
      <c r="D218">
        <v>0</v>
      </c>
      <c r="E218">
        <v>0.5</v>
      </c>
      <c r="F218">
        <v>0.2</v>
      </c>
      <c r="G218">
        <v>1</v>
      </c>
      <c r="H218">
        <v>0.45</v>
      </c>
    </row>
    <row r="219" spans="1:8">
      <c r="A219" s="179" t="s">
        <v>615</v>
      </c>
      <c r="B219">
        <v>1</v>
      </c>
      <c r="F219">
        <v>0</v>
      </c>
      <c r="G219">
        <v>0.25</v>
      </c>
      <c r="H219">
        <v>0.42</v>
      </c>
    </row>
    <row r="220" spans="1:8">
      <c r="A220" s="179" t="s">
        <v>616</v>
      </c>
      <c r="B220">
        <v>1</v>
      </c>
      <c r="F220">
        <v>0.3</v>
      </c>
      <c r="G220">
        <v>0.25</v>
      </c>
      <c r="H220">
        <v>0.52</v>
      </c>
    </row>
    <row r="221" spans="1:8">
      <c r="A221" s="179" t="s">
        <v>617</v>
      </c>
      <c r="B221">
        <v>1</v>
      </c>
      <c r="C221">
        <v>0</v>
      </c>
      <c r="D221">
        <v>0</v>
      </c>
      <c r="F221">
        <v>0.2</v>
      </c>
      <c r="G221">
        <v>0.75</v>
      </c>
      <c r="H221">
        <v>0.39</v>
      </c>
    </row>
    <row r="222" spans="1:8">
      <c r="A222" s="179" t="s">
        <v>618</v>
      </c>
      <c r="B222">
        <v>1</v>
      </c>
      <c r="C222">
        <v>0.2</v>
      </c>
      <c r="D222">
        <v>0.7</v>
      </c>
      <c r="F222">
        <v>0.6</v>
      </c>
      <c r="G222">
        <v>0.75</v>
      </c>
      <c r="H222">
        <v>0.65</v>
      </c>
    </row>
    <row r="223" spans="1:8">
      <c r="A223" s="179" t="s">
        <v>619</v>
      </c>
      <c r="B223">
        <v>1</v>
      </c>
      <c r="F223">
        <v>0</v>
      </c>
      <c r="G223">
        <v>0.25</v>
      </c>
      <c r="H223">
        <v>0.42</v>
      </c>
    </row>
    <row r="224" spans="1:8">
      <c r="A224" s="179" t="s">
        <v>620</v>
      </c>
    </row>
    <row r="225" spans="1:8">
      <c r="A225" s="179" t="s">
        <v>621</v>
      </c>
    </row>
    <row r="226" spans="1:8">
      <c r="A226" s="179" t="s">
        <v>622</v>
      </c>
    </row>
    <row r="227" spans="1:8">
      <c r="A227" s="179" t="s">
        <v>623</v>
      </c>
    </row>
    <row r="228" spans="1:8">
      <c r="A228" s="179" t="s">
        <v>624</v>
      </c>
      <c r="B228">
        <v>1</v>
      </c>
      <c r="F228">
        <v>0</v>
      </c>
      <c r="G228">
        <v>0.25</v>
      </c>
      <c r="H228">
        <v>0.42</v>
      </c>
    </row>
    <row r="229" spans="1:8">
      <c r="A229" s="179" t="s">
        <v>626</v>
      </c>
      <c r="B229">
        <v>1</v>
      </c>
      <c r="C229">
        <v>0.2</v>
      </c>
      <c r="D229">
        <v>1</v>
      </c>
      <c r="F229">
        <v>0</v>
      </c>
      <c r="G229">
        <v>0.75</v>
      </c>
      <c r="H229">
        <v>0.59</v>
      </c>
    </row>
    <row r="230" spans="1:8">
      <c r="A230" s="179" t="s">
        <v>627</v>
      </c>
      <c r="B230">
        <v>1</v>
      </c>
      <c r="C230">
        <v>0.5</v>
      </c>
      <c r="D230">
        <v>1</v>
      </c>
      <c r="F230">
        <v>0.2</v>
      </c>
      <c r="G230">
        <v>0.75</v>
      </c>
      <c r="H230">
        <v>0.69</v>
      </c>
    </row>
    <row r="231" spans="1:8">
      <c r="A231" s="179" t="s">
        <v>628</v>
      </c>
      <c r="B231">
        <v>1</v>
      </c>
      <c r="F231">
        <v>0.1</v>
      </c>
      <c r="G231">
        <v>0.25</v>
      </c>
      <c r="H231">
        <v>0.45</v>
      </c>
    </row>
    <row r="232" spans="1:8">
      <c r="A232" s="179" t="s">
        <v>630</v>
      </c>
      <c r="B232">
        <v>1</v>
      </c>
      <c r="C232">
        <v>0</v>
      </c>
      <c r="D232">
        <v>1</v>
      </c>
      <c r="F232">
        <v>0.5</v>
      </c>
      <c r="G232">
        <v>0.75</v>
      </c>
      <c r="H232">
        <v>0.65</v>
      </c>
    </row>
    <row r="233" spans="1:8">
      <c r="A233" s="179" t="s">
        <v>631</v>
      </c>
      <c r="B233">
        <v>1</v>
      </c>
      <c r="C233">
        <v>0.5</v>
      </c>
      <c r="D233">
        <v>0</v>
      </c>
      <c r="E233">
        <v>0</v>
      </c>
      <c r="F233">
        <v>0.4</v>
      </c>
      <c r="G233">
        <v>1</v>
      </c>
      <c r="H233">
        <v>0.48</v>
      </c>
    </row>
    <row r="234" spans="1:8">
      <c r="A234" s="179" t="s">
        <v>632</v>
      </c>
      <c r="B234">
        <v>1</v>
      </c>
      <c r="C234">
        <v>0.2</v>
      </c>
      <c r="F234">
        <v>0.1</v>
      </c>
      <c r="G234">
        <v>0.5</v>
      </c>
      <c r="H234">
        <v>0.45</v>
      </c>
    </row>
    <row r="235" spans="1:8">
      <c r="A235" s="179" t="s">
        <v>633</v>
      </c>
      <c r="B235">
        <v>1</v>
      </c>
      <c r="C235">
        <v>0.3</v>
      </c>
      <c r="D235">
        <v>0.5</v>
      </c>
      <c r="E235">
        <v>0.2</v>
      </c>
      <c r="F235">
        <v>0.7</v>
      </c>
      <c r="G235">
        <v>1</v>
      </c>
      <c r="H235">
        <v>0.62</v>
      </c>
    </row>
    <row r="236" spans="1:8">
      <c r="A236" s="179" t="s">
        <v>634</v>
      </c>
      <c r="B236">
        <v>1</v>
      </c>
      <c r="F236">
        <v>0</v>
      </c>
      <c r="G236">
        <v>0.25</v>
      </c>
      <c r="H236">
        <v>0.42</v>
      </c>
    </row>
    <row r="237" spans="1:8">
      <c r="A237" s="179" t="s">
        <v>635</v>
      </c>
      <c r="B237">
        <v>1</v>
      </c>
      <c r="F237">
        <v>0</v>
      </c>
      <c r="G237">
        <v>0.25</v>
      </c>
      <c r="H237">
        <v>0.42</v>
      </c>
    </row>
    <row r="238" spans="1:8">
      <c r="A238" s="179" t="s">
        <v>636</v>
      </c>
      <c r="B238">
        <v>1</v>
      </c>
      <c r="E238">
        <v>0</v>
      </c>
      <c r="F238">
        <v>0.2</v>
      </c>
      <c r="G238">
        <v>0.5</v>
      </c>
      <c r="H238">
        <v>0.42</v>
      </c>
    </row>
    <row r="239" spans="1:8">
      <c r="A239" s="179" t="s">
        <v>637</v>
      </c>
      <c r="B239">
        <v>1</v>
      </c>
      <c r="F239">
        <v>0</v>
      </c>
      <c r="G239">
        <v>0.25</v>
      </c>
      <c r="H239">
        <v>0.42</v>
      </c>
    </row>
    <row r="240" spans="1:8">
      <c r="A240" s="179" t="s">
        <v>638</v>
      </c>
      <c r="B240">
        <v>1</v>
      </c>
      <c r="F240">
        <v>0</v>
      </c>
      <c r="G240">
        <v>0.25</v>
      </c>
      <c r="H240">
        <v>0.42</v>
      </c>
    </row>
    <row r="241" spans="1:8">
      <c r="A241" s="179" t="s">
        <v>639</v>
      </c>
      <c r="B241">
        <v>1</v>
      </c>
      <c r="F241">
        <v>0</v>
      </c>
      <c r="G241">
        <v>0.25</v>
      </c>
      <c r="H241">
        <v>0.42</v>
      </c>
    </row>
    <row r="242" spans="1:8">
      <c r="A242" s="179" t="s">
        <v>640</v>
      </c>
      <c r="B242">
        <v>1</v>
      </c>
      <c r="C242">
        <v>0.2</v>
      </c>
      <c r="D242">
        <v>0.3</v>
      </c>
      <c r="E242">
        <v>0.3</v>
      </c>
      <c r="F242">
        <v>0.5</v>
      </c>
      <c r="G242">
        <v>1</v>
      </c>
      <c r="H242">
        <v>0.55000000000000004</v>
      </c>
    </row>
    <row r="243" spans="1:8">
      <c r="A243" s="195" t="s">
        <v>641</v>
      </c>
      <c r="B243">
        <v>1</v>
      </c>
      <c r="D243">
        <v>0</v>
      </c>
      <c r="F243">
        <v>0</v>
      </c>
      <c r="G243">
        <v>0.5</v>
      </c>
      <c r="H243">
        <v>0.38</v>
      </c>
    </row>
    <row r="244" spans="1:8">
      <c r="A244" s="195" t="s">
        <v>642</v>
      </c>
      <c r="B244">
        <v>1</v>
      </c>
      <c r="F244">
        <v>0</v>
      </c>
      <c r="G244">
        <v>0.25</v>
      </c>
      <c r="H244">
        <v>0.42</v>
      </c>
    </row>
    <row r="245" spans="1:8">
      <c r="A245" s="195" t="s">
        <v>643</v>
      </c>
      <c r="B245">
        <v>1</v>
      </c>
      <c r="F245">
        <v>0.2</v>
      </c>
      <c r="G245">
        <v>0.25</v>
      </c>
      <c r="H245">
        <v>0.48</v>
      </c>
    </row>
    <row r="246" spans="1:8">
      <c r="A246" s="195" t="s">
        <v>644</v>
      </c>
      <c r="B246">
        <v>1</v>
      </c>
      <c r="F246">
        <v>0</v>
      </c>
      <c r="G246">
        <v>0.25</v>
      </c>
      <c r="H246">
        <v>0.42</v>
      </c>
    </row>
    <row r="247" spans="1:8">
      <c r="A247" s="195" t="s">
        <v>645</v>
      </c>
      <c r="B247">
        <v>1</v>
      </c>
      <c r="F247">
        <v>0</v>
      </c>
      <c r="G247">
        <v>0.25</v>
      </c>
      <c r="H247">
        <v>0.42</v>
      </c>
    </row>
    <row r="248" spans="1:8">
      <c r="A248" s="195" t="s">
        <v>646</v>
      </c>
      <c r="B248">
        <v>1</v>
      </c>
      <c r="D248">
        <v>0</v>
      </c>
      <c r="F248">
        <v>0</v>
      </c>
      <c r="G248">
        <v>0.5</v>
      </c>
      <c r="H248">
        <v>0.38</v>
      </c>
    </row>
    <row r="249" spans="1:8">
      <c r="A249" s="195" t="s">
        <v>647</v>
      </c>
      <c r="B249">
        <v>1</v>
      </c>
      <c r="F249">
        <v>0.1</v>
      </c>
      <c r="G249">
        <v>0.25</v>
      </c>
      <c r="H249">
        <v>0.45</v>
      </c>
    </row>
    <row r="250" spans="1:8">
      <c r="A250" s="195" t="s">
        <v>648</v>
      </c>
      <c r="B250">
        <v>1</v>
      </c>
      <c r="E250">
        <v>0</v>
      </c>
      <c r="F250">
        <v>0</v>
      </c>
      <c r="G250">
        <v>0.5</v>
      </c>
      <c r="H250">
        <v>0.38</v>
      </c>
    </row>
    <row r="251" spans="1:8">
      <c r="A251" s="195" t="s">
        <v>649</v>
      </c>
      <c r="B251">
        <v>1</v>
      </c>
      <c r="C251">
        <v>0</v>
      </c>
      <c r="D251">
        <v>0</v>
      </c>
      <c r="F251">
        <v>0.1</v>
      </c>
      <c r="G251">
        <v>0.75</v>
      </c>
      <c r="H251">
        <v>0.37</v>
      </c>
    </row>
    <row r="252" spans="1:8">
      <c r="A252" s="195" t="s">
        <v>651</v>
      </c>
      <c r="B252">
        <v>1</v>
      </c>
      <c r="E252">
        <v>0</v>
      </c>
      <c r="F252">
        <v>0</v>
      </c>
      <c r="G252">
        <v>0.5</v>
      </c>
      <c r="H252">
        <v>0.38</v>
      </c>
    </row>
    <row r="253" spans="1:8">
      <c r="A253" s="195" t="s">
        <v>652</v>
      </c>
      <c r="B253">
        <v>1</v>
      </c>
      <c r="C253">
        <v>0.1</v>
      </c>
      <c r="D253">
        <v>0</v>
      </c>
      <c r="F253">
        <v>0.7</v>
      </c>
      <c r="G253">
        <v>0.75</v>
      </c>
      <c r="H253">
        <v>0.51</v>
      </c>
    </row>
    <row r="254" spans="1:8">
      <c r="A254" s="195" t="s">
        <v>654</v>
      </c>
      <c r="B254">
        <v>1</v>
      </c>
      <c r="C254">
        <v>0.3</v>
      </c>
      <c r="D254">
        <v>0</v>
      </c>
      <c r="E254">
        <v>0</v>
      </c>
      <c r="F254">
        <v>0.3</v>
      </c>
      <c r="G254">
        <v>1</v>
      </c>
      <c r="H254">
        <v>0.43</v>
      </c>
    </row>
    <row r="255" spans="1:8">
      <c r="A255" s="195" t="s">
        <v>655</v>
      </c>
      <c r="B255">
        <v>1</v>
      </c>
      <c r="C255">
        <v>0.1</v>
      </c>
      <c r="D255">
        <v>0.3</v>
      </c>
      <c r="E255">
        <v>0.3</v>
      </c>
      <c r="F255">
        <v>0.2</v>
      </c>
      <c r="G255">
        <v>1</v>
      </c>
      <c r="H255">
        <v>0.48</v>
      </c>
    </row>
    <row r="256" spans="1:8">
      <c r="A256" s="195" t="s">
        <v>656</v>
      </c>
      <c r="B256">
        <v>1</v>
      </c>
      <c r="C256">
        <v>0.2</v>
      </c>
      <c r="D256">
        <v>0.1</v>
      </c>
      <c r="E256">
        <v>0</v>
      </c>
      <c r="F256">
        <v>0.2</v>
      </c>
      <c r="G256">
        <v>1</v>
      </c>
      <c r="H256">
        <v>0.42</v>
      </c>
    </row>
    <row r="257" spans="1:8">
      <c r="A257" s="195" t="s">
        <v>657</v>
      </c>
      <c r="B257">
        <v>1</v>
      </c>
      <c r="C257">
        <v>0</v>
      </c>
      <c r="D257">
        <v>0</v>
      </c>
      <c r="F257">
        <v>0</v>
      </c>
      <c r="G257">
        <v>0.75</v>
      </c>
      <c r="H257">
        <v>0.35</v>
      </c>
    </row>
    <row r="258" spans="1:8">
      <c r="A258" s="196" t="s">
        <v>658</v>
      </c>
      <c r="B258">
        <v>1</v>
      </c>
      <c r="C258">
        <v>0</v>
      </c>
      <c r="D258">
        <v>0</v>
      </c>
      <c r="E258">
        <v>0</v>
      </c>
      <c r="F258">
        <v>0.2</v>
      </c>
      <c r="G258">
        <v>1</v>
      </c>
      <c r="H258">
        <v>0.37</v>
      </c>
    </row>
    <row r="259" spans="1:8">
      <c r="A259" s="196" t="s">
        <v>659</v>
      </c>
      <c r="B259">
        <v>0.9</v>
      </c>
      <c r="C259">
        <v>0</v>
      </c>
      <c r="D259">
        <v>0</v>
      </c>
      <c r="E259">
        <v>0</v>
      </c>
      <c r="F259">
        <v>0.2</v>
      </c>
      <c r="G259">
        <v>1</v>
      </c>
      <c r="H259">
        <v>0.35</v>
      </c>
    </row>
    <row r="260" spans="1:8">
      <c r="A260" s="196" t="s">
        <v>660</v>
      </c>
      <c r="B260">
        <v>1</v>
      </c>
      <c r="C260">
        <v>0</v>
      </c>
      <c r="D260">
        <v>0</v>
      </c>
      <c r="F260">
        <v>0.2</v>
      </c>
      <c r="G260">
        <v>0.75</v>
      </c>
      <c r="H260">
        <v>0.39</v>
      </c>
    </row>
    <row r="261" spans="1:8">
      <c r="A261" s="196" t="s">
        <v>661</v>
      </c>
      <c r="B261">
        <v>1</v>
      </c>
      <c r="C261">
        <v>0</v>
      </c>
      <c r="D261">
        <v>0.2</v>
      </c>
      <c r="E261">
        <v>0</v>
      </c>
      <c r="F261">
        <v>0.1</v>
      </c>
      <c r="G261">
        <v>1</v>
      </c>
      <c r="H261">
        <v>0.38</v>
      </c>
    </row>
    <row r="262" spans="1:8">
      <c r="A262" s="196" t="s">
        <v>662</v>
      </c>
      <c r="B262">
        <v>1</v>
      </c>
      <c r="C262">
        <v>0</v>
      </c>
      <c r="D262">
        <v>0.2</v>
      </c>
      <c r="F262">
        <v>0.2</v>
      </c>
      <c r="G262">
        <v>0.75</v>
      </c>
      <c r="H262">
        <v>0.43</v>
      </c>
    </row>
    <row r="263" spans="1:8">
      <c r="A263" s="196" t="s">
        <v>663</v>
      </c>
      <c r="B263">
        <v>1</v>
      </c>
      <c r="C263">
        <v>0.1</v>
      </c>
      <c r="D263">
        <v>0.5</v>
      </c>
      <c r="E263">
        <v>0</v>
      </c>
      <c r="F263">
        <v>0.2</v>
      </c>
      <c r="G263">
        <v>1</v>
      </c>
      <c r="H263">
        <v>0.47</v>
      </c>
    </row>
    <row r="264" spans="1:8">
      <c r="A264" s="196" t="s">
        <v>664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1</v>
      </c>
      <c r="H264">
        <v>0.5</v>
      </c>
    </row>
    <row r="265" spans="1:8">
      <c r="A265" s="196" t="s">
        <v>665</v>
      </c>
      <c r="B265">
        <v>1</v>
      </c>
      <c r="C265">
        <v>0.5</v>
      </c>
      <c r="D265">
        <v>0</v>
      </c>
      <c r="E265">
        <v>0</v>
      </c>
      <c r="F265">
        <v>0.2</v>
      </c>
      <c r="G265">
        <v>1</v>
      </c>
      <c r="H265">
        <v>0.45</v>
      </c>
    </row>
    <row r="266" spans="1:8">
      <c r="A266" s="196" t="s">
        <v>666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0.33</v>
      </c>
    </row>
    <row r="267" spans="1:8">
      <c r="A267" s="196" t="s">
        <v>667</v>
      </c>
      <c r="B267">
        <v>1</v>
      </c>
      <c r="C267">
        <v>0.5</v>
      </c>
      <c r="D267">
        <v>1</v>
      </c>
      <c r="F267">
        <v>0.1</v>
      </c>
      <c r="G267">
        <v>0.75</v>
      </c>
      <c r="H267">
        <v>0.67</v>
      </c>
    </row>
    <row r="268" spans="1:8">
      <c r="A268" s="196" t="s">
        <v>668</v>
      </c>
      <c r="B268">
        <v>1</v>
      </c>
      <c r="C268">
        <v>0.2</v>
      </c>
      <c r="D268">
        <v>0.8</v>
      </c>
      <c r="E268">
        <v>0</v>
      </c>
      <c r="F268">
        <v>0</v>
      </c>
      <c r="G268">
        <v>1</v>
      </c>
      <c r="H268">
        <v>0.5</v>
      </c>
    </row>
    <row r="269" spans="1:8">
      <c r="A269" s="196" t="s">
        <v>669</v>
      </c>
      <c r="B269">
        <v>1</v>
      </c>
      <c r="C269">
        <v>0</v>
      </c>
      <c r="D269">
        <v>0.5</v>
      </c>
      <c r="E269">
        <v>0.2</v>
      </c>
      <c r="F269">
        <v>0.3</v>
      </c>
      <c r="G269">
        <v>1</v>
      </c>
      <c r="H269">
        <v>0.5</v>
      </c>
    </row>
    <row r="270" spans="1:8">
      <c r="A270" s="196" t="s">
        <v>670</v>
      </c>
      <c r="B270">
        <v>1</v>
      </c>
      <c r="C270">
        <v>0.4</v>
      </c>
      <c r="D270">
        <v>0.5</v>
      </c>
      <c r="E270">
        <v>0.6</v>
      </c>
      <c r="F270">
        <v>0.4</v>
      </c>
      <c r="G270">
        <v>1</v>
      </c>
      <c r="H270">
        <v>0.65</v>
      </c>
    </row>
    <row r="271" spans="1:8">
      <c r="A271" s="196" t="s">
        <v>671</v>
      </c>
      <c r="B271">
        <v>1</v>
      </c>
      <c r="C271">
        <v>0.3</v>
      </c>
      <c r="D271">
        <v>0.5</v>
      </c>
      <c r="E271">
        <v>0.6</v>
      </c>
      <c r="F271">
        <v>0.7</v>
      </c>
      <c r="G271">
        <v>1</v>
      </c>
      <c r="H271">
        <v>0.68</v>
      </c>
    </row>
    <row r="272" spans="1:8">
      <c r="A272" s="196" t="s">
        <v>672</v>
      </c>
      <c r="B272">
        <v>1</v>
      </c>
      <c r="C272">
        <v>0.1</v>
      </c>
      <c r="D272">
        <v>0.3</v>
      </c>
      <c r="E272">
        <v>0.6</v>
      </c>
      <c r="F272">
        <v>0.4</v>
      </c>
      <c r="G272">
        <v>1</v>
      </c>
      <c r="H272">
        <v>0.56999999999999995</v>
      </c>
    </row>
    <row r="273" spans="1:8">
      <c r="A273" s="196" t="s">
        <v>673</v>
      </c>
      <c r="B273">
        <v>1</v>
      </c>
      <c r="F273">
        <v>0</v>
      </c>
      <c r="G273">
        <v>0.25</v>
      </c>
      <c r="H273">
        <v>0.42</v>
      </c>
    </row>
    <row r="274" spans="1:8">
      <c r="A274" s="196" t="s">
        <v>674</v>
      </c>
      <c r="B274">
        <v>1</v>
      </c>
      <c r="D274">
        <v>0.5</v>
      </c>
      <c r="F274">
        <v>0</v>
      </c>
      <c r="G274">
        <v>0.5</v>
      </c>
      <c r="H274">
        <v>0.5</v>
      </c>
    </row>
    <row r="275" spans="1:8">
      <c r="A275" s="196" t="s">
        <v>675</v>
      </c>
      <c r="B275">
        <v>1</v>
      </c>
      <c r="D275">
        <v>0.5</v>
      </c>
      <c r="F275">
        <v>0</v>
      </c>
      <c r="G275">
        <v>0.5</v>
      </c>
      <c r="H275">
        <v>0.5</v>
      </c>
    </row>
    <row r="276" spans="1:8">
      <c r="A276" s="196" t="s">
        <v>676</v>
      </c>
    </row>
    <row r="277" spans="1:8">
      <c r="A277" s="196" t="s">
        <v>677</v>
      </c>
      <c r="B277">
        <v>1</v>
      </c>
      <c r="C277">
        <v>0.3</v>
      </c>
      <c r="D277">
        <v>0</v>
      </c>
      <c r="E277">
        <v>0</v>
      </c>
      <c r="F277">
        <v>0</v>
      </c>
      <c r="G277">
        <v>1</v>
      </c>
      <c r="H277">
        <v>0.38</v>
      </c>
    </row>
    <row r="278" spans="1:8">
      <c r="A278" s="196" t="s">
        <v>678</v>
      </c>
      <c r="B278">
        <v>0.9</v>
      </c>
      <c r="C278">
        <v>0.2</v>
      </c>
      <c r="D278">
        <v>0</v>
      </c>
      <c r="E278">
        <v>0</v>
      </c>
      <c r="F278">
        <v>0.2</v>
      </c>
      <c r="G278">
        <v>1</v>
      </c>
      <c r="H278">
        <v>0.38</v>
      </c>
    </row>
    <row r="279" spans="1:8">
      <c r="A279" s="196" t="s">
        <v>679</v>
      </c>
      <c r="B279">
        <v>1</v>
      </c>
      <c r="C279">
        <v>0</v>
      </c>
      <c r="D279">
        <v>0</v>
      </c>
      <c r="E279">
        <v>0</v>
      </c>
      <c r="F279">
        <v>0.3</v>
      </c>
      <c r="G279">
        <v>1</v>
      </c>
      <c r="H279">
        <v>0.38</v>
      </c>
    </row>
    <row r="280" spans="1:8">
      <c r="A280" s="196" t="s">
        <v>680</v>
      </c>
      <c r="B280">
        <v>1</v>
      </c>
      <c r="C280">
        <v>0</v>
      </c>
      <c r="D280">
        <v>0</v>
      </c>
      <c r="F280">
        <v>0</v>
      </c>
      <c r="G280">
        <v>0.75</v>
      </c>
      <c r="H280">
        <v>0.35</v>
      </c>
    </row>
    <row r="281" spans="1:8">
      <c r="A281" s="196" t="s">
        <v>681</v>
      </c>
      <c r="B281">
        <v>1</v>
      </c>
      <c r="C281">
        <v>0</v>
      </c>
      <c r="D281">
        <v>0</v>
      </c>
      <c r="E281">
        <v>0</v>
      </c>
      <c r="F281">
        <v>0.2</v>
      </c>
      <c r="G281">
        <v>1</v>
      </c>
      <c r="H281">
        <v>0.37</v>
      </c>
    </row>
    <row r="282" spans="1:8">
      <c r="A282" s="196" t="s">
        <v>682</v>
      </c>
      <c r="B282">
        <v>0.9</v>
      </c>
      <c r="C282">
        <v>0</v>
      </c>
      <c r="D282">
        <v>0</v>
      </c>
      <c r="E282">
        <v>0</v>
      </c>
      <c r="F282">
        <v>0.5</v>
      </c>
      <c r="G282">
        <v>1</v>
      </c>
      <c r="H282">
        <v>0.4</v>
      </c>
    </row>
    <row r="283" spans="1:8">
      <c r="A283" s="196" t="s">
        <v>683</v>
      </c>
      <c r="B283">
        <v>1</v>
      </c>
      <c r="C283">
        <v>0</v>
      </c>
      <c r="D283">
        <v>0</v>
      </c>
      <c r="E283">
        <v>0</v>
      </c>
      <c r="F283">
        <v>0.1</v>
      </c>
      <c r="G283">
        <v>1</v>
      </c>
      <c r="H283">
        <v>0.35</v>
      </c>
    </row>
    <row r="284" spans="1:8">
      <c r="A284" s="196" t="s">
        <v>684</v>
      </c>
      <c r="B284">
        <v>1</v>
      </c>
      <c r="C284">
        <v>0</v>
      </c>
      <c r="D284">
        <v>0</v>
      </c>
      <c r="E284">
        <v>0</v>
      </c>
      <c r="F284">
        <v>0.2</v>
      </c>
      <c r="G284">
        <v>1</v>
      </c>
      <c r="H284">
        <v>0.37</v>
      </c>
    </row>
    <row r="285" spans="1:8">
      <c r="A285" s="196" t="s">
        <v>685</v>
      </c>
      <c r="B285">
        <v>1</v>
      </c>
      <c r="F285">
        <v>0.4</v>
      </c>
      <c r="G285">
        <v>0.25</v>
      </c>
      <c r="H285">
        <v>0.55000000000000004</v>
      </c>
    </row>
    <row r="286" spans="1:8">
      <c r="A286" s="196" t="s">
        <v>687</v>
      </c>
      <c r="B286">
        <v>1</v>
      </c>
      <c r="F286">
        <v>0</v>
      </c>
      <c r="G286">
        <v>0.25</v>
      </c>
      <c r="H286">
        <v>0.42</v>
      </c>
    </row>
    <row r="287" spans="1:8">
      <c r="A287" s="196" t="s">
        <v>688</v>
      </c>
      <c r="B287">
        <v>1</v>
      </c>
      <c r="F287">
        <v>0.5</v>
      </c>
      <c r="G287">
        <v>0.25</v>
      </c>
      <c r="H287">
        <v>0.57999999999999996</v>
      </c>
    </row>
    <row r="288" spans="1:8">
      <c r="A288" s="196" t="s">
        <v>689</v>
      </c>
    </row>
    <row r="289" spans="1:8">
      <c r="A289" s="196" t="s">
        <v>690</v>
      </c>
      <c r="B289">
        <v>1</v>
      </c>
      <c r="F289">
        <v>0</v>
      </c>
      <c r="G289">
        <v>0.25</v>
      </c>
      <c r="H289">
        <v>0.42</v>
      </c>
    </row>
    <row r="290" spans="1:8">
      <c r="A290" s="196" t="s">
        <v>692</v>
      </c>
    </row>
    <row r="291" spans="1:8">
      <c r="A291" s="197" t="s">
        <v>693</v>
      </c>
      <c r="B291">
        <v>1</v>
      </c>
      <c r="C291">
        <v>0</v>
      </c>
      <c r="D291">
        <v>0</v>
      </c>
      <c r="F291">
        <v>0.2</v>
      </c>
      <c r="G291">
        <v>0.75</v>
      </c>
      <c r="H291">
        <v>0.39</v>
      </c>
    </row>
    <row r="292" spans="1:8">
      <c r="A292" s="197" t="s">
        <v>694</v>
      </c>
      <c r="B292">
        <v>1</v>
      </c>
      <c r="C292">
        <v>0</v>
      </c>
      <c r="D292">
        <v>0</v>
      </c>
      <c r="E292">
        <v>0</v>
      </c>
      <c r="F292">
        <v>0.1</v>
      </c>
      <c r="G292">
        <v>1</v>
      </c>
      <c r="H292">
        <v>0.35</v>
      </c>
    </row>
    <row r="293" spans="1:8">
      <c r="A293" s="197" t="s">
        <v>695</v>
      </c>
      <c r="B293">
        <v>1</v>
      </c>
      <c r="C293">
        <v>0</v>
      </c>
      <c r="D293">
        <v>0</v>
      </c>
      <c r="F293">
        <v>0.1</v>
      </c>
      <c r="G293">
        <v>0.75</v>
      </c>
      <c r="H293">
        <v>0.37</v>
      </c>
    </row>
    <row r="294" spans="1:8">
      <c r="A294" s="197" t="s">
        <v>696</v>
      </c>
      <c r="B294">
        <v>1</v>
      </c>
      <c r="C294">
        <v>0</v>
      </c>
      <c r="D294">
        <v>0.5</v>
      </c>
      <c r="E294">
        <v>0</v>
      </c>
      <c r="F294">
        <v>0.1</v>
      </c>
      <c r="G294">
        <v>1</v>
      </c>
      <c r="H294">
        <v>0.43</v>
      </c>
    </row>
    <row r="295" spans="1:8">
      <c r="A295" s="197" t="s">
        <v>697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0.33</v>
      </c>
    </row>
    <row r="296" spans="1:8">
      <c r="A296" s="197" t="s">
        <v>698</v>
      </c>
      <c r="B296">
        <v>1</v>
      </c>
      <c r="D296">
        <v>0</v>
      </c>
      <c r="E296">
        <v>0</v>
      </c>
      <c r="F296">
        <v>0.2</v>
      </c>
      <c r="G296">
        <v>0.75</v>
      </c>
      <c r="H296">
        <v>0.39</v>
      </c>
    </row>
    <row r="297" spans="1:8">
      <c r="A297" s="197" t="s">
        <v>699</v>
      </c>
      <c r="B297">
        <v>1</v>
      </c>
      <c r="C297">
        <v>0</v>
      </c>
      <c r="D297">
        <v>0.2</v>
      </c>
      <c r="E297">
        <v>0</v>
      </c>
      <c r="F297">
        <v>0</v>
      </c>
      <c r="G297">
        <v>1</v>
      </c>
      <c r="H297">
        <v>0.37</v>
      </c>
    </row>
    <row r="298" spans="1:8">
      <c r="A298" s="197" t="s">
        <v>700</v>
      </c>
      <c r="B298">
        <v>1</v>
      </c>
      <c r="C298">
        <v>0</v>
      </c>
      <c r="D298">
        <v>0.3</v>
      </c>
      <c r="E298">
        <v>0</v>
      </c>
      <c r="F298">
        <v>0</v>
      </c>
      <c r="G298">
        <v>1</v>
      </c>
      <c r="H298">
        <v>0.38</v>
      </c>
    </row>
    <row r="299" spans="1:8">
      <c r="A299" s="197" t="s">
        <v>701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0.33</v>
      </c>
    </row>
    <row r="300" spans="1:8">
      <c r="A300" s="197" t="s">
        <v>702</v>
      </c>
      <c r="B300">
        <v>1</v>
      </c>
      <c r="C300">
        <v>0.2</v>
      </c>
      <c r="D300">
        <v>0</v>
      </c>
      <c r="E300">
        <v>0</v>
      </c>
      <c r="F300">
        <v>0</v>
      </c>
      <c r="G300">
        <v>1</v>
      </c>
      <c r="H300">
        <v>0.37</v>
      </c>
    </row>
    <row r="301" spans="1:8">
      <c r="A301" s="197" t="s">
        <v>703</v>
      </c>
      <c r="B301">
        <v>1</v>
      </c>
      <c r="F301">
        <v>0</v>
      </c>
      <c r="G301">
        <v>0.25</v>
      </c>
      <c r="H301">
        <v>0.42</v>
      </c>
    </row>
    <row r="302" spans="1:8">
      <c r="A302" s="197" t="s">
        <v>704</v>
      </c>
      <c r="B302">
        <v>1</v>
      </c>
      <c r="C302">
        <v>0.2</v>
      </c>
      <c r="D302">
        <v>0</v>
      </c>
      <c r="E302">
        <v>0</v>
      </c>
      <c r="F302">
        <v>0</v>
      </c>
      <c r="G302">
        <v>1</v>
      </c>
      <c r="H302">
        <v>0.37</v>
      </c>
    </row>
    <row r="303" spans="1:8">
      <c r="A303" s="197" t="s">
        <v>705</v>
      </c>
      <c r="B303">
        <v>0.9</v>
      </c>
      <c r="F303">
        <v>0</v>
      </c>
      <c r="G303">
        <v>0.25</v>
      </c>
      <c r="H303">
        <v>0.38</v>
      </c>
    </row>
    <row r="304" spans="1:8">
      <c r="A304" s="197" t="s">
        <v>706</v>
      </c>
      <c r="B304">
        <v>0.9</v>
      </c>
      <c r="F304">
        <v>0</v>
      </c>
      <c r="G304">
        <v>0.25</v>
      </c>
      <c r="H304">
        <v>0.38</v>
      </c>
    </row>
    <row r="305" spans="1:8">
      <c r="A305" s="197" t="s">
        <v>707</v>
      </c>
      <c r="B305">
        <v>1</v>
      </c>
      <c r="F305">
        <v>0</v>
      </c>
      <c r="G305">
        <v>0.25</v>
      </c>
      <c r="H305">
        <v>0.42</v>
      </c>
    </row>
    <row r="306" spans="1:8">
      <c r="A306" s="197" t="s">
        <v>708</v>
      </c>
      <c r="B306">
        <v>1</v>
      </c>
      <c r="F306">
        <v>0</v>
      </c>
      <c r="G306">
        <v>0.25</v>
      </c>
      <c r="H306">
        <v>0.42</v>
      </c>
    </row>
    <row r="307" spans="1:8">
      <c r="A307" s="197" t="s">
        <v>709</v>
      </c>
      <c r="B307">
        <v>1</v>
      </c>
      <c r="F307">
        <v>0.3</v>
      </c>
      <c r="G307">
        <v>0.25</v>
      </c>
      <c r="H307">
        <v>0.52</v>
      </c>
    </row>
    <row r="308" spans="1:8">
      <c r="A308" s="197" t="s">
        <v>710</v>
      </c>
      <c r="B308">
        <v>1</v>
      </c>
      <c r="F308">
        <v>0</v>
      </c>
      <c r="G308">
        <v>0.25</v>
      </c>
      <c r="H308">
        <v>0.42</v>
      </c>
    </row>
    <row r="309" spans="1:8">
      <c r="A309" s="197" t="s">
        <v>711</v>
      </c>
      <c r="B309">
        <v>1</v>
      </c>
      <c r="F309">
        <v>0.2</v>
      </c>
      <c r="G309">
        <v>0.25</v>
      </c>
      <c r="H309">
        <v>0.48</v>
      </c>
    </row>
    <row r="310" spans="1:8">
      <c r="A310" s="197" t="s">
        <v>712</v>
      </c>
      <c r="B310">
        <v>1</v>
      </c>
      <c r="F310">
        <v>0</v>
      </c>
      <c r="G310">
        <v>0.25</v>
      </c>
      <c r="H310">
        <v>0.42</v>
      </c>
    </row>
    <row r="311" spans="1:8">
      <c r="A311" s="197" t="s">
        <v>713</v>
      </c>
      <c r="B311">
        <v>1</v>
      </c>
      <c r="F311">
        <v>0</v>
      </c>
      <c r="G311">
        <v>0.25</v>
      </c>
      <c r="H311">
        <v>0.42</v>
      </c>
    </row>
    <row r="312" spans="1:8">
      <c r="A312" s="197" t="s">
        <v>714</v>
      </c>
      <c r="B312">
        <v>0.9</v>
      </c>
      <c r="C312">
        <v>0</v>
      </c>
      <c r="D312">
        <v>0</v>
      </c>
      <c r="E312">
        <v>0</v>
      </c>
      <c r="F312">
        <v>0.4</v>
      </c>
      <c r="G312">
        <v>1</v>
      </c>
      <c r="H312">
        <v>0.38</v>
      </c>
    </row>
    <row r="313" spans="1:8">
      <c r="A313" s="197" t="s">
        <v>715</v>
      </c>
      <c r="B313">
        <v>0.8</v>
      </c>
      <c r="C313">
        <v>0</v>
      </c>
      <c r="D313">
        <v>0</v>
      </c>
      <c r="E313">
        <v>0</v>
      </c>
      <c r="F313">
        <v>0.5</v>
      </c>
      <c r="G313">
        <v>1</v>
      </c>
      <c r="H313">
        <v>0.38</v>
      </c>
    </row>
    <row r="314" spans="1:8">
      <c r="A314" s="197" t="s">
        <v>716</v>
      </c>
      <c r="B314">
        <v>0.8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0.3</v>
      </c>
    </row>
    <row r="315" spans="1:8">
      <c r="A315" s="197" t="s">
        <v>717</v>
      </c>
      <c r="B315">
        <v>1</v>
      </c>
      <c r="C315">
        <v>0.6</v>
      </c>
      <c r="D315">
        <v>0.3</v>
      </c>
      <c r="E315">
        <v>0.3</v>
      </c>
      <c r="F315">
        <v>0.8</v>
      </c>
      <c r="G315">
        <v>1</v>
      </c>
      <c r="H315">
        <v>0.67</v>
      </c>
    </row>
    <row r="316" spans="1:8">
      <c r="A316" s="197" t="s">
        <v>718</v>
      </c>
    </row>
    <row r="317" spans="1:8">
      <c r="A317" s="197" t="s">
        <v>719</v>
      </c>
    </row>
    <row r="318" spans="1:8">
      <c r="A318" s="214" t="s">
        <v>720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0.33</v>
      </c>
    </row>
    <row r="319" spans="1:8">
      <c r="A319" s="214" t="s">
        <v>721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0.33</v>
      </c>
    </row>
    <row r="320" spans="1:8">
      <c r="A320" s="214" t="s">
        <v>722</v>
      </c>
      <c r="B320">
        <v>1</v>
      </c>
      <c r="C320">
        <v>0</v>
      </c>
      <c r="D320">
        <v>0</v>
      </c>
      <c r="E320">
        <v>0</v>
      </c>
      <c r="F320">
        <v>0.2</v>
      </c>
      <c r="G320">
        <v>1</v>
      </c>
      <c r="H320">
        <v>0.37</v>
      </c>
    </row>
    <row r="321" spans="1:8">
      <c r="A321" s="214" t="s">
        <v>723</v>
      </c>
      <c r="B321">
        <v>1</v>
      </c>
      <c r="C321">
        <v>0.1</v>
      </c>
      <c r="D321">
        <v>0</v>
      </c>
      <c r="F321">
        <v>0.3</v>
      </c>
      <c r="G321">
        <v>0.75</v>
      </c>
      <c r="H321">
        <v>0.43</v>
      </c>
    </row>
    <row r="322" spans="1:8">
      <c r="A322" s="214" t="s">
        <v>725</v>
      </c>
      <c r="B322">
        <v>1</v>
      </c>
      <c r="C322">
        <v>0</v>
      </c>
      <c r="D322">
        <v>0</v>
      </c>
      <c r="E322">
        <v>0</v>
      </c>
      <c r="F322">
        <v>0.1</v>
      </c>
      <c r="G322">
        <v>1</v>
      </c>
      <c r="H322">
        <v>0.35</v>
      </c>
    </row>
    <row r="323" spans="1:8">
      <c r="A323" s="214" t="s">
        <v>726</v>
      </c>
      <c r="B323">
        <v>1</v>
      </c>
      <c r="C323">
        <v>0</v>
      </c>
      <c r="D323">
        <v>0.4</v>
      </c>
      <c r="E323">
        <v>0</v>
      </c>
      <c r="F323">
        <v>0.1</v>
      </c>
      <c r="G323">
        <v>1</v>
      </c>
      <c r="H323">
        <v>0.42</v>
      </c>
    </row>
    <row r="324" spans="1:8">
      <c r="A324" s="214" t="s">
        <v>727</v>
      </c>
      <c r="B324">
        <v>1</v>
      </c>
      <c r="C324">
        <v>0</v>
      </c>
      <c r="D324">
        <v>0</v>
      </c>
      <c r="E324">
        <v>0</v>
      </c>
      <c r="F324">
        <v>0.1</v>
      </c>
      <c r="G324">
        <v>1</v>
      </c>
      <c r="H324">
        <v>0.35</v>
      </c>
    </row>
    <row r="325" spans="1:8">
      <c r="A325" s="214" t="s">
        <v>728</v>
      </c>
      <c r="B325">
        <v>1</v>
      </c>
      <c r="C325">
        <v>0</v>
      </c>
      <c r="D325">
        <v>0</v>
      </c>
      <c r="E325">
        <v>0</v>
      </c>
      <c r="F325">
        <v>0.1</v>
      </c>
      <c r="G325">
        <v>1</v>
      </c>
      <c r="H325">
        <v>0.35</v>
      </c>
    </row>
    <row r="326" spans="1:8">
      <c r="A326" s="214" t="s">
        <v>729</v>
      </c>
      <c r="B326">
        <v>1</v>
      </c>
      <c r="F326">
        <v>0</v>
      </c>
      <c r="G326">
        <v>0.25</v>
      </c>
      <c r="H326">
        <v>0.42</v>
      </c>
    </row>
    <row r="327" spans="1:8">
      <c r="A327" s="214" t="s">
        <v>730</v>
      </c>
      <c r="B327">
        <v>1</v>
      </c>
      <c r="F327">
        <v>0</v>
      </c>
      <c r="G327">
        <v>0.25</v>
      </c>
      <c r="H327">
        <v>0.42</v>
      </c>
    </row>
    <row r="328" spans="1:8">
      <c r="A328" s="214" t="s">
        <v>731</v>
      </c>
      <c r="B328">
        <v>1</v>
      </c>
      <c r="F328">
        <v>0</v>
      </c>
      <c r="G328">
        <v>0.25</v>
      </c>
      <c r="H328">
        <v>0.42</v>
      </c>
    </row>
    <row r="329" spans="1:8">
      <c r="A329" s="214" t="s">
        <v>732</v>
      </c>
    </row>
    <row r="330" spans="1:8">
      <c r="A330" s="214" t="s">
        <v>733</v>
      </c>
      <c r="B330">
        <v>1</v>
      </c>
      <c r="C330">
        <v>0</v>
      </c>
      <c r="D330">
        <v>0</v>
      </c>
      <c r="F330">
        <v>0.1</v>
      </c>
      <c r="G330">
        <v>0.75</v>
      </c>
      <c r="H330">
        <v>0.37</v>
      </c>
    </row>
    <row r="331" spans="1:8">
      <c r="A331" s="214" t="s">
        <v>734</v>
      </c>
      <c r="B331">
        <v>1</v>
      </c>
      <c r="C331">
        <v>0.2</v>
      </c>
      <c r="D331">
        <v>0</v>
      </c>
      <c r="F331">
        <v>0.2</v>
      </c>
      <c r="G331">
        <v>0.75</v>
      </c>
      <c r="H331">
        <v>0.43</v>
      </c>
    </row>
    <row r="332" spans="1:8">
      <c r="A332" s="214" t="s">
        <v>735</v>
      </c>
      <c r="B332">
        <v>1</v>
      </c>
      <c r="F332">
        <v>0</v>
      </c>
      <c r="G332">
        <v>0.25</v>
      </c>
      <c r="H332">
        <v>0.42</v>
      </c>
    </row>
    <row r="333" spans="1:8">
      <c r="A333" s="214" t="s">
        <v>736</v>
      </c>
      <c r="B333">
        <v>1</v>
      </c>
      <c r="C333">
        <v>0.1</v>
      </c>
      <c r="D333">
        <v>0</v>
      </c>
      <c r="F333">
        <v>0.1</v>
      </c>
      <c r="G333">
        <v>0.75</v>
      </c>
      <c r="H333">
        <v>0.39</v>
      </c>
    </row>
    <row r="334" spans="1:8">
      <c r="A334" s="214" t="s">
        <v>737</v>
      </c>
    </row>
    <row r="335" spans="1:8">
      <c r="A335" s="215" t="s">
        <v>738</v>
      </c>
      <c r="B335">
        <v>1</v>
      </c>
      <c r="C335">
        <v>0</v>
      </c>
      <c r="D335">
        <v>0</v>
      </c>
      <c r="F335">
        <v>0.1</v>
      </c>
      <c r="G335">
        <v>0.75</v>
      </c>
      <c r="H335">
        <v>0.37</v>
      </c>
    </row>
    <row r="336" spans="1:8">
      <c r="A336" s="215" t="s">
        <v>739</v>
      </c>
      <c r="B336">
        <v>1</v>
      </c>
      <c r="C336">
        <v>0</v>
      </c>
      <c r="D336">
        <v>0</v>
      </c>
      <c r="F336">
        <v>0.3</v>
      </c>
      <c r="G336">
        <v>0.75</v>
      </c>
      <c r="H336">
        <v>0.41</v>
      </c>
    </row>
    <row r="337" spans="1:8">
      <c r="A337" s="215" t="s">
        <v>740</v>
      </c>
      <c r="B337">
        <v>1</v>
      </c>
      <c r="C337">
        <v>0.2</v>
      </c>
      <c r="D337">
        <v>0.2</v>
      </c>
      <c r="E337">
        <v>0</v>
      </c>
      <c r="F337">
        <v>0.2</v>
      </c>
      <c r="G337">
        <v>1</v>
      </c>
      <c r="H337">
        <v>0.43</v>
      </c>
    </row>
    <row r="338" spans="1:8">
      <c r="A338" s="215" t="s">
        <v>741</v>
      </c>
      <c r="B338">
        <v>1</v>
      </c>
      <c r="C338">
        <v>0</v>
      </c>
      <c r="D338">
        <v>0</v>
      </c>
      <c r="F338">
        <v>0</v>
      </c>
      <c r="G338">
        <v>0.75</v>
      </c>
      <c r="H338">
        <v>0.35</v>
      </c>
    </row>
    <row r="339" spans="1:8">
      <c r="A339" s="215" t="s">
        <v>742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0.33</v>
      </c>
    </row>
    <row r="340" spans="1:8">
      <c r="A340" s="215" t="s">
        <v>743</v>
      </c>
      <c r="B340">
        <v>1</v>
      </c>
      <c r="C340">
        <v>0</v>
      </c>
      <c r="D340">
        <v>0</v>
      </c>
      <c r="F340">
        <v>0.1</v>
      </c>
      <c r="G340">
        <v>0.75</v>
      </c>
      <c r="H340">
        <v>0.37</v>
      </c>
    </row>
    <row r="341" spans="1:8">
      <c r="A341" s="215" t="s">
        <v>744</v>
      </c>
      <c r="B341">
        <v>1</v>
      </c>
      <c r="C341">
        <v>0</v>
      </c>
      <c r="D341">
        <v>0</v>
      </c>
      <c r="F341">
        <v>0.1</v>
      </c>
      <c r="G341">
        <v>0.75</v>
      </c>
      <c r="H341">
        <v>0.37</v>
      </c>
    </row>
    <row r="342" spans="1:8">
      <c r="A342" s="215" t="s">
        <v>745</v>
      </c>
      <c r="B342">
        <v>1</v>
      </c>
      <c r="C342">
        <v>0</v>
      </c>
      <c r="D342">
        <v>0</v>
      </c>
      <c r="F342">
        <v>0</v>
      </c>
      <c r="G342">
        <v>0.75</v>
      </c>
      <c r="H342">
        <v>0.35</v>
      </c>
    </row>
    <row r="343" spans="1:8">
      <c r="A343" s="215" t="s">
        <v>746</v>
      </c>
      <c r="B343">
        <v>1</v>
      </c>
      <c r="C343">
        <v>0</v>
      </c>
      <c r="D343">
        <v>0</v>
      </c>
      <c r="E343">
        <v>0</v>
      </c>
      <c r="F343">
        <v>0.2</v>
      </c>
      <c r="G343">
        <v>1</v>
      </c>
      <c r="H343">
        <v>0.37</v>
      </c>
    </row>
    <row r="344" spans="1:8">
      <c r="A344" s="215" t="s">
        <v>747</v>
      </c>
      <c r="B344">
        <v>1</v>
      </c>
      <c r="E344">
        <v>0</v>
      </c>
      <c r="F344">
        <v>0</v>
      </c>
      <c r="G344">
        <v>0.5</v>
      </c>
      <c r="H344">
        <v>0.38</v>
      </c>
    </row>
    <row r="345" spans="1:8">
      <c r="A345" s="215" t="s">
        <v>748</v>
      </c>
      <c r="B345">
        <v>1</v>
      </c>
      <c r="C345">
        <v>0</v>
      </c>
      <c r="D345">
        <v>0</v>
      </c>
      <c r="E345">
        <v>0</v>
      </c>
      <c r="F345">
        <v>0.1</v>
      </c>
      <c r="G345">
        <v>1</v>
      </c>
      <c r="H345">
        <v>0.35</v>
      </c>
    </row>
    <row r="346" spans="1:8">
      <c r="A346" s="215" t="s">
        <v>749</v>
      </c>
      <c r="B346">
        <v>1</v>
      </c>
      <c r="C346">
        <v>0</v>
      </c>
      <c r="D346">
        <v>0</v>
      </c>
      <c r="F346">
        <v>0.2</v>
      </c>
      <c r="G346">
        <v>0.75</v>
      </c>
      <c r="H346">
        <v>0.39</v>
      </c>
    </row>
    <row r="347" spans="1:8">
      <c r="A347" s="215" t="s">
        <v>750</v>
      </c>
      <c r="B347">
        <v>1</v>
      </c>
      <c r="C347">
        <v>0.2</v>
      </c>
      <c r="D347">
        <v>0</v>
      </c>
      <c r="E347">
        <v>0</v>
      </c>
      <c r="F347">
        <v>0</v>
      </c>
      <c r="G347">
        <v>1</v>
      </c>
      <c r="H347">
        <v>0.37</v>
      </c>
    </row>
    <row r="348" spans="1:8">
      <c r="A348" s="215" t="s">
        <v>751</v>
      </c>
      <c r="B348">
        <v>1</v>
      </c>
      <c r="C348">
        <v>0.2</v>
      </c>
      <c r="D348">
        <v>0.2</v>
      </c>
      <c r="E348">
        <v>0</v>
      </c>
      <c r="F348">
        <v>0.1</v>
      </c>
      <c r="G348">
        <v>1</v>
      </c>
      <c r="H348">
        <v>0.42</v>
      </c>
    </row>
    <row r="349" spans="1:8">
      <c r="A349" s="215" t="s">
        <v>752</v>
      </c>
      <c r="B349">
        <v>1</v>
      </c>
      <c r="C349">
        <v>0.2</v>
      </c>
      <c r="D349">
        <v>0</v>
      </c>
      <c r="E349">
        <v>0</v>
      </c>
      <c r="F349">
        <v>0.2</v>
      </c>
      <c r="G349">
        <v>1</v>
      </c>
      <c r="H349">
        <v>0.4</v>
      </c>
    </row>
    <row r="350" spans="1:8">
      <c r="A350" s="223" t="s">
        <v>753</v>
      </c>
      <c r="B350">
        <v>1</v>
      </c>
      <c r="C350">
        <v>0</v>
      </c>
      <c r="D350">
        <v>0</v>
      </c>
      <c r="F350">
        <v>0.1</v>
      </c>
      <c r="G350">
        <v>0.75</v>
      </c>
      <c r="H350">
        <v>0.37</v>
      </c>
    </row>
    <row r="351" spans="1:8">
      <c r="A351" s="223" t="s">
        <v>754</v>
      </c>
      <c r="B351">
        <v>1</v>
      </c>
      <c r="C351">
        <v>0</v>
      </c>
      <c r="D351">
        <v>0</v>
      </c>
      <c r="F351">
        <v>0</v>
      </c>
      <c r="G351">
        <v>0.75</v>
      </c>
      <c r="H351">
        <v>0.35</v>
      </c>
    </row>
    <row r="352" spans="1:8">
      <c r="A352" s="223" t="s">
        <v>755</v>
      </c>
      <c r="B352">
        <v>1</v>
      </c>
      <c r="C352">
        <v>0.2</v>
      </c>
      <c r="D352">
        <v>0</v>
      </c>
      <c r="F352">
        <v>0.3</v>
      </c>
      <c r="G352">
        <v>0.75</v>
      </c>
      <c r="H352">
        <v>0.45</v>
      </c>
    </row>
    <row r="353" spans="1:8">
      <c r="A353" s="223" t="s">
        <v>756</v>
      </c>
      <c r="B353">
        <v>1</v>
      </c>
      <c r="E353">
        <v>0</v>
      </c>
      <c r="F353">
        <v>0</v>
      </c>
      <c r="G353">
        <v>0.5</v>
      </c>
      <c r="H353">
        <v>0.38</v>
      </c>
    </row>
    <row r="354" spans="1:8">
      <c r="A354" s="223" t="s">
        <v>757</v>
      </c>
      <c r="B354">
        <v>1</v>
      </c>
      <c r="C354">
        <v>0</v>
      </c>
      <c r="D354">
        <v>0.3</v>
      </c>
      <c r="E354">
        <v>0.3</v>
      </c>
      <c r="F354">
        <v>0.4</v>
      </c>
      <c r="G354">
        <v>1</v>
      </c>
      <c r="H354">
        <v>0.5</v>
      </c>
    </row>
    <row r="355" spans="1:8">
      <c r="A355" s="223" t="s">
        <v>758</v>
      </c>
      <c r="B355">
        <v>1</v>
      </c>
      <c r="C355">
        <v>0.1</v>
      </c>
      <c r="D355">
        <v>0.1</v>
      </c>
      <c r="E355">
        <v>0</v>
      </c>
      <c r="F355">
        <v>0.2</v>
      </c>
      <c r="G355">
        <v>1</v>
      </c>
      <c r="H355">
        <v>0.4</v>
      </c>
    </row>
    <row r="356" spans="1:8">
      <c r="A356" s="223" t="s">
        <v>759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0.33</v>
      </c>
    </row>
    <row r="357" spans="1:8">
      <c r="A357" s="223" t="s">
        <v>760</v>
      </c>
    </row>
    <row r="358" spans="1:8">
      <c r="A358" s="223" t="s">
        <v>761</v>
      </c>
      <c r="B358">
        <v>0.9</v>
      </c>
      <c r="F358">
        <v>0.3</v>
      </c>
      <c r="G358">
        <v>0.25</v>
      </c>
      <c r="H358">
        <v>0.48</v>
      </c>
    </row>
    <row r="359" spans="1:8">
      <c r="A359" s="223" t="s">
        <v>762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0.33</v>
      </c>
    </row>
    <row r="360" spans="1:8">
      <c r="A360" s="223" t="s">
        <v>763</v>
      </c>
    </row>
    <row r="361" spans="1:8">
      <c r="A361" s="223" t="s">
        <v>764</v>
      </c>
    </row>
    <row r="362" spans="1:8">
      <c r="A362" s="223" t="s">
        <v>765</v>
      </c>
      <c r="B362">
        <v>1</v>
      </c>
      <c r="C362">
        <v>0.2</v>
      </c>
      <c r="D362">
        <v>0</v>
      </c>
      <c r="E362">
        <v>0</v>
      </c>
      <c r="F362">
        <v>0</v>
      </c>
      <c r="G362">
        <v>1</v>
      </c>
      <c r="H362">
        <v>0.37</v>
      </c>
    </row>
    <row r="363" spans="1:8">
      <c r="A363" s="223" t="s">
        <v>767</v>
      </c>
      <c r="B363">
        <v>0.9</v>
      </c>
      <c r="F363">
        <v>0.4</v>
      </c>
      <c r="G363">
        <v>0.25</v>
      </c>
      <c r="H363">
        <v>0.52</v>
      </c>
    </row>
    <row r="364" spans="1:8">
      <c r="A364" s="223" t="s">
        <v>768</v>
      </c>
      <c r="B364">
        <v>1</v>
      </c>
      <c r="F364">
        <v>0.3</v>
      </c>
      <c r="G364">
        <v>0.25</v>
      </c>
      <c r="H364">
        <v>0.52</v>
      </c>
    </row>
    <row r="365" spans="1:8">
      <c r="A365" s="223" t="s">
        <v>769</v>
      </c>
    </row>
    <row r="366" spans="1:8">
      <c r="A366" s="243" t="s">
        <v>770</v>
      </c>
      <c r="B366">
        <v>1</v>
      </c>
      <c r="C366">
        <v>0.1</v>
      </c>
      <c r="D366">
        <v>0.4</v>
      </c>
      <c r="E366">
        <v>0.7</v>
      </c>
      <c r="F366">
        <v>0.3</v>
      </c>
      <c r="G366">
        <v>1</v>
      </c>
      <c r="H366">
        <v>0.57999999999999996</v>
      </c>
    </row>
    <row r="367" spans="1:8">
      <c r="A367" s="243" t="s">
        <v>771</v>
      </c>
      <c r="B367">
        <v>1</v>
      </c>
      <c r="C367">
        <v>0.2</v>
      </c>
      <c r="D367">
        <v>0.4</v>
      </c>
      <c r="E367">
        <v>0.5</v>
      </c>
      <c r="F367">
        <v>0.3</v>
      </c>
      <c r="G367">
        <v>1</v>
      </c>
      <c r="H367">
        <v>0.56999999999999995</v>
      </c>
    </row>
    <row r="368" spans="1:8">
      <c r="A368" s="243" t="s">
        <v>772</v>
      </c>
      <c r="B368">
        <v>1</v>
      </c>
      <c r="C368">
        <v>0.1</v>
      </c>
      <c r="D368">
        <v>0.4</v>
      </c>
      <c r="E368">
        <v>0</v>
      </c>
      <c r="F368">
        <v>0.2</v>
      </c>
      <c r="G368">
        <v>1</v>
      </c>
      <c r="H368">
        <v>0.45</v>
      </c>
    </row>
    <row r="369" spans="1:8">
      <c r="A369" s="243" t="s">
        <v>773</v>
      </c>
      <c r="B369">
        <v>1</v>
      </c>
      <c r="F369">
        <v>0</v>
      </c>
      <c r="G369">
        <v>0.25</v>
      </c>
      <c r="H369">
        <v>0.42</v>
      </c>
    </row>
    <row r="370" spans="1:8">
      <c r="A370" s="243" t="s">
        <v>774</v>
      </c>
      <c r="B370">
        <v>1</v>
      </c>
      <c r="C370">
        <v>0</v>
      </c>
      <c r="D370">
        <v>0</v>
      </c>
      <c r="F370">
        <v>0</v>
      </c>
      <c r="G370">
        <v>0.75</v>
      </c>
      <c r="H370">
        <v>0.35</v>
      </c>
    </row>
    <row r="371" spans="1:8">
      <c r="A371" s="243" t="s">
        <v>775</v>
      </c>
      <c r="B371">
        <v>1</v>
      </c>
      <c r="C371">
        <v>0.5</v>
      </c>
      <c r="D371">
        <v>0</v>
      </c>
      <c r="E371">
        <v>0</v>
      </c>
      <c r="F371">
        <v>0.3</v>
      </c>
      <c r="G371">
        <v>1</v>
      </c>
      <c r="H371">
        <v>0.47</v>
      </c>
    </row>
    <row r="372" spans="1:8">
      <c r="A372" s="243" t="s">
        <v>776</v>
      </c>
      <c r="B372">
        <v>1</v>
      </c>
      <c r="C372">
        <v>0</v>
      </c>
      <c r="D372">
        <v>0</v>
      </c>
      <c r="F372">
        <v>0</v>
      </c>
      <c r="G372">
        <v>0.75</v>
      </c>
      <c r="H372">
        <v>0.35</v>
      </c>
    </row>
    <row r="373" spans="1:8">
      <c r="A373" s="243" t="s">
        <v>777</v>
      </c>
      <c r="B373">
        <v>1</v>
      </c>
      <c r="C373">
        <v>0</v>
      </c>
      <c r="D373">
        <v>0.1</v>
      </c>
      <c r="E373">
        <v>0</v>
      </c>
      <c r="F373">
        <v>0</v>
      </c>
      <c r="G373">
        <v>1</v>
      </c>
      <c r="H373">
        <v>0.35</v>
      </c>
    </row>
    <row r="374" spans="1:8">
      <c r="A374" s="243" t="s">
        <v>778</v>
      </c>
      <c r="B374">
        <v>1</v>
      </c>
      <c r="C374">
        <v>0</v>
      </c>
      <c r="D374">
        <v>0.5</v>
      </c>
      <c r="F374">
        <v>0</v>
      </c>
      <c r="G374">
        <v>0.75</v>
      </c>
      <c r="H374">
        <v>0.45</v>
      </c>
    </row>
    <row r="375" spans="1:8">
      <c r="A375" s="243" t="s">
        <v>779</v>
      </c>
      <c r="B375">
        <v>1</v>
      </c>
      <c r="C375">
        <v>0</v>
      </c>
      <c r="D375">
        <v>0.2</v>
      </c>
      <c r="F375">
        <v>0</v>
      </c>
      <c r="G375">
        <v>0.75</v>
      </c>
      <c r="H375">
        <v>0.39</v>
      </c>
    </row>
    <row r="376" spans="1:8">
      <c r="A376" s="244" t="s">
        <v>781</v>
      </c>
      <c r="B376">
        <v>1</v>
      </c>
      <c r="C376">
        <v>0</v>
      </c>
      <c r="D376">
        <v>0</v>
      </c>
      <c r="E376">
        <v>0</v>
      </c>
      <c r="F376">
        <v>0.1</v>
      </c>
      <c r="G376">
        <v>1</v>
      </c>
      <c r="H376">
        <v>0.35</v>
      </c>
    </row>
    <row r="377" spans="1:8">
      <c r="A377" s="244" t="s">
        <v>782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0.33</v>
      </c>
    </row>
    <row r="378" spans="1:8">
      <c r="A378" s="244" t="s">
        <v>783</v>
      </c>
      <c r="B378">
        <v>1</v>
      </c>
      <c r="C378">
        <v>0</v>
      </c>
      <c r="D378">
        <v>0</v>
      </c>
      <c r="E378">
        <v>0</v>
      </c>
      <c r="F378">
        <v>0.1</v>
      </c>
      <c r="G378">
        <v>1</v>
      </c>
      <c r="H378">
        <v>0.35</v>
      </c>
    </row>
    <row r="379" spans="1:8">
      <c r="A379" s="244" t="s">
        <v>784</v>
      </c>
      <c r="B379">
        <v>0.8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0.47</v>
      </c>
    </row>
    <row r="380" spans="1:8">
      <c r="A380" s="244" t="s">
        <v>785</v>
      </c>
      <c r="B380">
        <v>0.8</v>
      </c>
      <c r="C380">
        <v>0</v>
      </c>
      <c r="D380">
        <v>0</v>
      </c>
      <c r="E380">
        <v>1</v>
      </c>
      <c r="F380">
        <v>0.2</v>
      </c>
      <c r="G380">
        <v>1</v>
      </c>
      <c r="H380">
        <v>0.5</v>
      </c>
    </row>
    <row r="381" spans="1:8">
      <c r="A381" s="244" t="s">
        <v>786</v>
      </c>
      <c r="B381">
        <v>0.8</v>
      </c>
      <c r="D381">
        <v>0</v>
      </c>
      <c r="E381">
        <v>0</v>
      </c>
      <c r="F381">
        <v>0</v>
      </c>
      <c r="G381">
        <v>0.75</v>
      </c>
      <c r="H381">
        <v>0.31</v>
      </c>
    </row>
    <row r="382" spans="1:8">
      <c r="A382" s="244" t="s">
        <v>787</v>
      </c>
      <c r="B382">
        <v>0.8</v>
      </c>
      <c r="C382">
        <v>0.2</v>
      </c>
      <c r="D382">
        <v>0.1</v>
      </c>
      <c r="F382">
        <v>0.1</v>
      </c>
      <c r="G382">
        <v>0.75</v>
      </c>
      <c r="H382">
        <v>0.39</v>
      </c>
    </row>
    <row r="383" spans="1:8">
      <c r="A383" s="244" t="s">
        <v>788</v>
      </c>
      <c r="B383">
        <v>0.9</v>
      </c>
      <c r="C383">
        <v>0</v>
      </c>
      <c r="D383">
        <v>0</v>
      </c>
      <c r="E383">
        <v>0</v>
      </c>
      <c r="F383">
        <v>0.1</v>
      </c>
      <c r="G383">
        <v>1</v>
      </c>
      <c r="H383">
        <v>0.33</v>
      </c>
    </row>
    <row r="384" spans="1:8">
      <c r="A384" s="244" t="s">
        <v>789</v>
      </c>
      <c r="B384">
        <v>0.9</v>
      </c>
      <c r="C384">
        <v>0.3</v>
      </c>
      <c r="D384">
        <v>0</v>
      </c>
      <c r="E384">
        <v>0</v>
      </c>
      <c r="F384">
        <v>0.1</v>
      </c>
      <c r="G384">
        <v>1</v>
      </c>
      <c r="H384">
        <v>0.38</v>
      </c>
    </row>
    <row r="385" spans="1:8">
      <c r="A385" s="244" t="s">
        <v>790</v>
      </c>
      <c r="B385">
        <v>0.8</v>
      </c>
      <c r="D385">
        <v>0</v>
      </c>
      <c r="F385">
        <v>0.2</v>
      </c>
      <c r="G385">
        <v>0.5</v>
      </c>
      <c r="H385">
        <v>0.38</v>
      </c>
    </row>
    <row r="386" spans="1:8">
      <c r="A386" s="244" t="s">
        <v>791</v>
      </c>
      <c r="B386">
        <v>1</v>
      </c>
      <c r="D386">
        <v>0</v>
      </c>
      <c r="E386">
        <v>0</v>
      </c>
      <c r="F386">
        <v>0</v>
      </c>
      <c r="G386">
        <v>0.75</v>
      </c>
      <c r="H386">
        <v>0.35</v>
      </c>
    </row>
    <row r="387" spans="1:8">
      <c r="A387" s="245" t="s">
        <v>792</v>
      </c>
      <c r="B387">
        <v>1</v>
      </c>
      <c r="C387">
        <v>0</v>
      </c>
      <c r="F387">
        <v>0.3</v>
      </c>
      <c r="G387">
        <v>0.5</v>
      </c>
      <c r="H387">
        <v>0.45</v>
      </c>
    </row>
    <row r="388" spans="1:8">
      <c r="A388" s="245" t="s">
        <v>793</v>
      </c>
      <c r="B388">
        <v>0.8</v>
      </c>
      <c r="C388">
        <v>0.2</v>
      </c>
      <c r="D388">
        <v>0.5</v>
      </c>
      <c r="F388">
        <v>0.2</v>
      </c>
      <c r="G388">
        <v>0.75</v>
      </c>
      <c r="H388">
        <v>0.49</v>
      </c>
    </row>
    <row r="389" spans="1:8">
      <c r="A389" s="245" t="s">
        <v>794</v>
      </c>
      <c r="B389">
        <v>1</v>
      </c>
      <c r="C389">
        <v>0</v>
      </c>
      <c r="D389">
        <v>0</v>
      </c>
      <c r="F389">
        <v>0.2</v>
      </c>
      <c r="G389">
        <v>0.75</v>
      </c>
      <c r="H389">
        <v>0.39</v>
      </c>
    </row>
    <row r="390" spans="1:8">
      <c r="A390" s="245" t="s">
        <v>795</v>
      </c>
      <c r="B390">
        <v>0.7</v>
      </c>
      <c r="C390">
        <v>0</v>
      </c>
      <c r="D390">
        <v>0</v>
      </c>
      <c r="E390">
        <v>0</v>
      </c>
      <c r="F390">
        <v>0.2</v>
      </c>
      <c r="G390">
        <v>1</v>
      </c>
      <c r="H390">
        <v>0.32</v>
      </c>
    </row>
    <row r="391" spans="1:8">
      <c r="A391" s="245" t="s">
        <v>796</v>
      </c>
      <c r="B391">
        <v>0.8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0.3</v>
      </c>
    </row>
    <row r="392" spans="1:8">
      <c r="A392" s="245" t="s">
        <v>797</v>
      </c>
      <c r="B392">
        <v>0.9</v>
      </c>
      <c r="C392">
        <v>0</v>
      </c>
      <c r="D392">
        <v>0</v>
      </c>
      <c r="F392">
        <v>0.1</v>
      </c>
      <c r="G392">
        <v>0.75</v>
      </c>
      <c r="H392">
        <v>0.35</v>
      </c>
    </row>
    <row r="393" spans="1:8">
      <c r="A393" s="245" t="s">
        <v>798</v>
      </c>
      <c r="B393">
        <v>1</v>
      </c>
      <c r="C393">
        <v>0</v>
      </c>
      <c r="D393">
        <v>0</v>
      </c>
      <c r="E393">
        <v>0</v>
      </c>
      <c r="F393">
        <v>0.1</v>
      </c>
      <c r="G393">
        <v>1</v>
      </c>
      <c r="H393">
        <v>0.35</v>
      </c>
    </row>
    <row r="394" spans="1:8">
      <c r="A394" s="245" t="s">
        <v>799</v>
      </c>
      <c r="B394">
        <v>0.9</v>
      </c>
      <c r="C394">
        <v>0</v>
      </c>
      <c r="D394">
        <v>0</v>
      </c>
      <c r="F394">
        <v>0.1</v>
      </c>
      <c r="G394">
        <v>0.75</v>
      </c>
      <c r="H394">
        <v>0.35</v>
      </c>
    </row>
    <row r="395" spans="1:8">
      <c r="A395" s="245" t="s">
        <v>800</v>
      </c>
      <c r="B395">
        <v>1</v>
      </c>
      <c r="C395">
        <v>0</v>
      </c>
      <c r="D395">
        <v>0</v>
      </c>
      <c r="E395">
        <v>0</v>
      </c>
      <c r="F395">
        <v>0.5</v>
      </c>
      <c r="G395">
        <v>1</v>
      </c>
      <c r="H395">
        <v>0.42</v>
      </c>
    </row>
    <row r="396" spans="1:8">
      <c r="A396" s="245" t="s">
        <v>801</v>
      </c>
    </row>
    <row r="397" spans="1:8">
      <c r="A397" s="245" t="s">
        <v>802</v>
      </c>
      <c r="B397">
        <v>1</v>
      </c>
      <c r="E397">
        <v>0</v>
      </c>
      <c r="F397">
        <v>0</v>
      </c>
      <c r="G397">
        <v>0.5</v>
      </c>
      <c r="H397">
        <v>0.38</v>
      </c>
    </row>
    <row r="398" spans="1:8">
      <c r="A398" s="245" t="s">
        <v>803</v>
      </c>
    </row>
    <row r="399" spans="1:8">
      <c r="A399" s="245" t="s">
        <v>804</v>
      </c>
    </row>
    <row r="400" spans="1:8">
      <c r="A400" s="245" t="s">
        <v>805</v>
      </c>
    </row>
    <row r="401" spans="1:8">
      <c r="A401" s="245" t="s">
        <v>806</v>
      </c>
      <c r="B401">
        <v>1</v>
      </c>
      <c r="F401">
        <v>0</v>
      </c>
      <c r="G401">
        <v>0.25</v>
      </c>
      <c r="H401">
        <v>0.42</v>
      </c>
    </row>
    <row r="402" spans="1:8">
      <c r="A402" s="245" t="s">
        <v>807</v>
      </c>
      <c r="B402">
        <v>1</v>
      </c>
      <c r="C402">
        <v>0</v>
      </c>
      <c r="D402">
        <v>0</v>
      </c>
      <c r="F402">
        <v>0</v>
      </c>
      <c r="G402">
        <v>0.75</v>
      </c>
      <c r="H402">
        <v>0.35</v>
      </c>
    </row>
    <row r="403" spans="1:8">
      <c r="A403" s="245" t="s">
        <v>808</v>
      </c>
    </row>
    <row r="404" spans="1:8">
      <c r="A404" s="245" t="s">
        <v>809</v>
      </c>
      <c r="B404">
        <v>0.5</v>
      </c>
      <c r="F404">
        <v>0</v>
      </c>
      <c r="G404">
        <v>0.25</v>
      </c>
      <c r="H404">
        <v>0.25</v>
      </c>
    </row>
    <row r="405" spans="1:8">
      <c r="A405" s="246" t="s">
        <v>816</v>
      </c>
    </row>
    <row r="406" spans="1:8">
      <c r="A406" s="246" t="s">
        <v>817</v>
      </c>
    </row>
    <row r="407" spans="1:8">
      <c r="A407" s="246" t="s">
        <v>818</v>
      </c>
      <c r="B407">
        <v>1</v>
      </c>
      <c r="F407">
        <v>0.5</v>
      </c>
      <c r="G407">
        <v>0.25</v>
      </c>
      <c r="H407">
        <v>0.57999999999999996</v>
      </c>
    </row>
    <row r="408" spans="1:8">
      <c r="A408" s="246" t="s">
        <v>819</v>
      </c>
      <c r="B408">
        <v>1</v>
      </c>
      <c r="F408">
        <v>0</v>
      </c>
      <c r="G408">
        <v>0.25</v>
      </c>
      <c r="H408">
        <v>0.42</v>
      </c>
    </row>
    <row r="409" spans="1:8">
      <c r="A409" s="246" t="s">
        <v>820</v>
      </c>
      <c r="B409">
        <v>1</v>
      </c>
      <c r="F409">
        <v>0</v>
      </c>
      <c r="G409">
        <v>0.25</v>
      </c>
      <c r="H409">
        <v>0.42</v>
      </c>
    </row>
    <row r="410" spans="1:8">
      <c r="A410" s="246" t="s">
        <v>821</v>
      </c>
      <c r="B410">
        <v>1</v>
      </c>
      <c r="F410">
        <v>0</v>
      </c>
      <c r="G410">
        <v>0.25</v>
      </c>
      <c r="H410">
        <v>0.42</v>
      </c>
    </row>
    <row r="411" spans="1:8">
      <c r="A411" s="246" t="s">
        <v>822</v>
      </c>
      <c r="B411">
        <v>1</v>
      </c>
      <c r="F411">
        <v>0</v>
      </c>
      <c r="G411">
        <v>0.25</v>
      </c>
      <c r="H411">
        <v>0.42</v>
      </c>
    </row>
    <row r="412" spans="1:8">
      <c r="A412" s="246" t="s">
        <v>823</v>
      </c>
      <c r="B412">
        <v>0.9</v>
      </c>
      <c r="F412">
        <v>0.3</v>
      </c>
      <c r="G412">
        <v>0.25</v>
      </c>
      <c r="H412">
        <v>0.48</v>
      </c>
    </row>
    <row r="413" spans="1:8">
      <c r="A413" s="246" t="s">
        <v>824</v>
      </c>
      <c r="B413">
        <v>0.9</v>
      </c>
      <c r="F413">
        <v>0.2</v>
      </c>
      <c r="G413">
        <v>0.25</v>
      </c>
      <c r="H413">
        <v>0.45</v>
      </c>
    </row>
    <row r="414" spans="1:8">
      <c r="A414" s="246" t="s">
        <v>825</v>
      </c>
      <c r="B414">
        <v>1</v>
      </c>
      <c r="F414">
        <v>0.4</v>
      </c>
      <c r="G414">
        <v>0.25</v>
      </c>
      <c r="H414">
        <v>0.55000000000000004</v>
      </c>
    </row>
    <row r="415" spans="1:8">
      <c r="A415" s="246" t="s">
        <v>826</v>
      </c>
      <c r="B415">
        <v>1</v>
      </c>
      <c r="F415">
        <v>0.2</v>
      </c>
      <c r="G415">
        <v>0.25</v>
      </c>
      <c r="H415">
        <v>0.48</v>
      </c>
    </row>
    <row r="416" spans="1:8">
      <c r="A416" s="246" t="s">
        <v>827</v>
      </c>
      <c r="B416">
        <v>1</v>
      </c>
      <c r="C416">
        <v>0</v>
      </c>
      <c r="F416">
        <v>0</v>
      </c>
      <c r="G416">
        <v>0.5</v>
      </c>
      <c r="H416">
        <v>0.38</v>
      </c>
    </row>
    <row r="417" spans="1:8">
      <c r="A417" s="263" t="s">
        <v>828</v>
      </c>
      <c r="B417">
        <v>1</v>
      </c>
      <c r="C417">
        <v>0.5</v>
      </c>
      <c r="F417">
        <v>0</v>
      </c>
      <c r="G417">
        <v>0.5</v>
      </c>
      <c r="H417">
        <v>0.5</v>
      </c>
    </row>
    <row r="418" spans="1:8">
      <c r="A418" s="263" t="s">
        <v>830</v>
      </c>
      <c r="B418">
        <v>1</v>
      </c>
      <c r="C418">
        <v>0</v>
      </c>
      <c r="F418">
        <v>0</v>
      </c>
      <c r="G418">
        <v>0.5</v>
      </c>
      <c r="H418">
        <v>0.38</v>
      </c>
    </row>
    <row r="419" spans="1:8">
      <c r="A419" s="263" t="s">
        <v>831</v>
      </c>
      <c r="B419">
        <v>0.9</v>
      </c>
      <c r="C419">
        <v>0</v>
      </c>
      <c r="D419">
        <v>0</v>
      </c>
      <c r="F419">
        <v>0.2</v>
      </c>
      <c r="G419">
        <v>0.75</v>
      </c>
      <c r="H419">
        <v>0.37</v>
      </c>
    </row>
    <row r="420" spans="1:8">
      <c r="A420" s="263" t="s">
        <v>832</v>
      </c>
      <c r="B420">
        <v>1</v>
      </c>
      <c r="F420">
        <v>0</v>
      </c>
      <c r="G420">
        <v>0.25</v>
      </c>
      <c r="H420">
        <v>0.42</v>
      </c>
    </row>
    <row r="421" spans="1:8">
      <c r="A421" s="263" t="s">
        <v>833</v>
      </c>
      <c r="B421">
        <v>1</v>
      </c>
      <c r="F421">
        <v>0</v>
      </c>
      <c r="G421">
        <v>0.25</v>
      </c>
      <c r="H421">
        <v>0.42</v>
      </c>
    </row>
    <row r="422" spans="1:8">
      <c r="A422" s="263" t="s">
        <v>834</v>
      </c>
      <c r="B422">
        <v>1</v>
      </c>
      <c r="C422">
        <v>0.2</v>
      </c>
      <c r="D422">
        <v>0</v>
      </c>
      <c r="E422">
        <v>0</v>
      </c>
      <c r="F422">
        <v>0.3</v>
      </c>
      <c r="G422">
        <v>1</v>
      </c>
      <c r="H422">
        <v>0.42</v>
      </c>
    </row>
    <row r="423" spans="1:8">
      <c r="A423" s="263" t="s">
        <v>835</v>
      </c>
      <c r="B423">
        <v>1</v>
      </c>
      <c r="F423">
        <v>0.1</v>
      </c>
      <c r="G423">
        <v>0.25</v>
      </c>
      <c r="H423">
        <v>0.45</v>
      </c>
    </row>
    <row r="424" spans="1:8">
      <c r="A424" s="263" t="s">
        <v>836</v>
      </c>
      <c r="B424">
        <v>0.7</v>
      </c>
      <c r="C424">
        <v>0</v>
      </c>
      <c r="D424">
        <v>0</v>
      </c>
      <c r="E424">
        <v>0</v>
      </c>
      <c r="F424">
        <v>0.1</v>
      </c>
      <c r="G424">
        <v>1</v>
      </c>
      <c r="H424">
        <v>0.3</v>
      </c>
    </row>
    <row r="425" spans="1:8">
      <c r="A425" s="263" t="s">
        <v>837</v>
      </c>
      <c r="B425">
        <v>1</v>
      </c>
      <c r="C425">
        <v>0</v>
      </c>
      <c r="D425">
        <v>0</v>
      </c>
      <c r="E425">
        <v>0</v>
      </c>
      <c r="F425">
        <v>0.2</v>
      </c>
      <c r="G425">
        <v>1</v>
      </c>
      <c r="H425">
        <v>0.37</v>
      </c>
    </row>
    <row r="426" spans="1:8">
      <c r="A426" s="263" t="s">
        <v>838</v>
      </c>
      <c r="B426">
        <v>1</v>
      </c>
      <c r="C426">
        <v>0</v>
      </c>
      <c r="D426">
        <v>0</v>
      </c>
      <c r="F426">
        <v>0.2</v>
      </c>
      <c r="G426">
        <v>0.75</v>
      </c>
      <c r="H426">
        <v>0.39</v>
      </c>
    </row>
    <row r="427" spans="1:8">
      <c r="A427" s="263" t="s">
        <v>839</v>
      </c>
      <c r="B427">
        <v>1</v>
      </c>
      <c r="F427">
        <v>0</v>
      </c>
      <c r="G427">
        <v>0.25</v>
      </c>
      <c r="H427">
        <v>0.42</v>
      </c>
    </row>
    <row r="428" spans="1:8">
      <c r="A428" s="263" t="s">
        <v>840</v>
      </c>
      <c r="B428">
        <v>1</v>
      </c>
      <c r="C428">
        <v>0</v>
      </c>
      <c r="F428">
        <v>0</v>
      </c>
      <c r="G428">
        <v>0.5</v>
      </c>
      <c r="H428">
        <v>0.38</v>
      </c>
    </row>
    <row r="429" spans="1:8">
      <c r="A429" s="263" t="s">
        <v>841</v>
      </c>
      <c r="B429">
        <v>1</v>
      </c>
      <c r="C429">
        <v>0.2</v>
      </c>
      <c r="E429">
        <v>0</v>
      </c>
      <c r="F429">
        <v>0</v>
      </c>
      <c r="G429">
        <v>0.75</v>
      </c>
      <c r="H429">
        <v>0.39</v>
      </c>
    </row>
    <row r="430" spans="1:8">
      <c r="A430" s="263" t="s">
        <v>842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0.33</v>
      </c>
    </row>
    <row r="431" spans="1:8">
      <c r="A431" s="263" t="s">
        <v>843</v>
      </c>
      <c r="B431">
        <v>1</v>
      </c>
      <c r="C431">
        <v>0</v>
      </c>
      <c r="D431">
        <v>0</v>
      </c>
      <c r="E431">
        <v>0</v>
      </c>
      <c r="F431">
        <v>0.2</v>
      </c>
      <c r="G431">
        <v>1</v>
      </c>
      <c r="H431">
        <v>0.37</v>
      </c>
    </row>
    <row r="432" spans="1:8">
      <c r="A432" s="263" t="s">
        <v>844</v>
      </c>
      <c r="B432">
        <v>0.9</v>
      </c>
      <c r="C432">
        <v>0.2</v>
      </c>
      <c r="D432">
        <v>0</v>
      </c>
      <c r="E432">
        <v>0</v>
      </c>
      <c r="F432">
        <v>0</v>
      </c>
      <c r="G432">
        <v>1</v>
      </c>
      <c r="H432">
        <v>0.35</v>
      </c>
    </row>
    <row r="433" spans="1:8">
      <c r="A433" s="263" t="s">
        <v>845</v>
      </c>
      <c r="B433">
        <v>1</v>
      </c>
      <c r="F433">
        <v>0.2</v>
      </c>
      <c r="G433">
        <v>0.25</v>
      </c>
      <c r="H433">
        <v>0.48</v>
      </c>
    </row>
    <row r="434" spans="1:8">
      <c r="A434" s="263" t="s">
        <v>846</v>
      </c>
      <c r="B434">
        <v>1</v>
      </c>
      <c r="F434">
        <v>0.1</v>
      </c>
      <c r="G434">
        <v>0.25</v>
      </c>
      <c r="H434">
        <v>0.45</v>
      </c>
    </row>
    <row r="435" spans="1:8">
      <c r="A435" s="264" t="s">
        <v>1072</v>
      </c>
      <c r="B435">
        <v>0.8</v>
      </c>
      <c r="D435">
        <v>0</v>
      </c>
      <c r="F435">
        <v>0.5</v>
      </c>
      <c r="G435">
        <v>0.5</v>
      </c>
      <c r="H435">
        <v>0.45</v>
      </c>
    </row>
    <row r="436" spans="1:8">
      <c r="A436" s="264" t="s">
        <v>1073</v>
      </c>
      <c r="B436">
        <v>0.8</v>
      </c>
      <c r="C436">
        <v>0</v>
      </c>
      <c r="D436">
        <v>0</v>
      </c>
      <c r="E436">
        <v>0</v>
      </c>
      <c r="F436">
        <v>0.2</v>
      </c>
      <c r="G436">
        <v>1</v>
      </c>
      <c r="H436">
        <v>0.33</v>
      </c>
    </row>
    <row r="437" spans="1:8">
      <c r="A437" s="264" t="s">
        <v>1074</v>
      </c>
      <c r="B437">
        <v>0.9</v>
      </c>
      <c r="C437">
        <v>0</v>
      </c>
      <c r="D437">
        <v>0</v>
      </c>
      <c r="F437">
        <v>0.3</v>
      </c>
      <c r="G437">
        <v>0.75</v>
      </c>
      <c r="H437">
        <v>0.39</v>
      </c>
    </row>
    <row r="438" spans="1:8">
      <c r="A438" s="264" t="s">
        <v>1075</v>
      </c>
      <c r="B438">
        <v>0.9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0.32</v>
      </c>
    </row>
    <row r="439" spans="1:8">
      <c r="A439" s="264" t="s">
        <v>1076</v>
      </c>
      <c r="B439">
        <v>0.8</v>
      </c>
      <c r="C439">
        <v>0.4</v>
      </c>
      <c r="D439">
        <v>0</v>
      </c>
      <c r="F439">
        <v>0.1</v>
      </c>
      <c r="G439">
        <v>0.75</v>
      </c>
      <c r="H439">
        <v>0.41</v>
      </c>
    </row>
    <row r="440" spans="1:8">
      <c r="A440" s="264" t="s">
        <v>1077</v>
      </c>
      <c r="B440">
        <v>0.9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0.32</v>
      </c>
    </row>
    <row r="441" spans="1:8">
      <c r="A441" s="264" t="s">
        <v>1078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0.33</v>
      </c>
    </row>
    <row r="442" spans="1:8">
      <c r="A442" s="264" t="s">
        <v>1079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0.33</v>
      </c>
    </row>
    <row r="443" spans="1:8">
      <c r="A443" s="264" t="s">
        <v>855</v>
      </c>
      <c r="B443">
        <v>1</v>
      </c>
      <c r="C443">
        <v>0.6</v>
      </c>
      <c r="D443">
        <v>0.6</v>
      </c>
      <c r="E443">
        <v>0</v>
      </c>
      <c r="F443">
        <v>0.6</v>
      </c>
      <c r="G443">
        <v>1</v>
      </c>
      <c r="H443">
        <v>0.63</v>
      </c>
    </row>
    <row r="444" spans="1:8">
      <c r="A444" s="264" t="s">
        <v>856</v>
      </c>
      <c r="B444">
        <v>1</v>
      </c>
      <c r="F444">
        <v>0</v>
      </c>
      <c r="G444">
        <v>0.25</v>
      </c>
      <c r="H444">
        <v>0.42</v>
      </c>
    </row>
    <row r="445" spans="1:8">
      <c r="A445" s="264" t="s">
        <v>857</v>
      </c>
      <c r="B445">
        <v>1</v>
      </c>
      <c r="F445">
        <v>0.4</v>
      </c>
      <c r="G445">
        <v>0.25</v>
      </c>
      <c r="H445">
        <v>0.55000000000000004</v>
      </c>
    </row>
    <row r="446" spans="1:8">
      <c r="A446" s="264" t="s">
        <v>858</v>
      </c>
    </row>
    <row r="447" spans="1:8">
      <c r="A447" s="264" t="s">
        <v>860</v>
      </c>
    </row>
    <row r="448" spans="1:8">
      <c r="A448" s="264" t="s">
        <v>861</v>
      </c>
      <c r="B448">
        <v>0.9</v>
      </c>
      <c r="D448">
        <v>0.5</v>
      </c>
      <c r="E448">
        <v>0</v>
      </c>
      <c r="F448">
        <v>0</v>
      </c>
      <c r="G448">
        <v>0.75</v>
      </c>
      <c r="H448">
        <v>0.43</v>
      </c>
    </row>
    <row r="449" spans="1:8">
      <c r="A449" s="264" t="s">
        <v>862</v>
      </c>
      <c r="B449">
        <v>0.9</v>
      </c>
      <c r="C449">
        <v>0</v>
      </c>
      <c r="D449">
        <v>0</v>
      </c>
      <c r="F449">
        <v>0</v>
      </c>
      <c r="G449">
        <v>0.75</v>
      </c>
      <c r="H449">
        <v>0.33</v>
      </c>
    </row>
    <row r="450" spans="1:8">
      <c r="A450" s="264" t="s">
        <v>863</v>
      </c>
      <c r="B450">
        <v>0.7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0.28000000000000003</v>
      </c>
    </row>
    <row r="451" spans="1:8">
      <c r="A451" s="264" t="s">
        <v>864</v>
      </c>
      <c r="B451">
        <v>1</v>
      </c>
      <c r="C451">
        <v>0</v>
      </c>
      <c r="F451">
        <v>0.4</v>
      </c>
      <c r="G451">
        <v>0.5</v>
      </c>
      <c r="H451">
        <v>0.48</v>
      </c>
    </row>
    <row r="452" spans="1:8">
      <c r="A452" s="311" t="s">
        <v>1178</v>
      </c>
      <c r="B452">
        <v>0.9</v>
      </c>
      <c r="C452">
        <v>0</v>
      </c>
      <c r="D452">
        <v>0</v>
      </c>
      <c r="E452">
        <v>0</v>
      </c>
      <c r="F452">
        <v>0.4</v>
      </c>
      <c r="G452">
        <v>1</v>
      </c>
      <c r="H452">
        <v>0.38</v>
      </c>
    </row>
    <row r="453" spans="1:8">
      <c r="A453" s="311" t="s">
        <v>1179</v>
      </c>
      <c r="B453">
        <v>0.8</v>
      </c>
      <c r="C453">
        <v>0</v>
      </c>
      <c r="D453">
        <v>0</v>
      </c>
      <c r="E453">
        <v>0</v>
      </c>
      <c r="F453">
        <v>0.3</v>
      </c>
      <c r="G453">
        <v>1</v>
      </c>
      <c r="H453">
        <v>0.35</v>
      </c>
    </row>
    <row r="454" spans="1:8">
      <c r="A454" s="311" t="s">
        <v>1180</v>
      </c>
      <c r="B454">
        <v>0.8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0.3</v>
      </c>
    </row>
    <row r="455" spans="1:8">
      <c r="A455" s="311" t="s">
        <v>1181</v>
      </c>
      <c r="B455">
        <v>0.8</v>
      </c>
      <c r="C455">
        <v>0</v>
      </c>
      <c r="D455">
        <v>0</v>
      </c>
      <c r="F455">
        <v>0.3</v>
      </c>
      <c r="G455">
        <v>0.75</v>
      </c>
      <c r="H455">
        <v>0.37</v>
      </c>
    </row>
    <row r="456" spans="1:8">
      <c r="A456" s="311" t="s">
        <v>1182</v>
      </c>
      <c r="B456">
        <v>0.9</v>
      </c>
      <c r="C456">
        <v>0</v>
      </c>
      <c r="F456">
        <v>0</v>
      </c>
      <c r="G456">
        <v>0.5</v>
      </c>
      <c r="H456">
        <v>0.35</v>
      </c>
    </row>
    <row r="457" spans="1:8">
      <c r="A457" s="311" t="s">
        <v>1183</v>
      </c>
      <c r="B457">
        <v>0.8</v>
      </c>
      <c r="C457">
        <v>0</v>
      </c>
      <c r="E457">
        <v>0</v>
      </c>
      <c r="F457">
        <v>0.2</v>
      </c>
      <c r="G457">
        <v>0.75</v>
      </c>
      <c r="H457">
        <v>0.35</v>
      </c>
    </row>
    <row r="458" spans="1:8">
      <c r="A458" s="311" t="s">
        <v>1079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0.33</v>
      </c>
    </row>
    <row r="459" spans="1:8">
      <c r="A459" s="311" t="s">
        <v>1178</v>
      </c>
      <c r="B459">
        <v>0.9</v>
      </c>
      <c r="C459">
        <v>0</v>
      </c>
      <c r="D459">
        <v>0</v>
      </c>
      <c r="E459">
        <v>0</v>
      </c>
      <c r="F459">
        <v>0.4</v>
      </c>
      <c r="G459">
        <v>1</v>
      </c>
      <c r="H459">
        <v>0.38</v>
      </c>
    </row>
    <row r="460" spans="1:8">
      <c r="A460" s="311" t="s">
        <v>1179</v>
      </c>
      <c r="B460">
        <v>0.8</v>
      </c>
      <c r="C460">
        <v>0</v>
      </c>
      <c r="D460">
        <v>0</v>
      </c>
      <c r="E460">
        <v>0</v>
      </c>
      <c r="F460">
        <v>0.3</v>
      </c>
      <c r="G460">
        <v>1</v>
      </c>
      <c r="H460">
        <v>0.35</v>
      </c>
    </row>
    <row r="461" spans="1:8">
      <c r="A461" s="311" t="s">
        <v>1180</v>
      </c>
      <c r="B461">
        <v>0.8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0.3</v>
      </c>
    </row>
    <row r="462" spans="1:8">
      <c r="A462" s="311" t="s">
        <v>1181</v>
      </c>
      <c r="B462">
        <v>0.8</v>
      </c>
      <c r="C462">
        <v>0</v>
      </c>
      <c r="D462">
        <v>0</v>
      </c>
      <c r="F462">
        <v>0.3</v>
      </c>
      <c r="G462">
        <v>0.75</v>
      </c>
      <c r="H462">
        <v>0.37</v>
      </c>
    </row>
    <row r="463" spans="1:8">
      <c r="A463" s="311" t="s">
        <v>1182</v>
      </c>
      <c r="B463">
        <v>0.9</v>
      </c>
      <c r="C463">
        <v>0</v>
      </c>
      <c r="F463">
        <v>0</v>
      </c>
      <c r="G463">
        <v>0.5</v>
      </c>
      <c r="H463">
        <v>0.35</v>
      </c>
    </row>
    <row r="464" spans="1:8">
      <c r="A464" s="311" t="s">
        <v>1183</v>
      </c>
      <c r="B464">
        <v>0.8</v>
      </c>
      <c r="C464">
        <v>0</v>
      </c>
      <c r="E464">
        <v>0</v>
      </c>
      <c r="F464">
        <v>0.2</v>
      </c>
      <c r="G464">
        <v>0.75</v>
      </c>
      <c r="H464">
        <v>0.35</v>
      </c>
    </row>
    <row r="465" spans="1:8">
      <c r="A465" s="311" t="s">
        <v>1079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0.33</v>
      </c>
    </row>
    <row r="466" spans="1:8">
      <c r="A466" s="286" t="s">
        <v>872</v>
      </c>
      <c r="B466">
        <v>1</v>
      </c>
      <c r="F466">
        <v>0.4</v>
      </c>
      <c r="G466">
        <v>0.25</v>
      </c>
      <c r="H466">
        <v>0.55000000000000004</v>
      </c>
    </row>
    <row r="467" spans="1:8">
      <c r="A467" s="286" t="s">
        <v>874</v>
      </c>
      <c r="B467">
        <v>1</v>
      </c>
      <c r="D467">
        <v>0</v>
      </c>
      <c r="F467">
        <v>0.4</v>
      </c>
      <c r="G467">
        <v>0.5</v>
      </c>
      <c r="H467">
        <v>0.48</v>
      </c>
    </row>
    <row r="468" spans="1:8">
      <c r="A468" s="286" t="s">
        <v>875</v>
      </c>
      <c r="B468">
        <v>1</v>
      </c>
      <c r="D468">
        <v>0</v>
      </c>
      <c r="F468">
        <v>0.3</v>
      </c>
      <c r="G468">
        <v>0.5</v>
      </c>
      <c r="H468">
        <v>0.45</v>
      </c>
    </row>
    <row r="469" spans="1:8">
      <c r="A469" s="286" t="s">
        <v>876</v>
      </c>
      <c r="B469">
        <v>1</v>
      </c>
      <c r="F469">
        <v>0.7</v>
      </c>
      <c r="G469">
        <v>0.25</v>
      </c>
      <c r="H469">
        <v>0.65</v>
      </c>
    </row>
    <row r="470" spans="1:8">
      <c r="A470" s="286" t="s">
        <v>877</v>
      </c>
      <c r="B470">
        <v>1</v>
      </c>
      <c r="C470">
        <v>0.3</v>
      </c>
      <c r="D470">
        <v>0</v>
      </c>
      <c r="E470">
        <v>0</v>
      </c>
      <c r="F470">
        <v>0.6</v>
      </c>
      <c r="G470">
        <v>1</v>
      </c>
      <c r="H470">
        <v>0.48</v>
      </c>
    </row>
    <row r="471" spans="1:8">
      <c r="A471" s="286" t="s">
        <v>878</v>
      </c>
      <c r="B471">
        <v>1</v>
      </c>
      <c r="C471">
        <v>0</v>
      </c>
      <c r="D471">
        <v>0</v>
      </c>
      <c r="F471">
        <v>0.5</v>
      </c>
      <c r="G471">
        <v>0.75</v>
      </c>
      <c r="H471">
        <v>0.45</v>
      </c>
    </row>
    <row r="472" spans="1:8">
      <c r="A472" s="286" t="s">
        <v>879</v>
      </c>
      <c r="B472">
        <v>1</v>
      </c>
      <c r="F472">
        <v>0.4</v>
      </c>
      <c r="G472">
        <v>0.25</v>
      </c>
      <c r="H472">
        <v>0.55000000000000004</v>
      </c>
    </row>
    <row r="473" spans="1:8">
      <c r="A473" s="286" t="s">
        <v>880</v>
      </c>
      <c r="B473">
        <v>1</v>
      </c>
      <c r="F473">
        <v>0.4</v>
      </c>
      <c r="G473">
        <v>0.25</v>
      </c>
      <c r="H473">
        <v>0.55000000000000004</v>
      </c>
    </row>
    <row r="474" spans="1:8">
      <c r="A474" s="286" t="s">
        <v>881</v>
      </c>
      <c r="B474">
        <v>1</v>
      </c>
      <c r="F474">
        <v>0.5</v>
      </c>
      <c r="G474">
        <v>0.25</v>
      </c>
      <c r="H474">
        <v>0.57999999999999996</v>
      </c>
    </row>
    <row r="475" spans="1:8">
      <c r="A475" s="286" t="s">
        <v>882</v>
      </c>
      <c r="B475">
        <v>1</v>
      </c>
      <c r="F475">
        <v>1</v>
      </c>
      <c r="G475">
        <v>0.25</v>
      </c>
      <c r="H475">
        <v>0.75</v>
      </c>
    </row>
    <row r="476" spans="1:8">
      <c r="A476" s="286" t="s">
        <v>883</v>
      </c>
      <c r="B476">
        <v>1</v>
      </c>
      <c r="F476">
        <v>0.4</v>
      </c>
      <c r="G476">
        <v>0.25</v>
      </c>
      <c r="H476">
        <v>0.55000000000000004</v>
      </c>
    </row>
    <row r="477" spans="1:8">
      <c r="A477" s="286" t="s">
        <v>884</v>
      </c>
      <c r="B477">
        <v>1</v>
      </c>
      <c r="F477">
        <v>0.1</v>
      </c>
      <c r="G477">
        <v>0.25</v>
      </c>
      <c r="H477">
        <v>0.45</v>
      </c>
    </row>
    <row r="478" spans="1:8">
      <c r="A478" s="286" t="s">
        <v>885</v>
      </c>
    </row>
    <row r="479" spans="1:8">
      <c r="A479" s="286" t="s">
        <v>886</v>
      </c>
      <c r="B479">
        <v>1</v>
      </c>
      <c r="C479">
        <v>0</v>
      </c>
      <c r="F479">
        <v>0.3</v>
      </c>
      <c r="G479">
        <v>0.5</v>
      </c>
      <c r="H479">
        <v>0.45</v>
      </c>
    </row>
    <row r="480" spans="1:8">
      <c r="A480" s="286" t="s">
        <v>888</v>
      </c>
      <c r="B480">
        <v>1</v>
      </c>
      <c r="F480">
        <v>0</v>
      </c>
      <c r="G480">
        <v>0.25</v>
      </c>
      <c r="H480">
        <v>0.42</v>
      </c>
    </row>
    <row r="481" spans="1:8">
      <c r="A481" s="286" t="s">
        <v>889</v>
      </c>
      <c r="B481">
        <v>0.8</v>
      </c>
      <c r="C481">
        <v>0</v>
      </c>
      <c r="D481">
        <v>0.2</v>
      </c>
      <c r="F481">
        <v>0.2</v>
      </c>
      <c r="G481">
        <v>0.75</v>
      </c>
      <c r="H481">
        <v>0.39</v>
      </c>
    </row>
    <row r="482" spans="1:8">
      <c r="A482" s="286" t="s">
        <v>890</v>
      </c>
      <c r="B482">
        <v>0.8</v>
      </c>
      <c r="C482">
        <v>0</v>
      </c>
      <c r="D482">
        <v>0.3</v>
      </c>
      <c r="E482">
        <v>0</v>
      </c>
      <c r="F482">
        <v>0.1</v>
      </c>
      <c r="G482">
        <v>1</v>
      </c>
      <c r="H482">
        <v>0.37</v>
      </c>
    </row>
    <row r="483" spans="1:8">
      <c r="A483" s="286" t="s">
        <v>891</v>
      </c>
      <c r="B483">
        <v>0.9</v>
      </c>
      <c r="C483">
        <v>0</v>
      </c>
      <c r="D483">
        <v>0</v>
      </c>
      <c r="E483">
        <v>0</v>
      </c>
      <c r="F483">
        <v>0.4</v>
      </c>
      <c r="G483">
        <v>1</v>
      </c>
      <c r="H483">
        <v>0.38</v>
      </c>
    </row>
    <row r="484" spans="1:8">
      <c r="A484" s="312" t="s">
        <v>1184</v>
      </c>
    </row>
    <row r="485" spans="1:8">
      <c r="A485" s="312" t="s">
        <v>1184</v>
      </c>
    </row>
    <row r="486" spans="1:8">
      <c r="A486" s="307" t="s">
        <v>892</v>
      </c>
      <c r="B486">
        <v>1</v>
      </c>
      <c r="C486">
        <v>0</v>
      </c>
      <c r="D486">
        <v>0</v>
      </c>
      <c r="E486">
        <v>0</v>
      </c>
      <c r="F486">
        <v>0.2</v>
      </c>
      <c r="G486">
        <v>1</v>
      </c>
      <c r="H486">
        <v>0.37</v>
      </c>
    </row>
    <row r="487" spans="1:8">
      <c r="A487" s="307" t="s">
        <v>893</v>
      </c>
      <c r="B487">
        <v>1</v>
      </c>
      <c r="F487">
        <v>0.4</v>
      </c>
      <c r="G487">
        <v>0.25</v>
      </c>
      <c r="H487">
        <v>0.55000000000000004</v>
      </c>
    </row>
    <row r="488" spans="1:8">
      <c r="A488" s="307" t="s">
        <v>894</v>
      </c>
      <c r="B488">
        <v>1</v>
      </c>
      <c r="F488">
        <v>0.2</v>
      </c>
      <c r="G488">
        <v>0.25</v>
      </c>
      <c r="H488">
        <v>0.48</v>
      </c>
    </row>
    <row r="489" spans="1:8">
      <c r="A489" s="307" t="s">
        <v>895</v>
      </c>
      <c r="B489">
        <v>1</v>
      </c>
      <c r="F489">
        <v>0.4</v>
      </c>
      <c r="G489">
        <v>0.25</v>
      </c>
      <c r="H489">
        <v>0.55000000000000004</v>
      </c>
    </row>
    <row r="490" spans="1:8">
      <c r="A490" s="308" t="s">
        <v>896</v>
      </c>
      <c r="B490">
        <v>1</v>
      </c>
      <c r="C490">
        <v>0.2</v>
      </c>
      <c r="D490">
        <v>0</v>
      </c>
      <c r="F490">
        <v>0.3</v>
      </c>
      <c r="G490">
        <v>0.75</v>
      </c>
      <c r="H490">
        <v>0.45</v>
      </c>
    </row>
    <row r="491" spans="1:8">
      <c r="A491" s="308" t="s">
        <v>897</v>
      </c>
      <c r="B491">
        <v>1</v>
      </c>
      <c r="C491">
        <v>0.1</v>
      </c>
      <c r="D491">
        <v>0</v>
      </c>
      <c r="E491">
        <v>0</v>
      </c>
      <c r="F491">
        <v>0.2</v>
      </c>
      <c r="G491">
        <v>1</v>
      </c>
      <c r="H491">
        <v>0.38</v>
      </c>
    </row>
    <row r="492" spans="1:8">
      <c r="A492" s="308" t="s">
        <v>898</v>
      </c>
      <c r="B492">
        <v>1</v>
      </c>
      <c r="C492">
        <v>0.1</v>
      </c>
      <c r="D492">
        <v>0</v>
      </c>
      <c r="E492">
        <v>0</v>
      </c>
      <c r="F492">
        <v>0.1</v>
      </c>
      <c r="G492">
        <v>1</v>
      </c>
      <c r="H492">
        <v>0.37</v>
      </c>
    </row>
    <row r="493" spans="1:8">
      <c r="A493" s="313" t="s">
        <v>899</v>
      </c>
      <c r="B493">
        <v>1</v>
      </c>
      <c r="F493">
        <v>0</v>
      </c>
      <c r="G493">
        <v>0.25</v>
      </c>
      <c r="H493">
        <v>0.42</v>
      </c>
    </row>
    <row r="494" spans="1:8">
      <c r="A494" s="313" t="s">
        <v>900</v>
      </c>
    </row>
    <row r="495" spans="1:8">
      <c r="A495" s="313" t="s">
        <v>901</v>
      </c>
      <c r="B495">
        <v>0.8</v>
      </c>
      <c r="F495">
        <v>0</v>
      </c>
      <c r="G495">
        <v>0.25</v>
      </c>
      <c r="H495">
        <v>0.35</v>
      </c>
    </row>
    <row r="496" spans="1:8">
      <c r="A496" s="313" t="s">
        <v>902</v>
      </c>
    </row>
    <row r="497" spans="1:8">
      <c r="A497" s="313" t="s">
        <v>903</v>
      </c>
      <c r="B497">
        <v>0.8</v>
      </c>
      <c r="F497">
        <v>0</v>
      </c>
      <c r="G497">
        <v>0.25</v>
      </c>
      <c r="H497">
        <v>0.35</v>
      </c>
    </row>
    <row r="498" spans="1:8">
      <c r="A498" s="313" t="s">
        <v>904</v>
      </c>
      <c r="B498">
        <v>1</v>
      </c>
      <c r="F498">
        <v>0</v>
      </c>
      <c r="G498">
        <v>0.25</v>
      </c>
      <c r="H498">
        <v>0.42</v>
      </c>
    </row>
    <row r="499" spans="1:8">
      <c r="A499" s="313" t="s">
        <v>905</v>
      </c>
      <c r="B499">
        <v>1</v>
      </c>
      <c r="F499">
        <v>0</v>
      </c>
      <c r="G499">
        <v>0.25</v>
      </c>
      <c r="H499">
        <v>0.42</v>
      </c>
    </row>
    <row r="500" spans="1:8">
      <c r="A500" s="315" t="s">
        <v>906</v>
      </c>
      <c r="B500">
        <v>1</v>
      </c>
      <c r="E500">
        <v>0</v>
      </c>
      <c r="F500">
        <v>0.1</v>
      </c>
      <c r="G500">
        <v>0.5</v>
      </c>
      <c r="H500">
        <v>0.4</v>
      </c>
    </row>
    <row r="501" spans="1:8">
      <c r="A501" s="315" t="s">
        <v>907</v>
      </c>
      <c r="B501">
        <v>1</v>
      </c>
      <c r="F501">
        <v>0.2</v>
      </c>
      <c r="G501">
        <v>0.25</v>
      </c>
      <c r="H501">
        <v>0.48</v>
      </c>
    </row>
    <row r="502" spans="1:8">
      <c r="A502" s="315" t="s">
        <v>908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0.33</v>
      </c>
    </row>
    <row r="503" spans="1:8">
      <c r="A503" s="315" t="s">
        <v>909</v>
      </c>
      <c r="B503">
        <v>1</v>
      </c>
      <c r="F503">
        <v>0.3</v>
      </c>
      <c r="G503">
        <v>0.25</v>
      </c>
      <c r="H503">
        <v>0.52</v>
      </c>
    </row>
    <row r="504" spans="1:8">
      <c r="A504" s="315" t="s">
        <v>910</v>
      </c>
      <c r="B504">
        <v>1</v>
      </c>
      <c r="D504">
        <v>0</v>
      </c>
      <c r="F504">
        <v>0.3</v>
      </c>
      <c r="G504">
        <v>0.5</v>
      </c>
      <c r="H504">
        <v>0.45</v>
      </c>
    </row>
    <row r="505" spans="1:8">
      <c r="A505" s="315" t="s">
        <v>911</v>
      </c>
      <c r="B505">
        <v>1</v>
      </c>
      <c r="F505">
        <v>0.2</v>
      </c>
      <c r="G505">
        <v>0.25</v>
      </c>
      <c r="H505">
        <v>0.48</v>
      </c>
    </row>
    <row r="506" spans="1:8">
      <c r="A506" s="315" t="s">
        <v>912</v>
      </c>
      <c r="B506">
        <v>1</v>
      </c>
      <c r="F506">
        <v>0.7</v>
      </c>
      <c r="G506">
        <v>0.25</v>
      </c>
      <c r="H506">
        <v>0.65</v>
      </c>
    </row>
    <row r="507" spans="1:8">
      <c r="A507" s="315" t="s">
        <v>913</v>
      </c>
      <c r="B507">
        <v>1</v>
      </c>
      <c r="F507">
        <v>0.5</v>
      </c>
      <c r="G507">
        <v>0.25</v>
      </c>
      <c r="H507">
        <v>0.57999999999999996</v>
      </c>
    </row>
    <row r="508" spans="1:8">
      <c r="A508" s="315" t="s">
        <v>914</v>
      </c>
      <c r="B508">
        <v>1</v>
      </c>
      <c r="C508">
        <v>0</v>
      </c>
      <c r="F508">
        <v>0.2</v>
      </c>
      <c r="G508">
        <v>0.5</v>
      </c>
      <c r="H508">
        <v>0.42</v>
      </c>
    </row>
    <row r="509" spans="1:8">
      <c r="A509" s="315" t="s">
        <v>916</v>
      </c>
      <c r="B509">
        <v>1</v>
      </c>
      <c r="C509">
        <v>0</v>
      </c>
      <c r="F509">
        <v>0.2</v>
      </c>
      <c r="G509">
        <v>0.5</v>
      </c>
      <c r="H509">
        <v>0.42</v>
      </c>
    </row>
    <row r="510" spans="1:8">
      <c r="A510" s="315" t="s">
        <v>917</v>
      </c>
      <c r="B510">
        <v>0.9</v>
      </c>
      <c r="C510">
        <v>0.3</v>
      </c>
      <c r="D510">
        <v>0</v>
      </c>
      <c r="F510">
        <v>0</v>
      </c>
      <c r="G510">
        <v>0.75</v>
      </c>
      <c r="H510">
        <v>0.39</v>
      </c>
    </row>
    <row r="511" spans="1:8">
      <c r="A511" s="319" t="s">
        <v>918</v>
      </c>
      <c r="B511">
        <v>1</v>
      </c>
      <c r="C511">
        <v>0</v>
      </c>
      <c r="D511">
        <v>0</v>
      </c>
      <c r="E511">
        <v>0</v>
      </c>
      <c r="F511">
        <v>0.4</v>
      </c>
      <c r="G511">
        <v>1</v>
      </c>
      <c r="H511">
        <v>0.4</v>
      </c>
    </row>
    <row r="512" spans="1:8">
      <c r="A512" s="319" t="s">
        <v>919</v>
      </c>
      <c r="B512">
        <v>1</v>
      </c>
      <c r="F512">
        <v>0</v>
      </c>
      <c r="G512">
        <v>0.25</v>
      </c>
      <c r="H512">
        <v>0.42</v>
      </c>
    </row>
    <row r="513" spans="1:8">
      <c r="A513" s="319" t="s">
        <v>920</v>
      </c>
      <c r="B513">
        <v>1</v>
      </c>
      <c r="C513">
        <v>0</v>
      </c>
      <c r="E513">
        <v>0</v>
      </c>
      <c r="F513">
        <v>0</v>
      </c>
      <c r="G513">
        <v>0.75</v>
      </c>
      <c r="H513">
        <v>0.35</v>
      </c>
    </row>
    <row r="514" spans="1:8">
      <c r="A514" s="319" t="s">
        <v>921</v>
      </c>
      <c r="B514">
        <v>1</v>
      </c>
      <c r="F514">
        <v>0.3</v>
      </c>
      <c r="G514">
        <v>0.25</v>
      </c>
      <c r="H514">
        <v>0.52</v>
      </c>
    </row>
    <row r="515" spans="1:8">
      <c r="A515" s="319" t="s">
        <v>922</v>
      </c>
      <c r="B515">
        <v>1</v>
      </c>
      <c r="D515">
        <v>0</v>
      </c>
      <c r="F515">
        <v>0.2</v>
      </c>
      <c r="G515">
        <v>0.5</v>
      </c>
      <c r="H515">
        <v>0.42</v>
      </c>
    </row>
    <row r="516" spans="1:8">
      <c r="A516" s="319" t="s">
        <v>923</v>
      </c>
      <c r="B516">
        <v>1</v>
      </c>
      <c r="F516">
        <v>0.4</v>
      </c>
      <c r="G516">
        <v>0.25</v>
      </c>
      <c r="H516">
        <v>0.55000000000000004</v>
      </c>
    </row>
    <row r="517" spans="1:8">
      <c r="A517" s="319" t="s">
        <v>924</v>
      </c>
      <c r="B517">
        <v>1</v>
      </c>
      <c r="D517">
        <v>0</v>
      </c>
      <c r="F517">
        <v>0.3</v>
      </c>
      <c r="G517">
        <v>0.5</v>
      </c>
      <c r="H517">
        <v>0.45</v>
      </c>
    </row>
    <row r="518" spans="1:8">
      <c r="A518" s="319" t="s">
        <v>925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0.33</v>
      </c>
    </row>
    <row r="519" spans="1:8">
      <c r="A519" s="319" t="s">
        <v>926</v>
      </c>
      <c r="B519">
        <v>1</v>
      </c>
      <c r="C519">
        <v>0</v>
      </c>
      <c r="D519">
        <v>0</v>
      </c>
      <c r="E519">
        <v>0</v>
      </c>
      <c r="F519">
        <v>0.4</v>
      </c>
      <c r="G519">
        <v>1</v>
      </c>
      <c r="H519">
        <v>0.4</v>
      </c>
    </row>
    <row r="520" spans="1:8">
      <c r="A520" s="319" t="s">
        <v>927</v>
      </c>
      <c r="B520">
        <v>0.9</v>
      </c>
      <c r="C520">
        <v>0.2</v>
      </c>
      <c r="D520">
        <v>0</v>
      </c>
      <c r="E520">
        <v>0</v>
      </c>
      <c r="F520">
        <v>0.1</v>
      </c>
      <c r="G520">
        <v>1</v>
      </c>
      <c r="H520">
        <v>0.37</v>
      </c>
    </row>
    <row r="521" spans="1:8">
      <c r="A521" s="319" t="s">
        <v>928</v>
      </c>
      <c r="B521">
        <v>0.8</v>
      </c>
      <c r="C521">
        <v>0.5</v>
      </c>
      <c r="D521">
        <v>0</v>
      </c>
      <c r="E521">
        <v>0</v>
      </c>
      <c r="F521">
        <v>0</v>
      </c>
      <c r="G521">
        <v>1</v>
      </c>
      <c r="H521">
        <v>0.38</v>
      </c>
    </row>
    <row r="522" spans="1:8">
      <c r="A522" s="319" t="s">
        <v>929</v>
      </c>
      <c r="B522">
        <v>0.9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0.32</v>
      </c>
    </row>
    <row r="523" spans="1:8">
      <c r="A523" s="319" t="s">
        <v>930</v>
      </c>
      <c r="B523">
        <v>1</v>
      </c>
      <c r="C523">
        <v>0.2</v>
      </c>
      <c r="D523">
        <v>0.3</v>
      </c>
      <c r="E523">
        <v>0</v>
      </c>
      <c r="F523">
        <v>0</v>
      </c>
      <c r="G523">
        <v>1</v>
      </c>
      <c r="H523">
        <v>0.42</v>
      </c>
    </row>
    <row r="524" spans="1:8">
      <c r="A524" s="319" t="s">
        <v>931</v>
      </c>
      <c r="B524">
        <v>1</v>
      </c>
      <c r="C524">
        <v>0.1</v>
      </c>
      <c r="D524">
        <v>0.3</v>
      </c>
      <c r="E524">
        <v>0</v>
      </c>
      <c r="F524">
        <v>0.5</v>
      </c>
      <c r="G524">
        <v>1</v>
      </c>
      <c r="H524">
        <v>0.48</v>
      </c>
    </row>
    <row r="525" spans="1:8">
      <c r="A525" s="319" t="s">
        <v>932</v>
      </c>
      <c r="B525">
        <v>1</v>
      </c>
      <c r="C525">
        <v>0.1</v>
      </c>
      <c r="D525">
        <v>0.2</v>
      </c>
      <c r="E525">
        <v>0</v>
      </c>
      <c r="F525">
        <v>0.2</v>
      </c>
      <c r="G525">
        <v>1</v>
      </c>
      <c r="H525">
        <v>0.42</v>
      </c>
    </row>
    <row r="526" spans="1:8">
      <c r="A526" s="319" t="s">
        <v>933</v>
      </c>
      <c r="B526">
        <v>1</v>
      </c>
      <c r="C526">
        <v>0.2</v>
      </c>
      <c r="D526">
        <v>0.5</v>
      </c>
      <c r="E526">
        <v>0.2</v>
      </c>
      <c r="F526">
        <v>0.4</v>
      </c>
      <c r="G526">
        <v>1</v>
      </c>
      <c r="H526">
        <v>0.55000000000000004</v>
      </c>
    </row>
    <row r="527" spans="1:8">
      <c r="A527" s="319" t="s">
        <v>934</v>
      </c>
    </row>
    <row r="528" spans="1:8">
      <c r="A528" s="319" t="s">
        <v>936</v>
      </c>
    </row>
    <row r="529" spans="1:8">
      <c r="A529" s="319" t="s">
        <v>937</v>
      </c>
      <c r="B529">
        <v>1</v>
      </c>
      <c r="F529">
        <v>0</v>
      </c>
      <c r="G529">
        <v>0.25</v>
      </c>
      <c r="H529">
        <v>0.42</v>
      </c>
    </row>
    <row r="530" spans="1:8">
      <c r="A530" s="319" t="s">
        <v>938</v>
      </c>
      <c r="B530">
        <v>1</v>
      </c>
      <c r="F530">
        <v>0.1</v>
      </c>
      <c r="G530">
        <v>0.25</v>
      </c>
      <c r="H530">
        <v>0.45</v>
      </c>
    </row>
    <row r="531" spans="1:8">
      <c r="A531" s="319" t="s">
        <v>939</v>
      </c>
      <c r="B531">
        <v>0.9</v>
      </c>
      <c r="F531">
        <v>0.2</v>
      </c>
      <c r="G531">
        <v>0.25</v>
      </c>
      <c r="H531">
        <v>0.45</v>
      </c>
    </row>
    <row r="532" spans="1:8">
      <c r="A532" s="319" t="s">
        <v>940</v>
      </c>
      <c r="B532">
        <v>0.9</v>
      </c>
      <c r="F532">
        <v>0.2</v>
      </c>
      <c r="G532">
        <v>0.25</v>
      </c>
      <c r="H532">
        <v>0.45</v>
      </c>
    </row>
    <row r="533" spans="1:8">
      <c r="A533" s="322" t="s">
        <v>941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0.33</v>
      </c>
    </row>
    <row r="534" spans="1:8">
      <c r="A534" s="322" t="s">
        <v>942</v>
      </c>
      <c r="B534">
        <v>1</v>
      </c>
      <c r="C534">
        <v>0.2</v>
      </c>
      <c r="D534">
        <v>0</v>
      </c>
      <c r="E534">
        <v>0</v>
      </c>
      <c r="F534">
        <v>0.4</v>
      </c>
      <c r="G534">
        <v>1</v>
      </c>
      <c r="H534">
        <v>0.43</v>
      </c>
    </row>
    <row r="535" spans="1:8">
      <c r="A535" s="322" t="s">
        <v>943</v>
      </c>
      <c r="B535">
        <v>1</v>
      </c>
      <c r="F535">
        <v>0.2</v>
      </c>
      <c r="G535">
        <v>0.25</v>
      </c>
      <c r="H535">
        <v>0.48</v>
      </c>
    </row>
    <row r="536" spans="1:8">
      <c r="A536" s="322" t="s">
        <v>944</v>
      </c>
      <c r="B536">
        <v>1</v>
      </c>
      <c r="F536">
        <v>0.3</v>
      </c>
      <c r="G536">
        <v>0.25</v>
      </c>
      <c r="H536">
        <v>0.52</v>
      </c>
    </row>
    <row r="537" spans="1:8">
      <c r="A537" s="322" t="s">
        <v>945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0.33</v>
      </c>
    </row>
    <row r="538" spans="1:8">
      <c r="A538" s="322" t="s">
        <v>946</v>
      </c>
      <c r="B538">
        <v>1</v>
      </c>
      <c r="D538">
        <v>0</v>
      </c>
      <c r="F538">
        <v>0.2</v>
      </c>
      <c r="G538">
        <v>0.5</v>
      </c>
      <c r="H538">
        <v>0.42</v>
      </c>
    </row>
    <row r="539" spans="1:8">
      <c r="A539" s="322" t="s">
        <v>947</v>
      </c>
      <c r="B539">
        <v>1</v>
      </c>
      <c r="F539">
        <v>0.4</v>
      </c>
      <c r="G539">
        <v>0.25</v>
      </c>
      <c r="H539">
        <v>0.55000000000000004</v>
      </c>
    </row>
    <row r="540" spans="1:8">
      <c r="A540" s="322" t="s">
        <v>948</v>
      </c>
      <c r="B540">
        <v>1</v>
      </c>
      <c r="D540">
        <v>0</v>
      </c>
      <c r="F540">
        <v>0.2</v>
      </c>
      <c r="G540">
        <v>0.5</v>
      </c>
      <c r="H540">
        <v>0.42</v>
      </c>
    </row>
    <row r="541" spans="1:8">
      <c r="A541" s="322" t="s">
        <v>949</v>
      </c>
      <c r="B541">
        <v>1</v>
      </c>
      <c r="D541">
        <v>0</v>
      </c>
      <c r="F541">
        <v>0.2</v>
      </c>
      <c r="G541">
        <v>0.5</v>
      </c>
      <c r="H541">
        <v>0.42</v>
      </c>
    </row>
    <row r="542" spans="1:8">
      <c r="A542" s="322" t="s">
        <v>950</v>
      </c>
      <c r="B542">
        <v>1</v>
      </c>
      <c r="C542">
        <v>0.8</v>
      </c>
      <c r="D542">
        <v>0</v>
      </c>
      <c r="E542">
        <v>0</v>
      </c>
      <c r="F542">
        <v>1</v>
      </c>
      <c r="G542">
        <v>1</v>
      </c>
      <c r="H542">
        <v>0.63</v>
      </c>
    </row>
    <row r="543" spans="1:8">
      <c r="A543" s="322" t="s">
        <v>951</v>
      </c>
    </row>
    <row r="544" spans="1:8">
      <c r="A544" s="322" t="s">
        <v>952</v>
      </c>
    </row>
    <row r="545" spans="1:8">
      <c r="A545" s="322" t="s">
        <v>953</v>
      </c>
      <c r="B545">
        <v>1</v>
      </c>
      <c r="C545">
        <v>0</v>
      </c>
      <c r="D545">
        <v>0</v>
      </c>
      <c r="E545">
        <v>0</v>
      </c>
      <c r="F545">
        <v>0.2</v>
      </c>
      <c r="G545">
        <v>1</v>
      </c>
      <c r="H545">
        <v>0.37</v>
      </c>
    </row>
    <row r="546" spans="1:8">
      <c r="A546" s="322" t="s">
        <v>954</v>
      </c>
      <c r="B546">
        <v>1</v>
      </c>
      <c r="C546">
        <v>1</v>
      </c>
      <c r="D546">
        <v>0</v>
      </c>
      <c r="F546">
        <v>0.3</v>
      </c>
      <c r="G546">
        <v>0.75</v>
      </c>
      <c r="H546">
        <v>0.61</v>
      </c>
    </row>
    <row r="547" spans="1:8">
      <c r="A547" s="325" t="s">
        <v>955</v>
      </c>
      <c r="B547">
        <v>1</v>
      </c>
      <c r="C547">
        <v>0.2</v>
      </c>
      <c r="D547">
        <v>0.1</v>
      </c>
      <c r="E547">
        <v>0.6</v>
      </c>
      <c r="F547">
        <v>0.7</v>
      </c>
      <c r="G547">
        <v>1</v>
      </c>
      <c r="H547">
        <v>0.6</v>
      </c>
    </row>
    <row r="548" spans="1:8">
      <c r="A548" s="325" t="s">
        <v>956</v>
      </c>
      <c r="B548">
        <v>1</v>
      </c>
      <c r="C548">
        <v>0.2</v>
      </c>
      <c r="D548">
        <v>0.2</v>
      </c>
      <c r="F548">
        <v>0.5</v>
      </c>
      <c r="G548">
        <v>0.75</v>
      </c>
      <c r="H548">
        <v>0.53</v>
      </c>
    </row>
    <row r="549" spans="1:8">
      <c r="A549" s="325" t="s">
        <v>957</v>
      </c>
      <c r="B549">
        <v>1</v>
      </c>
      <c r="C549">
        <v>0.2</v>
      </c>
      <c r="D549">
        <v>0.2</v>
      </c>
      <c r="E549">
        <v>0.4</v>
      </c>
      <c r="F549">
        <v>0.4</v>
      </c>
      <c r="G549">
        <v>1</v>
      </c>
      <c r="H549">
        <v>0.53</v>
      </c>
    </row>
    <row r="550" spans="1:8">
      <c r="A550" s="325" t="s">
        <v>958</v>
      </c>
      <c r="B550">
        <v>1</v>
      </c>
      <c r="C550">
        <v>0.5</v>
      </c>
      <c r="D550">
        <v>0.2</v>
      </c>
      <c r="E550">
        <v>0.5</v>
      </c>
      <c r="F550">
        <v>0.5</v>
      </c>
      <c r="G550">
        <v>1</v>
      </c>
      <c r="H550">
        <v>0.62</v>
      </c>
    </row>
    <row r="551" spans="1:8">
      <c r="A551" s="325" t="s">
        <v>959</v>
      </c>
      <c r="B551">
        <v>1</v>
      </c>
      <c r="C551">
        <v>0.2</v>
      </c>
      <c r="D551">
        <v>0.2</v>
      </c>
      <c r="E551">
        <v>0.3</v>
      </c>
      <c r="F551">
        <v>0.4</v>
      </c>
      <c r="G551">
        <v>1</v>
      </c>
      <c r="H551">
        <v>0.52</v>
      </c>
    </row>
    <row r="552" spans="1:8">
      <c r="A552" s="325" t="s">
        <v>960</v>
      </c>
      <c r="B552">
        <v>1</v>
      </c>
      <c r="C552">
        <v>0.5</v>
      </c>
      <c r="D552">
        <v>0.2</v>
      </c>
      <c r="E552">
        <v>0.2</v>
      </c>
      <c r="F552">
        <v>0.7</v>
      </c>
      <c r="G552">
        <v>1</v>
      </c>
      <c r="H552">
        <v>0.6</v>
      </c>
    </row>
    <row r="553" spans="1:8">
      <c r="A553" s="325" t="s">
        <v>961</v>
      </c>
      <c r="B553">
        <v>1</v>
      </c>
      <c r="C553">
        <v>0.5</v>
      </c>
      <c r="D553">
        <v>0.3</v>
      </c>
      <c r="E553">
        <v>1</v>
      </c>
      <c r="F553">
        <v>0.8</v>
      </c>
      <c r="G553">
        <v>1</v>
      </c>
      <c r="H553">
        <v>0.77</v>
      </c>
    </row>
    <row r="554" spans="1:8">
      <c r="A554" s="325" t="s">
        <v>962</v>
      </c>
      <c r="B554">
        <v>1</v>
      </c>
      <c r="C554">
        <v>0.4</v>
      </c>
      <c r="D554">
        <v>0.2</v>
      </c>
      <c r="E554">
        <v>0.4</v>
      </c>
      <c r="F554">
        <v>0.6</v>
      </c>
      <c r="G554">
        <v>1</v>
      </c>
      <c r="H554">
        <v>0.6</v>
      </c>
    </row>
    <row r="555" spans="1:8">
      <c r="A555" s="325" t="s">
        <v>963</v>
      </c>
      <c r="B555">
        <v>0.9</v>
      </c>
      <c r="C555">
        <v>0</v>
      </c>
      <c r="D555">
        <v>0</v>
      </c>
      <c r="F555">
        <v>0.2</v>
      </c>
      <c r="G555">
        <v>0.75</v>
      </c>
      <c r="H555">
        <v>0.37</v>
      </c>
    </row>
    <row r="556" spans="1:8">
      <c r="A556" s="325" t="s">
        <v>964</v>
      </c>
      <c r="B556">
        <v>1</v>
      </c>
      <c r="C556">
        <v>0</v>
      </c>
      <c r="D556">
        <v>0</v>
      </c>
      <c r="E556">
        <v>0</v>
      </c>
      <c r="F556">
        <v>0.2</v>
      </c>
      <c r="G556">
        <v>1</v>
      </c>
      <c r="H556">
        <v>0.37</v>
      </c>
    </row>
    <row r="557" spans="1:8">
      <c r="A557" s="325" t="s">
        <v>965</v>
      </c>
      <c r="B557">
        <v>1</v>
      </c>
      <c r="C557">
        <v>0</v>
      </c>
      <c r="D557">
        <v>0</v>
      </c>
      <c r="E557">
        <v>0</v>
      </c>
      <c r="F557">
        <v>0.2</v>
      </c>
      <c r="G557">
        <v>1</v>
      </c>
      <c r="H557">
        <v>0.37</v>
      </c>
    </row>
    <row r="558" spans="1:8">
      <c r="A558" s="325" t="s">
        <v>966</v>
      </c>
    </row>
    <row r="559" spans="1:8">
      <c r="A559" s="325" t="s">
        <v>967</v>
      </c>
    </row>
    <row r="560" spans="1:8">
      <c r="A560" s="325" t="s">
        <v>968</v>
      </c>
    </row>
    <row r="561" spans="1:8">
      <c r="A561" s="328" t="s">
        <v>969</v>
      </c>
    </row>
    <row r="562" spans="1:8">
      <c r="A562" s="328" t="s">
        <v>970</v>
      </c>
      <c r="B562">
        <v>0.9</v>
      </c>
      <c r="F562">
        <v>0.4</v>
      </c>
      <c r="G562">
        <v>0.25</v>
      </c>
      <c r="H562">
        <v>0.52</v>
      </c>
    </row>
    <row r="563" spans="1:8">
      <c r="A563" s="328" t="s">
        <v>971</v>
      </c>
      <c r="B563">
        <v>0.8</v>
      </c>
      <c r="F563">
        <v>0.3</v>
      </c>
      <c r="G563">
        <v>0.25</v>
      </c>
      <c r="H563">
        <v>0.45</v>
      </c>
    </row>
    <row r="564" spans="1:8">
      <c r="A564" s="328" t="s">
        <v>972</v>
      </c>
      <c r="B564">
        <v>0.8</v>
      </c>
      <c r="F564">
        <v>0.3</v>
      </c>
      <c r="G564">
        <v>0.25</v>
      </c>
      <c r="H564">
        <v>0.45</v>
      </c>
    </row>
    <row r="565" spans="1:8">
      <c r="A565" s="328" t="s">
        <v>973</v>
      </c>
      <c r="B565">
        <v>0.9</v>
      </c>
      <c r="F565">
        <v>0.5</v>
      </c>
      <c r="G565">
        <v>0.25</v>
      </c>
      <c r="H565">
        <v>0.55000000000000004</v>
      </c>
    </row>
    <row r="566" spans="1:8">
      <c r="A566" s="328" t="s">
        <v>974</v>
      </c>
      <c r="B566">
        <v>0.8</v>
      </c>
      <c r="F566">
        <v>0.4</v>
      </c>
      <c r="G566">
        <v>0.25</v>
      </c>
      <c r="H566">
        <v>0.48</v>
      </c>
    </row>
    <row r="567" spans="1:8">
      <c r="A567" s="328" t="s">
        <v>975</v>
      </c>
      <c r="B567">
        <v>1</v>
      </c>
      <c r="F567">
        <v>0.3</v>
      </c>
      <c r="G567">
        <v>0.25</v>
      </c>
      <c r="H567">
        <v>0.52</v>
      </c>
    </row>
    <row r="568" spans="1:8">
      <c r="A568" s="328" t="s">
        <v>976</v>
      </c>
      <c r="B568">
        <v>1</v>
      </c>
      <c r="F568">
        <v>0</v>
      </c>
      <c r="G568">
        <v>0.25</v>
      </c>
      <c r="H568">
        <v>0.42</v>
      </c>
    </row>
    <row r="569" spans="1:8">
      <c r="A569" s="328" t="s">
        <v>977</v>
      </c>
      <c r="B569">
        <v>0.9</v>
      </c>
      <c r="F569">
        <v>1</v>
      </c>
      <c r="G569">
        <v>0.25</v>
      </c>
      <c r="H569">
        <v>0.72</v>
      </c>
    </row>
    <row r="570" spans="1:8">
      <c r="A570" s="328" t="s">
        <v>978</v>
      </c>
      <c r="B570">
        <v>1</v>
      </c>
      <c r="F570">
        <v>0</v>
      </c>
      <c r="G570">
        <v>0.25</v>
      </c>
      <c r="H570">
        <v>0.42</v>
      </c>
    </row>
    <row r="571" spans="1:8">
      <c r="A571" s="331" t="s">
        <v>981</v>
      </c>
      <c r="B571">
        <v>1</v>
      </c>
      <c r="F571">
        <v>0.3</v>
      </c>
      <c r="G571">
        <v>0.25</v>
      </c>
      <c r="H571">
        <v>0.52</v>
      </c>
    </row>
    <row r="572" spans="1:8">
      <c r="A572" s="331" t="s">
        <v>982</v>
      </c>
      <c r="B572">
        <v>0.8</v>
      </c>
      <c r="F572">
        <v>0.2</v>
      </c>
      <c r="G572">
        <v>0.25</v>
      </c>
      <c r="H572">
        <v>0.42</v>
      </c>
    </row>
    <row r="573" spans="1:8">
      <c r="A573" s="331" t="s">
        <v>983</v>
      </c>
      <c r="B573">
        <v>1</v>
      </c>
      <c r="F573">
        <v>0</v>
      </c>
      <c r="G573">
        <v>0.25</v>
      </c>
      <c r="H573">
        <v>0.42</v>
      </c>
    </row>
    <row r="574" spans="1:8">
      <c r="A574" s="331" t="s">
        <v>984</v>
      </c>
      <c r="B574">
        <v>1</v>
      </c>
      <c r="F574">
        <v>0.3</v>
      </c>
      <c r="G574">
        <v>0.25</v>
      </c>
      <c r="H574">
        <v>0.52</v>
      </c>
    </row>
    <row r="575" spans="1:8">
      <c r="A575" s="331" t="s">
        <v>985</v>
      </c>
      <c r="B575">
        <v>1</v>
      </c>
      <c r="C575">
        <v>0</v>
      </c>
      <c r="D575">
        <v>0</v>
      </c>
      <c r="F575">
        <v>0.3</v>
      </c>
      <c r="G575">
        <v>0.75</v>
      </c>
      <c r="H575">
        <v>0.41</v>
      </c>
    </row>
    <row r="576" spans="1:8">
      <c r="A576" s="331" t="s">
        <v>986</v>
      </c>
      <c r="B576">
        <v>1</v>
      </c>
      <c r="C576">
        <v>0</v>
      </c>
      <c r="F576">
        <v>0.2</v>
      </c>
      <c r="G576">
        <v>0.5</v>
      </c>
      <c r="H576">
        <v>0.42</v>
      </c>
    </row>
    <row r="577" spans="1:8">
      <c r="A577" s="331" t="s">
        <v>987</v>
      </c>
      <c r="B577">
        <v>1</v>
      </c>
      <c r="F577">
        <v>0.6</v>
      </c>
      <c r="G577">
        <v>0.25</v>
      </c>
      <c r="H577">
        <v>0.62</v>
      </c>
    </row>
    <row r="578" spans="1:8">
      <c r="A578" s="331" t="s">
        <v>988</v>
      </c>
    </row>
    <row r="579" spans="1:8">
      <c r="A579" s="331" t="s">
        <v>989</v>
      </c>
    </row>
    <row r="580" spans="1:8">
      <c r="A580" s="331" t="s">
        <v>990</v>
      </c>
      <c r="B580">
        <v>1</v>
      </c>
      <c r="F580">
        <v>0.5</v>
      </c>
      <c r="G580">
        <v>0.25</v>
      </c>
      <c r="H580">
        <v>0.57999999999999996</v>
      </c>
    </row>
    <row r="581" spans="1:8">
      <c r="A581" s="331" t="s">
        <v>992</v>
      </c>
    </row>
    <row r="582" spans="1:8">
      <c r="A582" s="331" t="s">
        <v>993</v>
      </c>
    </row>
    <row r="583" spans="1:8">
      <c r="A583" s="331" t="s">
        <v>994</v>
      </c>
      <c r="B583">
        <v>1</v>
      </c>
      <c r="F583">
        <v>0</v>
      </c>
      <c r="G583">
        <v>0.25</v>
      </c>
      <c r="H583">
        <v>0.42</v>
      </c>
    </row>
    <row r="584" spans="1:8">
      <c r="A584" s="331" t="s">
        <v>995</v>
      </c>
      <c r="B584">
        <v>1</v>
      </c>
      <c r="F584">
        <v>0</v>
      </c>
      <c r="G584">
        <v>0.25</v>
      </c>
      <c r="H584">
        <v>0.42</v>
      </c>
    </row>
    <row r="585" spans="1:8">
      <c r="A585" s="331" t="s">
        <v>996</v>
      </c>
    </row>
    <row r="586" spans="1:8">
      <c r="A586" s="331" t="s">
        <v>997</v>
      </c>
    </row>
    <row r="587" spans="1:8">
      <c r="A587" s="331" t="s">
        <v>998</v>
      </c>
      <c r="B587">
        <v>1</v>
      </c>
      <c r="F587">
        <v>0</v>
      </c>
      <c r="G587">
        <v>0.25</v>
      </c>
      <c r="H587">
        <v>0.42</v>
      </c>
    </row>
    <row r="588" spans="1:8">
      <c r="A588" s="331" t="s">
        <v>999</v>
      </c>
    </row>
    <row r="589" spans="1:8">
      <c r="A589" s="331" t="s">
        <v>1000</v>
      </c>
      <c r="B589">
        <v>1</v>
      </c>
      <c r="F589">
        <v>0.5</v>
      </c>
      <c r="G589">
        <v>0.25</v>
      </c>
      <c r="H589">
        <v>0.57999999999999996</v>
      </c>
    </row>
    <row r="590" spans="1:8">
      <c r="A590" s="331" t="s">
        <v>1001</v>
      </c>
      <c r="B590">
        <v>1</v>
      </c>
      <c r="F590">
        <v>0.5</v>
      </c>
      <c r="G590">
        <v>0.25</v>
      </c>
      <c r="H590">
        <v>0.57999999999999996</v>
      </c>
    </row>
    <row r="591" spans="1:8">
      <c r="A591" s="331" t="s">
        <v>1002</v>
      </c>
    </row>
    <row r="592" spans="1:8">
      <c r="A592" s="331" t="s">
        <v>1003</v>
      </c>
      <c r="B592">
        <v>1</v>
      </c>
      <c r="F592">
        <v>1</v>
      </c>
      <c r="G592">
        <v>0.25</v>
      </c>
      <c r="H592">
        <v>0.75</v>
      </c>
    </row>
    <row r="593" spans="1:8">
      <c r="A593" s="331" t="s">
        <v>1004</v>
      </c>
    </row>
    <row r="594" spans="1:8">
      <c r="A594" s="331" t="s">
        <v>1005</v>
      </c>
    </row>
    <row r="595" spans="1:8">
      <c r="A595" s="331" t="s">
        <v>1006</v>
      </c>
    </row>
    <row r="596" spans="1:8">
      <c r="A596" s="337" t="s">
        <v>1007</v>
      </c>
      <c r="B596">
        <v>1</v>
      </c>
      <c r="C596">
        <v>0.4</v>
      </c>
      <c r="D596">
        <v>0.4</v>
      </c>
      <c r="E596">
        <v>0.3</v>
      </c>
      <c r="F596">
        <v>0.7</v>
      </c>
      <c r="G596">
        <v>1</v>
      </c>
      <c r="H596">
        <v>0.63</v>
      </c>
    </row>
    <row r="597" spans="1:8">
      <c r="A597" s="337" t="s">
        <v>1008</v>
      </c>
      <c r="B597">
        <v>1</v>
      </c>
      <c r="F597">
        <v>0.8</v>
      </c>
      <c r="G597">
        <v>0.25</v>
      </c>
      <c r="H597">
        <v>0.68</v>
      </c>
    </row>
    <row r="598" spans="1:8">
      <c r="A598" s="337" t="s">
        <v>1009</v>
      </c>
    </row>
    <row r="599" spans="1:8">
      <c r="A599" s="337" t="s">
        <v>1010</v>
      </c>
      <c r="B599">
        <v>1</v>
      </c>
      <c r="F599">
        <v>0</v>
      </c>
      <c r="G599">
        <v>0.25</v>
      </c>
      <c r="H599">
        <v>0.42</v>
      </c>
    </row>
    <row r="600" spans="1:8">
      <c r="A600" s="337" t="s">
        <v>1011</v>
      </c>
      <c r="B600">
        <v>0.8</v>
      </c>
      <c r="F600">
        <v>0</v>
      </c>
      <c r="G600">
        <v>0.25</v>
      </c>
      <c r="H600">
        <v>0.35</v>
      </c>
    </row>
    <row r="601" spans="1:8">
      <c r="A601" s="337" t="s">
        <v>1012</v>
      </c>
    </row>
    <row r="602" spans="1:8">
      <c r="A602" s="337" t="s">
        <v>1013</v>
      </c>
      <c r="B602">
        <v>0.5</v>
      </c>
      <c r="F602">
        <v>0</v>
      </c>
      <c r="G602">
        <v>0.25</v>
      </c>
      <c r="H602">
        <v>0.25</v>
      </c>
    </row>
    <row r="603" spans="1:8">
      <c r="A603" s="337" t="s">
        <v>1014</v>
      </c>
    </row>
    <row r="604" spans="1:8">
      <c r="A604" s="337" t="s">
        <v>1015</v>
      </c>
    </row>
    <row r="605" spans="1:8">
      <c r="A605" s="337" t="s">
        <v>1016</v>
      </c>
    </row>
    <row r="606" spans="1:8">
      <c r="A606" s="337" t="s">
        <v>1017</v>
      </c>
    </row>
    <row r="607" spans="1:8">
      <c r="A607" s="337" t="s">
        <v>1018</v>
      </c>
    </row>
    <row r="608" spans="1:8">
      <c r="A608" s="337" t="s">
        <v>1019</v>
      </c>
    </row>
    <row r="609" spans="1:8">
      <c r="A609" s="337" t="s">
        <v>1020</v>
      </c>
    </row>
    <row r="610" spans="1:8">
      <c r="A610" s="337" t="s">
        <v>1021</v>
      </c>
    </row>
    <row r="611" spans="1:8">
      <c r="A611" s="337" t="s">
        <v>1022</v>
      </c>
    </row>
    <row r="612" spans="1:8">
      <c r="A612" s="337" t="s">
        <v>1023</v>
      </c>
    </row>
    <row r="613" spans="1:8">
      <c r="A613" s="380" t="s">
        <v>1024</v>
      </c>
      <c r="B613">
        <v>1</v>
      </c>
      <c r="C613"/>
      <c r="D613"/>
      <c r="E613"/>
      <c r="F613">
        <v>0.2</v>
      </c>
      <c r="G613">
        <v>0.25</v>
      </c>
      <c r="H613">
        <v>0.48</v>
      </c>
    </row>
    <row r="614" spans="1:8">
      <c r="A614" s="380" t="s">
        <v>1025</v>
      </c>
      <c r="B614">
        <v>1</v>
      </c>
      <c r="C614"/>
      <c r="D614"/>
      <c r="E614"/>
      <c r="F614">
        <v>0</v>
      </c>
      <c r="G614">
        <v>0.25</v>
      </c>
      <c r="H614">
        <v>0.42</v>
      </c>
    </row>
    <row r="615" spans="1:8">
      <c r="A615" s="380" t="s">
        <v>1026</v>
      </c>
      <c r="B615">
        <v>1</v>
      </c>
      <c r="C615"/>
      <c r="D615"/>
      <c r="E615"/>
      <c r="F615">
        <v>0.5</v>
      </c>
      <c r="G615">
        <v>0.25</v>
      </c>
      <c r="H615">
        <v>0.57999999999999996</v>
      </c>
    </row>
    <row r="616" spans="1:8">
      <c r="A616" s="380" t="s">
        <v>1027</v>
      </c>
      <c r="B616">
        <v>1</v>
      </c>
      <c r="C616"/>
      <c r="D616"/>
      <c r="E616"/>
      <c r="F616">
        <v>0</v>
      </c>
      <c r="G616">
        <v>0.25</v>
      </c>
      <c r="H616">
        <v>0.42</v>
      </c>
    </row>
    <row r="617" spans="1:8">
      <c r="A617" s="380" t="s">
        <v>1028</v>
      </c>
      <c r="B617">
        <v>1</v>
      </c>
      <c r="C617"/>
      <c r="D617"/>
      <c r="E617"/>
      <c r="F617">
        <v>0</v>
      </c>
      <c r="G617">
        <v>0.25</v>
      </c>
      <c r="H617">
        <v>0.42</v>
      </c>
    </row>
    <row r="618" spans="1:8">
      <c r="A618" s="380" t="s">
        <v>1029</v>
      </c>
      <c r="B618">
        <v>1</v>
      </c>
      <c r="C618"/>
      <c r="D618"/>
      <c r="E618"/>
      <c r="F618">
        <v>0</v>
      </c>
      <c r="G618">
        <v>0.25</v>
      </c>
      <c r="H618">
        <v>0.42</v>
      </c>
    </row>
    <row r="619" spans="1:8">
      <c r="A619" s="380" t="s">
        <v>1030</v>
      </c>
      <c r="B619">
        <v>1</v>
      </c>
      <c r="C619"/>
      <c r="D619"/>
      <c r="E619"/>
      <c r="F619">
        <v>1</v>
      </c>
      <c r="G619">
        <v>0.25</v>
      </c>
      <c r="H619">
        <v>0.75</v>
      </c>
    </row>
    <row r="620" spans="1:8">
      <c r="A620" s="380" t="s">
        <v>1031</v>
      </c>
      <c r="B620">
        <v>1</v>
      </c>
      <c r="C620"/>
      <c r="D620"/>
      <c r="E620"/>
      <c r="F620">
        <v>0</v>
      </c>
      <c r="G620">
        <v>0.25</v>
      </c>
      <c r="H620">
        <v>0.42</v>
      </c>
    </row>
    <row r="621" spans="1:8">
      <c r="A621" s="380" t="s">
        <v>1032</v>
      </c>
      <c r="B621">
        <v>1</v>
      </c>
      <c r="C621"/>
      <c r="D621"/>
      <c r="E621"/>
      <c r="F621">
        <v>1</v>
      </c>
      <c r="G621">
        <v>0.25</v>
      </c>
      <c r="H621">
        <v>0.75</v>
      </c>
    </row>
    <row r="622" spans="1:8">
      <c r="A622" s="380" t="s">
        <v>1033</v>
      </c>
      <c r="B622"/>
      <c r="C622"/>
      <c r="D622"/>
      <c r="E622"/>
      <c r="F622"/>
      <c r="G622"/>
      <c r="H622"/>
    </row>
    <row r="623" spans="1:8">
      <c r="A623" s="380" t="s">
        <v>1034</v>
      </c>
      <c r="B623">
        <v>1</v>
      </c>
      <c r="C623"/>
      <c r="D623"/>
      <c r="E623"/>
      <c r="F623">
        <v>0</v>
      </c>
      <c r="G623">
        <v>0.25</v>
      </c>
      <c r="H623">
        <v>0.42</v>
      </c>
    </row>
    <row r="624" spans="1:8">
      <c r="A624" s="380" t="s">
        <v>1035</v>
      </c>
      <c r="B624">
        <v>1</v>
      </c>
      <c r="C624"/>
      <c r="D624"/>
      <c r="E624"/>
      <c r="F624">
        <v>0</v>
      </c>
      <c r="G624">
        <v>0.25</v>
      </c>
      <c r="H624">
        <v>0.42</v>
      </c>
    </row>
    <row r="625" spans="1:8">
      <c r="A625" s="380" t="s">
        <v>1036</v>
      </c>
      <c r="B625">
        <v>1</v>
      </c>
      <c r="C625"/>
      <c r="D625"/>
      <c r="E625"/>
      <c r="F625">
        <v>0.2</v>
      </c>
      <c r="G625">
        <v>0.25</v>
      </c>
      <c r="H625">
        <v>0.48</v>
      </c>
    </row>
    <row r="626" spans="1:8">
      <c r="A626" s="380" t="s">
        <v>1037</v>
      </c>
      <c r="B626">
        <v>1</v>
      </c>
      <c r="C626"/>
      <c r="D626"/>
      <c r="E626"/>
      <c r="F626">
        <v>0.2</v>
      </c>
      <c r="G626">
        <v>0.25</v>
      </c>
      <c r="H626">
        <v>0.48</v>
      </c>
    </row>
    <row r="627" spans="1:8">
      <c r="A627" s="380" t="s">
        <v>1038</v>
      </c>
      <c r="B627">
        <v>1</v>
      </c>
      <c r="C627"/>
      <c r="D627"/>
      <c r="E627"/>
      <c r="F627">
        <v>0.2</v>
      </c>
      <c r="G627">
        <v>0.25</v>
      </c>
      <c r="H627">
        <v>0.48</v>
      </c>
    </row>
    <row r="628" spans="1:8">
      <c r="A628" s="380" t="s">
        <v>1039</v>
      </c>
      <c r="B628">
        <v>1</v>
      </c>
      <c r="C628"/>
      <c r="D628"/>
      <c r="E628"/>
      <c r="F628">
        <v>0</v>
      </c>
      <c r="G628">
        <v>0.25</v>
      </c>
      <c r="H628">
        <v>0.42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26"/>
  <sheetViews>
    <sheetView topLeftCell="A67" zoomScale="90" zoomScaleNormal="90" workbookViewId="0">
      <selection activeCell="G387" sqref="G387"/>
    </sheetView>
  </sheetViews>
  <sheetFormatPr baseColWidth="10" defaultRowHeight="15"/>
  <cols>
    <col min="1" max="1" width="49.5703125" style="353" bestFit="1" customWidth="1"/>
    <col min="7" max="7" width="11.42578125" style="302" customWidth="1"/>
  </cols>
  <sheetData>
    <row r="1" spans="1:7" ht="30" customHeight="1">
      <c r="A1" s="198" t="s">
        <v>0</v>
      </c>
      <c r="B1" s="122" t="s">
        <v>1166</v>
      </c>
      <c r="C1" s="122" t="s">
        <v>1167</v>
      </c>
      <c r="D1" s="122" t="s">
        <v>1168</v>
      </c>
      <c r="E1" s="122" t="s">
        <v>1169</v>
      </c>
      <c r="F1" s="123" t="s">
        <v>1171</v>
      </c>
      <c r="G1" s="122" t="s">
        <v>1172</v>
      </c>
    </row>
    <row r="2" spans="1:7">
      <c r="A2" s="199" t="s">
        <v>364</v>
      </c>
      <c r="B2">
        <v>1</v>
      </c>
      <c r="C2">
        <v>0.35</v>
      </c>
      <c r="D2">
        <v>0</v>
      </c>
      <c r="E2">
        <v>0</v>
      </c>
      <c r="F2">
        <v>0.75</v>
      </c>
      <c r="G2" s="258">
        <v>0.52500000000000002</v>
      </c>
    </row>
    <row r="3" spans="1:7">
      <c r="A3" s="199" t="s">
        <v>365</v>
      </c>
      <c r="B3">
        <v>0.7</v>
      </c>
      <c r="C3">
        <v>0</v>
      </c>
      <c r="D3">
        <v>0</v>
      </c>
      <c r="E3">
        <v>0</v>
      </c>
      <c r="F3">
        <v>0.75</v>
      </c>
      <c r="G3" s="258">
        <v>0.36</v>
      </c>
    </row>
    <row r="4" spans="1:7">
      <c r="A4" s="199" t="s">
        <v>366</v>
      </c>
      <c r="B4">
        <v>0.9</v>
      </c>
      <c r="C4">
        <v>0</v>
      </c>
      <c r="D4">
        <v>0.15</v>
      </c>
      <c r="E4">
        <v>0</v>
      </c>
      <c r="F4">
        <v>1</v>
      </c>
      <c r="G4" s="258">
        <v>0.41</v>
      </c>
    </row>
    <row r="5" spans="1:7">
      <c r="A5" s="199" t="s">
        <v>367</v>
      </c>
      <c r="B5">
        <v>0.9</v>
      </c>
      <c r="C5">
        <v>0</v>
      </c>
      <c r="D5">
        <v>0.35</v>
      </c>
      <c r="E5">
        <v>0</v>
      </c>
      <c r="F5">
        <v>1</v>
      </c>
      <c r="G5" s="258">
        <v>0.45</v>
      </c>
    </row>
    <row r="6" spans="1:7">
      <c r="A6" s="199" t="s">
        <v>368</v>
      </c>
      <c r="B6">
        <v>1</v>
      </c>
      <c r="C6">
        <v>0.4</v>
      </c>
      <c r="D6">
        <v>0.25</v>
      </c>
      <c r="E6">
        <v>0</v>
      </c>
      <c r="F6">
        <v>0.75</v>
      </c>
      <c r="G6" s="258">
        <v>0.6</v>
      </c>
    </row>
    <row r="7" spans="1:7">
      <c r="A7" s="199" t="s">
        <v>369</v>
      </c>
      <c r="B7">
        <v>1</v>
      </c>
      <c r="C7">
        <v>0</v>
      </c>
      <c r="D7">
        <v>0</v>
      </c>
      <c r="E7">
        <v>0</v>
      </c>
      <c r="F7">
        <v>0.75</v>
      </c>
      <c r="G7" s="258">
        <v>0.44</v>
      </c>
    </row>
    <row r="8" spans="1:7">
      <c r="A8" s="199" t="s">
        <v>370</v>
      </c>
      <c r="B8">
        <v>1</v>
      </c>
      <c r="C8">
        <v>0</v>
      </c>
      <c r="D8">
        <v>0</v>
      </c>
      <c r="E8">
        <v>0</v>
      </c>
      <c r="F8">
        <v>0.5</v>
      </c>
      <c r="G8" s="258">
        <v>0.5</v>
      </c>
    </row>
    <row r="9" spans="1:7">
      <c r="A9" s="199" t="s">
        <v>371</v>
      </c>
      <c r="B9">
        <v>1</v>
      </c>
      <c r="C9">
        <v>0</v>
      </c>
      <c r="D9">
        <v>0</v>
      </c>
      <c r="E9">
        <v>0</v>
      </c>
      <c r="F9">
        <v>0.5</v>
      </c>
      <c r="G9" s="258">
        <v>0.5</v>
      </c>
    </row>
    <row r="10" spans="1:7">
      <c r="A10" s="199" t="s">
        <v>372</v>
      </c>
      <c r="B10">
        <v>1</v>
      </c>
      <c r="C10">
        <v>0</v>
      </c>
      <c r="D10">
        <v>0</v>
      </c>
      <c r="E10">
        <v>0</v>
      </c>
      <c r="F10">
        <v>0.5</v>
      </c>
      <c r="G10" s="258">
        <v>0.5</v>
      </c>
    </row>
    <row r="11" spans="1:7">
      <c r="A11" s="199" t="s">
        <v>373</v>
      </c>
      <c r="B11">
        <v>0.8</v>
      </c>
      <c r="C11">
        <v>1</v>
      </c>
      <c r="D11">
        <v>0</v>
      </c>
      <c r="E11">
        <v>0</v>
      </c>
      <c r="F11">
        <v>0.75</v>
      </c>
      <c r="G11" s="258">
        <v>0.63500000000000001</v>
      </c>
    </row>
    <row r="12" spans="1:7">
      <c r="A12" s="199" t="s">
        <v>374</v>
      </c>
      <c r="B12">
        <v>1</v>
      </c>
      <c r="C12">
        <v>0.15</v>
      </c>
      <c r="D12">
        <v>0.4</v>
      </c>
      <c r="E12">
        <v>0</v>
      </c>
      <c r="F12">
        <v>1</v>
      </c>
      <c r="G12" s="258">
        <v>0.51</v>
      </c>
    </row>
    <row r="13" spans="1:7">
      <c r="A13" s="199" t="s">
        <v>375</v>
      </c>
      <c r="B13">
        <v>1</v>
      </c>
      <c r="C13">
        <v>0.1</v>
      </c>
      <c r="D13">
        <v>0.5</v>
      </c>
      <c r="E13">
        <v>0</v>
      </c>
      <c r="F13">
        <v>1</v>
      </c>
      <c r="G13" s="258">
        <v>0.52</v>
      </c>
    </row>
    <row r="14" spans="1:7">
      <c r="A14" s="199" t="s">
        <v>376</v>
      </c>
      <c r="B14">
        <v>1</v>
      </c>
      <c r="C14">
        <v>0</v>
      </c>
      <c r="D14">
        <v>0</v>
      </c>
      <c r="E14">
        <v>0</v>
      </c>
      <c r="F14">
        <v>1</v>
      </c>
      <c r="G14" s="258">
        <v>0.4</v>
      </c>
    </row>
    <row r="15" spans="1:7">
      <c r="A15" s="199" t="s">
        <v>377</v>
      </c>
      <c r="B15">
        <v>1</v>
      </c>
      <c r="C15">
        <v>0</v>
      </c>
      <c r="D15">
        <v>0</v>
      </c>
      <c r="E15">
        <v>0</v>
      </c>
      <c r="F15">
        <v>1</v>
      </c>
      <c r="G15" s="258">
        <v>0.4</v>
      </c>
    </row>
    <row r="16" spans="1:7">
      <c r="A16" s="199" t="s">
        <v>378</v>
      </c>
      <c r="B16">
        <v>0.7</v>
      </c>
      <c r="C16">
        <v>0</v>
      </c>
      <c r="D16">
        <v>1</v>
      </c>
      <c r="E16">
        <v>0</v>
      </c>
      <c r="F16">
        <v>0.75</v>
      </c>
      <c r="G16" s="258">
        <v>0.61499999999999999</v>
      </c>
    </row>
    <row r="17" spans="1:7">
      <c r="A17" s="199" t="s">
        <v>379</v>
      </c>
      <c r="B17">
        <v>0.7</v>
      </c>
      <c r="C17">
        <v>0</v>
      </c>
      <c r="D17">
        <v>0</v>
      </c>
      <c r="E17">
        <v>0</v>
      </c>
      <c r="F17">
        <v>0.75</v>
      </c>
      <c r="G17" s="258">
        <v>0.36</v>
      </c>
    </row>
    <row r="18" spans="1:7">
      <c r="A18" s="199" t="s">
        <v>380</v>
      </c>
      <c r="B18">
        <v>0.85</v>
      </c>
      <c r="C18">
        <v>0.15</v>
      </c>
      <c r="D18">
        <v>0</v>
      </c>
      <c r="E18">
        <v>0</v>
      </c>
      <c r="F18">
        <v>1</v>
      </c>
      <c r="G18" s="258">
        <v>0.4</v>
      </c>
    </row>
    <row r="19" spans="1:7">
      <c r="A19" s="199" t="s">
        <v>381</v>
      </c>
      <c r="B19">
        <v>0.9</v>
      </c>
      <c r="C19">
        <v>0</v>
      </c>
      <c r="D19">
        <v>0.2</v>
      </c>
      <c r="E19">
        <v>0</v>
      </c>
      <c r="F19">
        <v>1</v>
      </c>
      <c r="G19" s="258">
        <v>0.42</v>
      </c>
    </row>
    <row r="20" spans="1:7">
      <c r="A20" s="199" t="s">
        <v>382</v>
      </c>
      <c r="B20">
        <v>1</v>
      </c>
      <c r="C20">
        <v>0</v>
      </c>
      <c r="D20">
        <v>0</v>
      </c>
      <c r="E20">
        <v>0</v>
      </c>
      <c r="F20">
        <v>0.5</v>
      </c>
      <c r="G20" s="258">
        <v>0.5</v>
      </c>
    </row>
    <row r="21" spans="1:7">
      <c r="A21" s="199" t="s">
        <v>383</v>
      </c>
      <c r="B21">
        <v>1</v>
      </c>
      <c r="C21">
        <v>0</v>
      </c>
      <c r="D21">
        <v>0</v>
      </c>
      <c r="E21">
        <v>0</v>
      </c>
      <c r="F21">
        <v>0.75</v>
      </c>
      <c r="G21" s="258">
        <v>0.44</v>
      </c>
    </row>
    <row r="22" spans="1:7">
      <c r="A22" s="199" t="s">
        <v>384</v>
      </c>
      <c r="B22">
        <v>1</v>
      </c>
      <c r="C22">
        <v>0</v>
      </c>
      <c r="D22">
        <v>0</v>
      </c>
      <c r="E22">
        <v>0</v>
      </c>
      <c r="F22">
        <v>0.75</v>
      </c>
      <c r="G22" s="258">
        <v>0.44</v>
      </c>
    </row>
    <row r="23" spans="1:7">
      <c r="A23" s="199" t="s">
        <v>385</v>
      </c>
      <c r="B23">
        <v>0.9</v>
      </c>
      <c r="C23">
        <v>0</v>
      </c>
      <c r="D23">
        <v>0</v>
      </c>
      <c r="E23">
        <v>0</v>
      </c>
      <c r="F23">
        <v>1</v>
      </c>
      <c r="G23" s="258">
        <v>0.38</v>
      </c>
    </row>
    <row r="24" spans="1:7">
      <c r="A24" s="199" t="s">
        <v>386</v>
      </c>
      <c r="B24">
        <v>0.9</v>
      </c>
      <c r="C24">
        <v>0</v>
      </c>
      <c r="D24">
        <v>0</v>
      </c>
      <c r="E24">
        <v>0</v>
      </c>
      <c r="F24">
        <v>1</v>
      </c>
      <c r="G24" s="258">
        <v>0.38</v>
      </c>
    </row>
    <row r="25" spans="1:7">
      <c r="A25" s="199" t="s">
        <v>387</v>
      </c>
      <c r="B25">
        <v>1</v>
      </c>
      <c r="C25">
        <v>0.2</v>
      </c>
      <c r="D25">
        <v>0</v>
      </c>
      <c r="E25">
        <v>0</v>
      </c>
      <c r="F25">
        <v>1</v>
      </c>
      <c r="G25" s="258">
        <v>0.44</v>
      </c>
    </row>
    <row r="26" spans="1:7">
      <c r="A26" s="199" t="s">
        <v>388</v>
      </c>
      <c r="B26">
        <v>0.75</v>
      </c>
      <c r="C26">
        <v>0</v>
      </c>
      <c r="D26">
        <v>0</v>
      </c>
      <c r="E26">
        <v>0</v>
      </c>
      <c r="F26">
        <v>0.75</v>
      </c>
      <c r="G26" s="258">
        <v>0.375</v>
      </c>
    </row>
    <row r="27" spans="1:7">
      <c r="A27" s="199" t="s">
        <v>389</v>
      </c>
      <c r="B27">
        <v>1</v>
      </c>
      <c r="C27">
        <v>0</v>
      </c>
      <c r="D27">
        <v>0</v>
      </c>
      <c r="E27">
        <v>0</v>
      </c>
      <c r="F27">
        <v>0.75</v>
      </c>
      <c r="G27" s="258">
        <v>0.44</v>
      </c>
    </row>
    <row r="28" spans="1:7">
      <c r="A28" s="199" t="s">
        <v>390</v>
      </c>
      <c r="B28">
        <v>1</v>
      </c>
      <c r="C28">
        <v>0.35</v>
      </c>
      <c r="D28">
        <v>0</v>
      </c>
      <c r="E28">
        <v>0</v>
      </c>
      <c r="F28">
        <v>0.75</v>
      </c>
      <c r="G28" s="258">
        <v>0.52500000000000002</v>
      </c>
    </row>
    <row r="29" spans="1:7">
      <c r="A29" s="199" t="s">
        <v>391</v>
      </c>
      <c r="B29">
        <v>1</v>
      </c>
      <c r="C29">
        <v>0.65</v>
      </c>
      <c r="D29">
        <v>0</v>
      </c>
      <c r="E29">
        <v>0</v>
      </c>
      <c r="F29">
        <v>0.75</v>
      </c>
      <c r="G29" s="258">
        <v>0.6</v>
      </c>
    </row>
    <row r="30" spans="1:7">
      <c r="A30" s="199" t="s">
        <v>392</v>
      </c>
      <c r="B30">
        <v>1</v>
      </c>
      <c r="C30">
        <v>0</v>
      </c>
      <c r="D30">
        <v>0</v>
      </c>
      <c r="E30">
        <v>0</v>
      </c>
      <c r="F30">
        <v>0.75</v>
      </c>
      <c r="G30" s="258">
        <v>0.44</v>
      </c>
    </row>
    <row r="31" spans="1:7">
      <c r="A31" s="199" t="s">
        <v>393</v>
      </c>
      <c r="B31">
        <v>1</v>
      </c>
      <c r="C31">
        <v>0.2</v>
      </c>
      <c r="D31">
        <v>0</v>
      </c>
      <c r="E31">
        <v>0</v>
      </c>
      <c r="F31">
        <v>0.75</v>
      </c>
      <c r="G31" s="258">
        <v>0.49</v>
      </c>
    </row>
    <row r="32" spans="1:7">
      <c r="A32" s="199" t="s">
        <v>394</v>
      </c>
      <c r="B32">
        <v>0</v>
      </c>
      <c r="C32">
        <v>0</v>
      </c>
      <c r="D32">
        <v>0</v>
      </c>
      <c r="E32">
        <v>0</v>
      </c>
      <c r="F32">
        <v>0</v>
      </c>
      <c r="G32" s="258">
        <v>0</v>
      </c>
    </row>
    <row r="33" spans="1:7">
      <c r="A33" s="199" t="s">
        <v>395</v>
      </c>
      <c r="B33">
        <v>0</v>
      </c>
      <c r="C33">
        <v>0</v>
      </c>
      <c r="D33">
        <v>0</v>
      </c>
      <c r="E33">
        <v>0</v>
      </c>
      <c r="F33">
        <v>0</v>
      </c>
      <c r="G33" s="258">
        <v>0</v>
      </c>
    </row>
    <row r="34" spans="1:7">
      <c r="A34" s="199" t="s">
        <v>396</v>
      </c>
      <c r="B34">
        <v>1</v>
      </c>
      <c r="C34">
        <v>0.35</v>
      </c>
      <c r="D34">
        <v>0</v>
      </c>
      <c r="E34">
        <v>0</v>
      </c>
      <c r="F34">
        <v>0.5</v>
      </c>
      <c r="G34" s="258">
        <v>0.61499999999999999</v>
      </c>
    </row>
    <row r="35" spans="1:7">
      <c r="A35" s="199" t="s">
        <v>397</v>
      </c>
      <c r="B35">
        <v>1</v>
      </c>
      <c r="C35">
        <v>0.25</v>
      </c>
      <c r="D35">
        <v>0</v>
      </c>
      <c r="E35">
        <v>0</v>
      </c>
      <c r="F35">
        <v>0.5</v>
      </c>
      <c r="G35" s="258">
        <v>0.58499999999999996</v>
      </c>
    </row>
    <row r="36" spans="1:7">
      <c r="A36" s="199" t="s">
        <v>398</v>
      </c>
      <c r="B36">
        <v>1</v>
      </c>
      <c r="C36">
        <v>0.25</v>
      </c>
      <c r="D36">
        <v>0</v>
      </c>
      <c r="E36">
        <v>0</v>
      </c>
      <c r="F36">
        <v>0.75</v>
      </c>
      <c r="G36" s="258">
        <v>0.5</v>
      </c>
    </row>
    <row r="37" spans="1:7">
      <c r="A37" s="199" t="s">
        <v>399</v>
      </c>
      <c r="B37">
        <v>1</v>
      </c>
      <c r="C37">
        <v>0.5</v>
      </c>
      <c r="D37">
        <v>0</v>
      </c>
      <c r="E37">
        <v>0</v>
      </c>
      <c r="F37">
        <v>0.5</v>
      </c>
      <c r="G37" s="258">
        <v>0.66500000000000004</v>
      </c>
    </row>
    <row r="38" spans="1:7">
      <c r="A38" s="199" t="s">
        <v>400</v>
      </c>
      <c r="B38">
        <v>1</v>
      </c>
      <c r="C38">
        <v>0.25</v>
      </c>
      <c r="D38">
        <v>0</v>
      </c>
      <c r="E38">
        <v>0</v>
      </c>
      <c r="F38">
        <v>0.75</v>
      </c>
      <c r="G38" s="258">
        <v>0.5</v>
      </c>
    </row>
    <row r="39" spans="1:7">
      <c r="A39" s="199" t="s">
        <v>401</v>
      </c>
      <c r="B39">
        <v>0.9</v>
      </c>
      <c r="C39">
        <v>0</v>
      </c>
      <c r="D39">
        <v>0</v>
      </c>
      <c r="E39">
        <v>0</v>
      </c>
      <c r="F39">
        <v>0.5</v>
      </c>
      <c r="G39" s="258">
        <v>0.46500000000000002</v>
      </c>
    </row>
    <row r="40" spans="1:7">
      <c r="A40" s="199" t="s">
        <v>402</v>
      </c>
      <c r="B40">
        <v>0</v>
      </c>
      <c r="C40">
        <v>0</v>
      </c>
      <c r="D40">
        <v>0</v>
      </c>
      <c r="E40">
        <v>0</v>
      </c>
      <c r="F40">
        <v>0</v>
      </c>
      <c r="G40" s="258">
        <v>0</v>
      </c>
    </row>
    <row r="41" spans="1:7">
      <c r="A41" s="199" t="s">
        <v>403</v>
      </c>
      <c r="B41">
        <v>1</v>
      </c>
      <c r="C41">
        <v>0</v>
      </c>
      <c r="D41">
        <v>0</v>
      </c>
      <c r="E41">
        <v>0</v>
      </c>
      <c r="F41">
        <v>0.5</v>
      </c>
      <c r="G41" s="258">
        <v>0.5</v>
      </c>
    </row>
    <row r="42" spans="1:7">
      <c r="A42" s="199" t="s">
        <v>405</v>
      </c>
      <c r="B42">
        <v>1</v>
      </c>
      <c r="C42">
        <v>0</v>
      </c>
      <c r="D42">
        <v>0</v>
      </c>
      <c r="E42">
        <v>0</v>
      </c>
      <c r="F42">
        <v>0.5</v>
      </c>
      <c r="G42" s="258">
        <v>0.5</v>
      </c>
    </row>
    <row r="43" spans="1:7">
      <c r="A43" s="199" t="s">
        <v>406</v>
      </c>
      <c r="B43">
        <v>1</v>
      </c>
      <c r="C43">
        <v>0</v>
      </c>
      <c r="D43">
        <v>0</v>
      </c>
      <c r="E43">
        <v>0</v>
      </c>
      <c r="F43">
        <v>0</v>
      </c>
      <c r="G43" s="258">
        <v>0.5</v>
      </c>
    </row>
    <row r="44" spans="1:7">
      <c r="A44" s="199" t="s">
        <v>1174</v>
      </c>
      <c r="B44">
        <v>1</v>
      </c>
      <c r="C44">
        <v>0</v>
      </c>
      <c r="D44">
        <v>0</v>
      </c>
      <c r="E44">
        <v>0</v>
      </c>
      <c r="F44">
        <v>0</v>
      </c>
      <c r="G44" s="258">
        <v>0.5</v>
      </c>
    </row>
    <row r="45" spans="1:7">
      <c r="A45" s="199" t="s">
        <v>408</v>
      </c>
      <c r="B45">
        <v>1</v>
      </c>
      <c r="C45">
        <v>0</v>
      </c>
      <c r="D45">
        <v>0</v>
      </c>
      <c r="E45">
        <v>0</v>
      </c>
      <c r="F45">
        <v>0.5</v>
      </c>
      <c r="G45" s="258">
        <v>0.5</v>
      </c>
    </row>
    <row r="46" spans="1:7">
      <c r="A46" s="199" t="s">
        <v>410</v>
      </c>
      <c r="B46">
        <v>0.85</v>
      </c>
      <c r="C46">
        <v>0.35</v>
      </c>
      <c r="D46">
        <v>0</v>
      </c>
      <c r="E46">
        <v>0</v>
      </c>
      <c r="F46">
        <v>0.75</v>
      </c>
      <c r="G46" s="258">
        <v>0.49</v>
      </c>
    </row>
    <row r="47" spans="1:7">
      <c r="A47" s="199" t="s">
        <v>412</v>
      </c>
      <c r="B47">
        <v>0.85</v>
      </c>
      <c r="C47">
        <v>0.35</v>
      </c>
      <c r="D47">
        <v>0.15</v>
      </c>
      <c r="E47">
        <v>0</v>
      </c>
      <c r="F47">
        <v>0.75</v>
      </c>
      <c r="G47" s="258">
        <v>0.52500000000000002</v>
      </c>
    </row>
    <row r="48" spans="1:7">
      <c r="A48" s="199" t="s">
        <v>413</v>
      </c>
      <c r="B48">
        <v>1</v>
      </c>
      <c r="C48">
        <v>0</v>
      </c>
      <c r="D48">
        <v>0</v>
      </c>
      <c r="E48">
        <v>0</v>
      </c>
      <c r="F48">
        <v>0.75</v>
      </c>
      <c r="G48" s="258">
        <v>0.44</v>
      </c>
    </row>
    <row r="49" spans="1:7">
      <c r="A49" s="199" t="s">
        <v>414</v>
      </c>
      <c r="B49">
        <v>1</v>
      </c>
      <c r="C49">
        <v>0</v>
      </c>
      <c r="D49">
        <v>0</v>
      </c>
      <c r="E49">
        <v>0</v>
      </c>
      <c r="F49">
        <v>0.5</v>
      </c>
      <c r="G49" s="258">
        <v>0.5</v>
      </c>
    </row>
    <row r="50" spans="1:7">
      <c r="A50" s="199" t="s">
        <v>415</v>
      </c>
      <c r="B50">
        <v>1</v>
      </c>
      <c r="C50">
        <v>0.5</v>
      </c>
      <c r="D50">
        <v>0</v>
      </c>
      <c r="E50">
        <v>0</v>
      </c>
      <c r="F50">
        <v>0.75</v>
      </c>
      <c r="G50" s="258">
        <v>0.56000000000000005</v>
      </c>
    </row>
    <row r="51" spans="1:7">
      <c r="A51" s="199" t="s">
        <v>416</v>
      </c>
      <c r="B51">
        <v>1</v>
      </c>
      <c r="C51">
        <v>0.35</v>
      </c>
      <c r="D51">
        <v>0</v>
      </c>
      <c r="E51">
        <v>0</v>
      </c>
      <c r="F51">
        <v>0.75</v>
      </c>
      <c r="G51" s="258">
        <v>0.52500000000000002</v>
      </c>
    </row>
    <row r="52" spans="1:7">
      <c r="A52" s="199" t="s">
        <v>417</v>
      </c>
      <c r="B52">
        <v>1</v>
      </c>
      <c r="C52">
        <v>0.5</v>
      </c>
      <c r="D52">
        <v>0</v>
      </c>
      <c r="E52">
        <v>0</v>
      </c>
      <c r="F52">
        <v>0.5</v>
      </c>
      <c r="G52" s="258">
        <v>0.66500000000000004</v>
      </c>
    </row>
    <row r="53" spans="1:7">
      <c r="A53" s="199" t="s">
        <v>418</v>
      </c>
      <c r="B53">
        <v>1</v>
      </c>
      <c r="C53">
        <v>0.5</v>
      </c>
      <c r="D53">
        <v>0</v>
      </c>
      <c r="E53">
        <v>0</v>
      </c>
      <c r="F53">
        <v>0.5</v>
      </c>
      <c r="G53" s="258">
        <v>0.66500000000000004</v>
      </c>
    </row>
    <row r="54" spans="1:7">
      <c r="A54" s="199" t="s">
        <v>419</v>
      </c>
      <c r="B54">
        <v>1</v>
      </c>
      <c r="C54">
        <v>0.5</v>
      </c>
      <c r="D54">
        <v>0</v>
      </c>
      <c r="E54">
        <v>0</v>
      </c>
      <c r="F54">
        <v>0.75</v>
      </c>
      <c r="G54" s="258">
        <v>0.56000000000000005</v>
      </c>
    </row>
    <row r="55" spans="1:7">
      <c r="A55" s="199" t="s">
        <v>1063</v>
      </c>
      <c r="B55">
        <v>1</v>
      </c>
      <c r="C55">
        <v>0</v>
      </c>
      <c r="D55">
        <v>0</v>
      </c>
      <c r="E55">
        <v>0</v>
      </c>
      <c r="F55">
        <v>0.5</v>
      </c>
      <c r="G55" s="258">
        <v>0.5</v>
      </c>
    </row>
    <row r="56" spans="1:7">
      <c r="A56" s="199" t="s">
        <v>1064</v>
      </c>
      <c r="B56">
        <v>1</v>
      </c>
      <c r="C56">
        <v>0</v>
      </c>
      <c r="D56">
        <v>0</v>
      </c>
      <c r="E56">
        <v>0</v>
      </c>
      <c r="F56">
        <v>0.75</v>
      </c>
      <c r="G56" s="258">
        <v>0.44</v>
      </c>
    </row>
    <row r="57" spans="1:7">
      <c r="A57" s="199" t="s">
        <v>1065</v>
      </c>
      <c r="B57">
        <v>1</v>
      </c>
      <c r="C57">
        <v>0</v>
      </c>
      <c r="D57">
        <v>0</v>
      </c>
      <c r="E57">
        <v>0</v>
      </c>
      <c r="F57">
        <v>0.5</v>
      </c>
      <c r="G57" s="258">
        <v>0.5</v>
      </c>
    </row>
    <row r="58" spans="1:7">
      <c r="A58" s="199" t="s">
        <v>424</v>
      </c>
      <c r="B58">
        <v>1</v>
      </c>
      <c r="C58">
        <v>0</v>
      </c>
      <c r="D58">
        <v>0</v>
      </c>
      <c r="E58">
        <v>0</v>
      </c>
      <c r="F58">
        <v>0.5</v>
      </c>
      <c r="G58" s="258">
        <v>0.5</v>
      </c>
    </row>
    <row r="59" spans="1:7">
      <c r="A59" s="199" t="s">
        <v>425</v>
      </c>
      <c r="B59">
        <v>1</v>
      </c>
      <c r="C59">
        <v>1</v>
      </c>
      <c r="D59">
        <v>0</v>
      </c>
      <c r="E59">
        <v>0</v>
      </c>
      <c r="F59">
        <v>0.5</v>
      </c>
      <c r="G59" s="258">
        <v>0.83499999999999996</v>
      </c>
    </row>
    <row r="60" spans="1:7">
      <c r="A60" s="199" t="s">
        <v>426</v>
      </c>
      <c r="B60">
        <v>1</v>
      </c>
      <c r="C60">
        <v>0.25</v>
      </c>
      <c r="D60">
        <v>0</v>
      </c>
      <c r="E60">
        <v>0</v>
      </c>
      <c r="F60">
        <v>0.5</v>
      </c>
      <c r="G60" s="258">
        <v>0.58499999999999996</v>
      </c>
    </row>
    <row r="61" spans="1:7">
      <c r="A61" s="199" t="s">
        <v>1175</v>
      </c>
      <c r="B61">
        <v>0</v>
      </c>
      <c r="C61">
        <v>0</v>
      </c>
      <c r="D61">
        <v>0</v>
      </c>
      <c r="E61">
        <v>0</v>
      </c>
      <c r="F61">
        <v>0</v>
      </c>
      <c r="G61" s="258">
        <v>0</v>
      </c>
    </row>
    <row r="62" spans="1:7">
      <c r="A62" s="199" t="s">
        <v>1176</v>
      </c>
      <c r="B62">
        <v>0</v>
      </c>
      <c r="C62">
        <v>0</v>
      </c>
      <c r="D62">
        <v>0</v>
      </c>
      <c r="E62">
        <v>0</v>
      </c>
      <c r="F62">
        <v>0</v>
      </c>
      <c r="G62" s="258">
        <v>0</v>
      </c>
    </row>
    <row r="63" spans="1:7">
      <c r="A63" s="199" t="s">
        <v>1177</v>
      </c>
      <c r="B63">
        <v>0</v>
      </c>
      <c r="C63">
        <v>0</v>
      </c>
      <c r="D63">
        <v>0</v>
      </c>
      <c r="E63">
        <v>0</v>
      </c>
      <c r="F63">
        <v>0</v>
      </c>
      <c r="G63" s="258">
        <v>0</v>
      </c>
    </row>
    <row r="64" spans="1:7">
      <c r="A64" s="158" t="s">
        <v>1066</v>
      </c>
      <c r="B64">
        <v>1</v>
      </c>
      <c r="C64">
        <v>0</v>
      </c>
      <c r="D64">
        <v>0</v>
      </c>
      <c r="F64">
        <v>0.75</v>
      </c>
      <c r="G64" s="258">
        <v>0.44</v>
      </c>
    </row>
    <row r="65" spans="1:7">
      <c r="A65" s="158" t="s">
        <v>1067</v>
      </c>
      <c r="B65">
        <v>1</v>
      </c>
      <c r="C65">
        <v>0.2</v>
      </c>
      <c r="D65">
        <v>0</v>
      </c>
      <c r="F65">
        <v>0.75</v>
      </c>
      <c r="G65" s="258">
        <v>0.49</v>
      </c>
    </row>
    <row r="66" spans="1:7">
      <c r="A66" s="158" t="s">
        <v>438</v>
      </c>
      <c r="B66">
        <v>1</v>
      </c>
      <c r="C66">
        <v>0.2</v>
      </c>
      <c r="F66">
        <v>0.5</v>
      </c>
      <c r="G66" s="258">
        <v>0.56999999999999995</v>
      </c>
    </row>
    <row r="67" spans="1:7">
      <c r="A67" s="158" t="s">
        <v>439</v>
      </c>
      <c r="B67">
        <v>1</v>
      </c>
      <c r="C67">
        <v>0.2</v>
      </c>
      <c r="F67">
        <v>0.5</v>
      </c>
      <c r="G67" s="258">
        <v>0.56999999999999995</v>
      </c>
    </row>
    <row r="68" spans="1:7">
      <c r="A68" s="158" t="s">
        <v>440</v>
      </c>
    </row>
    <row r="69" spans="1:7">
      <c r="A69" s="158" t="s">
        <v>441</v>
      </c>
    </row>
    <row r="70" spans="1:7">
      <c r="A70" s="158" t="s">
        <v>442</v>
      </c>
    </row>
    <row r="71" spans="1:7">
      <c r="A71" s="158" t="s">
        <v>443</v>
      </c>
    </row>
    <row r="72" spans="1:7">
      <c r="A72" s="158" t="s">
        <v>444</v>
      </c>
      <c r="B72">
        <v>1</v>
      </c>
      <c r="C72">
        <v>0.7</v>
      </c>
      <c r="D72">
        <v>0</v>
      </c>
      <c r="F72">
        <v>0.75</v>
      </c>
      <c r="G72" s="302">
        <v>0.61</v>
      </c>
    </row>
    <row r="73" spans="1:7">
      <c r="A73" s="158" t="s">
        <v>445</v>
      </c>
      <c r="B73">
        <v>1</v>
      </c>
      <c r="C73">
        <v>0.6</v>
      </c>
      <c r="D73">
        <v>0</v>
      </c>
      <c r="F73">
        <v>0.75</v>
      </c>
      <c r="G73" s="302">
        <v>0.59</v>
      </c>
    </row>
    <row r="74" spans="1:7">
      <c r="A74" s="158" t="s">
        <v>446</v>
      </c>
      <c r="B74">
        <v>1</v>
      </c>
      <c r="F74">
        <v>0</v>
      </c>
      <c r="G74" s="302">
        <v>0.5</v>
      </c>
    </row>
    <row r="75" spans="1:7">
      <c r="A75" s="158" t="s">
        <v>447</v>
      </c>
      <c r="B75">
        <v>1</v>
      </c>
      <c r="C75">
        <v>0</v>
      </c>
      <c r="D75">
        <v>0</v>
      </c>
      <c r="F75">
        <v>0.75</v>
      </c>
      <c r="G75" s="302">
        <v>0.44</v>
      </c>
    </row>
    <row r="76" spans="1:7">
      <c r="A76" s="158" t="s">
        <v>448</v>
      </c>
      <c r="B76">
        <v>1</v>
      </c>
      <c r="C76">
        <v>0.5</v>
      </c>
      <c r="D76">
        <v>0</v>
      </c>
      <c r="F76">
        <v>0.75</v>
      </c>
      <c r="G76" s="302">
        <v>0.56000000000000005</v>
      </c>
    </row>
    <row r="77" spans="1:7">
      <c r="A77" s="158" t="s">
        <v>449</v>
      </c>
      <c r="B77">
        <v>1</v>
      </c>
      <c r="C77">
        <v>0.4</v>
      </c>
      <c r="D77">
        <v>0.5</v>
      </c>
      <c r="F77">
        <v>0.75</v>
      </c>
      <c r="G77" s="302">
        <v>0.66</v>
      </c>
    </row>
    <row r="78" spans="1:7">
      <c r="A78" s="158" t="s">
        <v>450</v>
      </c>
      <c r="B78">
        <v>1</v>
      </c>
      <c r="C78">
        <v>0</v>
      </c>
      <c r="F78">
        <v>0.5</v>
      </c>
      <c r="G78" s="302">
        <v>0.5</v>
      </c>
    </row>
    <row r="79" spans="1:7">
      <c r="A79" s="158" t="s">
        <v>451</v>
      </c>
      <c r="B79">
        <v>1</v>
      </c>
      <c r="C79">
        <v>0.5</v>
      </c>
      <c r="D79">
        <v>0</v>
      </c>
      <c r="F79">
        <v>0.75</v>
      </c>
      <c r="G79" s="302">
        <v>0.56000000000000005</v>
      </c>
    </row>
    <row r="80" spans="1:7">
      <c r="A80" s="159" t="s">
        <v>452</v>
      </c>
      <c r="B80">
        <v>1</v>
      </c>
      <c r="C80">
        <v>0</v>
      </c>
      <c r="D80">
        <v>0</v>
      </c>
      <c r="F80">
        <v>0.75</v>
      </c>
      <c r="G80" s="302">
        <v>0.44</v>
      </c>
    </row>
    <row r="81" spans="1:7">
      <c r="A81" s="159" t="s">
        <v>453</v>
      </c>
      <c r="B81">
        <v>1</v>
      </c>
      <c r="C81">
        <v>0.2</v>
      </c>
      <c r="D81">
        <v>0</v>
      </c>
      <c r="F81">
        <v>0.75</v>
      </c>
      <c r="G81" s="302">
        <v>0.49</v>
      </c>
    </row>
    <row r="82" spans="1:7">
      <c r="A82" s="159" t="s">
        <v>455</v>
      </c>
      <c r="B82">
        <v>1</v>
      </c>
      <c r="C82">
        <v>0.5</v>
      </c>
      <c r="F82">
        <v>0.5</v>
      </c>
      <c r="G82" s="302">
        <v>0.67</v>
      </c>
    </row>
    <row r="83" spans="1:7">
      <c r="A83" s="159" t="s">
        <v>456</v>
      </c>
      <c r="B83">
        <v>1</v>
      </c>
      <c r="C83">
        <v>0</v>
      </c>
      <c r="D83">
        <v>0</v>
      </c>
      <c r="F83">
        <v>0.75</v>
      </c>
      <c r="G83" s="302">
        <v>0.44</v>
      </c>
    </row>
    <row r="84" spans="1:7">
      <c r="A84" s="159" t="s">
        <v>457</v>
      </c>
      <c r="B84">
        <v>0.9</v>
      </c>
      <c r="C84">
        <v>0.5</v>
      </c>
      <c r="F84">
        <v>0.5</v>
      </c>
      <c r="G84" s="302">
        <v>0.63</v>
      </c>
    </row>
    <row r="85" spans="1:7">
      <c r="A85" s="159" t="s">
        <v>458</v>
      </c>
      <c r="B85">
        <v>0.9</v>
      </c>
      <c r="C85">
        <v>0</v>
      </c>
      <c r="F85">
        <v>0.5</v>
      </c>
      <c r="G85" s="302">
        <v>0.47</v>
      </c>
    </row>
    <row r="86" spans="1:7">
      <c r="A86" s="159" t="s">
        <v>459</v>
      </c>
      <c r="B86">
        <v>1</v>
      </c>
      <c r="C86">
        <v>0</v>
      </c>
      <c r="F86">
        <v>0.5</v>
      </c>
      <c r="G86" s="302">
        <v>0.5</v>
      </c>
    </row>
    <row r="87" spans="1:7">
      <c r="A87" s="159" t="s">
        <v>460</v>
      </c>
      <c r="B87">
        <v>1</v>
      </c>
      <c r="C87">
        <v>0</v>
      </c>
      <c r="F87">
        <v>0.5</v>
      </c>
      <c r="G87" s="302">
        <v>0.5</v>
      </c>
    </row>
    <row r="88" spans="1:7">
      <c r="A88" s="159" t="s">
        <v>461</v>
      </c>
      <c r="B88">
        <v>1</v>
      </c>
      <c r="C88">
        <v>0</v>
      </c>
      <c r="F88">
        <v>0.5</v>
      </c>
      <c r="G88" s="302">
        <v>0.5</v>
      </c>
    </row>
    <row r="89" spans="1:7">
      <c r="A89" s="159" t="s">
        <v>462</v>
      </c>
      <c r="B89">
        <v>1</v>
      </c>
      <c r="C89">
        <v>0.5</v>
      </c>
      <c r="F89">
        <v>0.5</v>
      </c>
      <c r="G89" s="302">
        <v>0.67</v>
      </c>
    </row>
    <row r="90" spans="1:7">
      <c r="A90" s="159" t="s">
        <v>463</v>
      </c>
      <c r="B90">
        <v>1</v>
      </c>
      <c r="C90">
        <v>0.3</v>
      </c>
      <c r="D90">
        <v>0</v>
      </c>
      <c r="F90">
        <v>0.75</v>
      </c>
      <c r="G90" s="302">
        <v>0.51</v>
      </c>
    </row>
    <row r="91" spans="1:7">
      <c r="A91" s="159" t="s">
        <v>464</v>
      </c>
    </row>
    <row r="92" spans="1:7">
      <c r="A92" s="159" t="s">
        <v>465</v>
      </c>
      <c r="B92">
        <v>1</v>
      </c>
      <c r="C92">
        <v>0</v>
      </c>
      <c r="F92">
        <v>0.5</v>
      </c>
      <c r="G92" s="302">
        <v>0.5</v>
      </c>
    </row>
    <row r="93" spans="1:7">
      <c r="A93" s="159" t="s">
        <v>466</v>
      </c>
      <c r="B93">
        <v>1</v>
      </c>
      <c r="F93">
        <v>0</v>
      </c>
      <c r="G93" s="302">
        <v>0.5</v>
      </c>
    </row>
    <row r="94" spans="1:7">
      <c r="A94" s="159" t="s">
        <v>467</v>
      </c>
      <c r="B94">
        <v>1</v>
      </c>
      <c r="F94">
        <v>0</v>
      </c>
      <c r="G94" s="302">
        <v>0.5</v>
      </c>
    </row>
    <row r="95" spans="1:7">
      <c r="A95" s="159" t="s">
        <v>468</v>
      </c>
      <c r="B95">
        <v>1</v>
      </c>
      <c r="C95">
        <v>0</v>
      </c>
      <c r="F95">
        <v>0.5</v>
      </c>
      <c r="G95" s="302">
        <v>0.5</v>
      </c>
    </row>
    <row r="96" spans="1:7">
      <c r="A96" s="159" t="s">
        <v>469</v>
      </c>
      <c r="B96">
        <v>1</v>
      </c>
      <c r="F96">
        <v>0</v>
      </c>
      <c r="G96" s="302">
        <v>0.5</v>
      </c>
    </row>
    <row r="97" spans="1:7">
      <c r="A97" s="159" t="s">
        <v>470</v>
      </c>
      <c r="B97">
        <v>1</v>
      </c>
      <c r="C97">
        <v>0</v>
      </c>
      <c r="F97">
        <v>0.5</v>
      </c>
      <c r="G97" s="302">
        <v>0.5</v>
      </c>
    </row>
    <row r="98" spans="1:7">
      <c r="A98" s="159" t="s">
        <v>471</v>
      </c>
      <c r="B98">
        <v>1</v>
      </c>
      <c r="C98">
        <v>0</v>
      </c>
      <c r="F98">
        <v>0.5</v>
      </c>
      <c r="G98" s="302">
        <v>0.5</v>
      </c>
    </row>
    <row r="99" spans="1:7">
      <c r="A99" s="159" t="s">
        <v>472</v>
      </c>
      <c r="B99">
        <v>1</v>
      </c>
      <c r="C99">
        <v>0</v>
      </c>
      <c r="F99">
        <v>0.5</v>
      </c>
      <c r="G99" s="302">
        <v>0.5</v>
      </c>
    </row>
    <row r="100" spans="1:7">
      <c r="A100" s="159" t="s">
        <v>473</v>
      </c>
      <c r="B100">
        <v>1</v>
      </c>
      <c r="C100">
        <v>0</v>
      </c>
      <c r="F100">
        <v>0.5</v>
      </c>
      <c r="G100" s="302">
        <v>0.5</v>
      </c>
    </row>
    <row r="101" spans="1:7">
      <c r="A101" s="159" t="s">
        <v>474</v>
      </c>
      <c r="B101">
        <v>1</v>
      </c>
      <c r="C101">
        <v>0</v>
      </c>
      <c r="F101">
        <v>0.5</v>
      </c>
      <c r="G101" s="302">
        <v>0.5</v>
      </c>
    </row>
    <row r="102" spans="1:7">
      <c r="A102" s="159" t="s">
        <v>475</v>
      </c>
    </row>
    <row r="103" spans="1:7">
      <c r="A103" s="159" t="s">
        <v>476</v>
      </c>
    </row>
    <row r="104" spans="1:7">
      <c r="A104" s="159" t="s">
        <v>477</v>
      </c>
    </row>
    <row r="105" spans="1:7">
      <c r="A105" s="200" t="s">
        <v>478</v>
      </c>
      <c r="B105">
        <v>0.8</v>
      </c>
      <c r="C105">
        <v>1</v>
      </c>
      <c r="F105">
        <v>0.5</v>
      </c>
      <c r="G105" s="302">
        <v>0.77</v>
      </c>
    </row>
    <row r="106" spans="1:7">
      <c r="A106" s="200" t="s">
        <v>480</v>
      </c>
    </row>
    <row r="107" spans="1:7">
      <c r="A107" s="200" t="s">
        <v>481</v>
      </c>
      <c r="B107">
        <v>0.9</v>
      </c>
      <c r="C107">
        <v>0</v>
      </c>
      <c r="F107">
        <v>0.5</v>
      </c>
      <c r="G107" s="302">
        <v>0.47</v>
      </c>
    </row>
    <row r="108" spans="1:7">
      <c r="A108" s="160" t="s">
        <v>1068</v>
      </c>
    </row>
    <row r="109" spans="1:7">
      <c r="A109" s="160" t="s">
        <v>483</v>
      </c>
    </row>
    <row r="110" spans="1:7">
      <c r="A110" s="160" t="s">
        <v>484</v>
      </c>
    </row>
    <row r="111" spans="1:7">
      <c r="A111" s="160" t="s">
        <v>485</v>
      </c>
      <c r="B111">
        <v>1</v>
      </c>
      <c r="C111">
        <v>0.2</v>
      </c>
      <c r="F111">
        <v>0.5</v>
      </c>
      <c r="G111">
        <v>0.56999999999999995</v>
      </c>
    </row>
    <row r="112" spans="1:7">
      <c r="A112" s="160" t="s">
        <v>486</v>
      </c>
      <c r="B112">
        <v>0.8</v>
      </c>
      <c r="C112">
        <v>0</v>
      </c>
      <c r="F112">
        <v>0.5</v>
      </c>
      <c r="G112">
        <v>0.43</v>
      </c>
    </row>
    <row r="113" spans="1:7">
      <c r="A113" s="160" t="s">
        <v>487</v>
      </c>
      <c r="B113">
        <v>1</v>
      </c>
      <c r="C113">
        <v>0</v>
      </c>
      <c r="F113">
        <v>0.5</v>
      </c>
      <c r="G113">
        <v>0.5</v>
      </c>
    </row>
    <row r="114" spans="1:7">
      <c r="A114" s="160" t="s">
        <v>488</v>
      </c>
      <c r="B114">
        <v>0.5</v>
      </c>
      <c r="C114">
        <v>0</v>
      </c>
      <c r="D114">
        <v>0</v>
      </c>
      <c r="F114">
        <v>0.75</v>
      </c>
      <c r="G114">
        <v>0.31</v>
      </c>
    </row>
    <row r="115" spans="1:7">
      <c r="A115" s="160" t="s">
        <v>489</v>
      </c>
      <c r="B115">
        <v>1</v>
      </c>
      <c r="C115">
        <v>0</v>
      </c>
      <c r="D115">
        <v>0.5</v>
      </c>
      <c r="F115">
        <v>0.75</v>
      </c>
      <c r="G115">
        <v>0.56000000000000005</v>
      </c>
    </row>
    <row r="116" spans="1:7">
      <c r="A116" s="160" t="s">
        <v>490</v>
      </c>
      <c r="B116">
        <v>0.8</v>
      </c>
      <c r="C116">
        <v>0.2</v>
      </c>
      <c r="D116">
        <v>0.5</v>
      </c>
      <c r="F116">
        <v>0.75</v>
      </c>
      <c r="G116">
        <v>0.56000000000000005</v>
      </c>
    </row>
    <row r="117" spans="1:7">
      <c r="A117" s="160" t="s">
        <v>491</v>
      </c>
      <c r="B117">
        <v>1</v>
      </c>
      <c r="F117">
        <v>0</v>
      </c>
      <c r="G117">
        <v>0.5</v>
      </c>
    </row>
    <row r="118" spans="1:7">
      <c r="A118" s="160" t="s">
        <v>492</v>
      </c>
      <c r="B118">
        <v>0.7</v>
      </c>
      <c r="C118">
        <v>0</v>
      </c>
      <c r="F118">
        <v>0.5</v>
      </c>
      <c r="G118">
        <v>0.4</v>
      </c>
    </row>
    <row r="119" spans="1:7">
      <c r="A119" s="160" t="s">
        <v>493</v>
      </c>
      <c r="B119">
        <v>1</v>
      </c>
      <c r="C119">
        <v>0</v>
      </c>
      <c r="D119">
        <v>0</v>
      </c>
      <c r="F119">
        <v>0.75</v>
      </c>
      <c r="G119">
        <v>0.44</v>
      </c>
    </row>
    <row r="120" spans="1:7">
      <c r="A120" s="160" t="s">
        <v>494</v>
      </c>
      <c r="B120">
        <v>0.8</v>
      </c>
      <c r="C120">
        <v>0</v>
      </c>
      <c r="F120">
        <v>0.5</v>
      </c>
      <c r="G120">
        <v>0.43</v>
      </c>
    </row>
    <row r="121" spans="1:7">
      <c r="A121" s="160" t="s">
        <v>495</v>
      </c>
      <c r="B121">
        <v>0.8</v>
      </c>
      <c r="C121">
        <v>0.3</v>
      </c>
      <c r="F121">
        <v>0.5</v>
      </c>
      <c r="G121">
        <v>0.53</v>
      </c>
    </row>
    <row r="122" spans="1:7">
      <c r="A122" s="160" t="s">
        <v>496</v>
      </c>
      <c r="B122">
        <v>0.8</v>
      </c>
      <c r="C122">
        <v>0</v>
      </c>
      <c r="F122">
        <v>0.5</v>
      </c>
      <c r="G122">
        <v>0.43</v>
      </c>
    </row>
    <row r="123" spans="1:7">
      <c r="A123" s="160" t="s">
        <v>497</v>
      </c>
      <c r="B123">
        <v>1</v>
      </c>
      <c r="C123">
        <v>0</v>
      </c>
      <c r="D123">
        <v>0</v>
      </c>
      <c r="F123">
        <v>0.75</v>
      </c>
      <c r="G123">
        <v>0.44</v>
      </c>
    </row>
    <row r="124" spans="1:7">
      <c r="A124" s="160" t="s">
        <v>498</v>
      </c>
      <c r="B124">
        <v>1</v>
      </c>
      <c r="F124">
        <v>0</v>
      </c>
      <c r="G124">
        <v>0.5</v>
      </c>
    </row>
    <row r="125" spans="1:7">
      <c r="A125" s="160" t="s">
        <v>499</v>
      </c>
      <c r="B125">
        <v>0.8</v>
      </c>
      <c r="C125">
        <v>0</v>
      </c>
      <c r="D125">
        <v>0</v>
      </c>
      <c r="F125">
        <v>0.75</v>
      </c>
      <c r="G125">
        <v>0.39</v>
      </c>
    </row>
    <row r="126" spans="1:7">
      <c r="A126" s="160" t="s">
        <v>500</v>
      </c>
      <c r="B126">
        <v>1</v>
      </c>
      <c r="C126">
        <v>0.5</v>
      </c>
      <c r="D126">
        <v>0.1</v>
      </c>
      <c r="F126">
        <v>0.75</v>
      </c>
      <c r="G126">
        <v>0.59</v>
      </c>
    </row>
    <row r="127" spans="1:7">
      <c r="A127" s="160" t="s">
        <v>501</v>
      </c>
      <c r="B127">
        <v>1</v>
      </c>
      <c r="C127">
        <v>0</v>
      </c>
      <c r="D127">
        <v>0</v>
      </c>
      <c r="F127">
        <v>0.75</v>
      </c>
      <c r="G127">
        <v>0.44</v>
      </c>
    </row>
    <row r="128" spans="1:7">
      <c r="A128" s="160" t="s">
        <v>502</v>
      </c>
      <c r="B128">
        <v>0.9</v>
      </c>
      <c r="C128">
        <v>0</v>
      </c>
      <c r="D128">
        <v>0.3</v>
      </c>
      <c r="F128">
        <v>0.75</v>
      </c>
      <c r="G128">
        <v>0.49</v>
      </c>
    </row>
    <row r="129" spans="1:7">
      <c r="A129" s="160" t="s">
        <v>503</v>
      </c>
      <c r="B129">
        <v>1</v>
      </c>
      <c r="C129">
        <v>0</v>
      </c>
      <c r="D129">
        <v>0.3</v>
      </c>
      <c r="F129">
        <v>0.75</v>
      </c>
      <c r="G129">
        <v>0.51</v>
      </c>
    </row>
    <row r="130" spans="1:7">
      <c r="A130" s="160" t="s">
        <v>504</v>
      </c>
      <c r="B130">
        <v>0.7</v>
      </c>
      <c r="C130">
        <v>0</v>
      </c>
      <c r="D130">
        <v>1</v>
      </c>
      <c r="F130">
        <v>0.75</v>
      </c>
      <c r="G130">
        <v>0.61</v>
      </c>
    </row>
    <row r="131" spans="1:7">
      <c r="A131" s="160" t="s">
        <v>505</v>
      </c>
      <c r="B131">
        <v>0.7</v>
      </c>
      <c r="D131">
        <v>0</v>
      </c>
      <c r="F131">
        <v>0.5</v>
      </c>
      <c r="G131">
        <v>0.4</v>
      </c>
    </row>
    <row r="132" spans="1:7">
      <c r="A132" s="160" t="s">
        <v>506</v>
      </c>
      <c r="B132">
        <v>0.7</v>
      </c>
      <c r="D132">
        <v>0</v>
      </c>
      <c r="F132">
        <v>0.5</v>
      </c>
      <c r="G132">
        <v>0.4</v>
      </c>
    </row>
    <row r="133" spans="1:7">
      <c r="A133" s="162" t="s">
        <v>525</v>
      </c>
      <c r="B133">
        <v>1</v>
      </c>
      <c r="C133">
        <v>0.5</v>
      </c>
      <c r="F133">
        <v>0.5</v>
      </c>
      <c r="G133">
        <v>0.67</v>
      </c>
    </row>
    <row r="134" spans="1:7">
      <c r="A134" s="162" t="s">
        <v>526</v>
      </c>
      <c r="B134">
        <v>1</v>
      </c>
      <c r="C134">
        <v>0</v>
      </c>
      <c r="D134">
        <v>0.5</v>
      </c>
      <c r="F134">
        <v>0.75</v>
      </c>
      <c r="G134">
        <v>0.56000000000000005</v>
      </c>
    </row>
    <row r="135" spans="1:7">
      <c r="A135" s="162" t="s">
        <v>527</v>
      </c>
      <c r="B135">
        <v>1</v>
      </c>
      <c r="C135">
        <v>0</v>
      </c>
      <c r="D135">
        <v>0</v>
      </c>
      <c r="F135">
        <v>0.75</v>
      </c>
      <c r="G135">
        <v>0.44</v>
      </c>
    </row>
    <row r="136" spans="1:7">
      <c r="A136" s="162" t="s">
        <v>528</v>
      </c>
      <c r="B136">
        <v>1</v>
      </c>
      <c r="C136">
        <v>0</v>
      </c>
      <c r="D136">
        <v>0</v>
      </c>
      <c r="F136">
        <v>0.75</v>
      </c>
      <c r="G136">
        <v>0.44</v>
      </c>
    </row>
    <row r="137" spans="1:7">
      <c r="A137" s="162" t="s">
        <v>529</v>
      </c>
      <c r="B137">
        <v>1</v>
      </c>
      <c r="C137">
        <v>0</v>
      </c>
      <c r="D137">
        <v>0.5</v>
      </c>
      <c r="F137">
        <v>0.75</v>
      </c>
      <c r="G137">
        <v>0.56000000000000005</v>
      </c>
    </row>
    <row r="138" spans="1:7">
      <c r="A138" s="162" t="s">
        <v>530</v>
      </c>
      <c r="B138">
        <v>0.7</v>
      </c>
      <c r="C138">
        <v>0</v>
      </c>
      <c r="D138">
        <v>0.3</v>
      </c>
      <c r="F138">
        <v>0.75</v>
      </c>
      <c r="G138">
        <v>0.44</v>
      </c>
    </row>
    <row r="139" spans="1:7">
      <c r="A139" s="162" t="s">
        <v>531</v>
      </c>
      <c r="B139">
        <v>0.5</v>
      </c>
      <c r="C139">
        <v>0</v>
      </c>
      <c r="D139">
        <v>0</v>
      </c>
      <c r="F139">
        <v>0.75</v>
      </c>
      <c r="G139">
        <v>0.31</v>
      </c>
    </row>
    <row r="140" spans="1:7">
      <c r="A140" s="162" t="s">
        <v>532</v>
      </c>
      <c r="B140">
        <v>1</v>
      </c>
      <c r="C140">
        <v>0.8</v>
      </c>
      <c r="D140">
        <v>0.9</v>
      </c>
      <c r="E140">
        <v>0.2</v>
      </c>
      <c r="F140">
        <v>1</v>
      </c>
      <c r="G140">
        <v>0.78</v>
      </c>
    </row>
    <row r="141" spans="1:7">
      <c r="A141" s="162" t="s">
        <v>533</v>
      </c>
    </row>
    <row r="142" spans="1:7">
      <c r="A142" s="163" t="s">
        <v>534</v>
      </c>
    </row>
    <row r="143" spans="1:7">
      <c r="A143" s="163" t="s">
        <v>535</v>
      </c>
      <c r="B143">
        <v>0.8</v>
      </c>
      <c r="C143">
        <v>0</v>
      </c>
      <c r="F143">
        <v>0.5</v>
      </c>
      <c r="G143">
        <v>0.43</v>
      </c>
    </row>
    <row r="144" spans="1:7">
      <c r="A144" s="163" t="s">
        <v>536</v>
      </c>
      <c r="B144">
        <v>1</v>
      </c>
      <c r="C144">
        <v>0</v>
      </c>
      <c r="D144">
        <v>0</v>
      </c>
      <c r="F144">
        <v>0.75</v>
      </c>
      <c r="G144">
        <v>0.44</v>
      </c>
    </row>
    <row r="145" spans="1:7">
      <c r="A145" s="163" t="s">
        <v>537</v>
      </c>
      <c r="B145">
        <v>1</v>
      </c>
      <c r="C145">
        <v>0</v>
      </c>
      <c r="D145">
        <v>0</v>
      </c>
      <c r="F145">
        <v>0.75</v>
      </c>
      <c r="G145">
        <v>0.44</v>
      </c>
    </row>
    <row r="146" spans="1:7">
      <c r="A146" s="163" t="s">
        <v>538</v>
      </c>
      <c r="B146">
        <v>0.8</v>
      </c>
      <c r="C146">
        <v>0</v>
      </c>
      <c r="F146">
        <v>0.5</v>
      </c>
      <c r="G146">
        <v>0.43</v>
      </c>
    </row>
    <row r="147" spans="1:7">
      <c r="A147" s="163" t="s">
        <v>539</v>
      </c>
      <c r="B147">
        <v>1</v>
      </c>
      <c r="C147">
        <v>0</v>
      </c>
      <c r="D147">
        <v>0</v>
      </c>
      <c r="F147">
        <v>0.75</v>
      </c>
      <c r="G147">
        <v>0.44</v>
      </c>
    </row>
    <row r="148" spans="1:7">
      <c r="A148" s="163" t="s">
        <v>540</v>
      </c>
      <c r="B148">
        <v>1</v>
      </c>
      <c r="C148">
        <v>0</v>
      </c>
      <c r="F148">
        <v>0.5</v>
      </c>
      <c r="G148">
        <v>0.5</v>
      </c>
    </row>
    <row r="149" spans="1:7">
      <c r="A149" s="163" t="s">
        <v>541</v>
      </c>
      <c r="B149">
        <v>1</v>
      </c>
      <c r="C149">
        <v>0</v>
      </c>
      <c r="D149">
        <v>0</v>
      </c>
      <c r="F149">
        <v>0.75</v>
      </c>
      <c r="G149">
        <v>0.44</v>
      </c>
    </row>
    <row r="150" spans="1:7">
      <c r="A150" s="164" t="s">
        <v>542</v>
      </c>
      <c r="B150">
        <v>0.7</v>
      </c>
      <c r="C150">
        <v>0.5</v>
      </c>
      <c r="D150">
        <v>0</v>
      </c>
      <c r="F150">
        <v>0.75</v>
      </c>
      <c r="G150">
        <v>0.49</v>
      </c>
    </row>
    <row r="151" spans="1:7">
      <c r="A151" s="164" t="s">
        <v>543</v>
      </c>
      <c r="B151">
        <v>0.8</v>
      </c>
      <c r="C151">
        <v>0</v>
      </c>
      <c r="D151">
        <v>0</v>
      </c>
      <c r="F151">
        <v>0.75</v>
      </c>
      <c r="G151">
        <v>0.39</v>
      </c>
    </row>
    <row r="152" spans="1:7">
      <c r="A152" s="164" t="s">
        <v>544</v>
      </c>
      <c r="B152">
        <v>0.8</v>
      </c>
      <c r="C152">
        <v>0</v>
      </c>
      <c r="D152">
        <v>0</v>
      </c>
      <c r="F152">
        <v>0.75</v>
      </c>
      <c r="G152">
        <v>0.39</v>
      </c>
    </row>
    <row r="153" spans="1:7">
      <c r="A153" s="164" t="s">
        <v>545</v>
      </c>
      <c r="B153">
        <v>0.6</v>
      </c>
      <c r="C153">
        <v>0</v>
      </c>
      <c r="F153">
        <v>0.5</v>
      </c>
      <c r="G153">
        <v>0.37</v>
      </c>
    </row>
    <row r="154" spans="1:7">
      <c r="A154" s="164" t="s">
        <v>546</v>
      </c>
      <c r="B154">
        <v>0.7</v>
      </c>
      <c r="C154">
        <v>0</v>
      </c>
      <c r="D154">
        <v>0</v>
      </c>
      <c r="F154">
        <v>0.75</v>
      </c>
      <c r="G154">
        <v>0.36</v>
      </c>
    </row>
    <row r="155" spans="1:7">
      <c r="A155" s="164" t="s">
        <v>547</v>
      </c>
      <c r="B155">
        <v>0.6</v>
      </c>
      <c r="C155">
        <v>0</v>
      </c>
      <c r="F155">
        <v>0.5</v>
      </c>
      <c r="G155">
        <v>0.37</v>
      </c>
    </row>
    <row r="156" spans="1:7">
      <c r="A156" s="164" t="s">
        <v>548</v>
      </c>
      <c r="B156">
        <v>0.9</v>
      </c>
      <c r="C156">
        <v>0</v>
      </c>
      <c r="D156">
        <v>0</v>
      </c>
      <c r="F156">
        <v>0.75</v>
      </c>
      <c r="G156">
        <v>0.41</v>
      </c>
    </row>
    <row r="157" spans="1:7">
      <c r="A157" s="164" t="s">
        <v>549</v>
      </c>
      <c r="B157">
        <v>0.8</v>
      </c>
      <c r="C157">
        <v>0</v>
      </c>
      <c r="F157">
        <v>0.5</v>
      </c>
      <c r="G157">
        <v>0.43</v>
      </c>
    </row>
    <row r="158" spans="1:7">
      <c r="A158" s="164" t="s">
        <v>550</v>
      </c>
      <c r="B158">
        <v>0.8</v>
      </c>
      <c r="C158">
        <v>0</v>
      </c>
      <c r="D158">
        <v>0</v>
      </c>
      <c r="F158">
        <v>0.75</v>
      </c>
      <c r="G158">
        <v>0.39</v>
      </c>
    </row>
    <row r="159" spans="1:7">
      <c r="A159" s="164" t="s">
        <v>551</v>
      </c>
      <c r="B159">
        <v>0.7</v>
      </c>
      <c r="C159">
        <v>0</v>
      </c>
      <c r="D159">
        <v>0</v>
      </c>
      <c r="F159">
        <v>0.75</v>
      </c>
      <c r="G159">
        <v>0.36</v>
      </c>
    </row>
    <row r="160" spans="1:7">
      <c r="A160" s="164" t="s">
        <v>552</v>
      </c>
      <c r="B160">
        <v>0.8</v>
      </c>
      <c r="C160">
        <v>0</v>
      </c>
      <c r="D160">
        <v>0.2</v>
      </c>
      <c r="F160">
        <v>0.75</v>
      </c>
      <c r="G160">
        <v>0.44</v>
      </c>
    </row>
    <row r="161" spans="1:7">
      <c r="A161" s="165" t="s">
        <v>553</v>
      </c>
      <c r="B161">
        <v>1</v>
      </c>
      <c r="C161">
        <v>0</v>
      </c>
      <c r="D161">
        <v>0.3</v>
      </c>
      <c r="F161">
        <v>0.75</v>
      </c>
      <c r="G161">
        <v>0.51</v>
      </c>
    </row>
    <row r="162" spans="1:7">
      <c r="A162" s="165" t="s">
        <v>554</v>
      </c>
      <c r="B162">
        <v>1</v>
      </c>
      <c r="C162">
        <v>0</v>
      </c>
      <c r="D162">
        <v>0</v>
      </c>
      <c r="F162">
        <v>0.75</v>
      </c>
      <c r="G162">
        <v>0.44</v>
      </c>
    </row>
    <row r="163" spans="1:7">
      <c r="A163" s="165" t="s">
        <v>555</v>
      </c>
      <c r="B163">
        <v>0.8</v>
      </c>
      <c r="C163">
        <v>0</v>
      </c>
      <c r="D163">
        <v>0</v>
      </c>
      <c r="F163">
        <v>0.75</v>
      </c>
      <c r="G163">
        <v>0.39</v>
      </c>
    </row>
    <row r="164" spans="1:7">
      <c r="A164" s="166" t="s">
        <v>1069</v>
      </c>
    </row>
    <row r="165" spans="1:7">
      <c r="A165" s="166" t="s">
        <v>1070</v>
      </c>
    </row>
    <row r="166" spans="1:7">
      <c r="A166" s="166" t="s">
        <v>1071</v>
      </c>
      <c r="B166">
        <v>1</v>
      </c>
      <c r="C166">
        <v>0</v>
      </c>
      <c r="F166">
        <v>0.5</v>
      </c>
      <c r="G166">
        <v>0.5</v>
      </c>
    </row>
    <row r="167" spans="1:7">
      <c r="A167" s="166" t="s">
        <v>559</v>
      </c>
      <c r="B167">
        <v>1</v>
      </c>
      <c r="C167">
        <v>0</v>
      </c>
      <c r="D167">
        <v>0</v>
      </c>
      <c r="F167">
        <v>0.75</v>
      </c>
      <c r="G167">
        <v>0.44</v>
      </c>
    </row>
    <row r="168" spans="1:7">
      <c r="A168" s="166" t="s">
        <v>560</v>
      </c>
      <c r="B168">
        <v>0.9</v>
      </c>
      <c r="C168">
        <v>0</v>
      </c>
      <c r="F168">
        <v>0.5</v>
      </c>
      <c r="G168">
        <v>0.47</v>
      </c>
    </row>
    <row r="169" spans="1:7">
      <c r="A169" s="166" t="s">
        <v>561</v>
      </c>
      <c r="B169">
        <v>1</v>
      </c>
      <c r="C169">
        <v>0</v>
      </c>
      <c r="D169">
        <v>0</v>
      </c>
      <c r="F169">
        <v>0.75</v>
      </c>
      <c r="G169">
        <v>0.44</v>
      </c>
    </row>
    <row r="170" spans="1:7">
      <c r="A170" s="166" t="s">
        <v>562</v>
      </c>
      <c r="B170">
        <v>0.9</v>
      </c>
      <c r="C170">
        <v>0</v>
      </c>
      <c r="D170">
        <v>0</v>
      </c>
      <c r="E170">
        <v>0</v>
      </c>
      <c r="F170">
        <v>1</v>
      </c>
      <c r="G170">
        <v>0.38</v>
      </c>
    </row>
    <row r="171" spans="1:7">
      <c r="A171" s="166" t="s">
        <v>563</v>
      </c>
      <c r="B171">
        <v>0.8</v>
      </c>
      <c r="C171">
        <v>0</v>
      </c>
      <c r="D171">
        <v>0</v>
      </c>
      <c r="E171">
        <v>0</v>
      </c>
      <c r="F171">
        <v>1</v>
      </c>
      <c r="G171">
        <v>0.36</v>
      </c>
    </row>
    <row r="172" spans="1:7">
      <c r="A172" s="166" t="s">
        <v>564</v>
      </c>
      <c r="B172">
        <v>0.7</v>
      </c>
      <c r="C172">
        <v>0</v>
      </c>
      <c r="D172">
        <v>0</v>
      </c>
      <c r="F172">
        <v>0.75</v>
      </c>
      <c r="G172">
        <v>0.36</v>
      </c>
    </row>
    <row r="173" spans="1:7">
      <c r="A173" s="166" t="s">
        <v>565</v>
      </c>
      <c r="B173">
        <v>1</v>
      </c>
      <c r="C173">
        <v>0</v>
      </c>
      <c r="D173">
        <v>0</v>
      </c>
      <c r="F173">
        <v>0.75</v>
      </c>
      <c r="G173">
        <v>0.44</v>
      </c>
    </row>
    <row r="174" spans="1:7">
      <c r="A174" s="166" t="s">
        <v>566</v>
      </c>
      <c r="B174">
        <v>1</v>
      </c>
      <c r="C174">
        <v>0</v>
      </c>
      <c r="F174">
        <v>0.5</v>
      </c>
      <c r="G174">
        <v>0.5</v>
      </c>
    </row>
    <row r="175" spans="1:7">
      <c r="A175" s="166" t="s">
        <v>567</v>
      </c>
    </row>
    <row r="176" spans="1:7">
      <c r="A176" s="166" t="s">
        <v>568</v>
      </c>
    </row>
    <row r="177" spans="1:7">
      <c r="A177" s="167" t="s">
        <v>569</v>
      </c>
      <c r="B177">
        <v>1</v>
      </c>
      <c r="C177">
        <v>0</v>
      </c>
      <c r="D177">
        <v>0.1</v>
      </c>
      <c r="F177">
        <v>0.75</v>
      </c>
      <c r="G177">
        <v>0.46</v>
      </c>
    </row>
    <row r="178" spans="1:7">
      <c r="A178" s="167" t="s">
        <v>570</v>
      </c>
      <c r="B178">
        <v>1</v>
      </c>
      <c r="C178">
        <v>0.3</v>
      </c>
      <c r="D178">
        <v>0</v>
      </c>
      <c r="F178">
        <v>0.75</v>
      </c>
      <c r="G178">
        <v>0.51</v>
      </c>
    </row>
    <row r="179" spans="1:7">
      <c r="A179" s="167" t="s">
        <v>571</v>
      </c>
      <c r="B179">
        <v>0.7</v>
      </c>
      <c r="C179">
        <v>0.5</v>
      </c>
      <c r="F179">
        <v>0.5</v>
      </c>
      <c r="G179">
        <v>0.56999999999999995</v>
      </c>
    </row>
    <row r="180" spans="1:7">
      <c r="A180" s="167" t="s">
        <v>573</v>
      </c>
      <c r="B180">
        <v>0.8</v>
      </c>
      <c r="C180">
        <v>0</v>
      </c>
      <c r="F180">
        <v>0.5</v>
      </c>
      <c r="G180">
        <v>0.43</v>
      </c>
    </row>
    <row r="181" spans="1:7">
      <c r="A181" s="167" t="s">
        <v>574</v>
      </c>
      <c r="B181">
        <v>0.9</v>
      </c>
      <c r="C181">
        <v>0</v>
      </c>
      <c r="D181">
        <v>0</v>
      </c>
      <c r="F181">
        <v>0.75</v>
      </c>
      <c r="G181">
        <v>0.41</v>
      </c>
    </row>
    <row r="182" spans="1:7">
      <c r="A182" s="167" t="s">
        <v>575</v>
      </c>
      <c r="B182">
        <v>1</v>
      </c>
      <c r="C182">
        <v>0.2</v>
      </c>
      <c r="D182">
        <v>0.5</v>
      </c>
      <c r="E182">
        <v>0</v>
      </c>
      <c r="F182">
        <v>1</v>
      </c>
      <c r="G182">
        <v>0.54</v>
      </c>
    </row>
    <row r="183" spans="1:7">
      <c r="A183" s="167" t="s">
        <v>576</v>
      </c>
      <c r="B183">
        <v>1</v>
      </c>
      <c r="F183">
        <v>0</v>
      </c>
      <c r="G183">
        <v>0.5</v>
      </c>
    </row>
    <row r="184" spans="1:7">
      <c r="A184" s="167" t="s">
        <v>578</v>
      </c>
      <c r="B184">
        <v>0.8</v>
      </c>
      <c r="C184">
        <v>0.5</v>
      </c>
      <c r="D184">
        <v>0</v>
      </c>
      <c r="F184">
        <v>0.75</v>
      </c>
      <c r="G184">
        <v>0.51</v>
      </c>
    </row>
    <row r="185" spans="1:7">
      <c r="A185" s="167" t="s">
        <v>579</v>
      </c>
      <c r="B185">
        <v>0.8</v>
      </c>
      <c r="C185">
        <v>0</v>
      </c>
      <c r="D185">
        <v>0</v>
      </c>
      <c r="F185">
        <v>0.75</v>
      </c>
      <c r="G185">
        <v>0.39</v>
      </c>
    </row>
    <row r="186" spans="1:7">
      <c r="A186" s="167" t="s">
        <v>580</v>
      </c>
      <c r="B186">
        <v>1</v>
      </c>
      <c r="C186">
        <v>0</v>
      </c>
      <c r="D186">
        <v>0</v>
      </c>
      <c r="F186">
        <v>0.75</v>
      </c>
      <c r="G186">
        <v>0.44</v>
      </c>
    </row>
    <row r="187" spans="1:7">
      <c r="A187" s="167" t="s">
        <v>581</v>
      </c>
    </row>
    <row r="188" spans="1:7">
      <c r="A188" s="167" t="s">
        <v>582</v>
      </c>
    </row>
    <row r="189" spans="1:7">
      <c r="A189" s="167" t="s">
        <v>583</v>
      </c>
    </row>
    <row r="190" spans="1:7">
      <c r="A190" s="167" t="s">
        <v>584</v>
      </c>
      <c r="B190">
        <v>1</v>
      </c>
      <c r="C190">
        <v>0</v>
      </c>
      <c r="D190">
        <v>0.2</v>
      </c>
      <c r="E190">
        <v>0</v>
      </c>
      <c r="F190">
        <v>1</v>
      </c>
      <c r="G190">
        <v>0.44</v>
      </c>
    </row>
    <row r="191" spans="1:7">
      <c r="A191" s="167" t="s">
        <v>585</v>
      </c>
      <c r="B191">
        <v>1</v>
      </c>
      <c r="C191">
        <v>0</v>
      </c>
      <c r="F191">
        <v>0.5</v>
      </c>
      <c r="G191">
        <v>0.5</v>
      </c>
    </row>
    <row r="192" spans="1:7">
      <c r="A192" s="167" t="s">
        <v>586</v>
      </c>
      <c r="B192">
        <v>1</v>
      </c>
      <c r="C192">
        <v>0.2</v>
      </c>
      <c r="D192">
        <v>0</v>
      </c>
      <c r="F192">
        <v>0.75</v>
      </c>
      <c r="G192">
        <v>0.49</v>
      </c>
    </row>
    <row r="193" spans="1:7">
      <c r="A193" s="167" t="s">
        <v>587</v>
      </c>
      <c r="B193">
        <v>1</v>
      </c>
      <c r="C193">
        <v>0.2</v>
      </c>
      <c r="D193">
        <v>0</v>
      </c>
      <c r="F193">
        <v>0.75</v>
      </c>
      <c r="G193">
        <v>0.49</v>
      </c>
    </row>
    <row r="194" spans="1:7">
      <c r="A194" s="167" t="s">
        <v>588</v>
      </c>
      <c r="B194">
        <v>1</v>
      </c>
      <c r="C194">
        <v>0</v>
      </c>
      <c r="D194">
        <v>0.2</v>
      </c>
      <c r="F194">
        <v>0.75</v>
      </c>
      <c r="G194">
        <v>0.49</v>
      </c>
    </row>
    <row r="195" spans="1:7">
      <c r="A195" s="167" t="s">
        <v>589</v>
      </c>
      <c r="B195">
        <v>1</v>
      </c>
      <c r="C195">
        <v>0</v>
      </c>
      <c r="D195">
        <v>0.1</v>
      </c>
      <c r="F195">
        <v>0.75</v>
      </c>
      <c r="G195">
        <v>0.46</v>
      </c>
    </row>
    <row r="196" spans="1:7">
      <c r="A196" s="167" t="s">
        <v>590</v>
      </c>
      <c r="B196">
        <v>1</v>
      </c>
      <c r="C196">
        <v>0</v>
      </c>
      <c r="D196">
        <v>0</v>
      </c>
      <c r="F196">
        <v>0.75</v>
      </c>
      <c r="G196">
        <v>0.44</v>
      </c>
    </row>
    <row r="197" spans="1:7">
      <c r="A197" s="167" t="s">
        <v>591</v>
      </c>
      <c r="B197">
        <v>1</v>
      </c>
      <c r="C197">
        <v>0.2</v>
      </c>
      <c r="D197">
        <v>0</v>
      </c>
      <c r="F197">
        <v>0.75</v>
      </c>
      <c r="G197">
        <v>0.49</v>
      </c>
    </row>
    <row r="198" spans="1:7">
      <c r="A198" s="178" t="s">
        <v>592</v>
      </c>
    </row>
    <row r="199" spans="1:7">
      <c r="A199" s="178" t="s">
        <v>593</v>
      </c>
      <c r="B199">
        <v>1</v>
      </c>
      <c r="C199">
        <v>0</v>
      </c>
      <c r="F199">
        <v>0.5</v>
      </c>
      <c r="G199">
        <v>0.5</v>
      </c>
    </row>
    <row r="200" spans="1:7">
      <c r="A200" s="178" t="s">
        <v>594</v>
      </c>
      <c r="B200">
        <v>1</v>
      </c>
      <c r="C200">
        <v>0</v>
      </c>
      <c r="F200">
        <v>0.5</v>
      </c>
      <c r="G200">
        <v>0.5</v>
      </c>
    </row>
    <row r="201" spans="1:7">
      <c r="A201" s="178" t="s">
        <v>595</v>
      </c>
      <c r="B201">
        <v>1</v>
      </c>
      <c r="C201">
        <v>0</v>
      </c>
      <c r="F201">
        <v>0.5</v>
      </c>
      <c r="G201">
        <v>0.5</v>
      </c>
    </row>
    <row r="202" spans="1:7">
      <c r="A202" s="178" t="s">
        <v>596</v>
      </c>
      <c r="B202">
        <v>1</v>
      </c>
      <c r="C202">
        <v>0</v>
      </c>
      <c r="D202">
        <v>0</v>
      </c>
      <c r="F202">
        <v>0.75</v>
      </c>
      <c r="G202">
        <v>0.44</v>
      </c>
    </row>
    <row r="203" spans="1:7">
      <c r="A203" s="178" t="s">
        <v>597</v>
      </c>
      <c r="B203">
        <v>1</v>
      </c>
      <c r="F203">
        <v>0</v>
      </c>
      <c r="G203">
        <v>0.5</v>
      </c>
    </row>
    <row r="204" spans="1:7">
      <c r="A204" s="178" t="s">
        <v>598</v>
      </c>
      <c r="B204">
        <v>1</v>
      </c>
      <c r="F204">
        <v>0</v>
      </c>
      <c r="G204">
        <v>0.5</v>
      </c>
    </row>
    <row r="205" spans="1:7">
      <c r="A205" s="178" t="s">
        <v>599</v>
      </c>
    </row>
    <row r="206" spans="1:7">
      <c r="A206" s="178" t="s">
        <v>600</v>
      </c>
    </row>
    <row r="207" spans="1:7">
      <c r="A207" s="178" t="s">
        <v>601</v>
      </c>
    </row>
    <row r="208" spans="1:7">
      <c r="A208" s="178" t="s">
        <v>602</v>
      </c>
    </row>
    <row r="209" spans="1:7">
      <c r="A209" s="178" t="s">
        <v>603</v>
      </c>
    </row>
    <row r="210" spans="1:7">
      <c r="A210" s="178" t="s">
        <v>604</v>
      </c>
    </row>
    <row r="211" spans="1:7">
      <c r="A211" s="178" t="s">
        <v>605</v>
      </c>
      <c r="B211">
        <v>1</v>
      </c>
      <c r="C211">
        <v>0</v>
      </c>
      <c r="D211">
        <v>0.5</v>
      </c>
      <c r="F211">
        <v>0.75</v>
      </c>
      <c r="G211">
        <v>0.56000000000000005</v>
      </c>
    </row>
    <row r="212" spans="1:7">
      <c r="A212" s="178" t="s">
        <v>606</v>
      </c>
      <c r="B212">
        <v>1</v>
      </c>
      <c r="C212">
        <v>0</v>
      </c>
      <c r="D212">
        <v>0</v>
      </c>
      <c r="F212">
        <v>0.75</v>
      </c>
      <c r="G212">
        <v>0.44</v>
      </c>
    </row>
    <row r="213" spans="1:7">
      <c r="A213" s="178" t="s">
        <v>607</v>
      </c>
      <c r="B213">
        <v>1</v>
      </c>
      <c r="C213">
        <v>0</v>
      </c>
      <c r="D213">
        <v>0</v>
      </c>
      <c r="F213">
        <v>0.75</v>
      </c>
      <c r="G213">
        <v>0.44</v>
      </c>
    </row>
    <row r="214" spans="1:7">
      <c r="A214" s="178" t="s">
        <v>608</v>
      </c>
      <c r="B214">
        <v>1</v>
      </c>
      <c r="C214">
        <v>0</v>
      </c>
      <c r="D214">
        <v>0</v>
      </c>
      <c r="F214">
        <v>0.75</v>
      </c>
      <c r="G214">
        <v>0.44</v>
      </c>
    </row>
    <row r="215" spans="1:7">
      <c r="A215" s="178" t="s">
        <v>610</v>
      </c>
      <c r="B215">
        <v>1</v>
      </c>
      <c r="C215">
        <v>0</v>
      </c>
      <c r="F215">
        <v>0.5</v>
      </c>
      <c r="G215">
        <v>0.5</v>
      </c>
    </row>
    <row r="216" spans="1:7">
      <c r="A216" s="179" t="s">
        <v>611</v>
      </c>
      <c r="B216">
        <v>1</v>
      </c>
      <c r="C216">
        <v>0</v>
      </c>
      <c r="D216">
        <v>0</v>
      </c>
      <c r="F216">
        <v>0.75</v>
      </c>
      <c r="G216">
        <v>0.44</v>
      </c>
    </row>
    <row r="217" spans="1:7">
      <c r="A217" s="179" t="s">
        <v>613</v>
      </c>
      <c r="B217">
        <v>1</v>
      </c>
      <c r="C217">
        <v>0.3</v>
      </c>
      <c r="D217">
        <v>0</v>
      </c>
      <c r="F217">
        <v>0.75</v>
      </c>
      <c r="G217">
        <v>0.51</v>
      </c>
    </row>
    <row r="218" spans="1:7">
      <c r="A218" s="179" t="s">
        <v>614</v>
      </c>
      <c r="B218">
        <v>1</v>
      </c>
      <c r="C218">
        <v>0</v>
      </c>
      <c r="D218">
        <v>0</v>
      </c>
      <c r="F218">
        <v>0.75</v>
      </c>
      <c r="G218">
        <v>0.44</v>
      </c>
    </row>
    <row r="219" spans="1:7">
      <c r="A219" s="179" t="s">
        <v>615</v>
      </c>
    </row>
    <row r="220" spans="1:7">
      <c r="A220" s="179" t="s">
        <v>616</v>
      </c>
      <c r="B220">
        <v>1</v>
      </c>
      <c r="C220">
        <v>0</v>
      </c>
      <c r="F220">
        <v>0.5</v>
      </c>
      <c r="G220">
        <v>0.5</v>
      </c>
    </row>
    <row r="221" spans="1:7">
      <c r="A221" s="179" t="s">
        <v>617</v>
      </c>
    </row>
    <row r="222" spans="1:7">
      <c r="A222" s="179" t="s">
        <v>618</v>
      </c>
      <c r="B222">
        <v>1</v>
      </c>
      <c r="C222">
        <v>0</v>
      </c>
      <c r="D222">
        <v>0.5</v>
      </c>
      <c r="F222">
        <v>0.75</v>
      </c>
      <c r="G222">
        <v>0.56000000000000005</v>
      </c>
    </row>
    <row r="223" spans="1:7">
      <c r="A223" s="179" t="s">
        <v>619</v>
      </c>
    </row>
    <row r="224" spans="1:7">
      <c r="A224" s="179" t="s">
        <v>620</v>
      </c>
    </row>
    <row r="225" spans="1:7">
      <c r="A225" s="179" t="s">
        <v>621</v>
      </c>
    </row>
    <row r="226" spans="1:7">
      <c r="A226" s="179" t="s">
        <v>622</v>
      </c>
    </row>
    <row r="227" spans="1:7">
      <c r="A227" s="179" t="s">
        <v>623</v>
      </c>
    </row>
    <row r="228" spans="1:7">
      <c r="A228" s="179" t="s">
        <v>624</v>
      </c>
    </row>
    <row r="229" spans="1:7">
      <c r="A229" s="179" t="s">
        <v>626</v>
      </c>
    </row>
    <row r="230" spans="1:7">
      <c r="A230" s="179" t="s">
        <v>627</v>
      </c>
    </row>
    <row r="231" spans="1:7">
      <c r="A231" s="179" t="s">
        <v>628</v>
      </c>
    </row>
    <row r="232" spans="1:7">
      <c r="A232" s="179" t="s">
        <v>630</v>
      </c>
      <c r="B232">
        <v>1</v>
      </c>
      <c r="C232">
        <v>0</v>
      </c>
      <c r="D232">
        <v>0</v>
      </c>
      <c r="F232">
        <v>0.75</v>
      </c>
      <c r="G232">
        <v>0.44</v>
      </c>
    </row>
    <row r="233" spans="1:7">
      <c r="A233" s="179" t="s">
        <v>631</v>
      </c>
      <c r="B233">
        <v>1</v>
      </c>
      <c r="C233">
        <v>0</v>
      </c>
      <c r="F233">
        <v>0.5</v>
      </c>
      <c r="G233">
        <v>0.5</v>
      </c>
    </row>
    <row r="234" spans="1:7">
      <c r="A234" s="179" t="s">
        <v>632</v>
      </c>
      <c r="B234">
        <v>1</v>
      </c>
      <c r="C234">
        <v>0</v>
      </c>
      <c r="F234">
        <v>0.5</v>
      </c>
      <c r="G234">
        <v>0.5</v>
      </c>
    </row>
    <row r="235" spans="1:7">
      <c r="A235" s="179" t="s">
        <v>633</v>
      </c>
      <c r="B235">
        <v>1</v>
      </c>
      <c r="C235">
        <v>0</v>
      </c>
      <c r="D235">
        <v>0</v>
      </c>
      <c r="F235">
        <v>0.75</v>
      </c>
      <c r="G235">
        <v>0.44</v>
      </c>
    </row>
    <row r="236" spans="1:7">
      <c r="A236" s="179" t="s">
        <v>634</v>
      </c>
    </row>
    <row r="237" spans="1:7">
      <c r="A237" s="179" t="s">
        <v>635</v>
      </c>
    </row>
    <row r="238" spans="1:7">
      <c r="A238" s="179" t="s">
        <v>636</v>
      </c>
    </row>
    <row r="239" spans="1:7">
      <c r="A239" s="179" t="s">
        <v>637</v>
      </c>
      <c r="B239">
        <v>1</v>
      </c>
      <c r="C239">
        <v>0</v>
      </c>
      <c r="F239">
        <v>0.5</v>
      </c>
      <c r="G239">
        <v>0.5</v>
      </c>
    </row>
    <row r="240" spans="1:7">
      <c r="A240" s="179" t="s">
        <v>638</v>
      </c>
      <c r="B240">
        <v>1</v>
      </c>
      <c r="C240">
        <v>0</v>
      </c>
      <c r="F240">
        <v>0.5</v>
      </c>
      <c r="G240">
        <v>0.5</v>
      </c>
    </row>
    <row r="241" spans="1:7">
      <c r="A241" s="179" t="s">
        <v>639</v>
      </c>
      <c r="B241">
        <v>1</v>
      </c>
      <c r="C241">
        <v>0</v>
      </c>
      <c r="F241">
        <v>0.5</v>
      </c>
      <c r="G241">
        <v>0.5</v>
      </c>
    </row>
    <row r="242" spans="1:7">
      <c r="A242" s="179" t="s">
        <v>640</v>
      </c>
    </row>
    <row r="243" spans="1:7">
      <c r="A243" s="195" t="s">
        <v>641</v>
      </c>
    </row>
    <row r="244" spans="1:7">
      <c r="A244" s="195" t="s">
        <v>642</v>
      </c>
    </row>
    <row r="245" spans="1:7">
      <c r="A245" s="195" t="s">
        <v>643</v>
      </c>
    </row>
    <row r="246" spans="1:7">
      <c r="A246" s="195" t="s">
        <v>644</v>
      </c>
    </row>
    <row r="247" spans="1:7">
      <c r="A247" s="195" t="s">
        <v>645</v>
      </c>
    </row>
    <row r="248" spans="1:7">
      <c r="A248" s="195" t="s">
        <v>646</v>
      </c>
      <c r="B248">
        <v>1</v>
      </c>
      <c r="F248">
        <v>0</v>
      </c>
      <c r="G248">
        <v>0.5</v>
      </c>
    </row>
    <row r="249" spans="1:7">
      <c r="A249" s="195" t="s">
        <v>647</v>
      </c>
    </row>
    <row r="250" spans="1:7">
      <c r="A250" s="195" t="s">
        <v>648</v>
      </c>
      <c r="B250">
        <v>1</v>
      </c>
      <c r="C250">
        <v>0</v>
      </c>
      <c r="F250">
        <v>0.5</v>
      </c>
      <c r="G250">
        <v>0.5</v>
      </c>
    </row>
    <row r="251" spans="1:7">
      <c r="A251" s="195" t="s">
        <v>649</v>
      </c>
      <c r="B251">
        <v>1</v>
      </c>
      <c r="C251">
        <v>0</v>
      </c>
      <c r="F251">
        <v>0.5</v>
      </c>
      <c r="G251">
        <v>0.5</v>
      </c>
    </row>
    <row r="252" spans="1:7">
      <c r="A252" s="195" t="s">
        <v>651</v>
      </c>
      <c r="B252">
        <v>1</v>
      </c>
      <c r="C252">
        <v>0</v>
      </c>
      <c r="F252">
        <v>0.5</v>
      </c>
      <c r="G252">
        <v>0.5</v>
      </c>
    </row>
    <row r="253" spans="1:7">
      <c r="A253" s="195" t="s">
        <v>652</v>
      </c>
      <c r="B253">
        <v>1</v>
      </c>
      <c r="C253">
        <v>0.2</v>
      </c>
      <c r="F253">
        <v>0.5</v>
      </c>
      <c r="G253">
        <v>0.56999999999999995</v>
      </c>
    </row>
    <row r="254" spans="1:7">
      <c r="A254" s="195" t="s">
        <v>654</v>
      </c>
      <c r="B254">
        <v>1</v>
      </c>
      <c r="C254">
        <v>0</v>
      </c>
      <c r="D254">
        <v>0</v>
      </c>
      <c r="F254">
        <v>0.75</v>
      </c>
      <c r="G254">
        <v>0.44</v>
      </c>
    </row>
    <row r="255" spans="1:7">
      <c r="A255" s="195" t="s">
        <v>655</v>
      </c>
      <c r="B255">
        <v>1</v>
      </c>
      <c r="C255">
        <v>0</v>
      </c>
      <c r="D255">
        <v>0</v>
      </c>
      <c r="F255">
        <v>0.75</v>
      </c>
      <c r="G255">
        <v>0.44</v>
      </c>
    </row>
    <row r="256" spans="1:7">
      <c r="A256" s="195" t="s">
        <v>656</v>
      </c>
      <c r="B256">
        <v>1</v>
      </c>
      <c r="C256">
        <v>0</v>
      </c>
      <c r="F256">
        <v>0.5</v>
      </c>
      <c r="G256">
        <v>0.5</v>
      </c>
    </row>
    <row r="257" spans="1:7">
      <c r="A257" s="195" t="s">
        <v>657</v>
      </c>
      <c r="B257">
        <v>1</v>
      </c>
      <c r="C257">
        <v>0</v>
      </c>
      <c r="F257">
        <v>0.5</v>
      </c>
      <c r="G257">
        <v>0.5</v>
      </c>
    </row>
    <row r="258" spans="1:7">
      <c r="A258" s="196" t="s">
        <v>658</v>
      </c>
      <c r="B258">
        <v>0.7</v>
      </c>
      <c r="C258">
        <v>0</v>
      </c>
      <c r="D258">
        <v>0</v>
      </c>
      <c r="F258">
        <v>0.75</v>
      </c>
      <c r="G258">
        <v>0.36</v>
      </c>
    </row>
    <row r="259" spans="1:7">
      <c r="A259" s="196" t="s">
        <v>659</v>
      </c>
      <c r="B259">
        <v>0.7</v>
      </c>
      <c r="C259">
        <v>0</v>
      </c>
      <c r="D259">
        <v>0</v>
      </c>
      <c r="F259">
        <v>0.75</v>
      </c>
      <c r="G259">
        <v>0.36</v>
      </c>
    </row>
    <row r="260" spans="1:7">
      <c r="A260" s="196" t="s">
        <v>660</v>
      </c>
      <c r="B260">
        <v>0.7</v>
      </c>
      <c r="F260">
        <v>0</v>
      </c>
      <c r="G260">
        <v>0.35</v>
      </c>
    </row>
    <row r="261" spans="1:7">
      <c r="A261" s="196" t="s">
        <v>661</v>
      </c>
      <c r="B261">
        <v>1</v>
      </c>
      <c r="C261">
        <v>0.2</v>
      </c>
      <c r="D261">
        <v>0</v>
      </c>
      <c r="F261">
        <v>0.75</v>
      </c>
      <c r="G261">
        <v>0.49</v>
      </c>
    </row>
    <row r="262" spans="1:7">
      <c r="A262" s="196" t="s">
        <v>662</v>
      </c>
      <c r="B262">
        <v>1</v>
      </c>
      <c r="C262">
        <v>0</v>
      </c>
      <c r="D262">
        <v>0</v>
      </c>
      <c r="F262">
        <v>0.75</v>
      </c>
      <c r="G262">
        <v>0.44</v>
      </c>
    </row>
    <row r="263" spans="1:7">
      <c r="A263" s="196" t="s">
        <v>663</v>
      </c>
      <c r="B263">
        <v>1</v>
      </c>
      <c r="C263">
        <v>0</v>
      </c>
      <c r="D263">
        <v>0</v>
      </c>
      <c r="F263">
        <v>0.75</v>
      </c>
      <c r="G263">
        <v>0.44</v>
      </c>
    </row>
    <row r="264" spans="1:7">
      <c r="A264" s="196" t="s">
        <v>664</v>
      </c>
      <c r="B264">
        <v>0.7</v>
      </c>
      <c r="C264">
        <v>0</v>
      </c>
      <c r="D264">
        <v>0</v>
      </c>
      <c r="F264">
        <v>0.75</v>
      </c>
      <c r="G264">
        <v>0.36</v>
      </c>
    </row>
    <row r="265" spans="1:7">
      <c r="A265" s="196" t="s">
        <v>665</v>
      </c>
      <c r="B265">
        <v>0.7</v>
      </c>
      <c r="C265">
        <v>0</v>
      </c>
      <c r="D265">
        <v>0</v>
      </c>
      <c r="F265">
        <v>0.75</v>
      </c>
      <c r="G265">
        <v>0.36</v>
      </c>
    </row>
    <row r="266" spans="1:7">
      <c r="A266" s="196" t="s">
        <v>666</v>
      </c>
      <c r="B266">
        <v>0.7</v>
      </c>
      <c r="C266">
        <v>0</v>
      </c>
      <c r="D266">
        <v>0</v>
      </c>
      <c r="F266">
        <v>0.75</v>
      </c>
      <c r="G266">
        <v>0.36</v>
      </c>
    </row>
    <row r="267" spans="1:7">
      <c r="A267" s="196" t="s">
        <v>667</v>
      </c>
      <c r="B267">
        <v>1</v>
      </c>
      <c r="F267">
        <v>0</v>
      </c>
      <c r="G267">
        <v>0.5</v>
      </c>
    </row>
    <row r="268" spans="1:7">
      <c r="A268" s="196" t="s">
        <v>668</v>
      </c>
      <c r="B268">
        <v>1</v>
      </c>
      <c r="C268">
        <v>0</v>
      </c>
      <c r="F268">
        <v>0.5</v>
      </c>
      <c r="G268">
        <v>0.5</v>
      </c>
    </row>
    <row r="269" spans="1:7">
      <c r="A269" s="196" t="s">
        <v>669</v>
      </c>
      <c r="B269">
        <v>1</v>
      </c>
      <c r="C269">
        <v>0</v>
      </c>
      <c r="F269">
        <v>0.5</v>
      </c>
      <c r="G269">
        <v>0.5</v>
      </c>
    </row>
    <row r="270" spans="1:7">
      <c r="A270" s="196" t="s">
        <v>670</v>
      </c>
      <c r="B270">
        <v>1</v>
      </c>
      <c r="C270">
        <v>0</v>
      </c>
      <c r="F270">
        <v>0.5</v>
      </c>
      <c r="G270">
        <v>0.5</v>
      </c>
    </row>
    <row r="271" spans="1:7">
      <c r="A271" s="196" t="s">
        <v>671</v>
      </c>
      <c r="B271">
        <v>1</v>
      </c>
      <c r="C271">
        <v>0</v>
      </c>
      <c r="D271">
        <v>0</v>
      </c>
      <c r="F271">
        <v>0.75</v>
      </c>
      <c r="G271">
        <v>0.44</v>
      </c>
    </row>
    <row r="272" spans="1:7">
      <c r="A272" s="196" t="s">
        <v>672</v>
      </c>
      <c r="B272">
        <v>1</v>
      </c>
      <c r="C272">
        <v>0</v>
      </c>
      <c r="F272">
        <v>0.5</v>
      </c>
      <c r="G272">
        <v>0.5</v>
      </c>
    </row>
    <row r="273" spans="1:7">
      <c r="A273" s="196" t="s">
        <v>673</v>
      </c>
      <c r="B273">
        <v>1</v>
      </c>
      <c r="C273">
        <v>0</v>
      </c>
      <c r="F273">
        <v>0.5</v>
      </c>
      <c r="G273">
        <v>0.5</v>
      </c>
    </row>
    <row r="274" spans="1:7">
      <c r="A274" s="196" t="s">
        <v>674</v>
      </c>
      <c r="B274">
        <v>1</v>
      </c>
      <c r="C274">
        <v>0.3</v>
      </c>
      <c r="F274">
        <v>0.5</v>
      </c>
      <c r="G274">
        <v>0.6</v>
      </c>
    </row>
    <row r="275" spans="1:7">
      <c r="A275" s="196" t="s">
        <v>675</v>
      </c>
      <c r="B275">
        <v>1</v>
      </c>
      <c r="C275">
        <v>0</v>
      </c>
      <c r="D275">
        <v>0</v>
      </c>
      <c r="F275">
        <v>0.75</v>
      </c>
      <c r="G275">
        <v>0.44</v>
      </c>
    </row>
    <row r="276" spans="1:7">
      <c r="A276" s="196" t="s">
        <v>676</v>
      </c>
      <c r="B276">
        <v>0.7</v>
      </c>
      <c r="C276">
        <v>0</v>
      </c>
      <c r="D276">
        <v>0</v>
      </c>
      <c r="F276">
        <v>0.75</v>
      </c>
      <c r="G276">
        <v>0.36</v>
      </c>
    </row>
    <row r="277" spans="1:7">
      <c r="A277" s="196" t="s">
        <v>677</v>
      </c>
    </row>
    <row r="278" spans="1:7">
      <c r="A278" s="196" t="s">
        <v>678</v>
      </c>
      <c r="B278">
        <v>0.8</v>
      </c>
      <c r="F278">
        <v>0</v>
      </c>
      <c r="G278">
        <v>0.4</v>
      </c>
    </row>
    <row r="279" spans="1:7">
      <c r="A279" s="196" t="s">
        <v>679</v>
      </c>
      <c r="B279">
        <v>1</v>
      </c>
      <c r="C279">
        <v>0</v>
      </c>
      <c r="D279">
        <v>0</v>
      </c>
      <c r="F279">
        <v>0.75</v>
      </c>
      <c r="G279">
        <v>0.44</v>
      </c>
    </row>
    <row r="280" spans="1:7">
      <c r="A280" s="196" t="s">
        <v>680</v>
      </c>
      <c r="B280">
        <v>1</v>
      </c>
      <c r="C280">
        <v>0</v>
      </c>
      <c r="F280">
        <v>0.5</v>
      </c>
      <c r="G280">
        <v>0.5</v>
      </c>
    </row>
    <row r="281" spans="1:7">
      <c r="A281" s="196" t="s">
        <v>681</v>
      </c>
      <c r="B281">
        <v>1</v>
      </c>
      <c r="C281">
        <v>0</v>
      </c>
      <c r="D281">
        <v>0</v>
      </c>
      <c r="F281">
        <v>0.75</v>
      </c>
      <c r="G281">
        <v>0.44</v>
      </c>
    </row>
    <row r="282" spans="1:7">
      <c r="A282" s="196" t="s">
        <v>682</v>
      </c>
      <c r="B282">
        <v>0.5</v>
      </c>
      <c r="C282">
        <v>0</v>
      </c>
      <c r="D282">
        <v>0</v>
      </c>
      <c r="F282">
        <v>0.75</v>
      </c>
      <c r="G282">
        <v>0.31</v>
      </c>
    </row>
    <row r="283" spans="1:7">
      <c r="A283" s="196" t="s">
        <v>683</v>
      </c>
      <c r="B283">
        <v>1</v>
      </c>
      <c r="C283">
        <v>0</v>
      </c>
      <c r="F283">
        <v>0.5</v>
      </c>
      <c r="G283">
        <v>0.5</v>
      </c>
    </row>
    <row r="284" spans="1:7">
      <c r="A284" s="196" t="s">
        <v>684</v>
      </c>
      <c r="B284">
        <v>1</v>
      </c>
      <c r="C284">
        <v>0</v>
      </c>
      <c r="D284">
        <v>0</v>
      </c>
      <c r="F284">
        <v>0.75</v>
      </c>
      <c r="G284">
        <v>0.44</v>
      </c>
    </row>
    <row r="285" spans="1:7">
      <c r="A285" s="196" t="s">
        <v>685</v>
      </c>
      <c r="B285">
        <v>1</v>
      </c>
      <c r="C285">
        <v>0.2</v>
      </c>
      <c r="D285">
        <v>0.2</v>
      </c>
      <c r="F285">
        <v>0.75</v>
      </c>
      <c r="G285">
        <v>0.54</v>
      </c>
    </row>
    <row r="286" spans="1:7">
      <c r="A286" s="196" t="s">
        <v>687</v>
      </c>
      <c r="B286">
        <v>1</v>
      </c>
      <c r="F286">
        <v>0</v>
      </c>
      <c r="G286">
        <v>0.5</v>
      </c>
    </row>
    <row r="287" spans="1:7">
      <c r="A287" s="196" t="s">
        <v>688</v>
      </c>
      <c r="B287">
        <v>0.9</v>
      </c>
      <c r="F287">
        <v>0</v>
      </c>
      <c r="G287">
        <v>0.45</v>
      </c>
    </row>
    <row r="288" spans="1:7">
      <c r="A288" s="196" t="s">
        <v>689</v>
      </c>
      <c r="B288">
        <v>0.9</v>
      </c>
      <c r="F288">
        <v>0</v>
      </c>
      <c r="G288">
        <v>0.45</v>
      </c>
    </row>
    <row r="289" spans="1:7">
      <c r="A289" s="196" t="s">
        <v>690</v>
      </c>
      <c r="B289">
        <v>1</v>
      </c>
      <c r="C289">
        <v>0.2</v>
      </c>
      <c r="D289">
        <v>0.3</v>
      </c>
      <c r="F289">
        <v>0.75</v>
      </c>
      <c r="G289">
        <v>0.56000000000000005</v>
      </c>
    </row>
    <row r="290" spans="1:7">
      <c r="A290" s="196" t="s">
        <v>692</v>
      </c>
      <c r="B290">
        <v>0.9</v>
      </c>
      <c r="C290">
        <v>0</v>
      </c>
      <c r="F290">
        <v>0.5</v>
      </c>
      <c r="G290">
        <v>0.47</v>
      </c>
    </row>
    <row r="291" spans="1:7">
      <c r="A291" s="197" t="s">
        <v>693</v>
      </c>
      <c r="B291">
        <v>1</v>
      </c>
      <c r="F291">
        <v>0</v>
      </c>
      <c r="G291">
        <v>0.5</v>
      </c>
    </row>
    <row r="292" spans="1:7">
      <c r="A292" s="197" t="s">
        <v>694</v>
      </c>
      <c r="B292">
        <v>1</v>
      </c>
      <c r="C292">
        <v>0</v>
      </c>
      <c r="F292">
        <v>0.5</v>
      </c>
      <c r="G292">
        <v>0.5</v>
      </c>
    </row>
    <row r="293" spans="1:7">
      <c r="A293" s="197" t="s">
        <v>695</v>
      </c>
      <c r="B293">
        <v>1</v>
      </c>
      <c r="C293">
        <v>0</v>
      </c>
      <c r="F293">
        <v>0.5</v>
      </c>
      <c r="G293">
        <v>0.5</v>
      </c>
    </row>
    <row r="294" spans="1:7">
      <c r="A294" s="197" t="s">
        <v>696</v>
      </c>
    </row>
    <row r="295" spans="1:7">
      <c r="A295" s="197" t="s">
        <v>697</v>
      </c>
    </row>
    <row r="296" spans="1:7">
      <c r="A296" s="197" t="s">
        <v>698</v>
      </c>
    </row>
    <row r="297" spans="1:7">
      <c r="A297" s="197" t="s">
        <v>699</v>
      </c>
      <c r="B297">
        <v>1</v>
      </c>
      <c r="C297">
        <v>1</v>
      </c>
      <c r="F297">
        <v>0.5</v>
      </c>
      <c r="G297">
        <v>0.83</v>
      </c>
    </row>
    <row r="298" spans="1:7">
      <c r="A298" s="197" t="s">
        <v>700</v>
      </c>
      <c r="B298">
        <v>1</v>
      </c>
      <c r="C298">
        <v>0.5</v>
      </c>
      <c r="F298">
        <v>0.5</v>
      </c>
      <c r="G298">
        <v>0.67</v>
      </c>
    </row>
    <row r="299" spans="1:7">
      <c r="A299" s="197" t="s">
        <v>701</v>
      </c>
      <c r="B299">
        <v>1</v>
      </c>
      <c r="C299">
        <v>0</v>
      </c>
      <c r="F299">
        <v>0.5</v>
      </c>
      <c r="G299">
        <v>0.5</v>
      </c>
    </row>
    <row r="300" spans="1:7">
      <c r="A300" s="197" t="s">
        <v>702</v>
      </c>
    </row>
    <row r="301" spans="1:7">
      <c r="A301" s="197" t="s">
        <v>703</v>
      </c>
    </row>
    <row r="302" spans="1:7">
      <c r="A302" s="197" t="s">
        <v>704</v>
      </c>
      <c r="B302">
        <v>1</v>
      </c>
      <c r="C302">
        <v>0</v>
      </c>
      <c r="F302">
        <v>0.5</v>
      </c>
      <c r="G302">
        <v>0.5</v>
      </c>
    </row>
    <row r="303" spans="1:7">
      <c r="A303" s="197" t="s">
        <v>705</v>
      </c>
    </row>
    <row r="304" spans="1:7">
      <c r="A304" s="197" t="s">
        <v>706</v>
      </c>
    </row>
    <row r="305" spans="1:7">
      <c r="A305" s="197" t="s">
        <v>707</v>
      </c>
    </row>
    <row r="306" spans="1:7">
      <c r="A306" s="197" t="s">
        <v>708</v>
      </c>
      <c r="B306">
        <v>1</v>
      </c>
      <c r="F306">
        <v>0</v>
      </c>
      <c r="G306">
        <v>0.5</v>
      </c>
    </row>
    <row r="307" spans="1:7">
      <c r="A307" s="197" t="s">
        <v>709</v>
      </c>
      <c r="B307">
        <v>1</v>
      </c>
      <c r="C307">
        <v>0</v>
      </c>
      <c r="F307">
        <v>0.5</v>
      </c>
      <c r="G307">
        <v>0.5</v>
      </c>
    </row>
    <row r="308" spans="1:7">
      <c r="A308" s="197" t="s">
        <v>710</v>
      </c>
      <c r="B308">
        <v>1</v>
      </c>
      <c r="F308">
        <v>0</v>
      </c>
      <c r="G308">
        <v>0.5</v>
      </c>
    </row>
    <row r="309" spans="1:7">
      <c r="A309" s="197" t="s">
        <v>711</v>
      </c>
      <c r="B309">
        <v>1</v>
      </c>
      <c r="C309">
        <v>0</v>
      </c>
      <c r="F309">
        <v>0.5</v>
      </c>
      <c r="G309">
        <v>0.5</v>
      </c>
    </row>
    <row r="310" spans="1:7">
      <c r="A310" s="197" t="s">
        <v>712</v>
      </c>
      <c r="B310">
        <v>1</v>
      </c>
      <c r="C310">
        <v>0</v>
      </c>
      <c r="F310">
        <v>0.5</v>
      </c>
      <c r="G310">
        <v>0.5</v>
      </c>
    </row>
    <row r="311" spans="1:7">
      <c r="A311" s="197" t="s">
        <v>713</v>
      </c>
      <c r="B311">
        <v>1</v>
      </c>
      <c r="F311">
        <v>0</v>
      </c>
      <c r="G311">
        <v>0.5</v>
      </c>
    </row>
    <row r="312" spans="1:7">
      <c r="A312" s="197" t="s">
        <v>714</v>
      </c>
      <c r="B312">
        <v>1</v>
      </c>
      <c r="C312">
        <v>0</v>
      </c>
      <c r="D312">
        <v>0.2</v>
      </c>
      <c r="F312">
        <v>0.75</v>
      </c>
      <c r="G312">
        <v>0.49</v>
      </c>
    </row>
    <row r="313" spans="1:7">
      <c r="A313" s="197" t="s">
        <v>715</v>
      </c>
      <c r="B313">
        <v>1</v>
      </c>
      <c r="C313">
        <v>0</v>
      </c>
      <c r="D313">
        <v>0</v>
      </c>
      <c r="F313">
        <v>0.75</v>
      </c>
      <c r="G313">
        <v>0.44</v>
      </c>
    </row>
    <row r="314" spans="1:7">
      <c r="A314" s="197" t="s">
        <v>716</v>
      </c>
      <c r="B314">
        <v>0.8</v>
      </c>
      <c r="C314">
        <v>0</v>
      </c>
      <c r="D314">
        <v>0.2</v>
      </c>
      <c r="F314">
        <v>0.75</v>
      </c>
      <c r="G314">
        <v>0.44</v>
      </c>
    </row>
    <row r="315" spans="1:7">
      <c r="A315" s="197" t="s">
        <v>717</v>
      </c>
    </row>
    <row r="316" spans="1:7">
      <c r="A316" s="197" t="s">
        <v>718</v>
      </c>
      <c r="B316">
        <v>1</v>
      </c>
      <c r="C316">
        <v>0</v>
      </c>
      <c r="D316">
        <v>0</v>
      </c>
      <c r="F316">
        <v>0.75</v>
      </c>
      <c r="G316">
        <v>0.44</v>
      </c>
    </row>
    <row r="317" spans="1:7">
      <c r="A317" s="197" t="s">
        <v>719</v>
      </c>
    </row>
    <row r="318" spans="1:7">
      <c r="A318" s="211" t="s">
        <v>720</v>
      </c>
    </row>
    <row r="319" spans="1:7">
      <c r="A319" s="211" t="s">
        <v>721</v>
      </c>
    </row>
    <row r="320" spans="1:7">
      <c r="A320" s="211" t="s">
        <v>722</v>
      </c>
    </row>
    <row r="321" spans="1:7">
      <c r="A321" s="211" t="s">
        <v>723</v>
      </c>
    </row>
    <row r="322" spans="1:7">
      <c r="A322" s="211" t="s">
        <v>725</v>
      </c>
    </row>
    <row r="323" spans="1:7">
      <c r="A323" s="211" t="s">
        <v>726</v>
      </c>
      <c r="B323">
        <v>1</v>
      </c>
      <c r="C323">
        <v>0</v>
      </c>
      <c r="D323">
        <v>0.1</v>
      </c>
      <c r="F323">
        <v>0.75</v>
      </c>
      <c r="G323">
        <v>0.46</v>
      </c>
    </row>
    <row r="324" spans="1:7">
      <c r="A324" s="211" t="s">
        <v>727</v>
      </c>
      <c r="B324">
        <v>1</v>
      </c>
      <c r="C324">
        <v>0</v>
      </c>
      <c r="F324">
        <v>0.5</v>
      </c>
      <c r="G324">
        <v>0.5</v>
      </c>
    </row>
    <row r="325" spans="1:7">
      <c r="A325" s="211" t="s">
        <v>728</v>
      </c>
      <c r="B325">
        <v>1</v>
      </c>
      <c r="C325">
        <v>0.5</v>
      </c>
      <c r="F325">
        <v>0.5</v>
      </c>
      <c r="G325">
        <v>0.67</v>
      </c>
    </row>
    <row r="326" spans="1:7">
      <c r="A326" s="211" t="s">
        <v>729</v>
      </c>
    </row>
    <row r="327" spans="1:7">
      <c r="A327" s="211" t="s">
        <v>730</v>
      </c>
    </row>
    <row r="328" spans="1:7">
      <c r="A328" s="211" t="s">
        <v>731</v>
      </c>
    </row>
    <row r="329" spans="1:7">
      <c r="A329" s="211" t="s">
        <v>732</v>
      </c>
    </row>
    <row r="330" spans="1:7">
      <c r="A330" s="211" t="s">
        <v>733</v>
      </c>
      <c r="B330">
        <v>1</v>
      </c>
      <c r="C330">
        <v>0</v>
      </c>
      <c r="F330">
        <v>0.5</v>
      </c>
      <c r="G330">
        <v>0.5</v>
      </c>
    </row>
    <row r="331" spans="1:7">
      <c r="A331" s="211" t="s">
        <v>734</v>
      </c>
      <c r="B331">
        <v>1</v>
      </c>
      <c r="C331">
        <v>0</v>
      </c>
      <c r="F331">
        <v>0.5</v>
      </c>
      <c r="G331">
        <v>0.5</v>
      </c>
    </row>
    <row r="332" spans="1:7">
      <c r="A332" s="211" t="s">
        <v>735</v>
      </c>
    </row>
    <row r="333" spans="1:7">
      <c r="A333" s="211" t="s">
        <v>736</v>
      </c>
    </row>
    <row r="334" spans="1:7">
      <c r="A334" s="211" t="s">
        <v>737</v>
      </c>
      <c r="B334">
        <v>1</v>
      </c>
      <c r="C334">
        <v>0.1</v>
      </c>
      <c r="D334">
        <v>0.1</v>
      </c>
      <c r="F334">
        <v>0.75</v>
      </c>
      <c r="G334">
        <v>0.49</v>
      </c>
    </row>
    <row r="335" spans="1:7">
      <c r="A335" s="212" t="s">
        <v>738</v>
      </c>
      <c r="B335">
        <v>1</v>
      </c>
      <c r="C335">
        <v>0</v>
      </c>
      <c r="F335">
        <v>0.5</v>
      </c>
      <c r="G335">
        <v>0.5</v>
      </c>
    </row>
    <row r="336" spans="1:7">
      <c r="A336" s="212" t="s">
        <v>739</v>
      </c>
    </row>
    <row r="337" spans="1:7">
      <c r="A337" s="212" t="s">
        <v>740</v>
      </c>
    </row>
    <row r="338" spans="1:7">
      <c r="A338" s="212" t="s">
        <v>741</v>
      </c>
    </row>
    <row r="339" spans="1:7">
      <c r="A339" s="212" t="s">
        <v>742</v>
      </c>
      <c r="B339">
        <v>1</v>
      </c>
      <c r="C339">
        <v>0</v>
      </c>
      <c r="F339">
        <v>0.5</v>
      </c>
      <c r="G339">
        <v>0.5</v>
      </c>
    </row>
    <row r="340" spans="1:7">
      <c r="A340" s="212" t="s">
        <v>743</v>
      </c>
      <c r="B340">
        <v>1</v>
      </c>
      <c r="C340">
        <v>0</v>
      </c>
      <c r="F340">
        <v>0.5</v>
      </c>
      <c r="G340">
        <v>0.5</v>
      </c>
    </row>
    <row r="341" spans="1:7">
      <c r="A341" s="212" t="s">
        <v>744</v>
      </c>
      <c r="B341">
        <v>1</v>
      </c>
      <c r="C341">
        <v>0</v>
      </c>
      <c r="F341">
        <v>0.5</v>
      </c>
      <c r="G341">
        <v>0.5</v>
      </c>
    </row>
    <row r="342" spans="1:7">
      <c r="A342" s="212" t="s">
        <v>745</v>
      </c>
      <c r="B342">
        <v>1</v>
      </c>
      <c r="C342">
        <v>0</v>
      </c>
      <c r="F342">
        <v>0.5</v>
      </c>
      <c r="G342">
        <v>0.5</v>
      </c>
    </row>
    <row r="343" spans="1:7">
      <c r="A343" s="212" t="s">
        <v>746</v>
      </c>
      <c r="B343">
        <v>1</v>
      </c>
      <c r="C343">
        <v>0</v>
      </c>
      <c r="F343">
        <v>0.5</v>
      </c>
      <c r="G343">
        <v>0.5</v>
      </c>
    </row>
    <row r="344" spans="1:7">
      <c r="A344" s="212" t="s">
        <v>747</v>
      </c>
      <c r="B344">
        <v>1</v>
      </c>
      <c r="C344">
        <v>0</v>
      </c>
      <c r="F344">
        <v>0.5</v>
      </c>
      <c r="G344">
        <v>0.5</v>
      </c>
    </row>
    <row r="345" spans="1:7">
      <c r="A345" s="212" t="s">
        <v>748</v>
      </c>
      <c r="B345">
        <v>1</v>
      </c>
      <c r="C345">
        <v>0</v>
      </c>
      <c r="F345">
        <v>0.5</v>
      </c>
      <c r="G345">
        <v>0.5</v>
      </c>
    </row>
    <row r="346" spans="1:7">
      <c r="A346" s="212" t="s">
        <v>749</v>
      </c>
      <c r="B346">
        <v>1</v>
      </c>
      <c r="C346">
        <v>0</v>
      </c>
      <c r="F346">
        <v>0.5</v>
      </c>
      <c r="G346">
        <v>0.5</v>
      </c>
    </row>
    <row r="347" spans="1:7">
      <c r="A347" s="212" t="s">
        <v>750</v>
      </c>
      <c r="B347">
        <v>1</v>
      </c>
      <c r="F347">
        <v>0</v>
      </c>
      <c r="G347">
        <v>0.5</v>
      </c>
    </row>
    <row r="348" spans="1:7">
      <c r="A348" s="212" t="s">
        <v>751</v>
      </c>
      <c r="B348">
        <v>1</v>
      </c>
      <c r="F348">
        <v>0</v>
      </c>
      <c r="G348">
        <v>0.5</v>
      </c>
    </row>
    <row r="349" spans="1:7">
      <c r="A349" s="212" t="s">
        <v>752</v>
      </c>
      <c r="B349">
        <v>1</v>
      </c>
      <c r="C349">
        <v>0</v>
      </c>
      <c r="D349">
        <v>0</v>
      </c>
      <c r="F349">
        <v>0.75</v>
      </c>
      <c r="G349">
        <v>0.44</v>
      </c>
    </row>
    <row r="350" spans="1:7">
      <c r="A350" s="219" t="s">
        <v>753</v>
      </c>
    </row>
    <row r="351" spans="1:7">
      <c r="A351" s="219" t="s">
        <v>754</v>
      </c>
    </row>
    <row r="352" spans="1:7">
      <c r="A352" s="219" t="s">
        <v>755</v>
      </c>
    </row>
    <row r="353" spans="1:7">
      <c r="A353" s="219" t="s">
        <v>756</v>
      </c>
    </row>
    <row r="354" spans="1:7">
      <c r="A354" s="219" t="s">
        <v>757</v>
      </c>
    </row>
    <row r="355" spans="1:7">
      <c r="A355" s="219" t="s">
        <v>758</v>
      </c>
    </row>
    <row r="356" spans="1:7">
      <c r="A356" s="219" t="s">
        <v>759</v>
      </c>
      <c r="B356">
        <v>0.8</v>
      </c>
      <c r="C356">
        <v>0.2</v>
      </c>
      <c r="D356">
        <v>0.5</v>
      </c>
      <c r="E356">
        <v>0</v>
      </c>
      <c r="F356">
        <v>1</v>
      </c>
      <c r="G356">
        <v>0.5</v>
      </c>
    </row>
    <row r="357" spans="1:7">
      <c r="A357" s="219" t="s">
        <v>760</v>
      </c>
      <c r="B357">
        <v>1</v>
      </c>
      <c r="C357">
        <v>0</v>
      </c>
      <c r="D357">
        <v>0</v>
      </c>
      <c r="F357">
        <v>0.75</v>
      </c>
      <c r="G357">
        <v>0.44</v>
      </c>
    </row>
    <row r="358" spans="1:7">
      <c r="A358" s="219" t="s">
        <v>761</v>
      </c>
    </row>
    <row r="359" spans="1:7">
      <c r="A359" s="219" t="s">
        <v>762</v>
      </c>
    </row>
    <row r="360" spans="1:7">
      <c r="A360" s="219" t="s">
        <v>763</v>
      </c>
    </row>
    <row r="361" spans="1:7">
      <c r="A361" s="219" t="s">
        <v>764</v>
      </c>
      <c r="B361">
        <v>1</v>
      </c>
      <c r="F361">
        <v>0</v>
      </c>
      <c r="G361">
        <v>0.5</v>
      </c>
    </row>
    <row r="362" spans="1:7">
      <c r="A362" s="219" t="s">
        <v>765</v>
      </c>
      <c r="B362">
        <v>1</v>
      </c>
      <c r="C362">
        <v>0</v>
      </c>
      <c r="D362">
        <v>0</v>
      </c>
      <c r="F362">
        <v>0.75</v>
      </c>
      <c r="G362">
        <v>0.44</v>
      </c>
    </row>
    <row r="363" spans="1:7">
      <c r="A363" s="219" t="s">
        <v>767</v>
      </c>
    </row>
    <row r="364" spans="1:7">
      <c r="A364" s="219" t="s">
        <v>768</v>
      </c>
    </row>
    <row r="365" spans="1:7">
      <c r="A365" s="219" t="s">
        <v>769</v>
      </c>
      <c r="B365">
        <v>1</v>
      </c>
      <c r="C365">
        <v>0</v>
      </c>
      <c r="D365">
        <v>0.1</v>
      </c>
      <c r="F365">
        <v>0.75</v>
      </c>
      <c r="G365">
        <v>0.46</v>
      </c>
    </row>
    <row r="366" spans="1:7">
      <c r="A366" s="227" t="s">
        <v>770</v>
      </c>
      <c r="B366">
        <v>1</v>
      </c>
      <c r="C366">
        <v>0</v>
      </c>
      <c r="D366">
        <v>0</v>
      </c>
      <c r="F366">
        <v>0.75</v>
      </c>
      <c r="G366">
        <v>0.44</v>
      </c>
    </row>
    <row r="367" spans="1:7">
      <c r="A367" s="227" t="s">
        <v>771</v>
      </c>
      <c r="B367">
        <v>1</v>
      </c>
      <c r="C367">
        <v>0</v>
      </c>
      <c r="F367">
        <v>0.5</v>
      </c>
      <c r="G367">
        <v>0.5</v>
      </c>
    </row>
    <row r="368" spans="1:7">
      <c r="A368" s="227" t="s">
        <v>772</v>
      </c>
      <c r="B368">
        <v>1</v>
      </c>
      <c r="F368">
        <v>0</v>
      </c>
      <c r="G368">
        <v>0.5</v>
      </c>
    </row>
    <row r="369" spans="1:7">
      <c r="A369" s="227" t="s">
        <v>773</v>
      </c>
      <c r="B369">
        <v>1</v>
      </c>
      <c r="C369">
        <v>0</v>
      </c>
      <c r="F369">
        <v>0.5</v>
      </c>
      <c r="G369">
        <v>0.5</v>
      </c>
    </row>
    <row r="370" spans="1:7">
      <c r="A370" s="227" t="s">
        <v>774</v>
      </c>
    </row>
    <row r="371" spans="1:7">
      <c r="A371" s="227" t="s">
        <v>775</v>
      </c>
      <c r="B371">
        <v>1</v>
      </c>
      <c r="C371">
        <v>0</v>
      </c>
      <c r="F371">
        <v>0.5</v>
      </c>
      <c r="G371">
        <v>0.5</v>
      </c>
    </row>
    <row r="372" spans="1:7">
      <c r="A372" s="227" t="s">
        <v>776</v>
      </c>
      <c r="B372">
        <v>1</v>
      </c>
      <c r="F372">
        <v>0</v>
      </c>
      <c r="G372">
        <v>0.5</v>
      </c>
    </row>
    <row r="373" spans="1:7">
      <c r="A373" s="227" t="s">
        <v>777</v>
      </c>
      <c r="B373">
        <v>1</v>
      </c>
      <c r="C373">
        <v>0</v>
      </c>
      <c r="D373">
        <v>0</v>
      </c>
      <c r="F373">
        <v>0.75</v>
      </c>
      <c r="G373">
        <v>0.44</v>
      </c>
    </row>
    <row r="374" spans="1:7">
      <c r="A374" s="227" t="s">
        <v>778</v>
      </c>
      <c r="B374">
        <v>0.8</v>
      </c>
      <c r="C374">
        <v>0.2</v>
      </c>
      <c r="D374">
        <v>0.2</v>
      </c>
      <c r="F374">
        <v>0.75</v>
      </c>
      <c r="G374">
        <v>0.49</v>
      </c>
    </row>
    <row r="375" spans="1:7">
      <c r="A375" s="227" t="s">
        <v>779</v>
      </c>
      <c r="B375">
        <v>0.9</v>
      </c>
      <c r="C375">
        <v>0.1</v>
      </c>
      <c r="D375">
        <v>0</v>
      </c>
      <c r="F375">
        <v>0.75</v>
      </c>
      <c r="G375">
        <v>0.44</v>
      </c>
    </row>
    <row r="376" spans="1:7">
      <c r="A376" s="229" t="s">
        <v>781</v>
      </c>
      <c r="B376">
        <v>1</v>
      </c>
      <c r="C376">
        <v>0</v>
      </c>
      <c r="F376">
        <v>0.5</v>
      </c>
      <c r="G376">
        <v>0.5</v>
      </c>
    </row>
    <row r="377" spans="1:7">
      <c r="A377" s="229" t="s">
        <v>782</v>
      </c>
      <c r="B377">
        <v>1</v>
      </c>
      <c r="C377">
        <v>0.2</v>
      </c>
      <c r="D377">
        <v>0</v>
      </c>
      <c r="F377">
        <v>0.75</v>
      </c>
      <c r="G377">
        <v>0.49</v>
      </c>
    </row>
    <row r="378" spans="1:7">
      <c r="A378" s="229" t="s">
        <v>783</v>
      </c>
      <c r="B378">
        <v>1</v>
      </c>
      <c r="C378">
        <v>0</v>
      </c>
      <c r="F378">
        <v>0.5</v>
      </c>
      <c r="G378">
        <v>0.5</v>
      </c>
    </row>
    <row r="379" spans="1:7">
      <c r="A379" s="229" t="s">
        <v>784</v>
      </c>
    </row>
    <row r="380" spans="1:7">
      <c r="A380" s="229" t="s">
        <v>785</v>
      </c>
    </row>
    <row r="381" spans="1:7">
      <c r="A381" s="229" t="s">
        <v>786</v>
      </c>
    </row>
    <row r="382" spans="1:7">
      <c r="A382" s="229" t="s">
        <v>787</v>
      </c>
      <c r="B382">
        <v>1</v>
      </c>
      <c r="C382">
        <v>0.7</v>
      </c>
      <c r="D382">
        <v>0</v>
      </c>
      <c r="F382">
        <v>0.75</v>
      </c>
      <c r="G382">
        <v>0.61</v>
      </c>
    </row>
    <row r="383" spans="1:7">
      <c r="A383" s="229" t="s">
        <v>788</v>
      </c>
      <c r="B383">
        <v>0.9</v>
      </c>
      <c r="C383">
        <v>0.2</v>
      </c>
      <c r="D383">
        <v>0.2</v>
      </c>
      <c r="E383">
        <v>0.5</v>
      </c>
      <c r="F383">
        <v>1</v>
      </c>
      <c r="G383">
        <v>0.56000000000000005</v>
      </c>
    </row>
    <row r="384" spans="1:7">
      <c r="A384" s="229" t="s">
        <v>789</v>
      </c>
      <c r="B384">
        <v>1</v>
      </c>
      <c r="C384">
        <v>0.3</v>
      </c>
      <c r="D384">
        <v>0</v>
      </c>
      <c r="F384">
        <v>0.75</v>
      </c>
      <c r="G384">
        <v>0.51</v>
      </c>
    </row>
    <row r="385" spans="1:7">
      <c r="A385" s="229" t="s">
        <v>790</v>
      </c>
    </row>
    <row r="386" spans="1:7">
      <c r="A386" s="229" t="s">
        <v>791</v>
      </c>
    </row>
    <row r="387" spans="1:7">
      <c r="A387" s="230" t="s">
        <v>792</v>
      </c>
      <c r="B387">
        <v>1</v>
      </c>
      <c r="C387">
        <v>0</v>
      </c>
      <c r="D387">
        <v>0</v>
      </c>
      <c r="F387">
        <v>0.75</v>
      </c>
      <c r="G387">
        <v>0.44</v>
      </c>
    </row>
    <row r="388" spans="1:7">
      <c r="A388" s="230" t="s">
        <v>793</v>
      </c>
      <c r="B388">
        <v>1</v>
      </c>
      <c r="C388">
        <v>0.2</v>
      </c>
      <c r="D388">
        <v>0</v>
      </c>
      <c r="F388">
        <v>0.75</v>
      </c>
      <c r="G388">
        <v>0.49</v>
      </c>
    </row>
    <row r="389" spans="1:7">
      <c r="A389" s="230" t="s">
        <v>794</v>
      </c>
      <c r="B389">
        <v>1</v>
      </c>
      <c r="C389">
        <v>0.7</v>
      </c>
      <c r="D389">
        <v>0</v>
      </c>
      <c r="F389">
        <v>0.75</v>
      </c>
      <c r="G389">
        <v>0.61</v>
      </c>
    </row>
    <row r="390" spans="1:7">
      <c r="A390" s="230" t="s">
        <v>795</v>
      </c>
    </row>
    <row r="391" spans="1:7">
      <c r="A391" s="230" t="s">
        <v>796</v>
      </c>
    </row>
    <row r="392" spans="1:7">
      <c r="A392" s="230" t="s">
        <v>797</v>
      </c>
      <c r="B392">
        <v>1</v>
      </c>
      <c r="F392">
        <v>0</v>
      </c>
      <c r="G392">
        <v>0.5</v>
      </c>
    </row>
    <row r="393" spans="1:7">
      <c r="A393" s="230" t="s">
        <v>798</v>
      </c>
      <c r="B393">
        <v>1</v>
      </c>
      <c r="F393">
        <v>0</v>
      </c>
      <c r="G393">
        <v>0.5</v>
      </c>
    </row>
    <row r="394" spans="1:7">
      <c r="A394" s="230" t="s">
        <v>799</v>
      </c>
    </row>
    <row r="395" spans="1:7">
      <c r="A395" s="230" t="s">
        <v>800</v>
      </c>
    </row>
    <row r="396" spans="1:7">
      <c r="A396" s="230" t="s">
        <v>801</v>
      </c>
    </row>
    <row r="397" spans="1:7">
      <c r="A397" s="230" t="s">
        <v>802</v>
      </c>
      <c r="B397">
        <v>1</v>
      </c>
      <c r="C397">
        <v>0.8</v>
      </c>
      <c r="D397">
        <v>0.6</v>
      </c>
      <c r="F397">
        <v>0.75</v>
      </c>
      <c r="G397">
        <v>0.79</v>
      </c>
    </row>
    <row r="398" spans="1:7">
      <c r="A398" s="230" t="s">
        <v>803</v>
      </c>
      <c r="B398">
        <v>1</v>
      </c>
      <c r="F398">
        <v>0</v>
      </c>
      <c r="G398">
        <v>0.5</v>
      </c>
    </row>
    <row r="399" spans="1:7">
      <c r="A399" s="230" t="s">
        <v>804</v>
      </c>
      <c r="B399">
        <v>1</v>
      </c>
      <c r="C399">
        <v>0</v>
      </c>
      <c r="F399">
        <v>0.5</v>
      </c>
      <c r="G399">
        <v>0.5</v>
      </c>
    </row>
    <row r="400" spans="1:7">
      <c r="A400" s="230" t="s">
        <v>805</v>
      </c>
      <c r="B400">
        <v>1</v>
      </c>
      <c r="F400">
        <v>0</v>
      </c>
      <c r="G400">
        <v>0.5</v>
      </c>
    </row>
    <row r="401" spans="1:7">
      <c r="A401" s="230" t="s">
        <v>806</v>
      </c>
      <c r="B401">
        <v>1</v>
      </c>
      <c r="F401">
        <v>0</v>
      </c>
      <c r="G401">
        <v>0.5</v>
      </c>
    </row>
    <row r="402" spans="1:7">
      <c r="A402" s="230" t="s">
        <v>807</v>
      </c>
    </row>
    <row r="403" spans="1:7">
      <c r="A403" s="230" t="s">
        <v>808</v>
      </c>
    </row>
    <row r="404" spans="1:7">
      <c r="A404" s="230" t="s">
        <v>809</v>
      </c>
    </row>
    <row r="405" spans="1:7">
      <c r="A405" s="233" t="s">
        <v>816</v>
      </c>
      <c r="B405">
        <v>1</v>
      </c>
      <c r="C405">
        <v>0.7</v>
      </c>
      <c r="D405">
        <v>0.5</v>
      </c>
      <c r="E405">
        <v>0</v>
      </c>
      <c r="F405">
        <v>1</v>
      </c>
      <c r="G405">
        <v>0.64</v>
      </c>
    </row>
    <row r="406" spans="1:7">
      <c r="A406" s="233" t="s">
        <v>817</v>
      </c>
      <c r="B406">
        <v>1</v>
      </c>
      <c r="C406">
        <v>0.5</v>
      </c>
      <c r="D406">
        <v>0.2</v>
      </c>
      <c r="F406">
        <v>0.75</v>
      </c>
      <c r="G406">
        <v>0.61</v>
      </c>
    </row>
    <row r="407" spans="1:7">
      <c r="A407" s="233" t="s">
        <v>818</v>
      </c>
      <c r="B407">
        <v>1</v>
      </c>
      <c r="F407">
        <v>0</v>
      </c>
      <c r="G407">
        <v>0.5</v>
      </c>
    </row>
    <row r="408" spans="1:7">
      <c r="A408" s="233" t="s">
        <v>819</v>
      </c>
    </row>
    <row r="409" spans="1:7">
      <c r="A409" s="233" t="s">
        <v>820</v>
      </c>
      <c r="B409">
        <v>1</v>
      </c>
      <c r="C409">
        <v>0.2</v>
      </c>
      <c r="D409">
        <v>1</v>
      </c>
      <c r="F409">
        <v>0.75</v>
      </c>
      <c r="G409">
        <v>0.74</v>
      </c>
    </row>
    <row r="410" spans="1:7">
      <c r="A410" s="233" t="s">
        <v>821</v>
      </c>
      <c r="B410">
        <v>1</v>
      </c>
      <c r="C410">
        <v>0.3</v>
      </c>
      <c r="D410">
        <v>0.5</v>
      </c>
      <c r="F410">
        <v>0.75</v>
      </c>
      <c r="G410">
        <v>0.64</v>
      </c>
    </row>
    <row r="411" spans="1:7">
      <c r="A411" s="233" t="s">
        <v>822</v>
      </c>
      <c r="B411">
        <v>1</v>
      </c>
      <c r="C411">
        <v>0.3</v>
      </c>
      <c r="D411">
        <v>0.5</v>
      </c>
      <c r="F411">
        <v>0.75</v>
      </c>
      <c r="G411">
        <v>0.64</v>
      </c>
    </row>
    <row r="412" spans="1:7">
      <c r="A412" s="233" t="s">
        <v>823</v>
      </c>
      <c r="B412">
        <v>1</v>
      </c>
      <c r="F412">
        <v>0</v>
      </c>
      <c r="G412">
        <v>0.5</v>
      </c>
    </row>
    <row r="413" spans="1:7">
      <c r="A413" s="233" t="s">
        <v>824</v>
      </c>
      <c r="B413">
        <v>1</v>
      </c>
      <c r="F413">
        <v>0</v>
      </c>
      <c r="G413">
        <v>0.5</v>
      </c>
    </row>
    <row r="414" spans="1:7">
      <c r="A414" s="233" t="s">
        <v>825</v>
      </c>
      <c r="B414">
        <v>1</v>
      </c>
      <c r="F414">
        <v>0</v>
      </c>
      <c r="G414">
        <v>0.5</v>
      </c>
    </row>
    <row r="415" spans="1:7">
      <c r="A415" s="233" t="s">
        <v>826</v>
      </c>
      <c r="B415">
        <v>0.9</v>
      </c>
      <c r="C415">
        <v>1</v>
      </c>
      <c r="F415">
        <v>0.5</v>
      </c>
      <c r="G415">
        <v>0.8</v>
      </c>
    </row>
    <row r="416" spans="1:7">
      <c r="A416" s="233" t="s">
        <v>827</v>
      </c>
      <c r="B416">
        <v>0.9</v>
      </c>
      <c r="C416">
        <v>0.3</v>
      </c>
      <c r="F416">
        <v>0.5</v>
      </c>
      <c r="G416">
        <v>0.56999999999999995</v>
      </c>
    </row>
    <row r="417" spans="1:7">
      <c r="A417" s="247" t="s">
        <v>828</v>
      </c>
      <c r="B417">
        <v>0.8</v>
      </c>
      <c r="C417">
        <v>0</v>
      </c>
      <c r="F417">
        <v>0.5</v>
      </c>
      <c r="G417">
        <v>0.43</v>
      </c>
    </row>
    <row r="418" spans="1:7">
      <c r="A418" s="247" t="s">
        <v>830</v>
      </c>
      <c r="B418">
        <v>0.8</v>
      </c>
      <c r="C418">
        <v>0.5</v>
      </c>
      <c r="F418">
        <v>0.5</v>
      </c>
      <c r="G418">
        <v>0.6</v>
      </c>
    </row>
    <row r="419" spans="1:7">
      <c r="A419" s="247" t="s">
        <v>831</v>
      </c>
    </row>
    <row r="420" spans="1:7">
      <c r="A420" s="247" t="s">
        <v>832</v>
      </c>
    </row>
    <row r="421" spans="1:7">
      <c r="A421" s="247" t="s">
        <v>833</v>
      </c>
    </row>
    <row r="422" spans="1:7">
      <c r="A422" s="247" t="s">
        <v>834</v>
      </c>
      <c r="B422">
        <v>1</v>
      </c>
      <c r="C422">
        <v>0</v>
      </c>
      <c r="D422">
        <v>0</v>
      </c>
      <c r="F422">
        <v>0.75</v>
      </c>
      <c r="G422">
        <v>0.44</v>
      </c>
    </row>
    <row r="423" spans="1:7">
      <c r="A423" s="247" t="s">
        <v>835</v>
      </c>
      <c r="B423">
        <v>1</v>
      </c>
      <c r="C423">
        <v>0</v>
      </c>
      <c r="F423">
        <v>0.5</v>
      </c>
      <c r="G423">
        <v>0.5</v>
      </c>
    </row>
    <row r="424" spans="1:7">
      <c r="A424" s="247" t="s">
        <v>836</v>
      </c>
      <c r="B424">
        <v>1</v>
      </c>
      <c r="C424">
        <v>0.5</v>
      </c>
      <c r="D424">
        <v>0.2</v>
      </c>
      <c r="F424">
        <v>0.75</v>
      </c>
      <c r="G424">
        <v>0.61</v>
      </c>
    </row>
    <row r="425" spans="1:7">
      <c r="A425" s="247" t="s">
        <v>837</v>
      </c>
      <c r="B425">
        <v>1</v>
      </c>
      <c r="C425">
        <v>0.7</v>
      </c>
      <c r="D425">
        <v>0</v>
      </c>
      <c r="F425">
        <v>0.75</v>
      </c>
      <c r="G425">
        <v>0.61</v>
      </c>
    </row>
    <row r="426" spans="1:7">
      <c r="A426" s="247" t="s">
        <v>838</v>
      </c>
      <c r="B426">
        <v>1</v>
      </c>
      <c r="C426">
        <v>0.3</v>
      </c>
      <c r="D426">
        <v>0</v>
      </c>
      <c r="F426">
        <v>0.75</v>
      </c>
      <c r="G426">
        <v>0.51</v>
      </c>
    </row>
    <row r="427" spans="1:7">
      <c r="A427" s="247" t="s">
        <v>839</v>
      </c>
      <c r="B427">
        <v>1</v>
      </c>
      <c r="F427">
        <v>0</v>
      </c>
      <c r="G427">
        <v>0.5</v>
      </c>
    </row>
    <row r="428" spans="1:7">
      <c r="A428" s="247" t="s">
        <v>840</v>
      </c>
      <c r="B428">
        <v>1</v>
      </c>
      <c r="C428">
        <v>1</v>
      </c>
      <c r="F428">
        <v>0.5</v>
      </c>
      <c r="G428">
        <v>0.83</v>
      </c>
    </row>
    <row r="429" spans="1:7">
      <c r="A429" s="247" t="s">
        <v>841</v>
      </c>
      <c r="B429">
        <v>1</v>
      </c>
      <c r="C429">
        <v>1</v>
      </c>
      <c r="F429">
        <v>0.5</v>
      </c>
      <c r="G429">
        <v>0.83</v>
      </c>
    </row>
    <row r="430" spans="1:7">
      <c r="A430" s="247" t="s">
        <v>842</v>
      </c>
      <c r="B430">
        <v>1</v>
      </c>
      <c r="F430">
        <v>0</v>
      </c>
      <c r="G430">
        <v>0.5</v>
      </c>
    </row>
    <row r="431" spans="1:7">
      <c r="A431" s="247" t="s">
        <v>843</v>
      </c>
      <c r="B431">
        <v>1</v>
      </c>
      <c r="C431">
        <v>0.5</v>
      </c>
      <c r="D431">
        <v>0</v>
      </c>
      <c r="F431">
        <v>0.75</v>
      </c>
      <c r="G431">
        <v>0.56000000000000005</v>
      </c>
    </row>
    <row r="432" spans="1:7">
      <c r="A432" s="247" t="s">
        <v>844</v>
      </c>
      <c r="B432">
        <v>1</v>
      </c>
      <c r="F432">
        <v>0</v>
      </c>
      <c r="G432">
        <v>0.5</v>
      </c>
    </row>
    <row r="433" spans="1:7">
      <c r="A433" s="247" t="s">
        <v>845</v>
      </c>
      <c r="B433">
        <v>1</v>
      </c>
      <c r="C433">
        <v>0</v>
      </c>
      <c r="F433">
        <v>0.5</v>
      </c>
      <c r="G433">
        <v>0.5</v>
      </c>
    </row>
    <row r="434" spans="1:7">
      <c r="A434" s="247" t="s">
        <v>846</v>
      </c>
      <c r="B434">
        <v>1</v>
      </c>
      <c r="C434">
        <v>0</v>
      </c>
      <c r="F434">
        <v>0.5</v>
      </c>
      <c r="G434">
        <v>0.5</v>
      </c>
    </row>
    <row r="435" spans="1:7">
      <c r="A435" s="248" t="s">
        <v>1072</v>
      </c>
    </row>
    <row r="436" spans="1:7">
      <c r="A436" s="248" t="s">
        <v>1073</v>
      </c>
    </row>
    <row r="437" spans="1:7">
      <c r="A437" s="248" t="s">
        <v>1074</v>
      </c>
    </row>
    <row r="438" spans="1:7">
      <c r="A438" s="248" t="s">
        <v>1075</v>
      </c>
    </row>
    <row r="439" spans="1:7">
      <c r="A439" s="248" t="s">
        <v>1076</v>
      </c>
    </row>
    <row r="440" spans="1:7">
      <c r="A440" s="248" t="s">
        <v>1077</v>
      </c>
      <c r="B440">
        <v>1</v>
      </c>
      <c r="C440">
        <v>0.7</v>
      </c>
      <c r="D440">
        <v>0.2</v>
      </c>
      <c r="F440">
        <v>0.75</v>
      </c>
      <c r="G440">
        <v>0.66</v>
      </c>
    </row>
    <row r="441" spans="1:7">
      <c r="A441" s="248" t="s">
        <v>1078</v>
      </c>
    </row>
    <row r="442" spans="1:7">
      <c r="A442" s="248" t="s">
        <v>1079</v>
      </c>
    </row>
    <row r="443" spans="1:7">
      <c r="A443" s="248" t="s">
        <v>855</v>
      </c>
    </row>
    <row r="444" spans="1:7">
      <c r="A444" s="248" t="s">
        <v>856</v>
      </c>
    </row>
    <row r="445" spans="1:7">
      <c r="A445" s="248" t="s">
        <v>857</v>
      </c>
    </row>
    <row r="446" spans="1:7">
      <c r="A446" s="248" t="s">
        <v>858</v>
      </c>
    </row>
    <row r="447" spans="1:7">
      <c r="A447" s="248" t="s">
        <v>860</v>
      </c>
    </row>
    <row r="448" spans="1:7">
      <c r="A448" s="248" t="s">
        <v>861</v>
      </c>
    </row>
    <row r="449" spans="1:7">
      <c r="A449" s="248" t="s">
        <v>862</v>
      </c>
    </row>
    <row r="450" spans="1:7">
      <c r="A450" s="248" t="s">
        <v>863</v>
      </c>
    </row>
    <row r="451" spans="1:7">
      <c r="A451" s="248" t="s">
        <v>864</v>
      </c>
      <c r="B451">
        <v>1</v>
      </c>
      <c r="C451">
        <v>0</v>
      </c>
      <c r="F451">
        <v>0.5</v>
      </c>
      <c r="G451">
        <v>0.5</v>
      </c>
    </row>
    <row r="452" spans="1:7">
      <c r="A452" s="279" t="s">
        <v>1178</v>
      </c>
    </row>
    <row r="453" spans="1:7">
      <c r="A453" s="279" t="s">
        <v>1179</v>
      </c>
    </row>
    <row r="454" spans="1:7">
      <c r="A454" s="279" t="s">
        <v>1180</v>
      </c>
    </row>
    <row r="455" spans="1:7">
      <c r="A455" s="279" t="s">
        <v>1181</v>
      </c>
    </row>
    <row r="456" spans="1:7">
      <c r="A456" s="279" t="s">
        <v>1182</v>
      </c>
      <c r="B456">
        <v>1</v>
      </c>
      <c r="C456">
        <v>0.2</v>
      </c>
      <c r="D456">
        <v>0</v>
      </c>
      <c r="F456">
        <v>0.75</v>
      </c>
      <c r="G456">
        <v>0.49</v>
      </c>
    </row>
    <row r="457" spans="1:7">
      <c r="A457" s="279" t="s">
        <v>1183</v>
      </c>
    </row>
    <row r="458" spans="1:7">
      <c r="A458" s="279" t="s">
        <v>1079</v>
      </c>
    </row>
    <row r="459" spans="1:7">
      <c r="A459" s="279" t="s">
        <v>1178</v>
      </c>
    </row>
    <row r="460" spans="1:7">
      <c r="A460" s="279" t="s">
        <v>1179</v>
      </c>
    </row>
    <row r="461" spans="1:7">
      <c r="A461" s="279" t="s">
        <v>1180</v>
      </c>
    </row>
    <row r="462" spans="1:7">
      <c r="A462" s="279" t="s">
        <v>1181</v>
      </c>
    </row>
    <row r="463" spans="1:7">
      <c r="A463" s="279" t="s">
        <v>1182</v>
      </c>
      <c r="B463">
        <v>1</v>
      </c>
      <c r="C463">
        <v>0.2</v>
      </c>
      <c r="D463">
        <v>0</v>
      </c>
      <c r="F463">
        <v>0.75</v>
      </c>
      <c r="G463">
        <v>0.49</v>
      </c>
    </row>
    <row r="464" spans="1:7">
      <c r="A464" s="279" t="s">
        <v>1183</v>
      </c>
    </row>
    <row r="465" spans="1:7">
      <c r="A465" s="279" t="s">
        <v>1079</v>
      </c>
    </row>
    <row r="466" spans="1:7">
      <c r="A466" s="282" t="s">
        <v>872</v>
      </c>
      <c r="B466">
        <v>1</v>
      </c>
      <c r="C466">
        <v>0.3</v>
      </c>
      <c r="F466">
        <v>0.5</v>
      </c>
      <c r="G466">
        <v>0.6</v>
      </c>
    </row>
    <row r="467" spans="1:7">
      <c r="A467" s="282" t="s">
        <v>874</v>
      </c>
      <c r="B467">
        <v>1</v>
      </c>
      <c r="C467">
        <v>0.2</v>
      </c>
      <c r="D467">
        <v>0</v>
      </c>
      <c r="F467">
        <v>0.75</v>
      </c>
      <c r="G467">
        <v>0.49</v>
      </c>
    </row>
    <row r="468" spans="1:7">
      <c r="A468" s="282" t="s">
        <v>875</v>
      </c>
      <c r="B468">
        <v>1</v>
      </c>
      <c r="C468">
        <v>0</v>
      </c>
      <c r="D468">
        <v>1</v>
      </c>
      <c r="F468">
        <v>0.75</v>
      </c>
      <c r="G468">
        <v>0.69</v>
      </c>
    </row>
    <row r="469" spans="1:7">
      <c r="A469" s="282" t="s">
        <v>876</v>
      </c>
      <c r="B469">
        <v>1</v>
      </c>
      <c r="F469">
        <v>0</v>
      </c>
      <c r="G469">
        <v>0.5</v>
      </c>
    </row>
    <row r="470" spans="1:7">
      <c r="A470" s="282" t="s">
        <v>877</v>
      </c>
      <c r="B470">
        <v>1</v>
      </c>
      <c r="C470">
        <v>0.3</v>
      </c>
      <c r="F470">
        <v>0.5</v>
      </c>
      <c r="G470">
        <v>0.6</v>
      </c>
    </row>
    <row r="471" spans="1:7">
      <c r="A471" s="282" t="s">
        <v>878</v>
      </c>
      <c r="B471">
        <v>1</v>
      </c>
      <c r="C471">
        <v>0</v>
      </c>
      <c r="F471">
        <v>0.5</v>
      </c>
      <c r="G471">
        <v>0.5</v>
      </c>
    </row>
    <row r="472" spans="1:7">
      <c r="A472" s="282" t="s">
        <v>879</v>
      </c>
      <c r="B472">
        <v>1</v>
      </c>
      <c r="C472">
        <v>0.2</v>
      </c>
      <c r="F472">
        <v>0.5</v>
      </c>
      <c r="G472">
        <v>0.56999999999999995</v>
      </c>
    </row>
    <row r="473" spans="1:7">
      <c r="A473" s="282" t="s">
        <v>880</v>
      </c>
      <c r="B473">
        <v>1</v>
      </c>
      <c r="C473">
        <v>0</v>
      </c>
      <c r="F473">
        <v>0.5</v>
      </c>
      <c r="G473">
        <v>0.5</v>
      </c>
    </row>
    <row r="474" spans="1:7">
      <c r="A474" s="282" t="s">
        <v>881</v>
      </c>
      <c r="B474">
        <v>1</v>
      </c>
      <c r="C474">
        <v>0</v>
      </c>
      <c r="F474">
        <v>0.5</v>
      </c>
      <c r="G474">
        <v>0.5</v>
      </c>
    </row>
    <row r="475" spans="1:7">
      <c r="A475" s="282" t="s">
        <v>882</v>
      </c>
      <c r="B475">
        <v>1</v>
      </c>
      <c r="C475">
        <v>0</v>
      </c>
      <c r="F475">
        <v>0.5</v>
      </c>
      <c r="G475">
        <v>0.5</v>
      </c>
    </row>
    <row r="476" spans="1:7">
      <c r="A476" s="282" t="s">
        <v>883</v>
      </c>
      <c r="B476">
        <v>1</v>
      </c>
      <c r="C476">
        <v>0</v>
      </c>
      <c r="F476">
        <v>0.5</v>
      </c>
      <c r="G476">
        <v>0.5</v>
      </c>
    </row>
    <row r="477" spans="1:7">
      <c r="A477" s="282" t="s">
        <v>884</v>
      </c>
      <c r="B477">
        <v>1</v>
      </c>
      <c r="C477">
        <v>0</v>
      </c>
      <c r="F477">
        <v>0.5</v>
      </c>
      <c r="G477">
        <v>0.5</v>
      </c>
    </row>
    <row r="478" spans="1:7">
      <c r="A478" s="282" t="s">
        <v>885</v>
      </c>
      <c r="B478">
        <v>1</v>
      </c>
      <c r="C478">
        <v>1</v>
      </c>
      <c r="D478">
        <v>0.4</v>
      </c>
      <c r="F478">
        <v>0.75</v>
      </c>
      <c r="G478">
        <v>0.79</v>
      </c>
    </row>
    <row r="479" spans="1:7">
      <c r="A479" s="282" t="s">
        <v>886</v>
      </c>
    </row>
    <row r="480" spans="1:7">
      <c r="A480" s="282" t="s">
        <v>888</v>
      </c>
    </row>
    <row r="481" spans="1:7">
      <c r="A481" s="282" t="s">
        <v>889</v>
      </c>
    </row>
    <row r="482" spans="1:7">
      <c r="A482" s="282" t="s">
        <v>890</v>
      </c>
    </row>
    <row r="483" spans="1:7">
      <c r="A483" s="282" t="s">
        <v>891</v>
      </c>
    </row>
    <row r="484" spans="1:7">
      <c r="A484" s="288" t="s">
        <v>892</v>
      </c>
      <c r="B484">
        <v>1</v>
      </c>
      <c r="F484">
        <v>0</v>
      </c>
      <c r="G484">
        <v>0.5</v>
      </c>
    </row>
    <row r="485" spans="1:7">
      <c r="A485" s="288" t="s">
        <v>893</v>
      </c>
      <c r="B485">
        <v>1</v>
      </c>
      <c r="F485">
        <v>0</v>
      </c>
      <c r="G485">
        <v>0.5</v>
      </c>
    </row>
    <row r="486" spans="1:7">
      <c r="A486" s="288" t="s">
        <v>894</v>
      </c>
      <c r="B486">
        <v>1</v>
      </c>
      <c r="F486">
        <v>0</v>
      </c>
      <c r="G486">
        <v>0.5</v>
      </c>
    </row>
    <row r="487" spans="1:7">
      <c r="A487" s="288" t="s">
        <v>895</v>
      </c>
      <c r="B487">
        <v>1</v>
      </c>
      <c r="F487">
        <v>0</v>
      </c>
      <c r="G487">
        <v>0.5</v>
      </c>
    </row>
    <row r="488" spans="1:7">
      <c r="A488" s="305" t="s">
        <v>896</v>
      </c>
    </row>
    <row r="489" spans="1:7">
      <c r="A489" s="305" t="s">
        <v>897</v>
      </c>
    </row>
    <row r="490" spans="1:7">
      <c r="A490" s="305" t="s">
        <v>898</v>
      </c>
    </row>
    <row r="491" spans="1:7">
      <c r="A491" s="313" t="s">
        <v>899</v>
      </c>
    </row>
    <row r="492" spans="1:7">
      <c r="A492" s="313" t="s">
        <v>900</v>
      </c>
      <c r="B492">
        <v>1</v>
      </c>
      <c r="F492">
        <v>0</v>
      </c>
      <c r="G492">
        <v>0.5</v>
      </c>
    </row>
    <row r="493" spans="1:7">
      <c r="A493" s="313" t="s">
        <v>901</v>
      </c>
    </row>
    <row r="494" spans="1:7">
      <c r="A494" s="313" t="s">
        <v>902</v>
      </c>
    </row>
    <row r="495" spans="1:7">
      <c r="A495" s="313" t="s">
        <v>903</v>
      </c>
    </row>
    <row r="496" spans="1:7">
      <c r="A496" s="313" t="s">
        <v>904</v>
      </c>
      <c r="B496">
        <v>1</v>
      </c>
      <c r="F496">
        <v>0</v>
      </c>
      <c r="G496">
        <v>0.5</v>
      </c>
    </row>
    <row r="497" spans="1:7">
      <c r="A497" s="313" t="s">
        <v>905</v>
      </c>
    </row>
    <row r="498" spans="1:7">
      <c r="A498" s="315" t="s">
        <v>906</v>
      </c>
      <c r="B498">
        <v>1</v>
      </c>
      <c r="F498">
        <v>0</v>
      </c>
      <c r="G498">
        <v>0.5</v>
      </c>
    </row>
    <row r="499" spans="1:7">
      <c r="A499" s="315" t="s">
        <v>907</v>
      </c>
      <c r="B499">
        <v>1</v>
      </c>
      <c r="F499">
        <v>0</v>
      </c>
      <c r="G499">
        <v>0.5</v>
      </c>
    </row>
    <row r="500" spans="1:7">
      <c r="A500" s="315" t="s">
        <v>908</v>
      </c>
    </row>
    <row r="501" spans="1:7">
      <c r="A501" s="315" t="s">
        <v>909</v>
      </c>
      <c r="B501">
        <v>1</v>
      </c>
      <c r="C501">
        <v>0</v>
      </c>
      <c r="F501">
        <v>0.5</v>
      </c>
      <c r="G501">
        <v>0.5</v>
      </c>
    </row>
    <row r="502" spans="1:7">
      <c r="A502" s="315" t="s">
        <v>910</v>
      </c>
      <c r="B502">
        <v>1</v>
      </c>
      <c r="C502">
        <v>0.5</v>
      </c>
      <c r="F502">
        <v>0.5</v>
      </c>
      <c r="G502">
        <v>0.67</v>
      </c>
    </row>
    <row r="503" spans="1:7">
      <c r="A503" s="315" t="s">
        <v>911</v>
      </c>
      <c r="B503">
        <v>1</v>
      </c>
      <c r="F503">
        <v>0</v>
      </c>
      <c r="G503">
        <v>0.5</v>
      </c>
    </row>
    <row r="504" spans="1:7">
      <c r="A504" s="315" t="s">
        <v>912</v>
      </c>
      <c r="B504">
        <v>1</v>
      </c>
      <c r="F504">
        <v>0</v>
      </c>
      <c r="G504">
        <v>0.5</v>
      </c>
    </row>
    <row r="505" spans="1:7">
      <c r="A505" s="315" t="s">
        <v>913</v>
      </c>
      <c r="B505">
        <v>1</v>
      </c>
      <c r="F505">
        <v>0</v>
      </c>
      <c r="G505">
        <v>0.5</v>
      </c>
    </row>
    <row r="506" spans="1:7">
      <c r="A506" s="315" t="s">
        <v>914</v>
      </c>
    </row>
    <row r="507" spans="1:7">
      <c r="A507" s="315" t="s">
        <v>916</v>
      </c>
    </row>
    <row r="508" spans="1:7">
      <c r="A508" s="315" t="s">
        <v>917</v>
      </c>
    </row>
    <row r="509" spans="1:7">
      <c r="A509" s="319" t="s">
        <v>918</v>
      </c>
    </row>
    <row r="510" spans="1:7">
      <c r="A510" s="319" t="s">
        <v>919</v>
      </c>
    </row>
    <row r="511" spans="1:7">
      <c r="A511" s="319" t="s">
        <v>920</v>
      </c>
    </row>
    <row r="512" spans="1:7">
      <c r="A512" s="319" t="s">
        <v>921</v>
      </c>
    </row>
    <row r="513" spans="1:7">
      <c r="A513" s="319" t="s">
        <v>922</v>
      </c>
      <c r="B513">
        <v>1</v>
      </c>
      <c r="C513">
        <v>0</v>
      </c>
      <c r="F513">
        <v>0.5</v>
      </c>
      <c r="G513">
        <v>0.5</v>
      </c>
    </row>
    <row r="514" spans="1:7">
      <c r="A514" s="319" t="s">
        <v>923</v>
      </c>
      <c r="B514">
        <v>1</v>
      </c>
      <c r="F514">
        <v>0</v>
      </c>
      <c r="G514">
        <v>0.5</v>
      </c>
    </row>
    <row r="515" spans="1:7">
      <c r="A515" s="319" t="s">
        <v>924</v>
      </c>
      <c r="B515">
        <v>1</v>
      </c>
      <c r="C515">
        <v>0</v>
      </c>
      <c r="F515">
        <v>0.5</v>
      </c>
      <c r="G515">
        <v>0.5</v>
      </c>
    </row>
    <row r="516" spans="1:7">
      <c r="A516" s="319" t="s">
        <v>925</v>
      </c>
      <c r="B516">
        <v>1</v>
      </c>
      <c r="F516">
        <v>0</v>
      </c>
      <c r="G516">
        <v>0.5</v>
      </c>
    </row>
    <row r="517" spans="1:7">
      <c r="A517" s="319" t="s">
        <v>926</v>
      </c>
    </row>
    <row r="518" spans="1:7">
      <c r="A518" s="319" t="s">
        <v>927</v>
      </c>
    </row>
    <row r="519" spans="1:7">
      <c r="A519" s="319" t="s">
        <v>928</v>
      </c>
      <c r="B519">
        <v>0.6</v>
      </c>
      <c r="F519">
        <v>0</v>
      </c>
      <c r="G519">
        <v>0.3</v>
      </c>
    </row>
    <row r="520" spans="1:7">
      <c r="A520" s="319" t="s">
        <v>929</v>
      </c>
      <c r="B520">
        <v>1</v>
      </c>
      <c r="F520">
        <v>0</v>
      </c>
      <c r="G520">
        <v>0.5</v>
      </c>
    </row>
    <row r="521" spans="1:7">
      <c r="A521" s="319" t="s">
        <v>930</v>
      </c>
      <c r="B521">
        <v>1</v>
      </c>
      <c r="F521">
        <v>0</v>
      </c>
      <c r="G521">
        <v>0.5</v>
      </c>
    </row>
    <row r="522" spans="1:7">
      <c r="A522" s="319" t="s">
        <v>931</v>
      </c>
      <c r="B522">
        <v>1</v>
      </c>
      <c r="C522">
        <v>0.7</v>
      </c>
      <c r="D522">
        <v>0.5</v>
      </c>
      <c r="F522">
        <v>0.75</v>
      </c>
      <c r="G522">
        <v>0.74</v>
      </c>
    </row>
    <row r="523" spans="1:7">
      <c r="A523" s="319" t="s">
        <v>932</v>
      </c>
      <c r="B523">
        <v>1</v>
      </c>
      <c r="C523">
        <v>0.8</v>
      </c>
      <c r="D523">
        <v>0.1</v>
      </c>
      <c r="F523">
        <v>0.75</v>
      </c>
      <c r="G523">
        <v>0.66</v>
      </c>
    </row>
    <row r="524" spans="1:7">
      <c r="A524" s="319" t="s">
        <v>933</v>
      </c>
      <c r="B524">
        <v>1</v>
      </c>
      <c r="C524">
        <v>0.5</v>
      </c>
      <c r="D524">
        <v>0.4</v>
      </c>
      <c r="F524">
        <v>0.75</v>
      </c>
      <c r="G524">
        <v>0.66</v>
      </c>
    </row>
    <row r="525" spans="1:7">
      <c r="A525" s="319" t="s">
        <v>934</v>
      </c>
      <c r="B525">
        <v>1</v>
      </c>
      <c r="C525">
        <v>0.8</v>
      </c>
      <c r="F525">
        <v>0.5</v>
      </c>
      <c r="G525">
        <v>0.77</v>
      </c>
    </row>
    <row r="526" spans="1:7">
      <c r="A526" s="319" t="s">
        <v>936</v>
      </c>
    </row>
    <row r="527" spans="1:7">
      <c r="A527" s="319" t="s">
        <v>937</v>
      </c>
    </row>
    <row r="528" spans="1:7">
      <c r="A528" s="319" t="s">
        <v>938</v>
      </c>
      <c r="B528">
        <v>1</v>
      </c>
      <c r="F528">
        <v>0</v>
      </c>
      <c r="G528">
        <v>0.5</v>
      </c>
    </row>
    <row r="529" spans="1:7">
      <c r="A529" s="319" t="s">
        <v>939</v>
      </c>
      <c r="B529">
        <v>1</v>
      </c>
      <c r="C529">
        <v>0</v>
      </c>
      <c r="F529">
        <v>0.5</v>
      </c>
      <c r="G529">
        <v>0.5</v>
      </c>
    </row>
    <row r="530" spans="1:7">
      <c r="A530" s="319" t="s">
        <v>940</v>
      </c>
      <c r="B530">
        <v>1</v>
      </c>
      <c r="F530">
        <v>0</v>
      </c>
      <c r="G530">
        <v>0.5</v>
      </c>
    </row>
    <row r="531" spans="1:7">
      <c r="A531" s="322" t="s">
        <v>941</v>
      </c>
      <c r="B531">
        <v>1</v>
      </c>
      <c r="F531">
        <v>0</v>
      </c>
      <c r="G531">
        <v>0.5</v>
      </c>
    </row>
    <row r="532" spans="1:7">
      <c r="A532" s="322" t="s">
        <v>942</v>
      </c>
      <c r="B532">
        <v>1</v>
      </c>
      <c r="C532">
        <v>0.3</v>
      </c>
      <c r="F532">
        <v>0.5</v>
      </c>
      <c r="G532">
        <v>0.6</v>
      </c>
    </row>
    <row r="533" spans="1:7">
      <c r="A533" s="322" t="s">
        <v>943</v>
      </c>
      <c r="B533">
        <v>1</v>
      </c>
      <c r="F533">
        <v>0</v>
      </c>
      <c r="G533">
        <v>0.5</v>
      </c>
    </row>
    <row r="534" spans="1:7">
      <c r="A534" s="322" t="s">
        <v>944</v>
      </c>
    </row>
    <row r="535" spans="1:7">
      <c r="A535" s="322" t="s">
        <v>945</v>
      </c>
    </row>
    <row r="536" spans="1:7">
      <c r="A536" s="322" t="s">
        <v>946</v>
      </c>
    </row>
    <row r="537" spans="1:7">
      <c r="A537" s="322" t="s">
        <v>947</v>
      </c>
      <c r="B537">
        <v>1</v>
      </c>
      <c r="F537">
        <v>0</v>
      </c>
      <c r="G537">
        <v>0.5</v>
      </c>
    </row>
    <row r="538" spans="1:7">
      <c r="A538" s="322" t="s">
        <v>948</v>
      </c>
      <c r="B538">
        <v>1</v>
      </c>
      <c r="C538">
        <v>0</v>
      </c>
      <c r="F538">
        <v>0.5</v>
      </c>
      <c r="G538">
        <v>0.5</v>
      </c>
    </row>
    <row r="539" spans="1:7">
      <c r="A539" s="322" t="s">
        <v>949</v>
      </c>
      <c r="B539">
        <v>1</v>
      </c>
      <c r="C539">
        <v>0</v>
      </c>
      <c r="F539">
        <v>0.5</v>
      </c>
      <c r="G539">
        <v>0.5</v>
      </c>
    </row>
    <row r="540" spans="1:7">
      <c r="A540" s="322" t="s">
        <v>950</v>
      </c>
      <c r="B540">
        <v>0.8</v>
      </c>
      <c r="C540">
        <v>0</v>
      </c>
      <c r="D540">
        <v>0.5</v>
      </c>
      <c r="F540">
        <v>0.75</v>
      </c>
      <c r="G540">
        <v>0.51</v>
      </c>
    </row>
    <row r="541" spans="1:7">
      <c r="A541" s="322" t="s">
        <v>951</v>
      </c>
    </row>
    <row r="542" spans="1:7">
      <c r="A542" s="322" t="s">
        <v>952</v>
      </c>
      <c r="B542">
        <v>1</v>
      </c>
      <c r="C542">
        <v>0.7</v>
      </c>
      <c r="D542">
        <v>0.8</v>
      </c>
      <c r="E542">
        <v>1</v>
      </c>
      <c r="F542">
        <v>1</v>
      </c>
      <c r="G542">
        <v>0.9</v>
      </c>
    </row>
    <row r="543" spans="1:7">
      <c r="A543" s="322" t="s">
        <v>953</v>
      </c>
    </row>
    <row r="544" spans="1:7">
      <c r="A544" s="322" t="s">
        <v>954</v>
      </c>
    </row>
    <row r="545" spans="1:7">
      <c r="A545" s="325" t="s">
        <v>955</v>
      </c>
      <c r="B545">
        <v>1</v>
      </c>
      <c r="C545">
        <v>0.8</v>
      </c>
      <c r="D545">
        <v>0.7</v>
      </c>
      <c r="E545">
        <v>1</v>
      </c>
      <c r="F545">
        <v>1</v>
      </c>
      <c r="G545">
        <v>0.9</v>
      </c>
    </row>
    <row r="546" spans="1:7">
      <c r="A546" s="325" t="s">
        <v>956</v>
      </c>
      <c r="B546">
        <v>1</v>
      </c>
      <c r="C546">
        <v>0.7</v>
      </c>
      <c r="D546">
        <v>0.5</v>
      </c>
      <c r="F546">
        <v>0.75</v>
      </c>
      <c r="G546">
        <v>0.74</v>
      </c>
    </row>
    <row r="547" spans="1:7">
      <c r="A547" s="325" t="s">
        <v>957</v>
      </c>
      <c r="B547">
        <v>1</v>
      </c>
      <c r="C547">
        <v>0.4</v>
      </c>
      <c r="D547">
        <v>0.4</v>
      </c>
      <c r="E547">
        <v>1</v>
      </c>
      <c r="F547">
        <v>1</v>
      </c>
      <c r="G547">
        <v>0.76</v>
      </c>
    </row>
    <row r="548" spans="1:7">
      <c r="A548" s="325" t="s">
        <v>958</v>
      </c>
      <c r="B548">
        <v>1</v>
      </c>
      <c r="C548">
        <v>0.6</v>
      </c>
      <c r="D548">
        <v>0.8</v>
      </c>
      <c r="F548">
        <v>0.75</v>
      </c>
      <c r="G548">
        <v>0.79</v>
      </c>
    </row>
    <row r="549" spans="1:7">
      <c r="A549" s="325" t="s">
        <v>959</v>
      </c>
      <c r="B549">
        <v>1</v>
      </c>
      <c r="C549">
        <v>0.6</v>
      </c>
      <c r="D549">
        <v>0.2</v>
      </c>
      <c r="E549">
        <v>1</v>
      </c>
      <c r="F549">
        <v>1</v>
      </c>
      <c r="G549">
        <v>0.76</v>
      </c>
    </row>
    <row r="550" spans="1:7">
      <c r="A550" s="325" t="s">
        <v>960</v>
      </c>
      <c r="B550">
        <v>1</v>
      </c>
      <c r="C550">
        <v>0.5</v>
      </c>
      <c r="D550">
        <v>0.4</v>
      </c>
      <c r="E550">
        <v>1</v>
      </c>
      <c r="F550">
        <v>1</v>
      </c>
      <c r="G550">
        <v>0.78</v>
      </c>
    </row>
    <row r="551" spans="1:7">
      <c r="A551" s="325" t="s">
        <v>961</v>
      </c>
      <c r="B551">
        <v>1</v>
      </c>
      <c r="C551">
        <v>0.6</v>
      </c>
      <c r="D551">
        <v>0.6</v>
      </c>
      <c r="F551">
        <v>0.75</v>
      </c>
      <c r="G551">
        <v>0.74</v>
      </c>
    </row>
    <row r="552" spans="1:7">
      <c r="A552" s="325" t="s">
        <v>962</v>
      </c>
      <c r="B552">
        <v>1</v>
      </c>
      <c r="C552">
        <v>0.5</v>
      </c>
      <c r="D552">
        <v>0.1</v>
      </c>
      <c r="E552">
        <v>1</v>
      </c>
      <c r="F552">
        <v>1</v>
      </c>
      <c r="G552">
        <v>0.72</v>
      </c>
    </row>
    <row r="553" spans="1:7">
      <c r="A553" s="325" t="s">
        <v>963</v>
      </c>
    </row>
    <row r="554" spans="1:7">
      <c r="A554" s="325" t="s">
        <v>964</v>
      </c>
      <c r="B554">
        <v>1</v>
      </c>
      <c r="C554">
        <v>0</v>
      </c>
      <c r="F554">
        <v>0.5</v>
      </c>
      <c r="G554">
        <v>0.5</v>
      </c>
    </row>
    <row r="555" spans="1:7">
      <c r="A555" s="325" t="s">
        <v>965</v>
      </c>
    </row>
    <row r="556" spans="1:7">
      <c r="A556" s="325" t="s">
        <v>966</v>
      </c>
    </row>
    <row r="557" spans="1:7">
      <c r="A557" s="325" t="s">
        <v>967</v>
      </c>
    </row>
    <row r="558" spans="1:7">
      <c r="A558" s="325" t="s">
        <v>968</v>
      </c>
    </row>
    <row r="559" spans="1:7">
      <c r="A559" s="328" t="s">
        <v>969</v>
      </c>
    </row>
    <row r="560" spans="1:7">
      <c r="A560" s="328" t="s">
        <v>970</v>
      </c>
    </row>
    <row r="561" spans="1:7">
      <c r="A561" s="328" t="s">
        <v>971</v>
      </c>
    </row>
    <row r="562" spans="1:7">
      <c r="A562" s="328" t="s">
        <v>972</v>
      </c>
    </row>
    <row r="563" spans="1:7">
      <c r="A563" s="328" t="s">
        <v>973</v>
      </c>
    </row>
    <row r="564" spans="1:7">
      <c r="A564" s="328" t="s">
        <v>974</v>
      </c>
    </row>
    <row r="565" spans="1:7">
      <c r="A565" s="328" t="s">
        <v>975</v>
      </c>
    </row>
    <row r="566" spans="1:7">
      <c r="A566" s="328" t="s">
        <v>976</v>
      </c>
    </row>
    <row r="567" spans="1:7">
      <c r="A567" s="328" t="s">
        <v>977</v>
      </c>
    </row>
    <row r="568" spans="1:7">
      <c r="A568" s="328" t="s">
        <v>978</v>
      </c>
    </row>
    <row r="569" spans="1:7">
      <c r="A569" s="331" t="s">
        <v>981</v>
      </c>
    </row>
    <row r="570" spans="1:7">
      <c r="A570" s="331" t="s">
        <v>982</v>
      </c>
    </row>
    <row r="571" spans="1:7">
      <c r="A571" s="331" t="s">
        <v>983</v>
      </c>
    </row>
    <row r="572" spans="1:7">
      <c r="A572" s="331" t="s">
        <v>984</v>
      </c>
      <c r="B572">
        <v>1</v>
      </c>
      <c r="C572">
        <v>0.6</v>
      </c>
      <c r="D572">
        <v>1</v>
      </c>
      <c r="F572">
        <v>0.75</v>
      </c>
      <c r="G572">
        <v>0.84</v>
      </c>
    </row>
    <row r="573" spans="1:7">
      <c r="A573" s="331" t="s">
        <v>985</v>
      </c>
      <c r="B573">
        <v>1</v>
      </c>
      <c r="C573">
        <v>0.6</v>
      </c>
      <c r="D573">
        <v>0.8</v>
      </c>
      <c r="F573">
        <v>0.75</v>
      </c>
      <c r="G573">
        <v>0.79</v>
      </c>
    </row>
    <row r="574" spans="1:7">
      <c r="A574" s="331" t="s">
        <v>986</v>
      </c>
      <c r="B574">
        <v>1</v>
      </c>
      <c r="C574">
        <v>0.3</v>
      </c>
      <c r="D574">
        <v>0.8</v>
      </c>
      <c r="F574">
        <v>0.75</v>
      </c>
      <c r="G574">
        <v>0.71</v>
      </c>
    </row>
    <row r="575" spans="1:7">
      <c r="A575" s="331" t="s">
        <v>987</v>
      </c>
    </row>
    <row r="576" spans="1:7">
      <c r="A576" s="331" t="s">
        <v>988</v>
      </c>
    </row>
    <row r="577" spans="1:7">
      <c r="A577" s="331" t="s">
        <v>989</v>
      </c>
    </row>
    <row r="578" spans="1:7">
      <c r="A578" s="331" t="s">
        <v>990</v>
      </c>
    </row>
    <row r="579" spans="1:7">
      <c r="A579" s="331" t="s">
        <v>992</v>
      </c>
      <c r="B579">
        <v>1</v>
      </c>
      <c r="C579">
        <v>0.2</v>
      </c>
      <c r="F579">
        <v>0.5</v>
      </c>
      <c r="G579">
        <v>0.56999999999999995</v>
      </c>
    </row>
    <row r="580" spans="1:7">
      <c r="A580" s="331" t="s">
        <v>993</v>
      </c>
      <c r="B580">
        <v>1</v>
      </c>
      <c r="C580">
        <v>0.5</v>
      </c>
      <c r="F580">
        <v>0.5</v>
      </c>
      <c r="G580">
        <v>0.67</v>
      </c>
    </row>
    <row r="581" spans="1:7">
      <c r="A581" s="331" t="s">
        <v>994</v>
      </c>
    </row>
    <row r="582" spans="1:7">
      <c r="A582" s="331" t="s">
        <v>995</v>
      </c>
    </row>
    <row r="583" spans="1:7">
      <c r="A583" s="331" t="s">
        <v>996</v>
      </c>
    </row>
    <row r="584" spans="1:7">
      <c r="A584" s="331" t="s">
        <v>997</v>
      </c>
    </row>
    <row r="585" spans="1:7">
      <c r="A585" s="331" t="s">
        <v>998</v>
      </c>
    </row>
    <row r="586" spans="1:7">
      <c r="A586" s="331" t="s">
        <v>999</v>
      </c>
    </row>
    <row r="587" spans="1:7">
      <c r="A587" s="331" t="s">
        <v>1000</v>
      </c>
    </row>
    <row r="588" spans="1:7">
      <c r="A588" s="331" t="s">
        <v>1001</v>
      </c>
    </row>
    <row r="589" spans="1:7">
      <c r="A589" s="331" t="s">
        <v>1002</v>
      </c>
      <c r="B589">
        <v>0.8</v>
      </c>
      <c r="F589">
        <v>0</v>
      </c>
      <c r="G589">
        <v>0.4</v>
      </c>
    </row>
    <row r="590" spans="1:7">
      <c r="A590" s="331" t="s">
        <v>1003</v>
      </c>
    </row>
    <row r="591" spans="1:7">
      <c r="A591" s="331" t="s">
        <v>1004</v>
      </c>
    </row>
    <row r="592" spans="1:7">
      <c r="A592" s="331" t="s">
        <v>1005</v>
      </c>
    </row>
    <row r="593" spans="1:1">
      <c r="A593" s="331" t="s">
        <v>1006</v>
      </c>
    </row>
    <row r="594" spans="1:1">
      <c r="A594" s="337" t="s">
        <v>1007</v>
      </c>
    </row>
    <row r="595" spans="1:1">
      <c r="A595" s="337" t="s">
        <v>1008</v>
      </c>
    </row>
    <row r="596" spans="1:1">
      <c r="A596" s="337" t="s">
        <v>1009</v>
      </c>
    </row>
    <row r="597" spans="1:1">
      <c r="A597" s="337" t="s">
        <v>1010</v>
      </c>
    </row>
    <row r="598" spans="1:1">
      <c r="A598" s="337" t="s">
        <v>1011</v>
      </c>
    </row>
    <row r="599" spans="1:1">
      <c r="A599" s="337" t="s">
        <v>1012</v>
      </c>
    </row>
    <row r="600" spans="1:1">
      <c r="A600" s="337" t="s">
        <v>1013</v>
      </c>
    </row>
    <row r="601" spans="1:1">
      <c r="A601" s="337" t="s">
        <v>1014</v>
      </c>
    </row>
    <row r="602" spans="1:1">
      <c r="A602" s="337" t="s">
        <v>1015</v>
      </c>
    </row>
    <row r="603" spans="1:1">
      <c r="A603" s="337" t="s">
        <v>1016</v>
      </c>
    </row>
    <row r="604" spans="1:1">
      <c r="A604" s="337" t="s">
        <v>1017</v>
      </c>
    </row>
    <row r="605" spans="1:1">
      <c r="A605" s="337" t="s">
        <v>1018</v>
      </c>
    </row>
    <row r="606" spans="1:1">
      <c r="A606" s="337" t="s">
        <v>1019</v>
      </c>
    </row>
    <row r="607" spans="1:1">
      <c r="A607" s="337" t="s">
        <v>1020</v>
      </c>
    </row>
    <row r="608" spans="1:1">
      <c r="A608" s="337" t="s">
        <v>1021</v>
      </c>
    </row>
    <row r="609" spans="1:7">
      <c r="A609" s="337" t="s">
        <v>1022</v>
      </c>
    </row>
    <row r="610" spans="1:7">
      <c r="A610" s="337" t="s">
        <v>1023</v>
      </c>
    </row>
    <row r="611" spans="1:7">
      <c r="A611" s="380" t="s">
        <v>1024</v>
      </c>
      <c r="G611"/>
    </row>
    <row r="612" spans="1:7">
      <c r="A612" s="380" t="s">
        <v>1025</v>
      </c>
      <c r="G612"/>
    </row>
    <row r="613" spans="1:7">
      <c r="A613" s="380" t="s">
        <v>1026</v>
      </c>
      <c r="G613"/>
    </row>
    <row r="614" spans="1:7">
      <c r="A614" s="380" t="s">
        <v>1027</v>
      </c>
      <c r="G614"/>
    </row>
    <row r="615" spans="1:7">
      <c r="A615" s="380" t="s">
        <v>1028</v>
      </c>
      <c r="G615"/>
    </row>
    <row r="616" spans="1:7">
      <c r="A616" s="380" t="s">
        <v>1029</v>
      </c>
      <c r="G616"/>
    </row>
    <row r="617" spans="1:7">
      <c r="A617" s="380" t="s">
        <v>1030</v>
      </c>
      <c r="G617"/>
    </row>
    <row r="618" spans="1:7">
      <c r="A618" s="380" t="s">
        <v>1031</v>
      </c>
      <c r="G618"/>
    </row>
    <row r="619" spans="1:7">
      <c r="A619" s="380" t="s">
        <v>1032</v>
      </c>
      <c r="G619"/>
    </row>
    <row r="620" spans="1:7">
      <c r="A620" s="380" t="s">
        <v>1033</v>
      </c>
      <c r="G620"/>
    </row>
    <row r="621" spans="1:7">
      <c r="A621" s="380" t="s">
        <v>1034</v>
      </c>
      <c r="G621"/>
    </row>
    <row r="622" spans="1:7">
      <c r="A622" s="380" t="s">
        <v>1035</v>
      </c>
      <c r="G622"/>
    </row>
    <row r="623" spans="1:7">
      <c r="A623" s="380" t="s">
        <v>1036</v>
      </c>
      <c r="G623"/>
    </row>
    <row r="624" spans="1:7">
      <c r="A624" s="380" t="s">
        <v>1037</v>
      </c>
      <c r="G624"/>
    </row>
    <row r="625" spans="1:7">
      <c r="A625" s="380" t="s">
        <v>1038</v>
      </c>
      <c r="G625"/>
    </row>
    <row r="626" spans="1:7">
      <c r="A626" s="380" t="s">
        <v>1039</v>
      </c>
      <c r="G626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PE</vt:lpstr>
      <vt:lpstr>PP</vt:lpstr>
      <vt:lpstr>PS</vt:lpstr>
      <vt:lpstr>PMMA</vt:lpstr>
      <vt:lpstr>PET</vt:lpstr>
      <vt:lpstr>PA</vt:lpstr>
      <vt:lpstr>SBR</vt:lpstr>
      <vt:lpstr>Zusammenfassung</vt:lpstr>
      <vt:lpstr>Bewertung_PE</vt:lpstr>
      <vt:lpstr>Bewertung_PP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Juschi</dc:creator>
  <cp:lastModifiedBy>Juschi</cp:lastModifiedBy>
  <dcterms:created xsi:type="dcterms:W3CDTF">2021-03-10T15:49:39Z</dcterms:created>
  <dcterms:modified xsi:type="dcterms:W3CDTF">2021-12-30T11:47:31Z</dcterms:modified>
</cp:coreProperties>
</file>