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ga\Desktop\Capgemini\Practitioners-Challenge\Part three\"/>
    </mc:Choice>
  </mc:AlternateContent>
  <xr:revisionPtr revIDLastSave="0" documentId="13_ncr:1_{734BD478-67DD-4F4B-BCF4-B81264AE3FC9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VEH0203" sheetId="3" r:id="rId1"/>
    <sheet name="veh0203 example1" sheetId="1" state="hidden" r:id="rId2"/>
    <sheet name="UK" sheetId="2" r:id="rId3"/>
    <sheet name="Changed Distribution" sheetId="5" r:id="rId4"/>
    <sheet name="Compare AVG C02" sheetId="7" r:id="rId5"/>
    <sheet name="Compare Total GHGs" sheetId="6" r:id="rId6"/>
  </sheets>
  <externalReferences>
    <externalReference r:id="rId7"/>
    <externalReference r:id="rId8"/>
  </externalReferences>
  <definedNames>
    <definedName name="\b">!#REF!</definedName>
    <definedName name="\c">!#REF!</definedName>
    <definedName name="\d">!#REF!</definedName>
    <definedName name="\DUTCH">!#REF!</definedName>
    <definedName name="\e">!#REF!</definedName>
    <definedName name="\f">!#REF!</definedName>
    <definedName name="\g">!#REF!</definedName>
    <definedName name="\i">!#REF!</definedName>
    <definedName name="\j">!#REF!</definedName>
    <definedName name="\k">!#REF!</definedName>
    <definedName name="\l">!#REF!</definedName>
    <definedName name="\n">!#REF!</definedName>
    <definedName name="\o">!#REF!</definedName>
    <definedName name="\ONE">!#REF!</definedName>
    <definedName name="\r">!#REF!</definedName>
    <definedName name="\s">!#REF!</definedName>
    <definedName name="\SWISS">!#REF!</definedName>
    <definedName name="\t">!#REF!</definedName>
    <definedName name="\TWO">!#REF!</definedName>
    <definedName name="\u">!#REF!</definedName>
    <definedName name="\v">!#REF!</definedName>
    <definedName name="\w">!#REF!</definedName>
    <definedName name="\x">!#REF!</definedName>
    <definedName name="\ZERO">!#REF!</definedName>
    <definedName name="_">!#REF!</definedName>
    <definedName name="_3238">#N/A</definedName>
    <definedName name="_8912MONTH">#N/A</definedName>
    <definedName name="_9012MONTH">#N/A</definedName>
    <definedName name="_90ACT">#N/A</definedName>
    <definedName name="_9112MONTH">#N/A</definedName>
    <definedName name="_91ACT">#N/A</definedName>
    <definedName name="_9212MONTH">#N/A</definedName>
    <definedName name="_92ACT">#N/A</definedName>
    <definedName name="_D__RETURN_">!#REF!</definedName>
    <definedName name="_EDIT__HOME__DE">!#REF!</definedName>
    <definedName name="_GETLABEL__ENTE">!#REF!</definedName>
    <definedName name="_GOTO_FRED_">!#REF!</definedName>
    <definedName name="_IF__CELLPOINTE">!#REF!</definedName>
    <definedName name="_IF__LENGTH____">!#REF!</definedName>
    <definedName name="_LET_CELLREF__C">!#REF!</definedName>
    <definedName name="_LET_NUMBROWS__">!#REF!</definedName>
    <definedName name="_LET_TRIMMED__T">!#REF!</definedName>
    <definedName name="_RNCFRED__CALC_">!#REF!</definedName>
    <definedName name="_RVTRIMMED__">!#REF!</definedName>
    <definedName name="_XA123">!#REF!</definedName>
    <definedName name="Agricvehicles">!#REF!</definedName>
    <definedName name="Agrimachines">!#REF!</definedName>
    <definedName name="AVON">!#REF!</definedName>
    <definedName name="B2.B11_">!#REF!</definedName>
    <definedName name="BEDS">!#REF!</definedName>
    <definedName name="BERKS">!#REF!</definedName>
    <definedName name="BUCKS">!#REF!</definedName>
    <definedName name="CAMBS">!#REF!</definedName>
    <definedName name="CHECK1">#N/A</definedName>
    <definedName name="CHECK15">!#REF!</definedName>
    <definedName name="CHECK16">!#REF!</definedName>
    <definedName name="CHECK17">!#REF!</definedName>
    <definedName name="CHECK19">[1]T23!$L$5:$L$19</definedName>
    <definedName name="CHECK2">#N/A</definedName>
    <definedName name="CHECK20">[1]T23!$O$34:$IV$16384</definedName>
    <definedName name="CHESHIRE">!#REF!</definedName>
    <definedName name="CLEVELAND">!#REF!</definedName>
    <definedName name="CLWYD">!#REF!</definedName>
    <definedName name="column1">[2]Sheet5!$Q$4:$Q$26</definedName>
    <definedName name="CORNWALL">!#REF!</definedName>
    <definedName name="Crownvehicles">!#REF!</definedName>
    <definedName name="CUMBRIA">!#REF!</definedName>
    <definedName name="DATA1">#N/A</definedName>
    <definedName name="DATA2">#N/A</definedName>
    <definedName name="DATA3">#N/A</definedName>
    <definedName name="DATA4">!#REF!</definedName>
    <definedName name="DATE">#N/A</definedName>
    <definedName name="DERBYSHIRE">!#REF!</definedName>
    <definedName name="DEVON">!#REF!</definedName>
    <definedName name="Digging">!#REF!</definedName>
    <definedName name="Disabled">!#REF!</definedName>
    <definedName name="DORSET">!#REF!</definedName>
    <definedName name="DURHAM">!#REF!</definedName>
    <definedName name="DYFED">!#REF!</definedName>
    <definedName name="E_SUSSEX">!#REF!</definedName>
    <definedName name="Electric">!#REF!</definedName>
    <definedName name="ESSEX">!#REF!</definedName>
    <definedName name="exemptall">!#REF!</definedName>
    <definedName name="FORM">#N/A</definedName>
    <definedName name="GLOS">!#REF!</definedName>
    <definedName name="goods">!#REF!</definedName>
    <definedName name="Gritting">!#REF!</definedName>
    <definedName name="GTR_MAN">!#REF!</definedName>
    <definedName name="GWENT">!#REF!</definedName>
    <definedName name="GWYNEDD">!#REF!</definedName>
    <definedName name="HANTS">!#REF!</definedName>
    <definedName name="HEREFORD_W">!#REF!</definedName>
    <definedName name="HERTS">!#REF!</definedName>
    <definedName name="HUMBERSIDE">!#REF!</definedName>
    <definedName name="I_OF_WIGHT">!#REF!</definedName>
    <definedName name="J">!#REF!</definedName>
    <definedName name="KENT">!#REF!</definedName>
    <definedName name="LANCS">!#REF!</definedName>
    <definedName name="LEICS">!#REF!</definedName>
    <definedName name="LINCS">!#REF!</definedName>
    <definedName name="LONDON">!#REF!</definedName>
    <definedName name="Luton">!#REF!</definedName>
    <definedName name="M_GLAM">!#REF!</definedName>
    <definedName name="MACRO_STOPLABS">!#REF!</definedName>
    <definedName name="MACRO_SUBROUTIN">!#REF!</definedName>
    <definedName name="MERSEYSIDE">!#REF!</definedName>
    <definedName name="MONTH">#N/A</definedName>
    <definedName name="Mowing">!#REF!</definedName>
    <definedName name="N_YORKS">!#REF!</definedName>
    <definedName name="NORFOLK">!#REF!</definedName>
    <definedName name="NORTHANTS">!#REF!</definedName>
    <definedName name="NORTHUMBERLAND">!#REF!</definedName>
    <definedName name="NOTTS">!#REF!</definedName>
    <definedName name="OtherExempt">!#REF!</definedName>
    <definedName name="Over25yrs">!#REF!</definedName>
    <definedName name="OXON">!#REF!</definedName>
    <definedName name="PAGE1">#N/A</definedName>
    <definedName name="PAGE2">#N/A</definedName>
    <definedName name="Peterborough">!#REF!</definedName>
    <definedName name="Pop99a">!#REF!</definedName>
    <definedName name="POWYS">!#REF!</definedName>
    <definedName name="_xlnm.Print_Area" localSheetId="0">'VEH0203'!$A$1:$K$95</definedName>
    <definedName name="Print_Area_MI">!#REF!</definedName>
    <definedName name="_xlnm.Print_Titles" localSheetId="0">'VEH0203'!$1:$8</definedName>
    <definedName name="RANGE_CELLREF">!#REF!</definedName>
    <definedName name="RANGE_NUMBROWS">!#REF!</definedName>
    <definedName name="RANGE_REP_NUM">!#REF!</definedName>
    <definedName name="RANGE_TRIMMED">!#REF!</definedName>
    <definedName name="S_GLAM">!#REF!</definedName>
    <definedName name="S_YORKS">!#REF!</definedName>
    <definedName name="SEADJUSTED">#N/A</definedName>
    <definedName name="SHROPS">!#REF!</definedName>
    <definedName name="Snow">!#REF!</definedName>
    <definedName name="SOMERSET">!#REF!</definedName>
    <definedName name="SouthendOnSea">!#REF!</definedName>
    <definedName name="STAFFS">!#REF!</definedName>
    <definedName name="Steam">!#REF!</definedName>
    <definedName name="SUFFOLK">!#REF!</definedName>
    <definedName name="SURREY">!#REF!</definedName>
    <definedName name="TABLE">#N/A</definedName>
    <definedName name="TABLE1">#N/A</definedName>
    <definedName name="TABLE16">!#REF!</definedName>
    <definedName name="TABLE17">!#REF!</definedName>
    <definedName name="TABLE18">!#REF!</definedName>
    <definedName name="TABLE19">!#REF!</definedName>
    <definedName name="TABLE2">#N/A</definedName>
    <definedName name="TABLE21">[1]T23!$A:$IV</definedName>
    <definedName name="TABLE22">[1]T23!$IJ$8191</definedName>
    <definedName name="TABLE24">[1]T24!$B$1:$IL$8141</definedName>
    <definedName name="TABLE2A">#N/A</definedName>
    <definedName name="TABLE2B">#N/A</definedName>
    <definedName name="Thurrock">!#REF!</definedName>
    <definedName name="TYNE_WEAR">!#REF!</definedName>
    <definedName name="W_GLAM">!#REF!</definedName>
    <definedName name="W_MIDS">!#REF!</definedName>
    <definedName name="W_SUSSEX">!#REF!</definedName>
    <definedName name="W_YORKS">!#REF!</definedName>
    <definedName name="WARWICKS">!#REF!</definedName>
    <definedName name="WILTS">!#REF!</definedName>
    <definedName name="XAQTS">!#REF!</definedName>
    <definedName name="XATOP">#N/A</definedName>
    <definedName name="XATSGB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S5" i="7"/>
  <c r="T5" i="7"/>
  <c r="R5" i="7"/>
  <c r="S4" i="7"/>
  <c r="T4" i="7"/>
  <c r="R4" i="7"/>
  <c r="U2" i="7"/>
  <c r="G3" i="6"/>
  <c r="D4" i="6" s="1"/>
  <c r="G27" i="5"/>
  <c r="B12" i="7"/>
  <c r="G38" i="2"/>
  <c r="B12" i="6" s="1"/>
  <c r="D38" i="5"/>
  <c r="F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B38" i="2"/>
  <c r="C38" i="2"/>
  <c r="D38" i="2"/>
  <c r="F29" i="2"/>
  <c r="F30" i="2" s="1"/>
  <c r="F31" i="2" s="1"/>
  <c r="F32" i="2" s="1"/>
  <c r="F33" i="2" s="1"/>
  <c r="F34" i="2" s="1"/>
  <c r="F35" i="2" s="1"/>
  <c r="F36" i="2" s="1"/>
  <c r="F37" i="2" s="1"/>
  <c r="F28" i="2"/>
  <c r="B37" i="3"/>
  <c r="C37" i="3"/>
  <c r="D37" i="3"/>
  <c r="E37" i="3"/>
  <c r="F37" i="3"/>
  <c r="G37" i="3"/>
  <c r="H37" i="3"/>
  <c r="I37" i="3"/>
  <c r="J37" i="3"/>
  <c r="K37" i="3"/>
  <c r="A38" i="3"/>
  <c r="B38" i="3"/>
  <c r="C38" i="3"/>
  <c r="D38" i="3"/>
  <c r="E38" i="3"/>
  <c r="F38" i="3"/>
  <c r="G38" i="3"/>
  <c r="H38" i="3"/>
  <c r="I38" i="3"/>
  <c r="J38" i="3"/>
  <c r="K38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H28" i="2" s="1"/>
  <c r="I27" i="2"/>
  <c r="I28" i="2" s="1"/>
  <c r="J27" i="2"/>
  <c r="J28" i="2" s="1"/>
  <c r="I2" i="2"/>
  <c r="J2" i="2"/>
  <c r="H2" i="2"/>
  <c r="H28" i="5" l="1"/>
  <c r="K27" i="5"/>
  <c r="J29" i="2"/>
  <c r="J30" i="2" s="1"/>
  <c r="D28" i="2"/>
  <c r="I29" i="2"/>
  <c r="I30" i="2" s="1"/>
  <c r="C28" i="2"/>
  <c r="H29" i="2"/>
  <c r="B2" i="7"/>
  <c r="B28" i="2"/>
  <c r="G28" i="2" s="1"/>
  <c r="B2" i="6" s="1"/>
  <c r="D11" i="6"/>
  <c r="D29" i="2"/>
  <c r="D7" i="6"/>
  <c r="C29" i="2"/>
  <c r="D3" i="6"/>
  <c r="D10" i="6"/>
  <c r="D9" i="6"/>
  <c r="D8" i="6"/>
  <c r="D6" i="6"/>
  <c r="D2" i="6"/>
  <c r="D5" i="6"/>
  <c r="D12" i="6"/>
  <c r="D28" i="5"/>
  <c r="F29" i="5"/>
  <c r="H29" i="5" l="1"/>
  <c r="H30" i="2"/>
  <c r="B3" i="7"/>
  <c r="B29" i="2"/>
  <c r="G29" i="2" s="1"/>
  <c r="B3" i="6" s="1"/>
  <c r="I31" i="2"/>
  <c r="C30" i="2"/>
  <c r="D30" i="2"/>
  <c r="J31" i="2"/>
  <c r="F30" i="5"/>
  <c r="D29" i="5"/>
  <c r="H30" i="5" l="1"/>
  <c r="I32" i="2"/>
  <c r="C31" i="2"/>
  <c r="J32" i="2"/>
  <c r="D31" i="2"/>
  <c r="H31" i="2"/>
  <c r="B4" i="7"/>
  <c r="B30" i="2"/>
  <c r="G30" i="2" s="1"/>
  <c r="B4" i="6" s="1"/>
  <c r="D30" i="5"/>
  <c r="F31" i="5"/>
  <c r="H31" i="5" l="1"/>
  <c r="H32" i="2"/>
  <c r="B5" i="7"/>
  <c r="B31" i="2"/>
  <c r="G31" i="2" s="1"/>
  <c r="B5" i="6" s="1"/>
  <c r="J33" i="2"/>
  <c r="D32" i="2"/>
  <c r="I33" i="2"/>
  <c r="C32" i="2"/>
  <c r="F32" i="5"/>
  <c r="D31" i="5"/>
  <c r="H32" i="5" l="1"/>
  <c r="I34" i="2"/>
  <c r="C33" i="2"/>
  <c r="J34" i="2"/>
  <c r="D33" i="2"/>
  <c r="H33" i="2"/>
  <c r="B6" i="7"/>
  <c r="B32" i="2"/>
  <c r="G32" i="2" s="1"/>
  <c r="B6" i="6" s="1"/>
  <c r="D32" i="5"/>
  <c r="F33" i="5"/>
  <c r="H33" i="5" l="1"/>
  <c r="H34" i="2"/>
  <c r="B33" i="2"/>
  <c r="G33" i="2" s="1"/>
  <c r="B7" i="6" s="1"/>
  <c r="B7" i="7"/>
  <c r="J35" i="2"/>
  <c r="D34" i="2"/>
  <c r="I35" i="2"/>
  <c r="C34" i="2"/>
  <c r="F34" i="5"/>
  <c r="D33" i="5"/>
  <c r="H34" i="5" l="1"/>
  <c r="I36" i="2"/>
  <c r="C35" i="2"/>
  <c r="J36" i="2"/>
  <c r="D35" i="2"/>
  <c r="H35" i="2"/>
  <c r="B8" i="7"/>
  <c r="B34" i="2"/>
  <c r="G34" i="2" s="1"/>
  <c r="B8" i="6" s="1"/>
  <c r="F35" i="5"/>
  <c r="D34" i="5"/>
  <c r="H35" i="5" l="1"/>
  <c r="H36" i="2"/>
  <c r="B9" i="7"/>
  <c r="B35" i="2"/>
  <c r="G35" i="2" s="1"/>
  <c r="B9" i="6" s="1"/>
  <c r="J37" i="2"/>
  <c r="D37" i="2" s="1"/>
  <c r="D36" i="2"/>
  <c r="I37" i="2"/>
  <c r="C37" i="2" s="1"/>
  <c r="C36" i="2"/>
  <c r="F36" i="5"/>
  <c r="D35" i="5"/>
  <c r="H36" i="5" l="1"/>
  <c r="H37" i="2"/>
  <c r="B36" i="2"/>
  <c r="G36" i="2" s="1"/>
  <c r="B10" i="6" s="1"/>
  <c r="B10" i="7"/>
  <c r="D36" i="5"/>
  <c r="F37" i="5"/>
  <c r="H37" i="5" l="1"/>
  <c r="B11" i="7"/>
  <c r="B37" i="2"/>
  <c r="G37" i="2" s="1"/>
  <c r="B11" i="6" s="1"/>
  <c r="D37" i="5"/>
  <c r="I28" i="5" l="1"/>
  <c r="K38" i="5"/>
  <c r="L38" i="5" s="1"/>
  <c r="C12" i="7"/>
  <c r="N38" i="5" l="1"/>
  <c r="C38" i="5" s="1"/>
  <c r="M38" i="5"/>
  <c r="K28" i="5"/>
  <c r="L28" i="5" s="1"/>
  <c r="M28" i="5" s="1"/>
  <c r="I29" i="5"/>
  <c r="C2" i="7"/>
  <c r="O38" i="5" l="1"/>
  <c r="B28" i="5"/>
  <c r="N28" i="5"/>
  <c r="C28" i="5" s="1"/>
  <c r="B38" i="5"/>
  <c r="G38" i="5" s="1"/>
  <c r="C12" i="6" s="1"/>
  <c r="C3" i="7"/>
  <c r="K29" i="5"/>
  <c r="L29" i="5" s="1"/>
  <c r="M29" i="5" s="1"/>
  <c r="I30" i="5"/>
  <c r="G28" i="5" l="1"/>
  <c r="C2" i="6" s="1"/>
  <c r="O28" i="5"/>
  <c r="N29" i="5"/>
  <c r="C29" i="5" s="1"/>
  <c r="B29" i="5"/>
  <c r="I31" i="5"/>
  <c r="K30" i="5"/>
  <c r="L30" i="5" s="1"/>
  <c r="M30" i="5" s="1"/>
  <c r="C4" i="7"/>
  <c r="N30" i="5" l="1"/>
  <c r="O30" i="5" s="1"/>
  <c r="O29" i="5"/>
  <c r="G29" i="5"/>
  <c r="C3" i="6" s="1"/>
  <c r="B30" i="5"/>
  <c r="K31" i="5"/>
  <c r="L31" i="5" s="1"/>
  <c r="M31" i="5" s="1"/>
  <c r="C5" i="7"/>
  <c r="I32" i="5"/>
  <c r="C30" i="5" l="1"/>
  <c r="N31" i="5"/>
  <c r="O31" i="5" s="1"/>
  <c r="C31" i="5"/>
  <c r="C6" i="7"/>
  <c r="I33" i="5"/>
  <c r="K32" i="5"/>
  <c r="L32" i="5" s="1"/>
  <c r="M32" i="5" s="1"/>
  <c r="B31" i="5"/>
  <c r="G30" i="5"/>
  <c r="C4" i="6" s="1"/>
  <c r="N32" i="5" l="1"/>
  <c r="O32" i="5" s="1"/>
  <c r="G31" i="5"/>
  <c r="C5" i="6" s="1"/>
  <c r="B32" i="5"/>
  <c r="C7" i="7"/>
  <c r="K33" i="5"/>
  <c r="L33" i="5" s="1"/>
  <c r="M33" i="5" s="1"/>
  <c r="I34" i="5"/>
  <c r="C32" i="5" l="1"/>
  <c r="N33" i="5"/>
  <c r="C33" i="5" s="1"/>
  <c r="G32" i="5"/>
  <c r="C6" i="6" s="1"/>
  <c r="I35" i="5"/>
  <c r="K34" i="5"/>
  <c r="L34" i="5" s="1"/>
  <c r="M34" i="5" s="1"/>
  <c r="C8" i="7"/>
  <c r="B33" i="5"/>
  <c r="N34" i="5" l="1"/>
  <c r="O34" i="5" s="1"/>
  <c r="O33" i="5"/>
  <c r="G33" i="5"/>
  <c r="C7" i="6" s="1"/>
  <c r="B34" i="5"/>
  <c r="C9" i="7"/>
  <c r="K35" i="5"/>
  <c r="L35" i="5" s="1"/>
  <c r="M35" i="5" s="1"/>
  <c r="I36" i="5"/>
  <c r="C34" i="5" l="1"/>
  <c r="G34" i="5"/>
  <c r="C8" i="6" s="1"/>
  <c r="N35" i="5"/>
  <c r="C35" i="5" s="1"/>
  <c r="B35" i="5"/>
  <c r="K36" i="5"/>
  <c r="L36" i="5" s="1"/>
  <c r="M36" i="5" s="1"/>
  <c r="C10" i="7"/>
  <c r="I37" i="5"/>
  <c r="O35" i="5" l="1"/>
  <c r="N36" i="5"/>
  <c r="C36" i="5" s="1"/>
  <c r="G35" i="5"/>
  <c r="C9" i="6" s="1"/>
  <c r="K37" i="5"/>
  <c r="L37" i="5" s="1"/>
  <c r="M37" i="5" s="1"/>
  <c r="C11" i="7"/>
  <c r="B36" i="5"/>
  <c r="N37" i="5" l="1"/>
  <c r="O37" i="5" s="1"/>
  <c r="O36" i="5"/>
  <c r="G36" i="5"/>
  <c r="C10" i="6" s="1"/>
  <c r="B37" i="5"/>
  <c r="C37" i="5" l="1"/>
  <c r="G37" i="5" s="1"/>
  <c r="C11" i="6" s="1"/>
</calcChain>
</file>

<file path=xl/sharedStrings.xml><?xml version="1.0" encoding="utf-8"?>
<sst xmlns="http://schemas.openxmlformats.org/spreadsheetml/2006/main" count="108" uniqueCount="62">
  <si>
    <t>Year</t>
  </si>
  <si>
    <t>Petrol</t>
  </si>
  <si>
    <t>Diesel</t>
  </si>
  <si>
    <t>All_EV</t>
  </si>
  <si>
    <t>New_Total</t>
  </si>
  <si>
    <t>ARIMA</t>
  </si>
  <si>
    <t>Total GHGs</t>
  </si>
  <si>
    <t>Petrol_Distribution</t>
  </si>
  <si>
    <t>Diesel_Distribution</t>
  </si>
  <si>
    <t>All_EV_Distribution</t>
  </si>
  <si>
    <t>petrol</t>
  </si>
  <si>
    <t>diesel</t>
  </si>
  <si>
    <t>https://www.eea.europa.eu/data-and-maps/indicators/average-co2-emissions-from-motor-vehicles/assessment-2</t>
  </si>
  <si>
    <t>Next update: April 2021</t>
  </si>
  <si>
    <r>
      <rPr>
        <b/>
        <sz val="11"/>
        <color rgb="FF008080"/>
        <rFont val="Arial"/>
        <family val="2"/>
      </rPr>
      <t xml:space="preserve">Notes &amp; definitions: </t>
    </r>
    <r>
      <rPr>
        <b/>
        <u/>
        <sz val="11"/>
        <color rgb="FF008080"/>
        <rFont val="Arial"/>
        <family val="2"/>
      </rPr>
      <t>https://www.gov.uk/government/publications/vehicles-statistics-guidance</t>
    </r>
  </si>
  <si>
    <t>Last updated: 30 April 2020</t>
  </si>
  <si>
    <r>
      <t xml:space="preserve">Email: </t>
    </r>
    <r>
      <rPr>
        <b/>
        <u/>
        <sz val="11"/>
        <color rgb="FF008080"/>
        <rFont val="Arial"/>
        <family val="2"/>
      </rPr>
      <t>vehicles.stats@dft.gov.uk</t>
    </r>
  </si>
  <si>
    <t>Source: DVLA/DfT</t>
  </si>
  <si>
    <t>Telephone: 020 7944 3077</t>
  </si>
  <si>
    <t>6. Includes new fuel technologies and steam.</t>
  </si>
  <si>
    <t>5. Includes gas, gas bi-fuel, petrol/gas and gas-diesel.</t>
  </si>
  <si>
    <t xml:space="preserve">    generally using oxygen from the air and compressed hydrogen.</t>
  </si>
  <si>
    <t>4. A fuel cell electric vehicle is a type of electric vehicle which uses a fuel cell, instead of a battery. Fuel cells in vehicles generate electricity to power the motor,</t>
  </si>
  <si>
    <t>3. A range-extended electric vehicle is a battery electric vehicle that includes an auxiliary power unit (APU), which can replenish the electric supply before recharging is required.</t>
  </si>
  <si>
    <t>https://www.gov.uk/plug-in-car-van-grants/eligibility</t>
  </si>
  <si>
    <t xml:space="preserve">    latest table update. Therefore earlier data in the series may be changed retrospectively as models are added to the eligible list. For more details, see:</t>
  </si>
  <si>
    <t xml:space="preserve">    Plug-in hybrid electric vehicles are identified using a supplementary data source, including information on models that are eligible for the Plug-in grants at the date of</t>
  </si>
  <si>
    <t>2. A plug-in hybrid electric vehicle is a hybrid electric vehicle that can be connected to a mains electricity supply to replenish the electric supply.</t>
  </si>
  <si>
    <t>1. A hybrid electric vehicle uses an internal combustion engine plus an electric motor.</t>
  </si>
  <si>
    <t>Percentage</t>
  </si>
  <si>
    <t>Thousands</t>
  </si>
  <si>
    <t>Total</t>
  </si>
  <si>
    <r>
      <t xml:space="preserve">Other </t>
    </r>
    <r>
      <rPr>
        <b/>
        <vertAlign val="superscript"/>
        <sz val="11"/>
        <color rgb="FF000000"/>
        <rFont val="Arial"/>
        <family val="2"/>
      </rPr>
      <t>6</t>
    </r>
  </si>
  <si>
    <r>
      <t xml:space="preserve">Gas </t>
    </r>
    <r>
      <rPr>
        <b/>
        <vertAlign val="superscript"/>
        <sz val="11"/>
        <color rgb="FF000000"/>
        <rFont val="Arial"/>
        <family val="2"/>
      </rPr>
      <t>5</t>
    </r>
  </si>
  <si>
    <r>
      <t xml:space="preserve">Fuel Cell Electric </t>
    </r>
    <r>
      <rPr>
        <b/>
        <vertAlign val="superscript"/>
        <sz val="11"/>
        <color rgb="FF000000"/>
        <rFont val="Arial"/>
        <family val="2"/>
      </rPr>
      <t>4</t>
    </r>
  </si>
  <si>
    <r>
      <t xml:space="preserve">Range-Extended Electric </t>
    </r>
    <r>
      <rPr>
        <b/>
        <vertAlign val="superscript"/>
        <sz val="11"/>
        <color rgb="FF000000"/>
        <rFont val="Arial"/>
        <family val="2"/>
      </rPr>
      <t>3</t>
    </r>
  </si>
  <si>
    <t>Battery Electric</t>
  </si>
  <si>
    <r>
      <t xml:space="preserve">Plug-in Hybrid Electric </t>
    </r>
    <r>
      <rPr>
        <b/>
        <vertAlign val="superscript"/>
        <sz val="11"/>
        <color rgb="FF000000"/>
        <rFont val="Arial"/>
        <family val="2"/>
      </rPr>
      <t>2</t>
    </r>
  </si>
  <si>
    <r>
      <t xml:space="preserve">Hybrid Electric </t>
    </r>
    <r>
      <rPr>
        <b/>
        <vertAlign val="superscript"/>
        <sz val="11"/>
        <color rgb="FF000000"/>
        <rFont val="Arial"/>
        <family val="2"/>
      </rPr>
      <t>1</t>
    </r>
  </si>
  <si>
    <r>
      <t xml:space="preserve">Thousand / </t>
    </r>
    <r>
      <rPr>
        <i/>
        <sz val="11"/>
        <color rgb="FF000000"/>
        <rFont val="Arial"/>
        <family val="2"/>
      </rPr>
      <t>Percentage</t>
    </r>
  </si>
  <si>
    <t>United Kingdom</t>
  </si>
  <si>
    <t>Great Britain</t>
  </si>
  <si>
    <t>Licensed cars at the end of the year by propulsion / fuel type, Great Britain from 1994; also United Kingdom from 2014</t>
  </si>
  <si>
    <t xml:space="preserve">Table VEH0203 </t>
  </si>
  <si>
    <r>
      <rPr>
        <b/>
        <sz val="11"/>
        <color rgb="FF008080"/>
        <rFont val="Arial"/>
        <family val="2"/>
      </rPr>
      <t xml:space="preserve">Vehicle Licensing Statistics </t>
    </r>
    <r>
      <rPr>
        <b/>
        <u/>
        <sz val="11"/>
        <color rgb="FF008080"/>
        <rFont val="Arial"/>
        <family val="2"/>
      </rPr>
      <t>(https://www.gov.uk/government/collections/vehicles-statistics)</t>
    </r>
  </si>
  <si>
    <t>Department for Transport statistics</t>
  </si>
  <si>
    <t>petrol CO2/km</t>
  </si>
  <si>
    <t>diesel CO2/km</t>
  </si>
  <si>
    <t>UK</t>
  </si>
  <si>
    <t>Changed Distribution</t>
  </si>
  <si>
    <t>Add line 15% Decrease</t>
  </si>
  <si>
    <t>Target (15% Decrease)</t>
  </si>
  <si>
    <t>Decrease by how much % by 2030?</t>
  </si>
  <si>
    <t>P</t>
  </si>
  <si>
    <t>D</t>
  </si>
  <si>
    <t>EV</t>
  </si>
  <si>
    <t># cars</t>
  </si>
  <si>
    <t>AVG Co2</t>
  </si>
  <si>
    <t>Modified Distribution</t>
  </si>
  <si>
    <t xml:space="preserve"> 0.01993891 0.02076098 0.02149840 0.02217292 0.02279834 0.02338403 0.02393672 0.02446143 0.02496202</t>
  </si>
  <si>
    <t>0.02544155 0.02590246</t>
  </si>
  <si>
    <t>Adjusted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</si>
</sst>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 &quot;General"/>
    <numFmt numFmtId="165" formatCode="[&gt;=0.05]#,##0.0;[=0]0.0,;&quot;-&quot;"/>
    <numFmt numFmtId="166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b/>
      <u/>
      <sz val="11"/>
      <color rgb="FF008080"/>
      <name val="Arial"/>
      <family val="2"/>
    </font>
    <font>
      <b/>
      <sz val="11"/>
      <color rgb="FF008080"/>
      <name val="Arial"/>
      <family val="2"/>
    </font>
    <font>
      <u/>
      <sz val="11"/>
      <color rgb="FF008080"/>
      <name val="Arial"/>
      <family val="2"/>
    </font>
    <font>
      <sz val="12"/>
      <color rgb="FF000000"/>
      <name val="Helv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sz val="10"/>
      <color rgb="FF000000"/>
      <name val="Tms Rmn"/>
    </font>
    <font>
      <b/>
      <u/>
      <sz val="11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Border="0" applyProtection="0"/>
    <xf numFmtId="0" fontId="21" fillId="0" borderId="0" applyNumberFormat="0" applyFill="0" applyBorder="0" applyAlignment="0" applyProtection="0"/>
    <xf numFmtId="0" fontId="18" fillId="0" borderId="0"/>
    <xf numFmtId="164" fontId="25" fillId="0" borderId="0" applyBorder="0" applyProtection="0"/>
    <xf numFmtId="164" fontId="25" fillId="0" borderId="0" applyBorder="0" applyProtection="0"/>
    <xf numFmtId="0" fontId="18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3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0" fontId="0" fillId="33" borderId="0" xfId="0" applyFill="1"/>
    <xf numFmtId="0" fontId="16" fillId="33" borderId="0" xfId="0" applyFont="1" applyFill="1"/>
    <xf numFmtId="0" fontId="19" fillId="34" borderId="0" xfId="43" applyFont="1" applyFill="1"/>
    <xf numFmtId="0" fontId="19" fillId="34" borderId="0" xfId="43" applyFont="1" applyFill="1" applyAlignment="1">
      <alignment horizontal="left"/>
    </xf>
    <xf numFmtId="0" fontId="0" fillId="34" borderId="0" xfId="43" applyFont="1" applyFill="1"/>
    <xf numFmtId="0" fontId="20" fillId="34" borderId="0" xfId="43" applyFont="1" applyFill="1"/>
    <xf numFmtId="0" fontId="20" fillId="34" borderId="0" xfId="43" applyFont="1" applyFill="1" applyAlignment="1">
      <alignment horizontal="left"/>
    </xf>
    <xf numFmtId="0" fontId="19" fillId="34" borderId="0" xfId="43" applyFont="1" applyFill="1" applyAlignment="1">
      <alignment horizontal="right"/>
    </xf>
    <xf numFmtId="0" fontId="19" fillId="34" borderId="0" xfId="45" applyFont="1" applyFill="1"/>
    <xf numFmtId="0" fontId="19" fillId="34" borderId="0" xfId="44" applyFont="1" applyFill="1" applyAlignment="1">
      <alignment horizontal="left"/>
    </xf>
    <xf numFmtId="1" fontId="19" fillId="34" borderId="0" xfId="45" applyNumberFormat="1" applyFont="1" applyFill="1" applyAlignment="1">
      <alignment horizontal="center"/>
    </xf>
    <xf numFmtId="0" fontId="21" fillId="34" borderId="0" xfId="44" applyFill="1" applyAlignment="1"/>
    <xf numFmtId="0" fontId="19" fillId="34" borderId="0" xfId="45" applyFont="1" applyFill="1" applyAlignment="1">
      <alignment horizontal="left"/>
    </xf>
    <xf numFmtId="0" fontId="24" fillId="34" borderId="0" xfId="44" applyFont="1" applyFill="1" applyAlignment="1">
      <alignment horizontal="left" wrapText="1"/>
    </xf>
    <xf numFmtId="0" fontId="24" fillId="34" borderId="0" xfId="44" applyFont="1" applyFill="1" applyAlignment="1">
      <alignment wrapText="1"/>
    </xf>
    <xf numFmtId="164" fontId="19" fillId="34" borderId="0" xfId="46" applyFont="1" applyFill="1" applyAlignment="1">
      <alignment vertical="center"/>
    </xf>
    <xf numFmtId="164" fontId="19" fillId="34" borderId="0" xfId="46" applyFont="1" applyFill="1" applyAlignment="1">
      <alignment horizontal="left" vertical="center" wrapText="1"/>
    </xf>
    <xf numFmtId="0" fontId="24" fillId="34" borderId="0" xfId="44" applyFont="1" applyFill="1" applyAlignment="1">
      <alignment horizontal="left" vertical="top"/>
    </xf>
    <xf numFmtId="164" fontId="26" fillId="34" borderId="0" xfId="46" applyFont="1" applyFill="1" applyAlignment="1">
      <alignment vertical="center" wrapText="1"/>
    </xf>
    <xf numFmtId="0" fontId="26" fillId="34" borderId="0" xfId="43" applyFont="1" applyFill="1" applyAlignment="1">
      <alignment horizontal="left"/>
    </xf>
    <xf numFmtId="0" fontId="26" fillId="34" borderId="0" xfId="43" applyFont="1" applyFill="1"/>
    <xf numFmtId="0" fontId="18" fillId="34" borderId="0" xfId="45" applyFill="1"/>
    <xf numFmtId="0" fontId="26" fillId="34" borderId="0" xfId="45" applyFont="1" applyFill="1" applyAlignment="1">
      <alignment horizontal="left"/>
    </xf>
    <xf numFmtId="0" fontId="26" fillId="34" borderId="0" xfId="45" applyFont="1" applyFill="1"/>
    <xf numFmtId="0" fontId="19" fillId="34" borderId="0" xfId="45" applyFont="1" applyFill="1" applyAlignment="1">
      <alignment horizontal="left" vertical="top"/>
    </xf>
    <xf numFmtId="165" fontId="27" fillId="34" borderId="0" xfId="45" applyNumberFormat="1" applyFont="1" applyFill="1"/>
    <xf numFmtId="165" fontId="27" fillId="34" borderId="10" xfId="43" applyNumberFormat="1" applyFont="1" applyFill="1" applyBorder="1"/>
    <xf numFmtId="0" fontId="19" fillId="34" borderId="10" xfId="43" applyFont="1" applyFill="1" applyBorder="1" applyAlignment="1">
      <alignment horizontal="left"/>
    </xf>
    <xf numFmtId="165" fontId="27" fillId="34" borderId="0" xfId="43" applyNumberFormat="1" applyFont="1" applyFill="1"/>
    <xf numFmtId="0" fontId="20" fillId="34" borderId="0" xfId="45" applyFont="1" applyFill="1"/>
    <xf numFmtId="165" fontId="19" fillId="34" borderId="0" xfId="47" applyNumberFormat="1" applyFont="1" applyFill="1" applyAlignment="1">
      <alignment horizontal="right"/>
    </xf>
    <xf numFmtId="0" fontId="20" fillId="34" borderId="0" xfId="43" applyFont="1" applyFill="1" applyAlignment="1">
      <alignment horizontal="center" wrapText="1"/>
    </xf>
    <xf numFmtId="164" fontId="20" fillId="34" borderId="11" xfId="46" applyFont="1" applyFill="1" applyBorder="1" applyAlignment="1">
      <alignment horizontal="right" wrapText="1"/>
    </xf>
    <xf numFmtId="0" fontId="20" fillId="34" borderId="11" xfId="43" applyFont="1" applyFill="1" applyBorder="1" applyAlignment="1">
      <alignment horizontal="right"/>
    </xf>
    <xf numFmtId="0" fontId="20" fillId="34" borderId="11" xfId="43" applyFont="1" applyFill="1" applyBorder="1" applyAlignment="1">
      <alignment horizontal="right" wrapText="1"/>
    </xf>
    <xf numFmtId="0" fontId="20" fillId="34" borderId="11" xfId="43" applyFont="1" applyFill="1" applyBorder="1" applyAlignment="1">
      <alignment horizontal="left"/>
    </xf>
    <xf numFmtId="0" fontId="19" fillId="34" borderId="10" xfId="43" applyFont="1" applyFill="1" applyBorder="1" applyAlignment="1">
      <alignment horizontal="right"/>
    </xf>
    <xf numFmtId="0" fontId="20" fillId="34" borderId="10" xfId="43" applyFont="1" applyFill="1" applyBorder="1"/>
    <xf numFmtId="0" fontId="20" fillId="34" borderId="10" xfId="43" applyFont="1" applyFill="1" applyBorder="1" applyAlignment="1">
      <alignment horizontal="left"/>
    </xf>
    <xf numFmtId="0" fontId="23" fillId="34" borderId="0" xfId="48" applyFont="1" applyFill="1" applyAlignment="1">
      <alignment horizontal="left" vertical="top"/>
    </xf>
    <xf numFmtId="0" fontId="20" fillId="34" borderId="0" xfId="45" applyFont="1" applyFill="1" applyAlignment="1">
      <alignment horizontal="left"/>
    </xf>
    <xf numFmtId="0" fontId="23" fillId="34" borderId="0" xfId="49" applyFont="1" applyFill="1" applyAlignment="1" applyProtection="1">
      <alignment horizontal="left"/>
      <protection locked="0"/>
    </xf>
    <xf numFmtId="0" fontId="19" fillId="34" borderId="0" xfId="50" applyFont="1" applyFill="1" applyAlignment="1">
      <alignment horizontal="left"/>
    </xf>
    <xf numFmtId="0" fontId="30" fillId="34" borderId="0" xfId="44" applyFont="1" applyFill="1" applyAlignment="1"/>
    <xf numFmtId="0" fontId="22" fillId="34" borderId="0" xfId="44" applyFont="1" applyFill="1" applyAlignment="1">
      <alignment horizontal="left"/>
    </xf>
    <xf numFmtId="0" fontId="20" fillId="34" borderId="0" xfId="50" applyFont="1" applyFill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8" fillId="4" borderId="0" xfId="9" applyBorder="1"/>
    <xf numFmtId="0" fontId="8" fillId="4" borderId="0" xfId="9"/>
    <xf numFmtId="0" fontId="8" fillId="4" borderId="0" xfId="9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51"/>
    <xf numFmtId="2" fontId="0" fillId="0" borderId="0" xfId="0" applyNumberFormat="1"/>
    <xf numFmtId="166" fontId="0" fillId="0" borderId="0" xfId="1" applyNumberFormat="1" applyFont="1"/>
    <xf numFmtId="0" fontId="22" fillId="34" borderId="0" xfId="44" applyFont="1" applyFill="1" applyAlignment="1">
      <alignment horizontal="left" wrapText="1"/>
    </xf>
    <xf numFmtId="0" fontId="7" fillId="3" borderId="0" xfId="8" applyAlignment="1">
      <alignment horizontal="center"/>
    </xf>
    <xf numFmtId="10" fontId="0" fillId="36" borderId="0" xfId="52" applyNumberFormat="1" applyFont="1" applyFill="1"/>
    <xf numFmtId="10" fontId="33" fillId="36" borderId="0" xfId="52" applyNumberFormat="1" applyFont="1" applyFill="1"/>
    <xf numFmtId="0" fontId="33" fillId="36" borderId="0" xfId="9" applyFont="1" applyFill="1" applyBorder="1"/>
    <xf numFmtId="10" fontId="33" fillId="35" borderId="0" xfId="9" applyNumberFormat="1" applyFont="1" applyFill="1"/>
    <xf numFmtId="0" fontId="33" fillId="35" borderId="4" xfId="10" applyFont="1" applyFill="1"/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Hyperlink 2" xfId="44" xr:uid="{00000000-0005-0000-0000-000023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8000000}"/>
    <cellStyle name="Normal 3" xfId="45" xr:uid="{00000000-0005-0000-0000-000029000000}"/>
    <cellStyle name="Normal_11908a_new updated" xfId="49" xr:uid="{00000000-0005-0000-0000-00002A000000}"/>
    <cellStyle name="Normal_11908a_new updated 2" xfId="50" xr:uid="{00000000-0005-0000-0000-00002B000000}"/>
    <cellStyle name="Normal_T3" xfId="46" xr:uid="{00000000-0005-0000-0000-00002C000000}"/>
    <cellStyle name="Normal_T4 2" xfId="47" xr:uid="{00000000-0005-0000-0000-00002D000000}"/>
    <cellStyle name="Normal_TSR4 data request B 2" xfId="48" xr:uid="{00000000-0005-0000-0000-00002E000000}"/>
    <cellStyle name="Note" xfId="16" builtinId="10" customBuiltin="1"/>
    <cellStyle name="Output" xfId="11" builtinId="21" customBuiltin="1"/>
    <cellStyle name="Percent" xfId="52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UK Cars x Distribution of UK cars </a:t>
            </a:r>
          </a:p>
          <a:p>
            <a:pPr>
              <a:defRPr/>
            </a:pPr>
            <a:r>
              <a:rPr lang="en-GB"/>
              <a:t>(guided by UK goal of 47% EV)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'veh0203 example1'!$B$1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'veh0203 example1'!$A$28:$A$38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'veh0203 example1'!$B$28:$B$38</c:f>
              <c:numCache>
                <c:formatCode>General</c:formatCode>
                <c:ptCount val="11"/>
                <c:pt idx="0">
                  <c:v>17864087.73</c:v>
                </c:pt>
                <c:pt idx="1">
                  <c:v>16916625.120000001</c:v>
                </c:pt>
                <c:pt idx="2">
                  <c:v>15975980.17</c:v>
                </c:pt>
                <c:pt idx="3">
                  <c:v>15042152.9</c:v>
                </c:pt>
                <c:pt idx="4">
                  <c:v>14115143.289999999</c:v>
                </c:pt>
                <c:pt idx="5">
                  <c:v>13194951.34</c:v>
                </c:pt>
                <c:pt idx="6">
                  <c:v>12281577.060000001</c:v>
                </c:pt>
                <c:pt idx="7">
                  <c:v>11375020.449999999</c:v>
                </c:pt>
                <c:pt idx="8">
                  <c:v>10475281.5</c:v>
                </c:pt>
                <c:pt idx="9">
                  <c:v>9582360.2170000002</c:v>
                </c:pt>
                <c:pt idx="10">
                  <c:v>8661287.6469999999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5-492B-B93D-7A35F37AD4AA}"/>
            </c:ext>
          </c:extLst>
        </c:ser>
        <c:ser>
          <c:idx val="1"/>
          <c:order val="1"/>
          <c:tx>
            <c:strRef>
              <c:f>'veh0203 example1'!$C$1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'veh0203 example1'!$A$28:$A$38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'veh0203 example1'!$C$28:$C$38</c:f>
              <c:numCache>
                <c:formatCode>General</c:formatCode>
                <c:ptCount val="11"/>
                <c:pt idx="0">
                  <c:v>11948736.539999999</c:v>
                </c:pt>
                <c:pt idx="1">
                  <c:v>11613389.35</c:v>
                </c:pt>
                <c:pt idx="2">
                  <c:v>11280286.43</c:v>
                </c:pt>
                <c:pt idx="3">
                  <c:v>10949427.77</c:v>
                </c:pt>
                <c:pt idx="4">
                  <c:v>10620813.369999999</c:v>
                </c:pt>
                <c:pt idx="5">
                  <c:v>10294443.25</c:v>
                </c:pt>
                <c:pt idx="6">
                  <c:v>9970317.3870000001</c:v>
                </c:pt>
                <c:pt idx="7">
                  <c:v>9648435.7909999993</c:v>
                </c:pt>
                <c:pt idx="8">
                  <c:v>9328798.4619999994</c:v>
                </c:pt>
                <c:pt idx="9">
                  <c:v>9011405.3990000002</c:v>
                </c:pt>
                <c:pt idx="10">
                  <c:v>8661287.6469999999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5-492B-B93D-7A35F37AD4AA}"/>
            </c:ext>
          </c:extLst>
        </c:ser>
        <c:ser>
          <c:idx val="2"/>
          <c:order val="2"/>
          <c:tx>
            <c:strRef>
              <c:f>'veh0203 example1'!$D$1</c:f>
              <c:strCache>
                <c:ptCount val="1"/>
                <c:pt idx="0">
                  <c:v>All_EV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'veh0203 example1'!$A$28:$A$38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'veh0203 example1'!$D$28:$D$38</c:f>
              <c:numCache>
                <c:formatCode>General</c:formatCode>
                <c:ptCount val="11"/>
                <c:pt idx="0">
                  <c:v>1995996.2320000001</c:v>
                </c:pt>
                <c:pt idx="1">
                  <c:v>3121239.4210000001</c:v>
                </c:pt>
                <c:pt idx="2">
                  <c:v>4237689.2470000004</c:v>
                </c:pt>
                <c:pt idx="3">
                  <c:v>5345345.7110000001</c:v>
                </c:pt>
                <c:pt idx="4">
                  <c:v>6444208.8109999998</c:v>
                </c:pt>
                <c:pt idx="5">
                  <c:v>7534278.5489999996</c:v>
                </c:pt>
                <c:pt idx="6">
                  <c:v>8615554.9240000006</c:v>
                </c:pt>
                <c:pt idx="7">
                  <c:v>9688037.9360000007</c:v>
                </c:pt>
                <c:pt idx="8">
                  <c:v>10751727.59</c:v>
                </c:pt>
                <c:pt idx="9">
                  <c:v>11806623.869999999</c:v>
                </c:pt>
                <c:pt idx="10">
                  <c:v>13067907.68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5-492B-B93D-7A35F37A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759584"/>
        <c:axId val="2028760000"/>
      </c:lineChart>
      <c:catAx>
        <c:axId val="20287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0000"/>
        <c:crosses val="autoZero"/>
        <c:auto val="1"/>
        <c:lblAlgn val="ctr"/>
        <c:lblOffset val="100"/>
        <c:noMultiLvlLbl val="0"/>
      </c:catAx>
      <c:valAx>
        <c:axId val="2028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Total UK Cars x Distribution of UK cars </a:t>
            </a:r>
            <a:endParaRPr lang="en-GB" sz="11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(guided by UK goal of 47% EV)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UK!$B$1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UK!$B$28:$B$38</c:f>
              <c:numCache>
                <c:formatCode>General</c:formatCode>
                <c:ptCount val="11"/>
                <c:pt idx="0">
                  <c:v>17857809.790403858</c:v>
                </c:pt>
                <c:pt idx="1">
                  <c:v>16904689.034480575</c:v>
                </c:pt>
                <c:pt idx="2">
                  <c:v>15959005.73223016</c:v>
                </c:pt>
                <c:pt idx="3">
                  <c:v>15020759.883652613</c:v>
                </c:pt>
                <c:pt idx="4">
                  <c:v>14089951.488747928</c:v>
                </c:pt>
                <c:pt idx="5">
                  <c:v>13166580.547516111</c:v>
                </c:pt>
                <c:pt idx="6">
                  <c:v>12250647.059957158</c:v>
                </c:pt>
                <c:pt idx="7">
                  <c:v>11342151.02607107</c:v>
                </c:pt>
                <c:pt idx="8">
                  <c:v>10441092.445857847</c:v>
                </c:pt>
                <c:pt idx="9">
                  <c:v>9547471.3193174899</c:v>
                </c:pt>
                <c:pt idx="10">
                  <c:v>8661287.646449998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3-4B9C-9E4B-D21DCE12647B}"/>
            </c:ext>
          </c:extLst>
        </c:ser>
        <c:ser>
          <c:idx val="1"/>
          <c:order val="1"/>
          <c:tx>
            <c:strRef>
              <c:f>UK!$C$1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UK!$C$28:$C$38</c:f>
              <c:numCache>
                <c:formatCode>General</c:formatCode>
                <c:ptCount val="11"/>
                <c:pt idx="0">
                  <c:v>11944537.426238514</c:v>
                </c:pt>
                <c:pt idx="1">
                  <c:v>11605195.142619325</c:v>
                </c:pt>
                <c:pt idx="2">
                  <c:v>11268301.149142435</c:v>
                </c:pt>
                <c:pt idx="3">
                  <c:v>10933855.445807841</c:v>
                </c:pt>
                <c:pt idx="4">
                  <c:v>10601858.032615544</c:v>
                </c:pt>
                <c:pt idx="5">
                  <c:v>10272308.909565546</c:v>
                </c:pt>
                <c:pt idx="6">
                  <c:v>9945208.0766578428</c:v>
                </c:pt>
                <c:pt idx="7">
                  <c:v>9620555.5338924378</c:v>
                </c:pt>
                <c:pt idx="8">
                  <c:v>9298351.2812693305</c:v>
                </c:pt>
                <c:pt idx="9">
                  <c:v>8978595.318788521</c:v>
                </c:pt>
                <c:pt idx="10">
                  <c:v>8661287.646449998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3-4B9C-9E4B-D21DCE12647B}"/>
            </c:ext>
          </c:extLst>
        </c:ser>
        <c:ser>
          <c:idx val="2"/>
          <c:order val="2"/>
          <c:tx>
            <c:strRef>
              <c:f>UK!$D$1</c:f>
              <c:strCache>
                <c:ptCount val="1"/>
                <c:pt idx="0">
                  <c:v>All_EV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UK!$D$28:$D$38</c:f>
              <c:numCache>
                <c:formatCode>General</c:formatCode>
                <c:ptCount val="11"/>
                <c:pt idx="0">
                  <c:v>1926660.3260849037</c:v>
                </c:pt>
                <c:pt idx="1">
                  <c:v>3085270.9083546447</c:v>
                </c:pt>
                <c:pt idx="2">
                  <c:v>4233995.7468092237</c:v>
                </c:pt>
                <c:pt idx="3">
                  <c:v>5372834.8414486405</c:v>
                </c:pt>
                <c:pt idx="4">
                  <c:v>6501788.1922728941</c:v>
                </c:pt>
                <c:pt idx="5">
                  <c:v>7620855.7992819846</c:v>
                </c:pt>
                <c:pt idx="6">
                  <c:v>8730037.6624759138</c:v>
                </c:pt>
                <c:pt idx="7">
                  <c:v>9829333.7818546798</c:v>
                </c:pt>
                <c:pt idx="8">
                  <c:v>10918744.157418285</c:v>
                </c:pt>
                <c:pt idx="9">
                  <c:v>11998268.789166726</c:v>
                </c:pt>
                <c:pt idx="10">
                  <c:v>13067907.677099999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3-4B9C-9E4B-D21DCE12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7712"/>
        <c:axId val="26211040"/>
      </c:lineChart>
      <c:catAx>
        <c:axId val="262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1040"/>
        <c:crosses val="autoZero"/>
        <c:auto val="1"/>
        <c:lblAlgn val="ctr"/>
        <c:lblOffset val="100"/>
        <c:noMultiLvlLbl val="0"/>
      </c:catAx>
      <c:valAx>
        <c:axId val="26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Total UK Cars x Distribution of UK cars </a:t>
            </a:r>
            <a:endParaRPr lang="en-GB" sz="11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(guided by UK goal of 47% EV)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'Changed Distribution'!$B$1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'Changed Distribution'!$B$28:$B$38</c:f>
              <c:numCache>
                <c:formatCode>General</c:formatCode>
                <c:ptCount val="11"/>
                <c:pt idx="0">
                  <c:v>18649041.739318587</c:v>
                </c:pt>
                <c:pt idx="1">
                  <c:v>18406579.917081848</c:v>
                </c:pt>
                <c:pt idx="2">
                  <c:v>18166837.576221298</c:v>
                </c:pt>
                <c:pt idx="3">
                  <c:v>17929456.777067531</c:v>
                </c:pt>
                <c:pt idx="4">
                  <c:v>17694209.927181993</c:v>
                </c:pt>
                <c:pt idx="5">
                  <c:v>17460941.476160903</c:v>
                </c:pt>
                <c:pt idx="6">
                  <c:v>17229539.41945301</c:v>
                </c:pt>
                <c:pt idx="7">
                  <c:v>16999919.856166519</c:v>
                </c:pt>
                <c:pt idx="8">
                  <c:v>16772017.956590515</c:v>
                </c:pt>
                <c:pt idx="9">
                  <c:v>16545782.357603436</c:v>
                </c:pt>
                <c:pt idx="10">
                  <c:v>16321208.8790385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B-48A9-9FB6-2BC140BA5841}"/>
            </c:ext>
          </c:extLst>
        </c:ser>
        <c:ser>
          <c:idx val="1"/>
          <c:order val="1"/>
          <c:tx>
            <c:strRef>
              <c:f>'Changed Distribution'!$C$1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'Changed Distribution'!$C$28:$C$38</c:f>
              <c:numCache>
                <c:formatCode>General</c:formatCode>
                <c:ptCount val="11"/>
                <c:pt idx="0">
                  <c:v>12447323.852037545</c:v>
                </c:pt>
                <c:pt idx="1">
                  <c:v>12532628.660030512</c:v>
                </c:pt>
                <c:pt idx="2">
                  <c:v>12618097.466910429</c:v>
                </c:pt>
                <c:pt idx="3">
                  <c:v>12703372.33300788</c:v>
                </c:pt>
                <c:pt idx="4">
                  <c:v>12788225.665884318</c:v>
                </c:pt>
                <c:pt idx="5">
                  <c:v>12872501.915135955</c:v>
                </c:pt>
                <c:pt idx="6">
                  <c:v>12956089.076211547</c:v>
                </c:pt>
                <c:pt idx="7">
                  <c:v>13038903.248219289</c:v>
                </c:pt>
                <c:pt idx="8">
                  <c:v>13120879.601448275</c:v>
                </c:pt>
                <c:pt idx="9">
                  <c:v>13201966.772776941</c:v>
                </c:pt>
                <c:pt idx="10">
                  <c:v>13282160.582038499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B-48A9-9FB6-2BC140BA5841}"/>
            </c:ext>
          </c:extLst>
        </c:ser>
        <c:ser>
          <c:idx val="2"/>
          <c:order val="2"/>
          <c:tx>
            <c:strRef>
              <c:f>'Changed Distribution'!$D$1</c:f>
              <c:strCache>
                <c:ptCount val="1"/>
                <c:pt idx="0">
                  <c:v>All_EV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'Changed Distribution'!$D$28:$D$38</c:f>
              <c:numCache>
                <c:formatCode>General</c:formatCode>
                <c:ptCount val="11"/>
                <c:pt idx="0">
                  <c:v>632641.95137113822</c:v>
                </c:pt>
                <c:pt idx="1">
                  <c:v>655946.50834218762</c:v>
                </c:pt>
                <c:pt idx="2">
                  <c:v>676367.58505009208</c:v>
                </c:pt>
                <c:pt idx="3">
                  <c:v>694621.06083368312</c:v>
                </c:pt>
                <c:pt idx="4">
                  <c:v>711162.12057005067</c:v>
                </c:pt>
                <c:pt idx="5">
                  <c:v>726301.86506677768</c:v>
                </c:pt>
                <c:pt idx="6">
                  <c:v>740264.3034263521</c:v>
                </c:pt>
                <c:pt idx="7">
                  <c:v>753217.23743237916</c:v>
                </c:pt>
                <c:pt idx="8">
                  <c:v>765290.32650666765</c:v>
                </c:pt>
                <c:pt idx="9">
                  <c:v>776586.29689235531</c:v>
                </c:pt>
                <c:pt idx="10">
                  <c:v>787113.50892299996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B-48A9-9FB6-2BC140BA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7712"/>
        <c:axId val="26211040"/>
      </c:lineChart>
      <c:catAx>
        <c:axId val="262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1040"/>
        <c:crosses val="autoZero"/>
        <c:auto val="1"/>
        <c:lblAlgn val="ctr"/>
        <c:lblOffset val="100"/>
        <c:noMultiLvlLbl val="0"/>
      </c:catAx>
      <c:valAx>
        <c:axId val="26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C02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AVG C02'!$B$1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'Compare AVG C02'!$A$2:$A$12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'Compare AVG C02'!$B$2:$B$12</c:f>
              <c:numCache>
                <c:formatCode>_-* #,##0_-;\-* #,##0_-;_-* "-"??_-;_-@_-</c:formatCode>
                <c:ptCount val="11"/>
                <c:pt idx="0">
                  <c:v>119.62595354665703</c:v>
                </c:pt>
                <c:pt idx="1">
                  <c:v>114.91945819199131</c:v>
                </c:pt>
                <c:pt idx="2">
                  <c:v>110.21296283732562</c:v>
                </c:pt>
                <c:pt idx="3">
                  <c:v>105.50646748265993</c:v>
                </c:pt>
                <c:pt idx="4">
                  <c:v>100.79997212799421</c:v>
                </c:pt>
                <c:pt idx="5">
                  <c:v>96.093476773328518</c:v>
                </c:pt>
                <c:pt idx="6">
                  <c:v>91.386981418662813</c:v>
                </c:pt>
                <c:pt idx="7">
                  <c:v>86.680486063997122</c:v>
                </c:pt>
                <c:pt idx="8">
                  <c:v>81.973990709331417</c:v>
                </c:pt>
                <c:pt idx="9">
                  <c:v>77.267495354665726</c:v>
                </c:pt>
                <c:pt idx="10">
                  <c:v>72.560999999999993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0ED-8DA8-D51FC3E1525A}"/>
            </c:ext>
          </c:extLst>
        </c:ser>
        <c:ser>
          <c:idx val="1"/>
          <c:order val="1"/>
          <c:tx>
            <c:strRef>
              <c:f>'Compare AVG C02'!$C$1</c:f>
              <c:strCache>
                <c:ptCount val="1"/>
                <c:pt idx="0">
                  <c:v>Modified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'Compare AVG C02'!$A$2:$A$12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'Compare AVG C02'!$C$2:$C$12</c:f>
              <c:numCache>
                <c:formatCode>_-* #,##0_-;\-* #,##0_-;_-* "-"??_-;_-@_-</c:formatCode>
                <c:ptCount val="11"/>
                <c:pt idx="0">
                  <c:v>121.13313536483884</c:v>
                </c:pt>
                <c:pt idx="1">
                  <c:v>117.93382182835495</c:v>
                </c:pt>
                <c:pt idx="2">
                  <c:v>114.73450829187107</c:v>
                </c:pt>
                <c:pt idx="3">
                  <c:v>111.53519475538718</c:v>
                </c:pt>
                <c:pt idx="4">
                  <c:v>108.3358812189033</c:v>
                </c:pt>
                <c:pt idx="5">
                  <c:v>105.13656768241941</c:v>
                </c:pt>
                <c:pt idx="6">
                  <c:v>101.93725414593553</c:v>
                </c:pt>
                <c:pt idx="7">
                  <c:v>98.737940609451641</c:v>
                </c:pt>
                <c:pt idx="8">
                  <c:v>95.538627072967756</c:v>
                </c:pt>
                <c:pt idx="9">
                  <c:v>92.339313536483871</c:v>
                </c:pt>
                <c:pt idx="10">
                  <c:v>89.14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4-40ED-8DA8-D51FC3E1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02976"/>
        <c:axId val="34306720"/>
      </c:barChart>
      <c:catAx>
        <c:axId val="343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720"/>
        <c:crosses val="autoZero"/>
        <c:auto val="1"/>
        <c:lblAlgn val="ctr"/>
        <c:lblOffset val="100"/>
        <c:noMultiLvlLbl val="0"/>
      </c:catAx>
      <c:valAx>
        <c:axId val="34306720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 Total GHGs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Total GHGs'!$B$1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'Compare Total GHGs'!$A$2:$A$12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'Compare Total GHGs'!$B$2:$B$12</c:f>
              <c:numCache>
                <c:formatCode>_-* #,##0_-;\-* #,##0_-;_-* "-"??_-;_-@_-</c:formatCode>
                <c:ptCount val="11"/>
                <c:pt idx="0">
                  <c:v>3795612782.3878236</c:v>
                </c:pt>
                <c:pt idx="1">
                  <c:v>3630898103.9123755</c:v>
                </c:pt>
                <c:pt idx="2">
                  <c:v>3467443377.3736572</c:v>
                </c:pt>
                <c:pt idx="3">
                  <c:v>3305248602.7716689</c:v>
                </c:pt>
                <c:pt idx="4">
                  <c:v>3144313780.1064095</c:v>
                </c:pt>
                <c:pt idx="5">
                  <c:v>2984638909.3778801</c:v>
                </c:pt>
                <c:pt idx="6">
                  <c:v>2826223990.5860796</c:v>
                </c:pt>
                <c:pt idx="7">
                  <c:v>2669069023.7310081</c:v>
                </c:pt>
                <c:pt idx="8">
                  <c:v>2513174008.8126659</c:v>
                </c:pt>
                <c:pt idx="9">
                  <c:v>2358538945.8310537</c:v>
                </c:pt>
                <c:pt idx="10">
                  <c:v>2205163834.7861691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6-4DC4-A8F4-73B5CD73957F}"/>
            </c:ext>
          </c:extLst>
        </c:ser>
        <c:ser>
          <c:idx val="1"/>
          <c:order val="1"/>
          <c:tx>
            <c:strRef>
              <c:f>'Compare Total GHGs'!$C$1</c:f>
              <c:strCache>
                <c:ptCount val="1"/>
                <c:pt idx="0">
                  <c:v>Changed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'Compare Total GHGs'!$A$2:$A$12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'Compare Total GHGs'!$C$2:$C$12</c:f>
              <c:numCache>
                <c:formatCode>_-* #,##0_-;\-* #,##0_-;_-* "-"??_-;_-@_-</c:formatCode>
                <c:ptCount val="11"/>
                <c:pt idx="0">
                  <c:v>3960427855.1458201</c:v>
                </c:pt>
                <c:pt idx="1">
                  <c:v>3940323437.2435188</c:v>
                </c:pt>
                <c:pt idx="2">
                  <c:v>3920586853.0234623</c:v>
                </c:pt>
                <c:pt idx="3">
                  <c:v>3901126971.0458174</c:v>
                </c:pt>
                <c:pt idx="4">
                  <c:v>3881885846.2757306</c:v>
                </c:pt>
                <c:pt idx="5">
                  <c:v>3862823875.5803976</c:v>
                </c:pt>
                <c:pt idx="6">
                  <c:v>3843912542.6010704</c:v>
                </c:pt>
                <c:pt idx="7">
                  <c:v>3825130486.1706972</c:v>
                </c:pt>
                <c:pt idx="8">
                  <c:v>3806461200.6448803</c:v>
                </c:pt>
                <c:pt idx="9">
                  <c:v>3787891608.9728699</c:v>
                </c:pt>
                <c:pt idx="10">
                  <c:v>3769420646.884202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6-4DC4-A8F4-73B5CD73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4302976"/>
        <c:axId val="34306720"/>
      </c:barChart>
      <c:lineChart>
        <c:grouping val="standard"/>
        <c:varyColors val="0"/>
        <c:ser>
          <c:idx val="2"/>
          <c:order val="2"/>
          <c:tx>
            <c:strRef>
              <c:f>'Compare Total GHGs'!$D$1</c:f>
              <c:strCache>
                <c:ptCount val="1"/>
                <c:pt idx="0">
                  <c:v>Target (15% Decrease)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'Compare Total GHGs'!$A$2:$A$12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'Compare Total GHGs'!$D$2:$D$12</c:f>
              <c:numCache>
                <c:formatCode>General</c:formatCode>
                <c:ptCount val="11"/>
                <c:pt idx="0">
                  <c:v>2971190559.5999999</c:v>
                </c:pt>
                <c:pt idx="1">
                  <c:v>2971190559.5999999</c:v>
                </c:pt>
                <c:pt idx="2">
                  <c:v>2971190559.5999999</c:v>
                </c:pt>
                <c:pt idx="3">
                  <c:v>2971190559.5999999</c:v>
                </c:pt>
                <c:pt idx="4">
                  <c:v>2971190559.5999999</c:v>
                </c:pt>
                <c:pt idx="5">
                  <c:v>2971190559.5999999</c:v>
                </c:pt>
                <c:pt idx="6">
                  <c:v>2971190559.5999999</c:v>
                </c:pt>
                <c:pt idx="7">
                  <c:v>2971190559.5999999</c:v>
                </c:pt>
                <c:pt idx="8">
                  <c:v>2971190559.5999999</c:v>
                </c:pt>
                <c:pt idx="9">
                  <c:v>2971190559.5999999</c:v>
                </c:pt>
                <c:pt idx="10">
                  <c:v>2971190559.5999999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6-4DC4-A8F4-73B5CD73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2976"/>
        <c:axId val="34306720"/>
      </c:lineChart>
      <c:catAx>
        <c:axId val="343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720"/>
        <c:crosses val="autoZero"/>
        <c:auto val="1"/>
        <c:lblAlgn val="ctr"/>
        <c:lblOffset val="100"/>
        <c:noMultiLvlLbl val="0"/>
      </c:catAx>
      <c:valAx>
        <c:axId val="343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7</xdr:row>
      <xdr:rowOff>100012</xdr:rowOff>
    </xdr:from>
    <xdr:to>
      <xdr:col>21</xdr:col>
      <xdr:colOff>504825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9EEA9-34C1-479A-B0FE-626D1DE7F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172356</xdr:colOff>
      <xdr:row>14</xdr:row>
      <xdr:rowOff>2721</xdr:rowOff>
    </xdr:from>
    <xdr:to>
      <xdr:col>20</xdr:col>
      <xdr:colOff>45356</xdr:colOff>
      <xdr:row>31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E1F3A-2B87-4C33-8A78-42825040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417285</xdr:colOff>
      <xdr:row>9</xdr:row>
      <xdr:rowOff>175078</xdr:rowOff>
    </xdr:from>
    <xdr:to>
      <xdr:col>26</xdr:col>
      <xdr:colOff>290285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CDB62-4E74-4E22-AEAE-4E5D8390E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3</xdr:row>
      <xdr:rowOff>90486</xdr:rowOff>
    </xdr:from>
    <xdr:to>
      <xdr:col>14</xdr:col>
      <xdr:colOff>342899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02D53-D6B6-49FF-881F-C8375A26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16</xdr:row>
      <xdr:rowOff>42861</xdr:rowOff>
    </xdr:from>
    <xdr:to>
      <xdr:col>9</xdr:col>
      <xdr:colOff>238124</xdr:colOff>
      <xdr:row>34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17CAB-B9C0-48C0-85F2-B2221F05E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ATA\EXCEL\mich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Allvls\VLS98\TER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3"/>
      <sheetName val="T24"/>
      <sheetName val="Sheet1"/>
      <sheetName val="Sheet2"/>
      <sheetName val="Sheet3"/>
    </sheetNames>
    <sheetDataSet>
      <sheetData sheetId="0">
        <row r="1">
          <cell r="A1" t="str">
            <v>Table 23  Goods vehicle stock at end of year: 1988 - 1998: by gross vehicle weight</v>
          </cell>
        </row>
        <row r="3">
          <cell r="M3" t="str">
            <v xml:space="preserve">   Thousands</v>
          </cell>
        </row>
        <row r="5">
          <cell r="A5" t="str">
            <v>Over</v>
          </cell>
          <cell r="B5" t="str">
            <v>Not over</v>
          </cell>
          <cell r="C5">
            <v>1988</v>
          </cell>
          <cell r="D5">
            <v>1989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</row>
        <row r="7">
          <cell r="A7" t="str">
            <v>Rigid vehicles</v>
          </cell>
        </row>
        <row r="9">
          <cell r="A9" t="str">
            <v>3.5 t</v>
          </cell>
          <cell r="B9" t="str">
            <v>7.5 t</v>
          </cell>
          <cell r="C9">
            <v>161.9</v>
          </cell>
          <cell r="D9">
            <v>169.5</v>
          </cell>
          <cell r="E9">
            <v>166.2</v>
          </cell>
          <cell r="F9">
            <v>157.80000000000001</v>
          </cell>
          <cell r="G9">
            <v>152.03200000000001</v>
          </cell>
          <cell r="H9">
            <v>151.4</v>
          </cell>
          <cell r="I9">
            <v>150208</v>
          </cell>
          <cell r="J9">
            <v>150802</v>
          </cell>
          <cell r="K9">
            <v>153272</v>
          </cell>
          <cell r="L9">
            <v>153942</v>
          </cell>
          <cell r="M9">
            <v>155786</v>
          </cell>
        </row>
        <row r="10">
          <cell r="A10" t="str">
            <v>7.5 t</v>
          </cell>
          <cell r="B10" t="str">
            <v>12 t</v>
          </cell>
          <cell r="C10">
            <v>23.3</v>
          </cell>
          <cell r="D10">
            <v>22</v>
          </cell>
          <cell r="E10">
            <v>20.100000000000001</v>
          </cell>
          <cell r="F10">
            <v>18.5</v>
          </cell>
          <cell r="G10">
            <v>17.193000000000001</v>
          </cell>
          <cell r="H10">
            <v>16.600000000000001</v>
          </cell>
          <cell r="I10">
            <v>15944</v>
          </cell>
          <cell r="J10">
            <v>15989</v>
          </cell>
          <cell r="K10">
            <v>15749</v>
          </cell>
          <cell r="L10">
            <v>15385</v>
          </cell>
          <cell r="M10">
            <v>14646</v>
          </cell>
        </row>
        <row r="11">
          <cell r="A11" t="str">
            <v>12 t</v>
          </cell>
          <cell r="B11" t="str">
            <v>16 t</v>
          </cell>
          <cell r="C11">
            <v>34.5</v>
          </cell>
          <cell r="D11">
            <v>32.200000000000003</v>
          </cell>
          <cell r="E11">
            <v>29.2</v>
          </cell>
          <cell r="F11">
            <v>26</v>
          </cell>
          <cell r="G11">
            <v>24.297999999999998</v>
          </cell>
          <cell r="H11">
            <v>23.5</v>
          </cell>
          <cell r="I11">
            <v>22684</v>
          </cell>
          <cell r="J11">
            <v>23076</v>
          </cell>
          <cell r="K11">
            <v>22188</v>
          </cell>
          <cell r="L11">
            <v>21522</v>
          </cell>
          <cell r="M11">
            <v>20709</v>
          </cell>
        </row>
        <row r="12">
          <cell r="A12" t="str">
            <v>16 t</v>
          </cell>
          <cell r="B12" t="str">
            <v>20 t</v>
          </cell>
          <cell r="C12">
            <v>86.7</v>
          </cell>
          <cell r="D12">
            <v>89.9</v>
          </cell>
          <cell r="E12">
            <v>87.1</v>
          </cell>
          <cell r="F12">
            <v>80.900000000000006</v>
          </cell>
          <cell r="G12">
            <v>77.869</v>
          </cell>
          <cell r="H12">
            <v>75.599999999999994</v>
          </cell>
          <cell r="I12">
            <v>75703</v>
          </cell>
          <cell r="J12">
            <v>74040</v>
          </cell>
          <cell r="K12">
            <v>73064</v>
          </cell>
          <cell r="L12">
            <v>71307</v>
          </cell>
          <cell r="M12">
            <v>69009</v>
          </cell>
        </row>
        <row r="13">
          <cell r="A13" t="str">
            <v>20 t</v>
          </cell>
          <cell r="B13" t="str">
            <v>24 t</v>
          </cell>
          <cell r="C13">
            <v>1.8</v>
          </cell>
          <cell r="D13">
            <v>2.1</v>
          </cell>
          <cell r="E13">
            <v>2.4</v>
          </cell>
          <cell r="F13">
            <v>2.5</v>
          </cell>
          <cell r="G13">
            <v>2.718</v>
          </cell>
          <cell r="H13">
            <v>3</v>
          </cell>
          <cell r="I13">
            <v>3421</v>
          </cell>
          <cell r="J13">
            <v>3942</v>
          </cell>
          <cell r="K13">
            <v>4670</v>
          </cell>
          <cell r="L13">
            <v>5403</v>
          </cell>
          <cell r="M13">
            <v>6313</v>
          </cell>
        </row>
        <row r="14">
          <cell r="A14" t="str">
            <v>24 t</v>
          </cell>
          <cell r="B14" t="str">
            <v>28 t</v>
          </cell>
          <cell r="C14">
            <v>27.2</v>
          </cell>
          <cell r="D14">
            <v>28.3</v>
          </cell>
          <cell r="E14">
            <v>26.6</v>
          </cell>
          <cell r="F14">
            <v>24.5</v>
          </cell>
          <cell r="G14">
            <v>23.329000000000001</v>
          </cell>
          <cell r="H14">
            <v>23.2</v>
          </cell>
          <cell r="I14">
            <v>23964</v>
          </cell>
          <cell r="J14">
            <v>23414</v>
          </cell>
          <cell r="K14">
            <v>23585</v>
          </cell>
          <cell r="L14">
            <v>23926</v>
          </cell>
          <cell r="M14">
            <v>24538</v>
          </cell>
        </row>
        <row r="15">
          <cell r="A15" t="str">
            <v>28 t</v>
          </cell>
          <cell r="B15" t="str">
            <v>32 t</v>
          </cell>
          <cell r="C15">
            <v>21.6</v>
          </cell>
          <cell r="D15">
            <v>23.5</v>
          </cell>
          <cell r="E15">
            <v>21.5</v>
          </cell>
          <cell r="F15">
            <v>19.5</v>
          </cell>
          <cell r="G15">
            <v>18.585000000000001</v>
          </cell>
          <cell r="H15">
            <v>18.5</v>
          </cell>
          <cell r="I15">
            <v>19855</v>
          </cell>
          <cell r="J15">
            <v>19119</v>
          </cell>
          <cell r="K15">
            <v>18435</v>
          </cell>
          <cell r="L15">
            <v>18737</v>
          </cell>
          <cell r="M15">
            <v>18890</v>
          </cell>
        </row>
        <row r="16">
          <cell r="A16" t="str">
            <v>32 t</v>
          </cell>
          <cell r="C16">
            <v>0.1</v>
          </cell>
          <cell r="D16">
            <v>0.2</v>
          </cell>
          <cell r="E16">
            <v>0.2</v>
          </cell>
          <cell r="F16">
            <v>0.2</v>
          </cell>
          <cell r="G16">
            <v>0.17599999999999999</v>
          </cell>
          <cell r="H16">
            <v>0.6</v>
          </cell>
          <cell r="I16">
            <v>608</v>
          </cell>
          <cell r="J16">
            <v>34</v>
          </cell>
          <cell r="K16">
            <v>1</v>
          </cell>
          <cell r="L16">
            <v>1</v>
          </cell>
          <cell r="M16">
            <v>3</v>
          </cell>
        </row>
        <row r="18">
          <cell r="A18" t="str">
            <v>All weights</v>
          </cell>
          <cell r="C18">
            <v>357</v>
          </cell>
          <cell r="D18">
            <v>367.6</v>
          </cell>
          <cell r="E18">
            <v>353.3</v>
          </cell>
          <cell r="F18">
            <v>329.9</v>
          </cell>
          <cell r="G18">
            <v>316.19600000000003</v>
          </cell>
          <cell r="H18">
            <v>312.5</v>
          </cell>
          <cell r="I18">
            <v>312387</v>
          </cell>
          <cell r="J18">
            <v>310534</v>
          </cell>
          <cell r="K18">
            <v>310964</v>
          </cell>
          <cell r="L18">
            <v>310223</v>
          </cell>
          <cell r="M18">
            <v>309905</v>
          </cell>
        </row>
        <row r="21">
          <cell r="A21" t="str">
            <v>Articulated vehicles</v>
          </cell>
        </row>
        <row r="23">
          <cell r="A23" t="str">
            <v>3.5 t</v>
          </cell>
          <cell r="B23" t="str">
            <v>16 t</v>
          </cell>
          <cell r="C23">
            <v>0.5</v>
          </cell>
          <cell r="D23">
            <v>0.5</v>
          </cell>
          <cell r="E23">
            <v>0.5</v>
          </cell>
          <cell r="F23">
            <v>0.4</v>
          </cell>
          <cell r="G23">
            <v>0.311</v>
          </cell>
          <cell r="H23">
            <v>0.3</v>
          </cell>
          <cell r="I23">
            <v>294</v>
          </cell>
          <cell r="J23">
            <v>350</v>
          </cell>
          <cell r="K23">
            <v>340</v>
          </cell>
          <cell r="L23">
            <v>292</v>
          </cell>
          <cell r="M23">
            <v>267</v>
          </cell>
        </row>
        <row r="24">
          <cell r="A24" t="str">
            <v>16 t</v>
          </cell>
          <cell r="B24" t="str">
            <v>20 t</v>
          </cell>
          <cell r="C24">
            <v>3.1</v>
          </cell>
          <cell r="D24">
            <v>2.8</v>
          </cell>
          <cell r="E24">
            <v>2.4</v>
          </cell>
          <cell r="F24">
            <v>2.1</v>
          </cell>
          <cell r="G24">
            <v>1.9370000000000001</v>
          </cell>
          <cell r="H24">
            <v>1.7</v>
          </cell>
          <cell r="I24">
            <v>1503</v>
          </cell>
          <cell r="J24">
            <v>1418</v>
          </cell>
          <cell r="K24">
            <v>1326</v>
          </cell>
          <cell r="L24">
            <v>1110</v>
          </cell>
          <cell r="M24">
            <v>811</v>
          </cell>
        </row>
        <row r="25">
          <cell r="A25" t="str">
            <v>20 t</v>
          </cell>
          <cell r="B25" t="str">
            <v>24 t</v>
          </cell>
          <cell r="C25">
            <v>1.1000000000000001</v>
          </cell>
          <cell r="D25">
            <v>1</v>
          </cell>
          <cell r="E25">
            <v>1.1000000000000001</v>
          </cell>
          <cell r="F25">
            <v>1</v>
          </cell>
          <cell r="G25">
            <v>1.0529999999999999</v>
          </cell>
          <cell r="H25">
            <v>1.1000000000000001</v>
          </cell>
          <cell r="I25">
            <v>1214</v>
          </cell>
          <cell r="J25">
            <v>1298</v>
          </cell>
          <cell r="K25">
            <v>1393</v>
          </cell>
          <cell r="L25">
            <v>1502</v>
          </cell>
          <cell r="M25">
            <v>1780</v>
          </cell>
        </row>
        <row r="26">
          <cell r="A26" t="str">
            <v>24 t</v>
          </cell>
          <cell r="B26" t="str">
            <v>28 t</v>
          </cell>
          <cell r="C26">
            <v>9.1</v>
          </cell>
          <cell r="D26">
            <v>9.6999999999999993</v>
          </cell>
          <cell r="E26">
            <v>9.6999999999999993</v>
          </cell>
          <cell r="F26">
            <v>9.1999999999999993</v>
          </cell>
          <cell r="G26">
            <v>9.3439999999999994</v>
          </cell>
          <cell r="H26">
            <v>9.3000000000000007</v>
          </cell>
          <cell r="I26">
            <v>9576</v>
          </cell>
          <cell r="J26">
            <v>9967</v>
          </cell>
          <cell r="K26">
            <v>10203</v>
          </cell>
          <cell r="L26">
            <v>10183</v>
          </cell>
          <cell r="M26">
            <v>10183</v>
          </cell>
        </row>
        <row r="27">
          <cell r="A27" t="str">
            <v>28 t</v>
          </cell>
          <cell r="B27" t="str">
            <v>32 t</v>
          </cell>
          <cell r="C27">
            <v>1.1000000000000001</v>
          </cell>
          <cell r="D27">
            <v>1.1000000000000001</v>
          </cell>
          <cell r="E27">
            <v>0.9</v>
          </cell>
          <cell r="F27">
            <v>0.9</v>
          </cell>
          <cell r="G27">
            <v>0.95299999999999996</v>
          </cell>
          <cell r="H27">
            <v>1.1000000000000001</v>
          </cell>
          <cell r="I27">
            <v>1715</v>
          </cell>
          <cell r="J27">
            <v>2203</v>
          </cell>
          <cell r="K27">
            <v>2449</v>
          </cell>
          <cell r="L27">
            <v>2727</v>
          </cell>
          <cell r="M27">
            <v>2867</v>
          </cell>
        </row>
        <row r="28">
          <cell r="A28" t="str">
            <v>32 t</v>
          </cell>
          <cell r="B28" t="str">
            <v>33 t</v>
          </cell>
          <cell r="C28">
            <v>37.299999999999997</v>
          </cell>
          <cell r="D28">
            <v>33.5</v>
          </cell>
          <cell r="E28">
            <v>28.1</v>
          </cell>
          <cell r="F28">
            <v>23.2</v>
          </cell>
          <cell r="G28">
            <v>19.939</v>
          </cell>
          <cell r="H28">
            <v>18.100000000000001</v>
          </cell>
          <cell r="I28">
            <v>17035</v>
          </cell>
          <cell r="J28">
            <v>14751</v>
          </cell>
          <cell r="K28">
            <v>12952</v>
          </cell>
          <cell r="L28">
            <v>11601</v>
          </cell>
          <cell r="M28">
            <v>10065</v>
          </cell>
        </row>
        <row r="29">
          <cell r="A29" t="str">
            <v>33 t</v>
          </cell>
          <cell r="B29" t="str">
            <v>37 t</v>
          </cell>
          <cell r="C29">
            <v>1.2</v>
          </cell>
          <cell r="D29">
            <v>1.5</v>
          </cell>
          <cell r="E29">
            <v>1.4</v>
          </cell>
          <cell r="F29">
            <v>1.5</v>
          </cell>
          <cell r="G29">
            <v>1.728</v>
          </cell>
          <cell r="H29">
            <v>1.5</v>
          </cell>
          <cell r="I29">
            <v>1341</v>
          </cell>
          <cell r="J29">
            <v>1437</v>
          </cell>
          <cell r="K29">
            <v>1529</v>
          </cell>
          <cell r="L29">
            <v>1664</v>
          </cell>
          <cell r="M29">
            <v>1798</v>
          </cell>
        </row>
        <row r="30">
          <cell r="A30" t="str">
            <v>37 t</v>
          </cell>
          <cell r="B30" t="str">
            <v>38 t</v>
          </cell>
          <cell r="C30">
            <v>51.1</v>
          </cell>
          <cell r="D30">
            <v>60.3</v>
          </cell>
          <cell r="E30">
            <v>62.5</v>
          </cell>
          <cell r="F30">
            <v>61.3</v>
          </cell>
          <cell r="G30">
            <v>63.475999999999999</v>
          </cell>
          <cell r="H30">
            <v>64.400000000000006</v>
          </cell>
          <cell r="I30">
            <v>70407</v>
          </cell>
          <cell r="J30">
            <v>75268</v>
          </cell>
          <cell r="K30">
            <v>78226</v>
          </cell>
          <cell r="L30">
            <v>81199</v>
          </cell>
          <cell r="M30">
            <v>80165</v>
          </cell>
        </row>
        <row r="31">
          <cell r="A31" t="str">
            <v>38 t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>
            <v>204</v>
          </cell>
          <cell r="J31">
            <v>720</v>
          </cell>
          <cell r="K31">
            <v>1216</v>
          </cell>
          <cell r="L31">
            <v>1914</v>
          </cell>
          <cell r="M31">
            <v>3327</v>
          </cell>
        </row>
        <row r="33">
          <cell r="A33" t="str">
            <v>All weights</v>
          </cell>
          <cell r="C33">
            <v>104.6</v>
          </cell>
          <cell r="D33">
            <v>110.4</v>
          </cell>
          <cell r="E33">
            <v>106.5</v>
          </cell>
          <cell r="F33">
            <v>99.7</v>
          </cell>
          <cell r="G33">
            <v>98.745000000000005</v>
          </cell>
          <cell r="H33">
            <v>97.5</v>
          </cell>
          <cell r="I33">
            <v>103289</v>
          </cell>
          <cell r="J33">
            <v>107412</v>
          </cell>
          <cell r="K33">
            <v>109634</v>
          </cell>
          <cell r="L33">
            <v>112192</v>
          </cell>
          <cell r="M33">
            <v>111263</v>
          </cell>
        </row>
        <row r="36">
          <cell r="A36" t="str">
            <v>Rigid and articulated vehicles</v>
          </cell>
        </row>
        <row r="38">
          <cell r="A38" t="str">
            <v>3.5 t</v>
          </cell>
          <cell r="B38" t="str">
            <v>7.5 t</v>
          </cell>
          <cell r="C38">
            <v>162.1</v>
          </cell>
          <cell r="D38">
            <v>169.8</v>
          </cell>
          <cell r="E38">
            <v>166.4</v>
          </cell>
          <cell r="F38">
            <v>158.1</v>
          </cell>
          <cell r="G38">
            <v>152.21799999999999</v>
          </cell>
          <cell r="H38">
            <v>151.6</v>
          </cell>
          <cell r="I38">
            <v>150399</v>
          </cell>
          <cell r="J38">
            <v>151001</v>
          </cell>
          <cell r="K38">
            <v>153485</v>
          </cell>
          <cell r="L38">
            <v>154137</v>
          </cell>
          <cell r="M38">
            <v>155975</v>
          </cell>
        </row>
        <row r="39">
          <cell r="A39" t="str">
            <v>7.5 t</v>
          </cell>
          <cell r="B39" t="str">
            <v>12 t</v>
          </cell>
          <cell r="C39">
            <v>23.4</v>
          </cell>
          <cell r="D39">
            <v>22.1</v>
          </cell>
          <cell r="E39">
            <v>20.2</v>
          </cell>
          <cell r="F39">
            <v>18.5</v>
          </cell>
          <cell r="G39">
            <v>17.234000000000002</v>
          </cell>
          <cell r="H39">
            <v>16.600000000000001</v>
          </cell>
          <cell r="I39">
            <v>15977</v>
          </cell>
          <cell r="J39">
            <v>16049</v>
          </cell>
          <cell r="K39">
            <v>15796</v>
          </cell>
          <cell r="L39">
            <v>15425</v>
          </cell>
          <cell r="M39">
            <v>14683</v>
          </cell>
        </row>
        <row r="40">
          <cell r="A40" t="str">
            <v>12 t</v>
          </cell>
          <cell r="B40" t="str">
            <v>16 t</v>
          </cell>
          <cell r="C40">
            <v>34.6</v>
          </cell>
          <cell r="D40">
            <v>32.4</v>
          </cell>
          <cell r="E40">
            <v>29.3</v>
          </cell>
          <cell r="F40">
            <v>26.1</v>
          </cell>
          <cell r="G40">
            <v>24.382000000000001</v>
          </cell>
          <cell r="H40">
            <v>23.6</v>
          </cell>
          <cell r="I40">
            <v>22754</v>
          </cell>
          <cell r="J40">
            <v>23167</v>
          </cell>
          <cell r="K40">
            <v>22268</v>
          </cell>
          <cell r="L40">
            <v>21579</v>
          </cell>
          <cell r="M40">
            <v>20760</v>
          </cell>
        </row>
        <row r="41">
          <cell r="A41" t="str">
            <v>16 t</v>
          </cell>
          <cell r="B41" t="str">
            <v>20 t</v>
          </cell>
          <cell r="C41">
            <v>89.8</v>
          </cell>
          <cell r="D41">
            <v>92.6</v>
          </cell>
          <cell r="E41">
            <v>89.5</v>
          </cell>
          <cell r="F41">
            <v>83</v>
          </cell>
          <cell r="G41">
            <v>79.805999999999997</v>
          </cell>
          <cell r="H41">
            <v>77.2</v>
          </cell>
          <cell r="I41">
            <v>77206</v>
          </cell>
          <cell r="J41">
            <v>75458</v>
          </cell>
          <cell r="K41">
            <v>74390</v>
          </cell>
          <cell r="L41">
            <v>72417</v>
          </cell>
          <cell r="M41">
            <v>69826</v>
          </cell>
        </row>
        <row r="42">
          <cell r="A42" t="str">
            <v>20 t</v>
          </cell>
          <cell r="B42" t="str">
            <v>24 t</v>
          </cell>
          <cell r="C42">
            <v>2.8</v>
          </cell>
          <cell r="D42">
            <v>3.1</v>
          </cell>
          <cell r="E42">
            <v>3.4</v>
          </cell>
          <cell r="F42">
            <v>3.5</v>
          </cell>
          <cell r="G42">
            <v>3.7709999999999999</v>
          </cell>
          <cell r="H42">
            <v>4.0999999999999996</v>
          </cell>
          <cell r="I42">
            <v>4635</v>
          </cell>
          <cell r="J42">
            <v>5240</v>
          </cell>
          <cell r="K42">
            <v>6063</v>
          </cell>
          <cell r="L42">
            <v>6905</v>
          </cell>
          <cell r="M42">
            <v>8096</v>
          </cell>
        </row>
        <row r="43">
          <cell r="A43" t="str">
            <v>24 t</v>
          </cell>
          <cell r="B43" t="str">
            <v>28 t</v>
          </cell>
          <cell r="C43">
            <v>36.299999999999997</v>
          </cell>
          <cell r="D43">
            <v>38.1</v>
          </cell>
          <cell r="E43">
            <v>36.299999999999997</v>
          </cell>
          <cell r="F43">
            <v>33.700000000000003</v>
          </cell>
          <cell r="G43">
            <v>32.673000000000002</v>
          </cell>
          <cell r="H43">
            <v>32.5</v>
          </cell>
          <cell r="I43">
            <v>33540</v>
          </cell>
          <cell r="J43">
            <v>33381</v>
          </cell>
          <cell r="K43">
            <v>33788</v>
          </cell>
          <cell r="L43">
            <v>34109</v>
          </cell>
          <cell r="M43">
            <v>34726</v>
          </cell>
        </row>
        <row r="44">
          <cell r="A44" t="str">
            <v>28 t</v>
          </cell>
          <cell r="B44" t="str">
            <v>32 t</v>
          </cell>
          <cell r="C44">
            <v>22.7</v>
          </cell>
          <cell r="D44">
            <v>24.6</v>
          </cell>
          <cell r="E44">
            <v>22.4</v>
          </cell>
          <cell r="F44">
            <v>20.399999999999999</v>
          </cell>
          <cell r="G44">
            <v>19.538</v>
          </cell>
          <cell r="H44">
            <v>19.600000000000001</v>
          </cell>
          <cell r="I44">
            <v>21570</v>
          </cell>
          <cell r="J44">
            <v>21322</v>
          </cell>
          <cell r="K44">
            <v>20884</v>
          </cell>
          <cell r="L44">
            <v>21464</v>
          </cell>
          <cell r="M44">
            <v>21761</v>
          </cell>
        </row>
        <row r="45">
          <cell r="A45" t="str">
            <v>32 t</v>
          </cell>
          <cell r="B45" t="str">
            <v>38 t</v>
          </cell>
          <cell r="C45">
            <v>89.7</v>
          </cell>
          <cell r="D45">
            <v>95.5</v>
          </cell>
          <cell r="E45">
            <v>92.2</v>
          </cell>
          <cell r="F45">
            <v>86.2</v>
          </cell>
          <cell r="G45">
            <v>85.319000000000003</v>
          </cell>
          <cell r="H45">
            <v>84.6</v>
          </cell>
          <cell r="I45">
            <v>89204</v>
          </cell>
          <cell r="J45">
            <v>91489</v>
          </cell>
          <cell r="K45">
            <v>92708</v>
          </cell>
          <cell r="L45">
            <v>94464</v>
          </cell>
          <cell r="M45">
            <v>0</v>
          </cell>
        </row>
        <row r="46">
          <cell r="A46" t="str">
            <v>38 t</v>
          </cell>
          <cell r="C46" t="str">
            <v xml:space="preserve">     -</v>
          </cell>
          <cell r="D46" t="str">
            <v xml:space="preserve">     -</v>
          </cell>
          <cell r="E46" t="str">
            <v xml:space="preserve">     -</v>
          </cell>
          <cell r="F46" t="str">
            <v xml:space="preserve">     -</v>
          </cell>
          <cell r="G46" t="str">
            <v xml:space="preserve">     -</v>
          </cell>
          <cell r="H46">
            <v>0.2</v>
          </cell>
          <cell r="I46">
            <v>391</v>
          </cell>
          <cell r="J46">
            <v>721</v>
          </cell>
          <cell r="K46">
            <v>1216</v>
          </cell>
          <cell r="L46">
            <v>1915</v>
          </cell>
          <cell r="M46">
            <v>3329</v>
          </cell>
        </row>
        <row r="48">
          <cell r="A48" t="str">
            <v>All weights</v>
          </cell>
          <cell r="C48">
            <v>461.6</v>
          </cell>
          <cell r="D48">
            <v>478</v>
          </cell>
          <cell r="E48">
            <v>459.7</v>
          </cell>
          <cell r="F48">
            <v>429.6</v>
          </cell>
          <cell r="G48">
            <v>414.94099999999997</v>
          </cell>
          <cell r="H48">
            <v>410.1</v>
          </cell>
          <cell r="I48">
            <v>415676</v>
          </cell>
          <cell r="J48">
            <v>417946</v>
          </cell>
          <cell r="K48">
            <v>420598</v>
          </cell>
          <cell r="L48">
            <v>422415</v>
          </cell>
          <cell r="M48">
            <v>421243</v>
          </cell>
        </row>
        <row r="170">
          <cell r="A170" t="str">
            <v>CheckArtic</v>
          </cell>
          <cell r="C170">
            <v>98</v>
          </cell>
          <cell r="D170">
            <v>104.5</v>
          </cell>
          <cell r="E170">
            <v>110.4</v>
          </cell>
          <cell r="F170">
            <v>106.6</v>
          </cell>
          <cell r="G170">
            <v>99.6</v>
          </cell>
          <cell r="H170">
            <v>98.741</v>
          </cell>
        </row>
        <row r="171">
          <cell r="C171">
            <v>346.5</v>
          </cell>
          <cell r="D171">
            <v>357.1</v>
          </cell>
          <cell r="E171">
            <v>367.7</v>
          </cell>
          <cell r="F171">
            <v>353.3</v>
          </cell>
          <cell r="G171">
            <v>329.9</v>
          </cell>
          <cell r="H171">
            <v>316.2</v>
          </cell>
        </row>
      </sheetData>
      <sheetData sheetId="1">
        <row r="1">
          <cell r="B1" t="str">
            <v>Table 24 Goods vehicle stock at end of year: 1993 -1998:</v>
          </cell>
        </row>
        <row r="2">
          <cell r="B2" t="str">
            <v xml:space="preserve">               by gross vehicle weight and axle configuration</v>
          </cell>
        </row>
        <row r="4">
          <cell r="P4" t="str">
            <v xml:space="preserve">  Thousands</v>
          </cell>
        </row>
        <row r="6">
          <cell r="D6" t="str">
            <v>Over</v>
          </cell>
          <cell r="E6" t="str">
            <v>3.5 t</v>
          </cell>
          <cell r="F6" t="str">
            <v>7.5 t</v>
          </cell>
          <cell r="G6" t="str">
            <v>12 t</v>
          </cell>
          <cell r="H6" t="str">
            <v>16 t</v>
          </cell>
          <cell r="I6" t="str">
            <v>20 t</v>
          </cell>
          <cell r="J6" t="str">
            <v>24 t</v>
          </cell>
          <cell r="K6" t="str">
            <v>28 t</v>
          </cell>
          <cell r="L6" t="str">
            <v>32 t</v>
          </cell>
          <cell r="M6" t="str">
            <v>33 t</v>
          </cell>
          <cell r="N6" t="str">
            <v>37 t</v>
          </cell>
          <cell r="O6" t="str">
            <v>38 t</v>
          </cell>
          <cell r="P6" t="str">
            <v>All</v>
          </cell>
        </row>
        <row r="7">
          <cell r="B7" t="str">
            <v>Axles</v>
          </cell>
          <cell r="C7" t="str">
            <v>Year</v>
          </cell>
          <cell r="D7" t="str">
            <v xml:space="preserve">Not over </v>
          </cell>
          <cell r="E7" t="str">
            <v>7.5 t</v>
          </cell>
          <cell r="F7" t="str">
            <v>12 t</v>
          </cell>
          <cell r="G7" t="str">
            <v>16 t</v>
          </cell>
          <cell r="H7" t="str">
            <v>20 t</v>
          </cell>
          <cell r="I7" t="str">
            <v>24 t</v>
          </cell>
          <cell r="J7" t="str">
            <v>28 t</v>
          </cell>
          <cell r="K7" t="str">
            <v>32 t</v>
          </cell>
          <cell r="L7" t="str">
            <v>33 t</v>
          </cell>
          <cell r="M7" t="str">
            <v>37 t</v>
          </cell>
          <cell r="N7" t="str">
            <v>38 t</v>
          </cell>
          <cell r="O7" t="str">
            <v xml:space="preserve">       </v>
          </cell>
          <cell r="P7" t="str">
            <v>weights</v>
          </cell>
        </row>
        <row r="9">
          <cell r="B9" t="str">
            <v>Rigid vehicles</v>
          </cell>
        </row>
        <row r="11">
          <cell r="B11" t="str">
            <v>2 Axle</v>
          </cell>
          <cell r="C11" t="str">
            <v>1993</v>
          </cell>
          <cell r="E11">
            <v>151.30000000000001</v>
          </cell>
          <cell r="F11">
            <v>16.600000000000001</v>
          </cell>
          <cell r="G11">
            <v>23.5</v>
          </cell>
          <cell r="H11">
            <v>75.400000000000006</v>
          </cell>
          <cell r="I11">
            <v>0.1</v>
          </cell>
          <cell r="J11">
            <v>0.2</v>
          </cell>
          <cell r="K11">
            <v>0.2</v>
          </cell>
          <cell r="L11">
            <v>0.2</v>
          </cell>
          <cell r="M11">
            <v>0.3</v>
          </cell>
          <cell r="N11" t="str">
            <v>-</v>
          </cell>
          <cell r="O11">
            <v>0.2</v>
          </cell>
          <cell r="P11">
            <v>268</v>
          </cell>
        </row>
        <row r="12">
          <cell r="C12" t="str">
            <v>1994</v>
          </cell>
          <cell r="E12">
            <v>150119</v>
          </cell>
          <cell r="F12">
            <v>15912</v>
          </cell>
          <cell r="G12">
            <v>22647</v>
          </cell>
          <cell r="H12">
            <v>75273</v>
          </cell>
          <cell r="I12">
            <v>54</v>
          </cell>
          <cell r="J12">
            <v>205</v>
          </cell>
          <cell r="K12">
            <v>145</v>
          </cell>
          <cell r="L12">
            <v>163</v>
          </cell>
          <cell r="M12">
            <v>232</v>
          </cell>
          <cell r="N12">
            <v>14</v>
          </cell>
          <cell r="O12">
            <v>178</v>
          </cell>
          <cell r="P12">
            <v>264942</v>
          </cell>
        </row>
        <row r="13">
          <cell r="C13" t="str">
            <v>1995</v>
          </cell>
          <cell r="E13">
            <v>150683</v>
          </cell>
          <cell r="F13">
            <v>15926</v>
          </cell>
          <cell r="G13">
            <v>22783</v>
          </cell>
          <cell r="H13">
            <v>73542</v>
          </cell>
          <cell r="I13">
            <v>2</v>
          </cell>
          <cell r="J13">
            <v>5</v>
          </cell>
          <cell r="K13">
            <v>8</v>
          </cell>
          <cell r="L13">
            <v>21</v>
          </cell>
          <cell r="M13">
            <v>0</v>
          </cell>
          <cell r="N13">
            <v>3</v>
          </cell>
          <cell r="O13">
            <v>1</v>
          </cell>
          <cell r="P13">
            <v>263087</v>
          </cell>
        </row>
        <row r="14">
          <cell r="C14">
            <v>1996</v>
          </cell>
          <cell r="E14">
            <v>153099</v>
          </cell>
          <cell r="F14">
            <v>15655</v>
          </cell>
          <cell r="G14">
            <v>21917</v>
          </cell>
          <cell r="H14">
            <v>72560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263233</v>
          </cell>
        </row>
        <row r="15">
          <cell r="C15">
            <v>1997</v>
          </cell>
          <cell r="E15">
            <v>153758</v>
          </cell>
          <cell r="F15">
            <v>15285</v>
          </cell>
          <cell r="G15">
            <v>21297</v>
          </cell>
          <cell r="H15">
            <v>70796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261137</v>
          </cell>
        </row>
        <row r="16">
          <cell r="C16">
            <v>1998</v>
          </cell>
          <cell r="E16">
            <v>155589</v>
          </cell>
          <cell r="F16">
            <v>14549</v>
          </cell>
          <cell r="G16">
            <v>20493</v>
          </cell>
          <cell r="H16">
            <v>0</v>
          </cell>
          <cell r="I16">
            <v>68434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259069</v>
          </cell>
        </row>
        <row r="18">
          <cell r="B18" t="str">
            <v>3 Axles</v>
          </cell>
          <cell r="C18" t="str">
            <v>1993</v>
          </cell>
          <cell r="E18">
            <v>0.1</v>
          </cell>
          <cell r="F18" t="str">
            <v>-</v>
          </cell>
          <cell r="G18" t="str">
            <v>-</v>
          </cell>
          <cell r="H18">
            <v>0.2</v>
          </cell>
          <cell r="I18">
            <v>2.9</v>
          </cell>
          <cell r="J18">
            <v>22.8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>
            <v>26.1</v>
          </cell>
        </row>
        <row r="19">
          <cell r="C19" t="str">
            <v>1994</v>
          </cell>
          <cell r="E19">
            <v>57</v>
          </cell>
          <cell r="F19">
            <v>24</v>
          </cell>
          <cell r="G19">
            <v>33</v>
          </cell>
          <cell r="H19">
            <v>414</v>
          </cell>
          <cell r="I19">
            <v>3336</v>
          </cell>
          <cell r="J19">
            <v>23582</v>
          </cell>
          <cell r="K19">
            <v>4</v>
          </cell>
          <cell r="L19">
            <v>5</v>
          </cell>
          <cell r="M19">
            <v>0</v>
          </cell>
          <cell r="N19">
            <v>4</v>
          </cell>
          <cell r="O19">
            <v>9</v>
          </cell>
          <cell r="P19">
            <v>27468</v>
          </cell>
        </row>
        <row r="20">
          <cell r="C20" t="str">
            <v>1995</v>
          </cell>
          <cell r="E20">
            <v>72</v>
          </cell>
          <cell r="F20">
            <v>52</v>
          </cell>
          <cell r="G20">
            <v>63</v>
          </cell>
          <cell r="H20">
            <v>441</v>
          </cell>
          <cell r="I20">
            <v>3916</v>
          </cell>
          <cell r="J20">
            <v>23283</v>
          </cell>
          <cell r="K20">
            <v>0</v>
          </cell>
          <cell r="L20">
            <v>4</v>
          </cell>
          <cell r="M20">
            <v>0</v>
          </cell>
          <cell r="N20">
            <v>4</v>
          </cell>
          <cell r="O20">
            <v>0</v>
          </cell>
          <cell r="P20">
            <v>27839</v>
          </cell>
        </row>
        <row r="21">
          <cell r="C21">
            <v>1996</v>
          </cell>
          <cell r="E21">
            <v>117</v>
          </cell>
          <cell r="F21">
            <v>77</v>
          </cell>
          <cell r="G21">
            <v>61</v>
          </cell>
          <cell r="H21">
            <v>449</v>
          </cell>
          <cell r="I21">
            <v>4646</v>
          </cell>
          <cell r="J21">
            <v>23458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28808</v>
          </cell>
        </row>
        <row r="22">
          <cell r="C22">
            <v>1997</v>
          </cell>
          <cell r="E22">
            <v>129</v>
          </cell>
          <cell r="F22">
            <v>79</v>
          </cell>
          <cell r="G22">
            <v>62</v>
          </cell>
          <cell r="H22">
            <v>457</v>
          </cell>
          <cell r="I22">
            <v>5375</v>
          </cell>
          <cell r="J22">
            <v>23756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29858</v>
          </cell>
        </row>
        <row r="23">
          <cell r="C23">
            <v>1998</v>
          </cell>
          <cell r="E23">
            <v>138</v>
          </cell>
          <cell r="F23">
            <v>78</v>
          </cell>
          <cell r="G23">
            <v>67</v>
          </cell>
          <cell r="H23">
            <v>522</v>
          </cell>
          <cell r="I23">
            <v>6286</v>
          </cell>
          <cell r="J23">
            <v>24352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31443</v>
          </cell>
        </row>
        <row r="25">
          <cell r="B25" t="str">
            <v>4 Axles</v>
          </cell>
          <cell r="C25" t="str">
            <v>1993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>
            <v>0.1</v>
          </cell>
          <cell r="K25">
            <v>18.3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>
            <v>18.5</v>
          </cell>
        </row>
        <row r="26">
          <cell r="C26" t="str">
            <v>1994</v>
          </cell>
          <cell r="E26">
            <v>32</v>
          </cell>
          <cell r="F26">
            <v>8</v>
          </cell>
          <cell r="G26">
            <v>4</v>
          </cell>
          <cell r="H26">
            <v>16</v>
          </cell>
          <cell r="I26">
            <v>31</v>
          </cell>
          <cell r="J26">
            <v>177</v>
          </cell>
          <cell r="K26">
            <v>19706</v>
          </cell>
          <cell r="L26">
            <v>3</v>
          </cell>
          <cell r="M26">
            <v>0</v>
          </cell>
          <cell r="N26">
            <v>0</v>
          </cell>
          <cell r="O26">
            <v>0</v>
          </cell>
          <cell r="P26">
            <v>19977</v>
          </cell>
        </row>
        <row r="27">
          <cell r="C27" t="str">
            <v>1995</v>
          </cell>
          <cell r="E27">
            <v>47</v>
          </cell>
          <cell r="F27">
            <v>11</v>
          </cell>
          <cell r="G27">
            <v>230</v>
          </cell>
          <cell r="H27">
            <v>57</v>
          </cell>
          <cell r="I27">
            <v>24</v>
          </cell>
          <cell r="J27">
            <v>126</v>
          </cell>
          <cell r="K27">
            <v>19111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19608</v>
          </cell>
        </row>
        <row r="28">
          <cell r="C28">
            <v>1996</v>
          </cell>
          <cell r="E28">
            <v>56</v>
          </cell>
          <cell r="F28">
            <v>17</v>
          </cell>
          <cell r="G28">
            <v>210</v>
          </cell>
          <cell r="H28">
            <v>55</v>
          </cell>
          <cell r="I28">
            <v>23</v>
          </cell>
          <cell r="J28">
            <v>127</v>
          </cell>
          <cell r="K28">
            <v>18435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18923</v>
          </cell>
        </row>
        <row r="29">
          <cell r="C29">
            <v>1997</v>
          </cell>
          <cell r="E29">
            <v>55</v>
          </cell>
          <cell r="F29">
            <v>21</v>
          </cell>
          <cell r="G29">
            <v>163</v>
          </cell>
          <cell r="H29">
            <v>54</v>
          </cell>
          <cell r="I29">
            <v>28</v>
          </cell>
          <cell r="J29">
            <v>170</v>
          </cell>
          <cell r="K29">
            <v>18737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19228</v>
          </cell>
        </row>
        <row r="30">
          <cell r="C30">
            <v>1998</v>
          </cell>
          <cell r="E30">
            <v>59</v>
          </cell>
          <cell r="F30">
            <v>19</v>
          </cell>
          <cell r="G30">
            <v>149</v>
          </cell>
          <cell r="H30">
            <v>53</v>
          </cell>
          <cell r="I30">
            <v>26</v>
          </cell>
          <cell r="J30">
            <v>186</v>
          </cell>
          <cell r="K30">
            <v>18890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19382</v>
          </cell>
        </row>
        <row r="32">
          <cell r="B32" t="str">
            <v>All</v>
          </cell>
          <cell r="C32" t="str">
            <v>1993</v>
          </cell>
          <cell r="E32">
            <v>151.4</v>
          </cell>
          <cell r="F32">
            <v>16.600000000000001</v>
          </cell>
          <cell r="G32">
            <v>23.5</v>
          </cell>
          <cell r="H32">
            <v>75.599999999999994</v>
          </cell>
          <cell r="I32">
            <v>3</v>
          </cell>
          <cell r="J32">
            <v>23.2</v>
          </cell>
          <cell r="K32">
            <v>18.5</v>
          </cell>
          <cell r="L32">
            <v>0.2</v>
          </cell>
          <cell r="M32">
            <v>0.3</v>
          </cell>
          <cell r="N32" t="str">
            <v>-</v>
          </cell>
          <cell r="O32">
            <v>0.2</v>
          </cell>
          <cell r="P32">
            <v>312.5</v>
          </cell>
        </row>
        <row r="33">
          <cell r="C33" t="str">
            <v>1994</v>
          </cell>
          <cell r="E33">
            <v>150208</v>
          </cell>
          <cell r="F33">
            <v>15944</v>
          </cell>
          <cell r="G33">
            <v>22684</v>
          </cell>
          <cell r="H33">
            <v>75703</v>
          </cell>
          <cell r="I33">
            <v>3421</v>
          </cell>
          <cell r="J33">
            <v>23964</v>
          </cell>
          <cell r="K33">
            <v>19855</v>
          </cell>
          <cell r="L33">
            <v>171</v>
          </cell>
          <cell r="M33">
            <v>232</v>
          </cell>
          <cell r="N33">
            <v>18</v>
          </cell>
          <cell r="O33">
            <v>187</v>
          </cell>
          <cell r="P33">
            <v>312387</v>
          </cell>
        </row>
        <row r="34">
          <cell r="C34" t="str">
            <v>1995</v>
          </cell>
          <cell r="E34">
            <v>150802</v>
          </cell>
          <cell r="F34">
            <v>15989</v>
          </cell>
          <cell r="G34">
            <v>23076</v>
          </cell>
          <cell r="H34">
            <v>74040</v>
          </cell>
          <cell r="I34">
            <v>3942</v>
          </cell>
          <cell r="J34">
            <v>23414</v>
          </cell>
          <cell r="K34">
            <v>19119</v>
          </cell>
          <cell r="L34">
            <v>26</v>
          </cell>
          <cell r="M34">
            <v>0</v>
          </cell>
          <cell r="N34">
            <v>7</v>
          </cell>
          <cell r="O34">
            <v>1</v>
          </cell>
          <cell r="P34">
            <v>310534</v>
          </cell>
        </row>
        <row r="35">
          <cell r="C35">
            <v>1996</v>
          </cell>
          <cell r="E35">
            <v>153272</v>
          </cell>
          <cell r="F35">
            <v>15749</v>
          </cell>
          <cell r="G35">
            <v>22188</v>
          </cell>
          <cell r="H35">
            <v>73064</v>
          </cell>
          <cell r="I35">
            <v>4670</v>
          </cell>
          <cell r="J35">
            <v>23585</v>
          </cell>
          <cell r="K35">
            <v>18435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310964</v>
          </cell>
        </row>
        <row r="36">
          <cell r="C36">
            <v>1997</v>
          </cell>
          <cell r="E36">
            <v>153942</v>
          </cell>
          <cell r="F36">
            <v>15385</v>
          </cell>
          <cell r="G36">
            <v>21522</v>
          </cell>
          <cell r="H36">
            <v>71307</v>
          </cell>
          <cell r="I36">
            <v>5403</v>
          </cell>
          <cell r="J36">
            <v>23926</v>
          </cell>
          <cell r="K36">
            <v>18737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310223</v>
          </cell>
        </row>
        <row r="37">
          <cell r="C37">
            <v>1998</v>
          </cell>
          <cell r="E37">
            <v>155786</v>
          </cell>
          <cell r="F37">
            <v>14646</v>
          </cell>
          <cell r="G37">
            <v>20709</v>
          </cell>
          <cell r="H37">
            <v>69009</v>
          </cell>
          <cell r="I37">
            <v>6313</v>
          </cell>
          <cell r="J37">
            <v>24538</v>
          </cell>
          <cell r="K37">
            <v>18890</v>
          </cell>
          <cell r="L37">
            <v>1</v>
          </cell>
          <cell r="M37">
            <v>0</v>
          </cell>
          <cell r="N37">
            <v>2</v>
          </cell>
          <cell r="O37">
            <v>0</v>
          </cell>
          <cell r="P37">
            <v>309894</v>
          </cell>
        </row>
        <row r="39">
          <cell r="B39" t="str">
            <v>Articulated vehicles</v>
          </cell>
        </row>
        <row r="40">
          <cell r="B40" t="str">
            <v>2 Axle</v>
          </cell>
          <cell r="C40" t="str">
            <v>1993</v>
          </cell>
          <cell r="F40">
            <v>0.3</v>
          </cell>
          <cell r="H40">
            <v>1.7</v>
          </cell>
          <cell r="I40">
            <v>1.1000000000000001</v>
          </cell>
          <cell r="J40">
            <v>9.1</v>
          </cell>
          <cell r="K40">
            <v>1.1000000000000001</v>
          </cell>
          <cell r="L40">
            <v>17.7</v>
          </cell>
          <cell r="M40">
            <v>1.3</v>
          </cell>
          <cell r="N40">
            <v>35.9</v>
          </cell>
          <cell r="O40" t="str">
            <v>-</v>
          </cell>
          <cell r="P40">
            <v>68.3</v>
          </cell>
        </row>
        <row r="41">
          <cell r="B41" t="str">
            <v>tractive</v>
          </cell>
          <cell r="C41" t="str">
            <v>1994</v>
          </cell>
          <cell r="E41">
            <v>171</v>
          </cell>
          <cell r="F41">
            <v>29</v>
          </cell>
          <cell r="G41">
            <v>70</v>
          </cell>
          <cell r="H41">
            <v>1494</v>
          </cell>
          <cell r="I41">
            <v>1192</v>
          </cell>
          <cell r="J41">
            <v>9434</v>
          </cell>
          <cell r="K41">
            <v>1674</v>
          </cell>
          <cell r="L41">
            <v>16604</v>
          </cell>
          <cell r="M41">
            <v>1146</v>
          </cell>
          <cell r="N41">
            <v>39185</v>
          </cell>
          <cell r="O41">
            <v>0</v>
          </cell>
          <cell r="P41">
            <v>70999</v>
          </cell>
        </row>
        <row r="42">
          <cell r="B42" t="str">
            <v>units</v>
          </cell>
          <cell r="C42" t="str">
            <v>1995</v>
          </cell>
          <cell r="E42">
            <v>154</v>
          </cell>
          <cell r="F42">
            <v>28</v>
          </cell>
          <cell r="G42">
            <v>65</v>
          </cell>
          <cell r="H42">
            <v>1355</v>
          </cell>
          <cell r="I42">
            <v>1248</v>
          </cell>
          <cell r="J42">
            <v>9638</v>
          </cell>
          <cell r="K42">
            <v>2125</v>
          </cell>
          <cell r="L42">
            <v>14244</v>
          </cell>
          <cell r="M42">
            <v>1235</v>
          </cell>
          <cell r="N42">
            <v>42194</v>
          </cell>
          <cell r="O42">
            <v>2</v>
          </cell>
          <cell r="P42">
            <v>72288</v>
          </cell>
        </row>
        <row r="43">
          <cell r="C43">
            <v>1996</v>
          </cell>
          <cell r="E43">
            <v>151</v>
          </cell>
          <cell r="F43">
            <v>21</v>
          </cell>
          <cell r="G43">
            <v>48</v>
          </cell>
          <cell r="H43">
            <v>1264</v>
          </cell>
          <cell r="I43">
            <v>1328</v>
          </cell>
          <cell r="J43">
            <v>9686</v>
          </cell>
          <cell r="K43">
            <v>2354</v>
          </cell>
          <cell r="L43">
            <v>12477</v>
          </cell>
          <cell r="M43">
            <v>1324</v>
          </cell>
          <cell r="N43">
            <v>44199</v>
          </cell>
          <cell r="O43">
            <v>1</v>
          </cell>
          <cell r="P43">
            <v>72853</v>
          </cell>
        </row>
        <row r="44">
          <cell r="C44">
            <v>1997</v>
          </cell>
          <cell r="E44">
            <v>141</v>
          </cell>
          <cell r="F44">
            <v>24</v>
          </cell>
          <cell r="G44">
            <v>39</v>
          </cell>
          <cell r="H44">
            <v>1078</v>
          </cell>
          <cell r="I44">
            <v>1445</v>
          </cell>
          <cell r="J44">
            <v>9777</v>
          </cell>
          <cell r="K44">
            <v>2622</v>
          </cell>
          <cell r="L44">
            <v>11219</v>
          </cell>
          <cell r="M44">
            <v>1394</v>
          </cell>
          <cell r="N44">
            <v>46236</v>
          </cell>
          <cell r="O44">
            <v>2</v>
          </cell>
          <cell r="P44">
            <v>73977</v>
          </cell>
        </row>
        <row r="45">
          <cell r="C45">
            <v>1998</v>
          </cell>
          <cell r="E45">
            <v>139</v>
          </cell>
          <cell r="F45">
            <v>25</v>
          </cell>
          <cell r="G45">
            <v>36</v>
          </cell>
          <cell r="H45">
            <v>793</v>
          </cell>
          <cell r="I45">
            <v>1728</v>
          </cell>
          <cell r="J45">
            <v>9836</v>
          </cell>
          <cell r="K45">
            <v>2745</v>
          </cell>
          <cell r="L45">
            <v>9618</v>
          </cell>
          <cell r="M45">
            <v>1481</v>
          </cell>
          <cell r="N45">
            <v>45331</v>
          </cell>
          <cell r="O45">
            <v>323</v>
          </cell>
          <cell r="P45">
            <v>72255</v>
          </cell>
        </row>
        <row r="47">
          <cell r="B47" t="str">
            <v>3 Axles</v>
          </cell>
          <cell r="C47" t="str">
            <v>1993</v>
          </cell>
          <cell r="F47" t="str">
            <v>-</v>
          </cell>
          <cell r="H47" t="str">
            <v>-</v>
          </cell>
          <cell r="I47" t="str">
            <v>-</v>
          </cell>
          <cell r="J47">
            <v>0.2</v>
          </cell>
          <cell r="K47" t="str">
            <v>-</v>
          </cell>
          <cell r="L47">
            <v>0.4</v>
          </cell>
          <cell r="M47">
            <v>0.2</v>
          </cell>
          <cell r="N47">
            <v>28.5</v>
          </cell>
          <cell r="O47" t="str">
            <v>-</v>
          </cell>
          <cell r="P47">
            <v>29.3</v>
          </cell>
        </row>
        <row r="48">
          <cell r="B48" t="str">
            <v>tractive</v>
          </cell>
          <cell r="C48" t="str">
            <v>1994</v>
          </cell>
          <cell r="E48">
            <v>20</v>
          </cell>
          <cell r="F48">
            <v>4</v>
          </cell>
          <cell r="G48">
            <v>0</v>
          </cell>
          <cell r="H48">
            <v>9</v>
          </cell>
          <cell r="I48">
            <v>22</v>
          </cell>
          <cell r="J48">
            <v>142</v>
          </cell>
          <cell r="K48">
            <v>41</v>
          </cell>
          <cell r="L48">
            <v>431</v>
          </cell>
          <cell r="M48">
            <v>194</v>
          </cell>
          <cell r="N48">
            <v>31221</v>
          </cell>
          <cell r="O48">
            <v>204</v>
          </cell>
          <cell r="P48">
            <v>32288</v>
          </cell>
        </row>
        <row r="49">
          <cell r="B49" t="str">
            <v>units</v>
          </cell>
          <cell r="C49" t="str">
            <v>1995</v>
          </cell>
          <cell r="E49">
            <v>38</v>
          </cell>
          <cell r="F49">
            <v>24</v>
          </cell>
          <cell r="G49">
            <v>23</v>
          </cell>
          <cell r="H49">
            <v>59</v>
          </cell>
          <cell r="I49">
            <v>49</v>
          </cell>
          <cell r="J49">
            <v>328</v>
          </cell>
          <cell r="K49">
            <v>78</v>
          </cell>
          <cell r="L49">
            <v>506</v>
          </cell>
          <cell r="M49">
            <v>202</v>
          </cell>
          <cell r="N49">
            <v>33070</v>
          </cell>
          <cell r="O49">
            <v>718</v>
          </cell>
          <cell r="P49">
            <v>35095</v>
          </cell>
        </row>
        <row r="50">
          <cell r="C50">
            <v>1996</v>
          </cell>
          <cell r="E50">
            <v>62</v>
          </cell>
          <cell r="F50">
            <v>26</v>
          </cell>
          <cell r="G50">
            <v>32</v>
          </cell>
          <cell r="H50">
            <v>62</v>
          </cell>
          <cell r="I50">
            <v>65</v>
          </cell>
          <cell r="J50">
            <v>516</v>
          </cell>
          <cell r="K50">
            <v>90</v>
          </cell>
          <cell r="L50">
            <v>475</v>
          </cell>
          <cell r="M50">
            <v>204</v>
          </cell>
          <cell r="N50">
            <v>34027</v>
          </cell>
          <cell r="O50">
            <v>1215</v>
          </cell>
          <cell r="P50">
            <v>36774</v>
          </cell>
        </row>
        <row r="51">
          <cell r="C51">
            <v>1997</v>
          </cell>
          <cell r="E51">
            <v>53</v>
          </cell>
          <cell r="F51">
            <v>16</v>
          </cell>
          <cell r="G51">
            <v>18</v>
          </cell>
          <cell r="H51">
            <v>32</v>
          </cell>
          <cell r="I51">
            <v>57</v>
          </cell>
          <cell r="J51">
            <v>404</v>
          </cell>
          <cell r="K51">
            <v>104</v>
          </cell>
          <cell r="L51">
            <v>382</v>
          </cell>
          <cell r="M51">
            <v>270</v>
          </cell>
          <cell r="N51">
            <v>34963</v>
          </cell>
          <cell r="O51">
            <v>1912</v>
          </cell>
          <cell r="P51">
            <v>38211</v>
          </cell>
        </row>
        <row r="52">
          <cell r="C52">
            <v>1998</v>
          </cell>
          <cell r="E52">
            <v>48</v>
          </cell>
          <cell r="F52">
            <v>12</v>
          </cell>
          <cell r="G52">
            <v>15</v>
          </cell>
          <cell r="H52">
            <v>24</v>
          </cell>
          <cell r="I52">
            <v>55</v>
          </cell>
          <cell r="J52">
            <v>0</v>
          </cell>
          <cell r="K52">
            <v>126</v>
          </cell>
          <cell r="L52">
            <v>477</v>
          </cell>
          <cell r="M52">
            <v>318</v>
          </cell>
          <cell r="N52">
            <v>34848</v>
          </cell>
          <cell r="O52">
            <v>3006</v>
          </cell>
          <cell r="P52">
            <v>39355</v>
          </cell>
        </row>
        <row r="54">
          <cell r="B54" t="str">
            <v>All</v>
          </cell>
          <cell r="C54" t="str">
            <v>1993</v>
          </cell>
          <cell r="F54">
            <v>0.3</v>
          </cell>
          <cell r="H54">
            <v>1.7</v>
          </cell>
          <cell r="I54">
            <v>1.1000000000000001</v>
          </cell>
          <cell r="J54">
            <v>9.3000000000000007</v>
          </cell>
          <cell r="K54">
            <v>1.1000000000000001</v>
          </cell>
          <cell r="L54">
            <v>18.100000000000001</v>
          </cell>
          <cell r="M54">
            <v>1.5</v>
          </cell>
          <cell r="N54">
            <v>64.400000000000006</v>
          </cell>
          <cell r="O54" t="str">
            <v>-</v>
          </cell>
          <cell r="P54">
            <v>97.5</v>
          </cell>
        </row>
        <row r="55">
          <cell r="C55" t="str">
            <v>1994</v>
          </cell>
          <cell r="E55">
            <v>191</v>
          </cell>
          <cell r="F55">
            <v>33</v>
          </cell>
          <cell r="G55">
            <v>70</v>
          </cell>
          <cell r="H55">
            <v>1503</v>
          </cell>
          <cell r="I55">
            <v>1214</v>
          </cell>
          <cell r="J55">
            <v>9576</v>
          </cell>
          <cell r="K55">
            <v>1715</v>
          </cell>
          <cell r="L55">
            <v>17035</v>
          </cell>
          <cell r="M55">
            <v>1340</v>
          </cell>
          <cell r="N55">
            <v>70406</v>
          </cell>
          <cell r="O55">
            <v>204</v>
          </cell>
          <cell r="P55">
            <v>103287</v>
          </cell>
        </row>
        <row r="56">
          <cell r="C56" t="str">
            <v>1995</v>
          </cell>
          <cell r="E56">
            <v>199</v>
          </cell>
          <cell r="F56">
            <v>60</v>
          </cell>
          <cell r="G56">
            <v>91</v>
          </cell>
          <cell r="H56">
            <v>1418</v>
          </cell>
          <cell r="I56">
            <v>1298</v>
          </cell>
          <cell r="J56">
            <v>9967</v>
          </cell>
          <cell r="K56">
            <v>2203</v>
          </cell>
          <cell r="L56">
            <v>14751</v>
          </cell>
          <cell r="M56">
            <v>1437</v>
          </cell>
          <cell r="N56">
            <v>75268</v>
          </cell>
          <cell r="O56">
            <v>720</v>
          </cell>
          <cell r="P56">
            <v>107412</v>
          </cell>
        </row>
        <row r="57">
          <cell r="C57">
            <v>1996</v>
          </cell>
          <cell r="E57">
            <v>213</v>
          </cell>
          <cell r="F57">
            <v>47</v>
          </cell>
          <cell r="G57">
            <v>80</v>
          </cell>
          <cell r="H57">
            <v>1326</v>
          </cell>
          <cell r="I57">
            <v>1393</v>
          </cell>
          <cell r="J57">
            <v>10202</v>
          </cell>
          <cell r="K57">
            <v>2444</v>
          </cell>
          <cell r="L57">
            <v>12952</v>
          </cell>
          <cell r="M57">
            <v>1528</v>
          </cell>
          <cell r="N57">
            <v>78226</v>
          </cell>
          <cell r="O57">
            <v>1216</v>
          </cell>
          <cell r="P57">
            <v>109627</v>
          </cell>
        </row>
        <row r="58">
          <cell r="C58">
            <v>1997</v>
          </cell>
          <cell r="E58">
            <v>194</v>
          </cell>
          <cell r="F58">
            <v>40</v>
          </cell>
          <cell r="G58">
            <v>57</v>
          </cell>
          <cell r="H58">
            <v>1110</v>
          </cell>
          <cell r="I58">
            <v>1502</v>
          </cell>
          <cell r="J58">
            <v>10181</v>
          </cell>
          <cell r="K58">
            <v>2726</v>
          </cell>
          <cell r="L58">
            <v>11601</v>
          </cell>
          <cell r="M58">
            <v>1664</v>
          </cell>
          <cell r="N58">
            <v>81199</v>
          </cell>
          <cell r="O58">
            <v>1914</v>
          </cell>
          <cell r="P58">
            <v>112188</v>
          </cell>
        </row>
        <row r="59">
          <cell r="C59">
            <v>1998</v>
          </cell>
          <cell r="E59">
            <v>187</v>
          </cell>
          <cell r="F59">
            <v>37</v>
          </cell>
          <cell r="G59">
            <v>51</v>
          </cell>
          <cell r="H59">
            <v>817</v>
          </cell>
          <cell r="I59">
            <v>1783</v>
          </cell>
          <cell r="J59">
            <v>10187</v>
          </cell>
          <cell r="K59">
            <v>2871</v>
          </cell>
          <cell r="L59">
            <v>10095</v>
          </cell>
          <cell r="M59">
            <v>1799</v>
          </cell>
          <cell r="N59">
            <v>80179</v>
          </cell>
          <cell r="O59">
            <v>3329</v>
          </cell>
          <cell r="P59">
            <v>111335</v>
          </cell>
        </row>
        <row r="72">
          <cell r="E72">
            <v>3</v>
          </cell>
          <cell r="F72">
            <v>0</v>
          </cell>
          <cell r="G72">
            <v>3</v>
          </cell>
          <cell r="H72">
            <v>112</v>
          </cell>
          <cell r="I72">
            <v>366</v>
          </cell>
          <cell r="J72">
            <v>3645</v>
          </cell>
          <cell r="K72">
            <v>14</v>
          </cell>
          <cell r="L72">
            <v>29</v>
          </cell>
          <cell r="M72">
            <v>2</v>
          </cell>
          <cell r="N72">
            <v>40</v>
          </cell>
          <cell r="O72">
            <v>0</v>
          </cell>
          <cell r="P72">
            <v>4214</v>
          </cell>
        </row>
        <row r="73">
          <cell r="E73">
            <v>1</v>
          </cell>
          <cell r="F73">
            <v>0</v>
          </cell>
          <cell r="G73">
            <v>1</v>
          </cell>
          <cell r="H73">
            <v>25</v>
          </cell>
          <cell r="I73">
            <v>65</v>
          </cell>
          <cell r="J73">
            <v>332</v>
          </cell>
          <cell r="K73">
            <v>172</v>
          </cell>
          <cell r="L73">
            <v>601</v>
          </cell>
          <cell r="M73">
            <v>1166</v>
          </cell>
          <cell r="N73">
            <v>41213</v>
          </cell>
          <cell r="O73">
            <v>1</v>
          </cell>
          <cell r="P73">
            <v>43577</v>
          </cell>
        </row>
        <row r="74">
          <cell r="E74">
            <v>150</v>
          </cell>
          <cell r="F74">
            <v>28</v>
          </cell>
          <cell r="G74">
            <v>61</v>
          </cell>
          <cell r="H74">
            <v>1218</v>
          </cell>
          <cell r="I74">
            <v>817</v>
          </cell>
          <cell r="J74">
            <v>5661</v>
          </cell>
          <cell r="K74">
            <v>1939</v>
          </cell>
          <cell r="L74">
            <v>13614</v>
          </cell>
          <cell r="M74">
            <v>67</v>
          </cell>
          <cell r="N74">
            <v>941</v>
          </cell>
          <cell r="O74">
            <v>1</v>
          </cell>
          <cell r="P74">
            <v>24497</v>
          </cell>
        </row>
        <row r="78">
          <cell r="E78">
            <v>2</v>
          </cell>
          <cell r="F78">
            <v>1</v>
          </cell>
          <cell r="G78">
            <v>0</v>
          </cell>
          <cell r="H78">
            <v>0</v>
          </cell>
          <cell r="I78">
            <v>1</v>
          </cell>
          <cell r="J78">
            <v>40</v>
          </cell>
          <cell r="K78">
            <v>26</v>
          </cell>
          <cell r="L78">
            <v>266</v>
          </cell>
          <cell r="M78">
            <v>128</v>
          </cell>
          <cell r="N78">
            <v>30</v>
          </cell>
          <cell r="O78">
            <v>2</v>
          </cell>
          <cell r="P78">
            <v>496</v>
          </cell>
        </row>
        <row r="79"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5</v>
          </cell>
          <cell r="J79">
            <v>19</v>
          </cell>
          <cell r="K79">
            <v>4</v>
          </cell>
          <cell r="L79">
            <v>97</v>
          </cell>
          <cell r="M79">
            <v>50</v>
          </cell>
          <cell r="N79">
            <v>18199</v>
          </cell>
          <cell r="O79">
            <v>406</v>
          </cell>
          <cell r="P79">
            <v>18783</v>
          </cell>
        </row>
        <row r="80">
          <cell r="E80">
            <v>36</v>
          </cell>
          <cell r="F80">
            <v>23</v>
          </cell>
          <cell r="G80">
            <v>22</v>
          </cell>
          <cell r="H80">
            <v>57</v>
          </cell>
          <cell r="I80">
            <v>43</v>
          </cell>
          <cell r="J80">
            <v>269</v>
          </cell>
          <cell r="K80">
            <v>48</v>
          </cell>
          <cell r="L80">
            <v>143</v>
          </cell>
          <cell r="M80">
            <v>24</v>
          </cell>
          <cell r="N80">
            <v>14841</v>
          </cell>
          <cell r="O80">
            <v>310</v>
          </cell>
          <cell r="P80">
            <v>15816</v>
          </cell>
        </row>
        <row r="84">
          <cell r="E84">
            <v>5</v>
          </cell>
          <cell r="F84">
            <v>1</v>
          </cell>
          <cell r="G84">
            <v>3</v>
          </cell>
          <cell r="H84">
            <v>112</v>
          </cell>
          <cell r="I84">
            <v>367</v>
          </cell>
          <cell r="J84">
            <v>3685</v>
          </cell>
          <cell r="K84">
            <v>40</v>
          </cell>
          <cell r="L84">
            <v>295</v>
          </cell>
          <cell r="M84">
            <v>130</v>
          </cell>
          <cell r="N84">
            <v>70</v>
          </cell>
          <cell r="O84">
            <v>2</v>
          </cell>
          <cell r="P84">
            <v>4710</v>
          </cell>
        </row>
        <row r="85">
          <cell r="E85">
            <v>1</v>
          </cell>
          <cell r="F85">
            <v>0</v>
          </cell>
          <cell r="G85">
            <v>2</v>
          </cell>
          <cell r="H85">
            <v>27</v>
          </cell>
          <cell r="I85">
            <v>70</v>
          </cell>
          <cell r="J85">
            <v>351</v>
          </cell>
          <cell r="K85">
            <v>176</v>
          </cell>
          <cell r="L85">
            <v>698</v>
          </cell>
          <cell r="M85">
            <v>1216</v>
          </cell>
          <cell r="N85">
            <v>59412</v>
          </cell>
          <cell r="O85">
            <v>407</v>
          </cell>
          <cell r="P85">
            <v>62360</v>
          </cell>
        </row>
        <row r="86">
          <cell r="E86">
            <v>186</v>
          </cell>
          <cell r="F86">
            <v>51</v>
          </cell>
          <cell r="G86">
            <v>83</v>
          </cell>
          <cell r="H86">
            <v>1275</v>
          </cell>
          <cell r="I86">
            <v>860</v>
          </cell>
          <cell r="J86">
            <v>5930</v>
          </cell>
          <cell r="K86">
            <v>1987</v>
          </cell>
          <cell r="L86">
            <v>13757</v>
          </cell>
          <cell r="M86">
            <v>91</v>
          </cell>
          <cell r="N86">
            <v>15782</v>
          </cell>
          <cell r="O86">
            <v>311</v>
          </cell>
          <cell r="P86">
            <v>40313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esa"/>
      <sheetName val="Sheet5"/>
    </sheetNames>
    <sheetDataSet>
      <sheetData sheetId="0"/>
      <sheetData sheetId="1">
        <row r="4">
          <cell r="Q4">
            <v>13367</v>
          </cell>
        </row>
        <row r="5">
          <cell r="Q5">
            <v>316</v>
          </cell>
        </row>
        <row r="6">
          <cell r="Q6">
            <v>155</v>
          </cell>
        </row>
        <row r="7">
          <cell r="Q7">
            <v>430</v>
          </cell>
        </row>
        <row r="8">
          <cell r="Q8">
            <v>694</v>
          </cell>
        </row>
        <row r="9">
          <cell r="Q9">
            <v>593</v>
          </cell>
        </row>
        <row r="10">
          <cell r="Q10">
            <v>1304</v>
          </cell>
        </row>
        <row r="11">
          <cell r="Q11">
            <v>1149</v>
          </cell>
        </row>
        <row r="12">
          <cell r="Q12">
            <v>435</v>
          </cell>
        </row>
        <row r="13">
          <cell r="Q13">
            <v>513</v>
          </cell>
        </row>
        <row r="14">
          <cell r="Q14">
            <v>485</v>
          </cell>
        </row>
        <row r="15">
          <cell r="Q15">
            <v>867</v>
          </cell>
        </row>
        <row r="16">
          <cell r="Q16">
            <v>144</v>
          </cell>
        </row>
        <row r="17">
          <cell r="Q17">
            <v>501</v>
          </cell>
        </row>
        <row r="18">
          <cell r="Q18">
            <v>423</v>
          </cell>
        </row>
        <row r="19">
          <cell r="Q19">
            <v>875</v>
          </cell>
        </row>
        <row r="20">
          <cell r="Q20">
            <v>603</v>
          </cell>
        </row>
        <row r="21">
          <cell r="Q21">
            <v>1225</v>
          </cell>
        </row>
        <row r="22">
          <cell r="Q22">
            <v>864</v>
          </cell>
        </row>
        <row r="23">
          <cell r="Q23">
            <v>737</v>
          </cell>
        </row>
        <row r="24">
          <cell r="Q24">
            <v>308</v>
          </cell>
        </row>
        <row r="25">
          <cell r="Q25">
            <v>223</v>
          </cell>
        </row>
        <row r="26">
          <cell r="Q26">
            <v>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publications/vehicles-statistics-guidance" TargetMode="External"/><Relationship Id="rId2" Type="http://schemas.openxmlformats.org/officeDocument/2006/relationships/hyperlink" Target="https://www.gov.uk/plug-in-car-van-grants/eligibility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ea.europa.eu/data-and-maps/indicators/average-co2-emissions-from-motor-vehicles/assessment-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ea.europa.eu/data-and-maps/indicators/average-co2-emissions-from-motor-vehicles/assessment-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>
      <selection sqref="A1:XFD1048576"/>
    </sheetView>
  </sheetViews>
  <sheetFormatPr defaultRowHeight="14.25" x14ac:dyDescent="0.2"/>
  <cols>
    <col min="1" max="1" width="9.85546875" style="5" customWidth="1"/>
    <col min="2" max="2" width="13.140625" style="4" customWidth="1"/>
    <col min="3" max="3" width="13.7109375" style="4" customWidth="1"/>
    <col min="4" max="5" width="19" style="4" customWidth="1"/>
    <col min="6" max="6" width="13.42578125" style="4" customWidth="1"/>
    <col min="7" max="7" width="18.42578125" style="4" customWidth="1"/>
    <col min="8" max="8" width="15.85546875" style="4" customWidth="1"/>
    <col min="9" max="11" width="13.140625" style="4" customWidth="1"/>
    <col min="12" max="12" width="9.140625" style="4" customWidth="1"/>
    <col min="13" max="16384" width="9.140625" style="4"/>
  </cols>
  <sheetData>
    <row r="1" spans="1:11" s="23" customFormat="1" ht="15" x14ac:dyDescent="0.25">
      <c r="A1" s="47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23" customFormat="1" ht="15" x14ac:dyDescent="0.25">
      <c r="A2" s="46" t="s">
        <v>44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s="23" customFormat="1" x14ac:dyDescent="0.2">
      <c r="A3" s="4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23" customFormat="1" ht="15" x14ac:dyDescent="0.25">
      <c r="A4" s="43" t="s">
        <v>43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s="23" customFormat="1" ht="15" x14ac:dyDescent="0.2">
      <c r="A5" s="41" t="s">
        <v>42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s="23" customFormat="1" ht="15" x14ac:dyDescent="0.2">
      <c r="A6" s="41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s="7" customFormat="1" ht="15.75" thickBot="1" x14ac:dyDescent="0.3">
      <c r="A7" s="40" t="s">
        <v>41</v>
      </c>
      <c r="B7" s="39"/>
      <c r="C7" s="39"/>
      <c r="D7" s="39"/>
      <c r="E7" s="39"/>
      <c r="F7" s="39"/>
      <c r="G7" s="39"/>
      <c r="H7" s="39"/>
      <c r="I7" s="39"/>
      <c r="J7" s="39"/>
      <c r="K7" s="38" t="s">
        <v>39</v>
      </c>
    </row>
    <row r="8" spans="1:11" s="7" customFormat="1" ht="42" customHeight="1" thickBot="1" x14ac:dyDescent="0.3">
      <c r="A8" s="37" t="s">
        <v>0</v>
      </c>
      <c r="B8" s="35" t="s">
        <v>1</v>
      </c>
      <c r="C8" s="35" t="s">
        <v>2</v>
      </c>
      <c r="D8" s="36" t="s">
        <v>38</v>
      </c>
      <c r="E8" s="36" t="s">
        <v>37</v>
      </c>
      <c r="F8" s="36" t="s">
        <v>36</v>
      </c>
      <c r="G8" s="36" t="s">
        <v>35</v>
      </c>
      <c r="H8" s="36" t="s">
        <v>34</v>
      </c>
      <c r="I8" s="36" t="s">
        <v>33</v>
      </c>
      <c r="J8" s="35" t="s">
        <v>32</v>
      </c>
      <c r="K8" s="34" t="s">
        <v>31</v>
      </c>
    </row>
    <row r="9" spans="1:11" s="7" customFormat="1" ht="24.75" customHeight="1" x14ac:dyDescent="0.25">
      <c r="A9" s="8" t="s">
        <v>30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s="7" customFormat="1" ht="15" x14ac:dyDescent="0.25">
      <c r="A10" s="5">
        <v>1994</v>
      </c>
      <c r="B10" s="32">
        <v>19620.898000000001</v>
      </c>
      <c r="C10" s="32">
        <v>1576.1959999999999</v>
      </c>
      <c r="D10" s="32">
        <v>0</v>
      </c>
      <c r="E10" s="32">
        <v>0</v>
      </c>
      <c r="F10" s="32">
        <v>9.2999999999999999E-2</v>
      </c>
      <c r="G10" s="32">
        <v>0</v>
      </c>
      <c r="H10" s="32">
        <v>0</v>
      </c>
      <c r="I10" s="32">
        <v>1.788</v>
      </c>
      <c r="J10" s="32">
        <v>0.22800000000000001</v>
      </c>
      <c r="K10" s="32">
        <v>21199.203000000001</v>
      </c>
    </row>
    <row r="11" spans="1:11" s="7" customFormat="1" ht="15" x14ac:dyDescent="0.25">
      <c r="A11" s="5">
        <v>1995</v>
      </c>
      <c r="B11" s="32">
        <v>19499.762999999999</v>
      </c>
      <c r="C11" s="32">
        <v>1891.271</v>
      </c>
      <c r="D11" s="32">
        <v>0</v>
      </c>
      <c r="E11" s="32">
        <v>0</v>
      </c>
      <c r="F11" s="32">
        <v>7.3999999999999996E-2</v>
      </c>
      <c r="G11" s="32">
        <v>0</v>
      </c>
      <c r="H11" s="32">
        <v>0</v>
      </c>
      <c r="I11" s="32">
        <v>2.8570000000000002</v>
      </c>
      <c r="J11" s="32">
        <v>0.13800000000000001</v>
      </c>
      <c r="K11" s="32">
        <v>21394.102999999999</v>
      </c>
    </row>
    <row r="12" spans="1:11" s="31" customFormat="1" ht="21.75" customHeight="1" x14ac:dyDescent="0.25">
      <c r="A12" s="5">
        <v>1996</v>
      </c>
      <c r="B12" s="32">
        <v>20051.601999999999</v>
      </c>
      <c r="C12" s="32">
        <v>2181.634</v>
      </c>
      <c r="D12" s="32">
        <v>0</v>
      </c>
      <c r="E12" s="32">
        <v>0</v>
      </c>
      <c r="F12" s="32">
        <v>9.4E-2</v>
      </c>
      <c r="G12" s="32">
        <v>0</v>
      </c>
      <c r="H12" s="32">
        <v>0</v>
      </c>
      <c r="I12" s="32">
        <v>4.085</v>
      </c>
      <c r="J12" s="32">
        <v>0.123</v>
      </c>
      <c r="K12" s="32">
        <v>22237.538</v>
      </c>
    </row>
    <row r="13" spans="1:11" s="7" customFormat="1" ht="15" x14ac:dyDescent="0.25">
      <c r="A13" s="5">
        <v>1997</v>
      </c>
      <c r="B13" s="32">
        <v>20384.710999999999</v>
      </c>
      <c r="C13" s="32">
        <v>2440.5079999999998</v>
      </c>
      <c r="D13" s="32">
        <v>0</v>
      </c>
      <c r="E13" s="32">
        <v>0</v>
      </c>
      <c r="F13" s="32">
        <v>0.11600000000000001</v>
      </c>
      <c r="G13" s="32">
        <v>0</v>
      </c>
      <c r="H13" s="32">
        <v>0</v>
      </c>
      <c r="I13" s="32">
        <v>6.2409999999999997</v>
      </c>
      <c r="J13" s="32">
        <v>0.122</v>
      </c>
      <c r="K13" s="32">
        <v>22831.698</v>
      </c>
    </row>
    <row r="14" spans="1:11" s="7" customFormat="1" ht="15" x14ac:dyDescent="0.25">
      <c r="A14" s="5">
        <v>1998</v>
      </c>
      <c r="B14" s="32">
        <v>20590.535</v>
      </c>
      <c r="C14" s="32">
        <v>2692.904</v>
      </c>
      <c r="D14" s="32">
        <v>0</v>
      </c>
      <c r="E14" s="32">
        <v>0</v>
      </c>
      <c r="F14" s="32">
        <v>0.151</v>
      </c>
      <c r="G14" s="32">
        <v>0</v>
      </c>
      <c r="H14" s="32">
        <v>0</v>
      </c>
      <c r="I14" s="32">
        <v>9.6319999999999997</v>
      </c>
      <c r="J14" s="32">
        <v>0.11</v>
      </c>
      <c r="K14" s="32">
        <v>23293.331999999999</v>
      </c>
    </row>
    <row r="15" spans="1:11" s="7" customFormat="1" ht="15" x14ac:dyDescent="0.25">
      <c r="A15" s="5">
        <v>1999</v>
      </c>
      <c r="B15" s="32">
        <v>21031.016</v>
      </c>
      <c r="C15" s="32">
        <v>2929.873</v>
      </c>
      <c r="D15" s="32">
        <v>0</v>
      </c>
      <c r="E15" s="32">
        <v>0</v>
      </c>
      <c r="F15" s="32">
        <v>0.19500000000000001</v>
      </c>
      <c r="G15" s="32">
        <v>0</v>
      </c>
      <c r="H15" s="32">
        <v>0</v>
      </c>
      <c r="I15" s="32">
        <v>13.776</v>
      </c>
      <c r="J15" s="32">
        <v>7.6999999999999999E-2</v>
      </c>
      <c r="K15" s="32">
        <v>23974.937000000002</v>
      </c>
    </row>
    <row r="16" spans="1:11" s="7" customFormat="1" ht="15" x14ac:dyDescent="0.25">
      <c r="A16" s="5">
        <v>2000</v>
      </c>
      <c r="B16" s="32">
        <v>21232.434000000001</v>
      </c>
      <c r="C16" s="32">
        <v>3152.7080000000001</v>
      </c>
      <c r="D16" s="32">
        <v>0.182</v>
      </c>
      <c r="E16" s="32">
        <v>0</v>
      </c>
      <c r="F16" s="32">
        <v>0.221</v>
      </c>
      <c r="G16" s="32">
        <v>0</v>
      </c>
      <c r="H16" s="32">
        <v>0</v>
      </c>
      <c r="I16" s="32">
        <v>19.963000000000001</v>
      </c>
      <c r="J16" s="32">
        <v>4.1000000000000002E-2</v>
      </c>
      <c r="K16" s="32">
        <v>24405.548999999999</v>
      </c>
    </row>
    <row r="17" spans="1:11" s="31" customFormat="1" ht="21.75" customHeight="1" x14ac:dyDescent="0.25">
      <c r="A17" s="5">
        <v>2001</v>
      </c>
      <c r="B17" s="32">
        <v>21640.842000000001</v>
      </c>
      <c r="C17" s="32">
        <v>3459.5439999999999</v>
      </c>
      <c r="D17" s="32">
        <v>0.77</v>
      </c>
      <c r="E17" s="32">
        <v>0</v>
      </c>
      <c r="F17" s="32">
        <v>0.27200000000000002</v>
      </c>
      <c r="G17" s="32">
        <v>0</v>
      </c>
      <c r="H17" s="32">
        <v>0</v>
      </c>
      <c r="I17" s="32">
        <v>24.379000000000001</v>
      </c>
      <c r="J17" s="32">
        <v>0.06</v>
      </c>
      <c r="K17" s="32">
        <v>25125.866999999998</v>
      </c>
    </row>
    <row r="18" spans="1:11" s="7" customFormat="1" ht="15" x14ac:dyDescent="0.25">
      <c r="A18" s="5">
        <v>2002</v>
      </c>
      <c r="B18" s="32">
        <v>21839.241999999998</v>
      </c>
      <c r="C18" s="32">
        <v>3912.3710000000001</v>
      </c>
      <c r="D18" s="32">
        <v>1.0940000000000001</v>
      </c>
      <c r="E18" s="32">
        <v>0</v>
      </c>
      <c r="F18" s="32">
        <v>0.32600000000000001</v>
      </c>
      <c r="G18" s="32">
        <v>0</v>
      </c>
      <c r="H18" s="32">
        <v>3.0000000000000001E-3</v>
      </c>
      <c r="I18" s="32">
        <v>28.834</v>
      </c>
      <c r="J18" s="32">
        <v>6.0999999999999999E-2</v>
      </c>
      <c r="K18" s="32">
        <v>25781.931</v>
      </c>
    </row>
    <row r="19" spans="1:11" s="7" customFormat="1" ht="15" x14ac:dyDescent="0.25">
      <c r="A19" s="5">
        <v>2003</v>
      </c>
      <c r="B19" s="32">
        <v>21805.236000000001</v>
      </c>
      <c r="C19" s="32">
        <v>4399.607</v>
      </c>
      <c r="D19" s="32">
        <v>1.484</v>
      </c>
      <c r="E19" s="32">
        <v>0</v>
      </c>
      <c r="F19" s="32">
        <v>0.34899999999999998</v>
      </c>
      <c r="G19" s="32">
        <v>0</v>
      </c>
      <c r="H19" s="32">
        <v>4.0000000000000001E-3</v>
      </c>
      <c r="I19" s="32">
        <v>33.646999999999998</v>
      </c>
      <c r="J19" s="32">
        <v>7.6999999999999999E-2</v>
      </c>
      <c r="K19" s="32">
        <v>26240.403999999999</v>
      </c>
    </row>
    <row r="20" spans="1:11" s="7" customFormat="1" ht="15" x14ac:dyDescent="0.25">
      <c r="A20" s="5">
        <v>2004</v>
      </c>
      <c r="B20" s="32">
        <v>21976.370999999999</v>
      </c>
      <c r="C20" s="32">
        <v>5010.5810000000001</v>
      </c>
      <c r="D20" s="32">
        <v>3.0369999999999999</v>
      </c>
      <c r="E20" s="32">
        <v>0</v>
      </c>
      <c r="F20" s="32">
        <v>0.39900000000000002</v>
      </c>
      <c r="G20" s="32">
        <v>0</v>
      </c>
      <c r="H20" s="32">
        <v>6.0000000000000001E-3</v>
      </c>
      <c r="I20" s="32">
        <v>37.613</v>
      </c>
      <c r="J20" s="32">
        <v>9.1999999999999998E-2</v>
      </c>
      <c r="K20" s="32">
        <v>27028.098999999998</v>
      </c>
    </row>
    <row r="21" spans="1:11" s="7" customFormat="1" ht="15" x14ac:dyDescent="0.25">
      <c r="A21" s="5">
        <v>2005</v>
      </c>
      <c r="B21" s="32">
        <v>21875.757000000001</v>
      </c>
      <c r="C21" s="32">
        <v>5596.0990000000002</v>
      </c>
      <c r="D21" s="32">
        <v>8.3140000000000001</v>
      </c>
      <c r="E21" s="32">
        <v>0</v>
      </c>
      <c r="F21" s="32">
        <v>0.56399999999999995</v>
      </c>
      <c r="G21" s="32">
        <v>0</v>
      </c>
      <c r="H21" s="32">
        <v>8.0000000000000002E-3</v>
      </c>
      <c r="I21" s="32">
        <v>39.540999999999997</v>
      </c>
      <c r="J21" s="32">
        <v>0.115</v>
      </c>
      <c r="K21" s="32">
        <v>27520.398000000001</v>
      </c>
    </row>
    <row r="22" spans="1:11" s="31" customFormat="1" ht="21.75" customHeight="1" x14ac:dyDescent="0.25">
      <c r="A22" s="5">
        <v>2006</v>
      </c>
      <c r="B22" s="32">
        <v>21465.565999999999</v>
      </c>
      <c r="C22" s="32">
        <v>6083.3159999999998</v>
      </c>
      <c r="D22" s="32">
        <v>16.907</v>
      </c>
      <c r="E22" s="32">
        <v>0</v>
      </c>
      <c r="F22" s="32">
        <v>0.80700000000000005</v>
      </c>
      <c r="G22" s="32">
        <v>0</v>
      </c>
      <c r="H22" s="32">
        <v>8.0000000000000002E-3</v>
      </c>
      <c r="I22" s="32">
        <v>42.402999999999999</v>
      </c>
      <c r="J22" s="32">
        <v>0.16400000000000001</v>
      </c>
      <c r="K22" s="32">
        <v>27609.170999999998</v>
      </c>
    </row>
    <row r="23" spans="1:11" s="7" customFormat="1" ht="15" x14ac:dyDescent="0.25">
      <c r="A23" s="5">
        <v>2007</v>
      </c>
      <c r="B23" s="32">
        <v>21264.179</v>
      </c>
      <c r="C23" s="32">
        <v>6657.3829999999998</v>
      </c>
      <c r="D23" s="32">
        <v>32.055</v>
      </c>
      <c r="E23" s="32">
        <v>0</v>
      </c>
      <c r="F23" s="32">
        <v>1.1919999999999999</v>
      </c>
      <c r="G23" s="32">
        <v>0</v>
      </c>
      <c r="H23" s="32">
        <v>7.0000000000000001E-3</v>
      </c>
      <c r="I23" s="32">
        <v>45.125999999999998</v>
      </c>
      <c r="J23" s="32">
        <v>0.32200000000000001</v>
      </c>
      <c r="K23" s="32">
        <v>28000.263999999999</v>
      </c>
    </row>
    <row r="24" spans="1:11" s="7" customFormat="1" ht="15" x14ac:dyDescent="0.25">
      <c r="A24" s="5">
        <v>2008</v>
      </c>
      <c r="B24" s="32">
        <v>20898.866000000002</v>
      </c>
      <c r="C24" s="32">
        <v>7163.5039999999999</v>
      </c>
      <c r="D24" s="32">
        <v>47.036000000000001</v>
      </c>
      <c r="E24" s="32">
        <v>0</v>
      </c>
      <c r="F24" s="32">
        <v>1.325</v>
      </c>
      <c r="G24" s="32">
        <v>0</v>
      </c>
      <c r="H24" s="32">
        <v>8.0000000000000002E-3</v>
      </c>
      <c r="I24" s="32">
        <v>49.594000000000001</v>
      </c>
      <c r="J24" s="32">
        <v>0.36899999999999999</v>
      </c>
      <c r="K24" s="32">
        <v>28160.702000000001</v>
      </c>
    </row>
    <row r="25" spans="1:11" s="7" customFormat="1" ht="15" x14ac:dyDescent="0.25">
      <c r="A25" s="5">
        <v>2009</v>
      </c>
      <c r="B25" s="32">
        <v>20490.93</v>
      </c>
      <c r="C25" s="32">
        <v>7641.4189999999999</v>
      </c>
      <c r="D25" s="32">
        <v>61.344000000000001</v>
      </c>
      <c r="E25" s="32">
        <v>0</v>
      </c>
      <c r="F25" s="32">
        <v>1.454</v>
      </c>
      <c r="G25" s="32">
        <v>0</v>
      </c>
      <c r="H25" s="32">
        <v>8.0000000000000002E-3</v>
      </c>
      <c r="I25" s="32">
        <v>50.92</v>
      </c>
      <c r="J25" s="32">
        <v>0.39500000000000002</v>
      </c>
      <c r="K25" s="32">
        <v>28246.47</v>
      </c>
    </row>
    <row r="26" spans="1:11" s="7" customFormat="1" ht="15" x14ac:dyDescent="0.25">
      <c r="A26" s="5">
        <v>2010</v>
      </c>
      <c r="B26" s="32">
        <v>20082.86</v>
      </c>
      <c r="C26" s="32">
        <v>8202.6830000000009</v>
      </c>
      <c r="D26" s="32">
        <v>82.058999999999997</v>
      </c>
      <c r="E26" s="32">
        <v>0.313</v>
      </c>
      <c r="F26" s="32">
        <v>1.5449999999999999</v>
      </c>
      <c r="G26" s="32">
        <v>0</v>
      </c>
      <c r="H26" s="32">
        <v>8.0000000000000002E-3</v>
      </c>
      <c r="I26" s="32">
        <v>50.95</v>
      </c>
      <c r="J26" s="32">
        <v>0.45900000000000002</v>
      </c>
      <c r="K26" s="32">
        <v>28420.877</v>
      </c>
    </row>
    <row r="27" spans="1:11" s="31" customFormat="1" ht="21.75" customHeight="1" x14ac:dyDescent="0.25">
      <c r="A27" s="5">
        <v>2011</v>
      </c>
      <c r="B27" s="32">
        <v>19548.227999999999</v>
      </c>
      <c r="C27" s="32">
        <v>8763.4950000000008</v>
      </c>
      <c r="D27" s="32">
        <v>102.03700000000001</v>
      </c>
      <c r="E27" s="32">
        <v>0.52700000000000002</v>
      </c>
      <c r="F27" s="32">
        <v>2.6120000000000001</v>
      </c>
      <c r="G27" s="32">
        <v>4.0000000000000001E-3</v>
      </c>
      <c r="H27" s="32">
        <v>5.0000000000000001E-3</v>
      </c>
      <c r="I27" s="32">
        <v>49.947000000000003</v>
      </c>
      <c r="J27" s="32">
        <v>0.434</v>
      </c>
      <c r="K27" s="32">
        <v>28467.289000000001</v>
      </c>
    </row>
    <row r="28" spans="1:11" s="7" customFormat="1" ht="15" x14ac:dyDescent="0.25">
      <c r="A28" s="5">
        <v>2012</v>
      </c>
      <c r="B28" s="32">
        <v>19158.596000000001</v>
      </c>
      <c r="C28" s="32">
        <v>9385.1190000000006</v>
      </c>
      <c r="D28" s="32">
        <v>123.959</v>
      </c>
      <c r="E28" s="32">
        <v>1.097</v>
      </c>
      <c r="F28" s="32">
        <v>4.0679999999999996</v>
      </c>
      <c r="G28" s="32">
        <v>0.51800000000000002</v>
      </c>
      <c r="H28" s="32">
        <v>1.0999999999999999E-2</v>
      </c>
      <c r="I28" s="32">
        <v>48.665999999999997</v>
      </c>
      <c r="J28" s="32">
        <v>0.41899999999999998</v>
      </c>
      <c r="K28" s="32">
        <v>28722.453000000001</v>
      </c>
    </row>
    <row r="29" spans="1:11" s="7" customFormat="1" ht="15" x14ac:dyDescent="0.25">
      <c r="A29" s="5">
        <v>2013</v>
      </c>
      <c r="B29" s="32">
        <v>18870.062000000002</v>
      </c>
      <c r="C29" s="32">
        <v>10064.151</v>
      </c>
      <c r="D29" s="32">
        <v>151.27199999999999</v>
      </c>
      <c r="E29" s="32">
        <v>1.6859999999999999</v>
      </c>
      <c r="F29" s="32">
        <v>6.1669999999999998</v>
      </c>
      <c r="G29" s="32">
        <v>0.89200000000000002</v>
      </c>
      <c r="H29" s="32">
        <v>1.0999999999999999E-2</v>
      </c>
      <c r="I29" s="32">
        <v>46.273000000000003</v>
      </c>
      <c r="J29" s="32">
        <v>0.42299999999999999</v>
      </c>
      <c r="K29" s="32">
        <v>29140.937000000002</v>
      </c>
    </row>
    <row r="30" spans="1:11" s="7" customFormat="1" ht="15" x14ac:dyDescent="0.25">
      <c r="A30" s="5">
        <v>2014</v>
      </c>
      <c r="B30" s="32">
        <v>18632.429</v>
      </c>
      <c r="C30" s="32">
        <v>10730.906000000001</v>
      </c>
      <c r="D30" s="32">
        <v>182.381</v>
      </c>
      <c r="E30" s="32">
        <v>7.8710000000000004</v>
      </c>
      <c r="F30" s="32">
        <v>12.111000000000001</v>
      </c>
      <c r="G30" s="32">
        <v>2.157</v>
      </c>
      <c r="H30" s="32">
        <v>1.6E-2</v>
      </c>
      <c r="I30" s="32">
        <v>43.213000000000001</v>
      </c>
      <c r="J30" s="32">
        <v>0.40500000000000003</v>
      </c>
      <c r="K30" s="32">
        <v>29611.489000000001</v>
      </c>
    </row>
    <row r="31" spans="1:11" s="31" customFormat="1" ht="15.75" customHeight="1" x14ac:dyDescent="0.25">
      <c r="A31" s="5">
        <v>2015</v>
      </c>
      <c r="B31" s="32">
        <v>18511.467000000001</v>
      </c>
      <c r="C31" s="32">
        <v>11428.857</v>
      </c>
      <c r="D31" s="32">
        <v>221.822</v>
      </c>
      <c r="E31" s="32">
        <v>23.821999999999999</v>
      </c>
      <c r="F31" s="32">
        <v>20.466000000000001</v>
      </c>
      <c r="G31" s="32">
        <v>3.78</v>
      </c>
      <c r="H31" s="32">
        <v>2.5999999999999999E-2</v>
      </c>
      <c r="I31" s="32">
        <v>39.65</v>
      </c>
      <c r="J31" s="32">
        <v>0.40400000000000003</v>
      </c>
      <c r="K31" s="32">
        <v>30250.294000000002</v>
      </c>
    </row>
    <row r="32" spans="1:11" s="31" customFormat="1" ht="21.75" customHeight="1" x14ac:dyDescent="0.25">
      <c r="A32" s="5">
        <v>2016</v>
      </c>
      <c r="B32" s="32">
        <v>18410.232</v>
      </c>
      <c r="C32" s="32">
        <v>12052.146000000001</v>
      </c>
      <c r="D32" s="32">
        <v>268.54199999999997</v>
      </c>
      <c r="E32" s="32">
        <v>49.095999999999997</v>
      </c>
      <c r="F32" s="32">
        <v>29.081</v>
      </c>
      <c r="G32" s="32">
        <v>5.5049999999999999</v>
      </c>
      <c r="H32" s="32">
        <v>3.4000000000000002E-2</v>
      </c>
      <c r="I32" s="32">
        <v>35.420999999999999</v>
      </c>
      <c r="J32" s="32">
        <v>0.38300000000000001</v>
      </c>
      <c r="K32" s="32">
        <v>30850.44</v>
      </c>
    </row>
    <row r="33" spans="1:11" s="31" customFormat="1" ht="15.75" customHeight="1" x14ac:dyDescent="0.25">
      <c r="A33" s="5">
        <v>2017</v>
      </c>
      <c r="B33" s="32">
        <v>18348.092000000001</v>
      </c>
      <c r="C33" s="32">
        <v>12360.236999999999</v>
      </c>
      <c r="D33" s="32">
        <v>332.70100000000002</v>
      </c>
      <c r="E33" s="32">
        <v>78.507000000000005</v>
      </c>
      <c r="F33" s="32">
        <v>41.218000000000004</v>
      </c>
      <c r="G33" s="32">
        <v>7.6929999999999996</v>
      </c>
      <c r="H33" s="32">
        <v>6.8000000000000005E-2</v>
      </c>
      <c r="I33" s="32">
        <v>31.295999999999999</v>
      </c>
      <c r="J33" s="32">
        <v>0.37</v>
      </c>
      <c r="K33" s="32">
        <v>31200.182000000001</v>
      </c>
    </row>
    <row r="34" spans="1:11" s="31" customFormat="1" ht="15.75" customHeight="1" x14ac:dyDescent="0.25">
      <c r="A34" s="5">
        <v>2018</v>
      </c>
      <c r="B34" s="32">
        <v>18499.594000000001</v>
      </c>
      <c r="C34" s="32">
        <v>12397.636</v>
      </c>
      <c r="D34" s="32">
        <v>411.68599999999998</v>
      </c>
      <c r="E34" s="32">
        <v>115.53100000000001</v>
      </c>
      <c r="F34" s="32">
        <v>55.335000000000001</v>
      </c>
      <c r="G34" s="32">
        <v>9.5410000000000004</v>
      </c>
      <c r="H34" s="32">
        <v>0.104</v>
      </c>
      <c r="I34" s="32">
        <v>27.827000000000002</v>
      </c>
      <c r="J34" s="32">
        <v>0.34300000000000003</v>
      </c>
      <c r="K34" s="32">
        <v>31517.597000000002</v>
      </c>
    </row>
    <row r="35" spans="1:11" s="31" customFormat="1" ht="15.75" customHeight="1" x14ac:dyDescent="0.25">
      <c r="A35" s="5">
        <v>2019</v>
      </c>
      <c r="B35" s="32">
        <v>18818.367999999999</v>
      </c>
      <c r="C35" s="32">
        <v>12286.328</v>
      </c>
      <c r="D35" s="32">
        <v>513.75199999999995</v>
      </c>
      <c r="E35" s="32">
        <v>144.85499999999999</v>
      </c>
      <c r="F35" s="32">
        <v>89.581000000000003</v>
      </c>
      <c r="G35" s="32">
        <v>9.7929999999999993</v>
      </c>
      <c r="H35" s="32">
        <v>0.183</v>
      </c>
      <c r="I35" s="32">
        <v>25.257000000000001</v>
      </c>
      <c r="J35" s="32">
        <v>0.33100000000000002</v>
      </c>
      <c r="K35" s="32">
        <v>31888.448</v>
      </c>
    </row>
    <row r="36" spans="1:11" s="10" customFormat="1" ht="30" customHeight="1" x14ac:dyDescent="0.25">
      <c r="A36" s="42" t="s">
        <v>29</v>
      </c>
    </row>
    <row r="37" spans="1:11" s="7" customFormat="1" ht="15" x14ac:dyDescent="0.25">
      <c r="A37" s="5">
        <v>1994</v>
      </c>
      <c r="B37" s="30">
        <f t="shared" ref="B37:K37" si="0">100*B10/$K10</f>
        <v>92.554885200165302</v>
      </c>
      <c r="C37" s="30">
        <f t="shared" si="0"/>
        <v>7.4351663126203364</v>
      </c>
      <c r="D37" s="30">
        <f t="shared" si="0"/>
        <v>0</v>
      </c>
      <c r="E37" s="30">
        <f t="shared" si="0"/>
        <v>0</v>
      </c>
      <c r="F37" s="30">
        <f t="shared" si="0"/>
        <v>4.3869573775957523E-4</v>
      </c>
      <c r="G37" s="30">
        <f t="shared" si="0"/>
        <v>0</v>
      </c>
      <c r="H37" s="30">
        <f t="shared" si="0"/>
        <v>0</v>
      </c>
      <c r="I37" s="30">
        <f t="shared" si="0"/>
        <v>8.434279345313123E-3</v>
      </c>
      <c r="J37" s="30">
        <f t="shared" si="0"/>
        <v>1.0755121312815393E-3</v>
      </c>
      <c r="K37" s="30">
        <f t="shared" si="0"/>
        <v>100</v>
      </c>
    </row>
    <row r="38" spans="1:11" s="7" customFormat="1" ht="15" x14ac:dyDescent="0.25">
      <c r="A38" s="5">
        <f t="shared" ref="A38:A62" si="1">A37+1</f>
        <v>1995</v>
      </c>
      <c r="B38" s="30">
        <f t="shared" ref="B38:K38" si="2">100*B11/$K11</f>
        <v>91.145503973688449</v>
      </c>
      <c r="C38" s="30">
        <f t="shared" si="2"/>
        <v>8.8401509518767867</v>
      </c>
      <c r="D38" s="30">
        <f t="shared" si="2"/>
        <v>0</v>
      </c>
      <c r="E38" s="30">
        <f t="shared" si="2"/>
        <v>0</v>
      </c>
      <c r="F38" s="30">
        <f t="shared" si="2"/>
        <v>3.4588970614940012E-4</v>
      </c>
      <c r="G38" s="30">
        <f t="shared" si="2"/>
        <v>0</v>
      </c>
      <c r="H38" s="30">
        <f t="shared" si="2"/>
        <v>0</v>
      </c>
      <c r="I38" s="30">
        <f t="shared" si="2"/>
        <v>1.3354147168497789E-2</v>
      </c>
      <c r="J38" s="30">
        <f t="shared" si="2"/>
        <v>6.4503756011644899E-4</v>
      </c>
      <c r="K38" s="30">
        <f t="shared" si="2"/>
        <v>100</v>
      </c>
    </row>
    <row r="39" spans="1:11" s="31" customFormat="1" ht="21.75" customHeight="1" x14ac:dyDescent="0.25">
      <c r="A39" s="5">
        <f t="shared" si="1"/>
        <v>1996</v>
      </c>
      <c r="B39" s="30">
        <f t="shared" ref="B39:K39" si="3">100*B12/$K12</f>
        <v>90.170062890954924</v>
      </c>
      <c r="C39" s="30">
        <f t="shared" si="3"/>
        <v>9.8105914422720719</v>
      </c>
      <c r="D39" s="30">
        <f t="shared" si="3"/>
        <v>0</v>
      </c>
      <c r="E39" s="30">
        <f t="shared" si="3"/>
        <v>0</v>
      </c>
      <c r="F39" s="30">
        <f t="shared" si="3"/>
        <v>4.2270866496102222E-4</v>
      </c>
      <c r="G39" s="30">
        <f t="shared" si="3"/>
        <v>0</v>
      </c>
      <c r="H39" s="30">
        <f t="shared" si="3"/>
        <v>0</v>
      </c>
      <c r="I39" s="30">
        <f t="shared" si="3"/>
        <v>1.8369839323040166E-2</v>
      </c>
      <c r="J39" s="30">
        <f t="shared" si="3"/>
        <v>5.531187850021887E-4</v>
      </c>
      <c r="K39" s="30">
        <f t="shared" si="3"/>
        <v>99.999999999999986</v>
      </c>
    </row>
    <row r="40" spans="1:11" s="7" customFormat="1" ht="15" x14ac:dyDescent="0.25">
      <c r="A40" s="5">
        <f t="shared" si="1"/>
        <v>1997</v>
      </c>
      <c r="B40" s="30">
        <f t="shared" ref="B40:K40" si="4">100*B13/$K13</f>
        <v>89.282501021168017</v>
      </c>
      <c r="C40" s="30">
        <f t="shared" si="4"/>
        <v>10.689121763961664</v>
      </c>
      <c r="D40" s="30">
        <f t="shared" si="4"/>
        <v>0</v>
      </c>
      <c r="E40" s="30">
        <f t="shared" si="4"/>
        <v>0</v>
      </c>
      <c r="F40" s="30">
        <f t="shared" si="4"/>
        <v>5.0806558495999736E-4</v>
      </c>
      <c r="G40" s="30">
        <f t="shared" si="4"/>
        <v>0</v>
      </c>
      <c r="H40" s="30">
        <f t="shared" si="4"/>
        <v>0</v>
      </c>
      <c r="I40" s="30">
        <f t="shared" si="4"/>
        <v>2.7334804445994332E-2</v>
      </c>
      <c r="J40" s="30">
        <f t="shared" si="4"/>
        <v>5.3434483935447987E-4</v>
      </c>
      <c r="K40" s="30">
        <f t="shared" si="4"/>
        <v>99.999999999999986</v>
      </c>
    </row>
    <row r="41" spans="1:11" s="7" customFormat="1" ht="15" x14ac:dyDescent="0.25">
      <c r="A41" s="5">
        <f t="shared" si="1"/>
        <v>1998</v>
      </c>
      <c r="B41" s="30">
        <f t="shared" ref="B41:K41" si="5">100*B14/$K14</f>
        <v>88.396692237933166</v>
      </c>
      <c r="C41" s="30">
        <f t="shared" si="5"/>
        <v>11.560836380128015</v>
      </c>
      <c r="D41" s="30">
        <f t="shared" si="5"/>
        <v>0</v>
      </c>
      <c r="E41" s="30">
        <f t="shared" si="5"/>
        <v>0</v>
      </c>
      <c r="F41" s="30">
        <f t="shared" si="5"/>
        <v>6.4825418707808741E-4</v>
      </c>
      <c r="G41" s="30">
        <f t="shared" si="5"/>
        <v>0</v>
      </c>
      <c r="H41" s="30">
        <f t="shared" si="5"/>
        <v>0</v>
      </c>
      <c r="I41" s="30">
        <f t="shared" si="5"/>
        <v>4.1350889602226076E-2</v>
      </c>
      <c r="J41" s="30">
        <f t="shared" si="5"/>
        <v>4.7223814952708357E-4</v>
      </c>
      <c r="K41" s="30">
        <f t="shared" si="5"/>
        <v>100</v>
      </c>
    </row>
    <row r="42" spans="1:11" s="7" customFormat="1" ht="15" x14ac:dyDescent="0.25">
      <c r="A42" s="5">
        <f t="shared" si="1"/>
        <v>1999</v>
      </c>
      <c r="B42" s="30">
        <f t="shared" ref="B42:K42" si="6">100*B15/$K15</f>
        <v>87.720839474990072</v>
      </c>
      <c r="C42" s="30">
        <f t="shared" si="6"/>
        <v>12.220566001904404</v>
      </c>
      <c r="D42" s="30">
        <f t="shared" si="6"/>
        <v>0</v>
      </c>
      <c r="E42" s="30">
        <f t="shared" si="6"/>
        <v>0</v>
      </c>
      <c r="F42" s="30">
        <f t="shared" si="6"/>
        <v>8.1334937397332886E-4</v>
      </c>
      <c r="G42" s="30">
        <f t="shared" si="6"/>
        <v>0</v>
      </c>
      <c r="H42" s="30">
        <f t="shared" si="6"/>
        <v>0</v>
      </c>
      <c r="I42" s="30">
        <f t="shared" si="6"/>
        <v>5.7460005004392703E-2</v>
      </c>
      <c r="J42" s="30">
        <f t="shared" si="6"/>
        <v>3.2116872715869907E-4</v>
      </c>
      <c r="K42" s="30">
        <f t="shared" si="6"/>
        <v>100</v>
      </c>
    </row>
    <row r="43" spans="1:11" s="7" customFormat="1" ht="15" x14ac:dyDescent="0.25">
      <c r="A43" s="5">
        <f t="shared" si="1"/>
        <v>2000</v>
      </c>
      <c r="B43" s="30">
        <f t="shared" ref="B43:K43" si="7">100*B16/$K16</f>
        <v>86.998387129091014</v>
      </c>
      <c r="C43" s="30">
        <f t="shared" si="7"/>
        <v>12.917996640845899</v>
      </c>
      <c r="D43" s="30">
        <f t="shared" si="7"/>
        <v>7.4573204642927723E-4</v>
      </c>
      <c r="E43" s="30">
        <f t="shared" si="7"/>
        <v>0</v>
      </c>
      <c r="F43" s="30">
        <f t="shared" si="7"/>
        <v>9.0553177066412247E-4</v>
      </c>
      <c r="G43" s="30">
        <f t="shared" si="7"/>
        <v>0</v>
      </c>
      <c r="H43" s="30">
        <f t="shared" si="7"/>
        <v>0</v>
      </c>
      <c r="I43" s="30">
        <f t="shared" si="7"/>
        <v>8.1796971664108042E-2</v>
      </c>
      <c r="J43" s="30">
        <f t="shared" si="7"/>
        <v>1.6799458188791413E-4</v>
      </c>
      <c r="K43" s="30">
        <f t="shared" si="7"/>
        <v>100</v>
      </c>
    </row>
    <row r="44" spans="1:11" s="31" customFormat="1" ht="21.75" customHeight="1" x14ac:dyDescent="0.25">
      <c r="A44" s="5">
        <f t="shared" si="1"/>
        <v>2001</v>
      </c>
      <c r="B44" s="30">
        <f t="shared" ref="B44:K44" si="8">100*B17/$K17</f>
        <v>86.129732359086361</v>
      </c>
      <c r="C44" s="30">
        <f t="shared" si="8"/>
        <v>13.768854225010424</v>
      </c>
      <c r="D44" s="30">
        <f t="shared" si="8"/>
        <v>3.0645708663506023E-3</v>
      </c>
      <c r="E44" s="30">
        <f t="shared" si="8"/>
        <v>0</v>
      </c>
      <c r="F44" s="30">
        <f t="shared" si="8"/>
        <v>1.08254970863294E-3</v>
      </c>
      <c r="G44" s="30">
        <f t="shared" si="8"/>
        <v>0</v>
      </c>
      <c r="H44" s="30">
        <f t="shared" si="8"/>
        <v>0</v>
      </c>
      <c r="I44" s="30">
        <f t="shared" si="8"/>
        <v>9.7027497598391341E-2</v>
      </c>
      <c r="J44" s="30">
        <f t="shared" si="8"/>
        <v>2.3879772984550146E-4</v>
      </c>
      <c r="K44" s="30">
        <f t="shared" si="8"/>
        <v>100</v>
      </c>
    </row>
    <row r="45" spans="1:11" s="7" customFormat="1" ht="15" x14ac:dyDescent="0.25">
      <c r="A45" s="5">
        <f t="shared" si="1"/>
        <v>2002</v>
      </c>
      <c r="B45" s="30">
        <f t="shared" ref="B45:K45" si="9">100*B18/$K18</f>
        <v>84.707549640094825</v>
      </c>
      <c r="C45" s="30">
        <f t="shared" si="9"/>
        <v>15.174856375187725</v>
      </c>
      <c r="D45" s="30">
        <f t="shared" si="9"/>
        <v>4.2432818550325029E-3</v>
      </c>
      <c r="E45" s="30">
        <f t="shared" si="9"/>
        <v>0</v>
      </c>
      <c r="F45" s="30">
        <f t="shared" si="9"/>
        <v>1.264451448574585E-3</v>
      </c>
      <c r="G45" s="30">
        <f t="shared" si="9"/>
        <v>0</v>
      </c>
      <c r="H45" s="30">
        <f t="shared" si="9"/>
        <v>1.1636056275226243E-5</v>
      </c>
      <c r="I45" s="30">
        <f t="shared" si="9"/>
        <v>0.11183801554662449</v>
      </c>
      <c r="J45" s="30">
        <f t="shared" si="9"/>
        <v>2.3659981092960026E-4</v>
      </c>
      <c r="K45" s="30">
        <f t="shared" si="9"/>
        <v>100</v>
      </c>
    </row>
    <row r="46" spans="1:11" s="7" customFormat="1" ht="15" x14ac:dyDescent="0.25">
      <c r="A46" s="5">
        <f t="shared" si="1"/>
        <v>2003</v>
      </c>
      <c r="B46" s="30">
        <f t="shared" ref="B46:K46" si="10">100*B19/$K19</f>
        <v>83.097943156667867</v>
      </c>
      <c r="C46" s="30">
        <f t="shared" si="10"/>
        <v>16.766536826186062</v>
      </c>
      <c r="D46" s="30">
        <f t="shared" si="10"/>
        <v>5.6554007323972606E-3</v>
      </c>
      <c r="E46" s="30">
        <f t="shared" si="10"/>
        <v>0</v>
      </c>
      <c r="F46" s="30">
        <f t="shared" si="10"/>
        <v>1.3300100105166064E-3</v>
      </c>
      <c r="G46" s="30">
        <f t="shared" si="10"/>
        <v>0</v>
      </c>
      <c r="H46" s="30">
        <f t="shared" si="10"/>
        <v>1.5243667742310677E-5</v>
      </c>
      <c r="I46" s="30">
        <f t="shared" si="10"/>
        <v>0.12822592213138181</v>
      </c>
      <c r="J46" s="30">
        <f t="shared" si="10"/>
        <v>2.934406040394805E-4</v>
      </c>
      <c r="K46" s="30">
        <f t="shared" si="10"/>
        <v>100</v>
      </c>
    </row>
    <row r="47" spans="1:11" s="7" customFormat="1" ht="15" x14ac:dyDescent="0.25">
      <c r="A47" s="5">
        <f t="shared" si="1"/>
        <v>2004</v>
      </c>
      <c r="B47" s="30">
        <f t="shared" ref="B47:K47" si="11">100*B20/$K20</f>
        <v>81.309347727341105</v>
      </c>
      <c r="C47" s="30">
        <f t="shared" si="11"/>
        <v>18.538414410869223</v>
      </c>
      <c r="D47" s="30">
        <f t="shared" si="11"/>
        <v>1.1236454328511969E-2</v>
      </c>
      <c r="E47" s="30">
        <f t="shared" si="11"/>
        <v>0</v>
      </c>
      <c r="F47" s="30">
        <f t="shared" si="11"/>
        <v>1.4762414478354548E-3</v>
      </c>
      <c r="G47" s="30">
        <f t="shared" si="11"/>
        <v>0</v>
      </c>
      <c r="H47" s="30">
        <f t="shared" si="11"/>
        <v>2.2199119516322625E-5</v>
      </c>
      <c r="I47" s="30">
        <f t="shared" si="11"/>
        <v>0.13916258039457383</v>
      </c>
      <c r="J47" s="30">
        <f t="shared" si="11"/>
        <v>3.4038649925028025E-4</v>
      </c>
      <c r="K47" s="30">
        <f t="shared" si="11"/>
        <v>100</v>
      </c>
    </row>
    <row r="48" spans="1:11" s="7" customFormat="1" ht="15" x14ac:dyDescent="0.25">
      <c r="A48" s="5">
        <f t="shared" si="1"/>
        <v>2005</v>
      </c>
      <c r="B48" s="30">
        <f t="shared" ref="B48:K48" si="12">100*B21/$K21</f>
        <v>79.489246485461436</v>
      </c>
      <c r="C48" s="30">
        <f t="shared" si="12"/>
        <v>20.334367984067672</v>
      </c>
      <c r="D48" s="30">
        <f t="shared" si="12"/>
        <v>3.0210318905998377E-2</v>
      </c>
      <c r="E48" s="30">
        <f t="shared" si="12"/>
        <v>0</v>
      </c>
      <c r="F48" s="30">
        <f t="shared" si="12"/>
        <v>2.0493889659589947E-3</v>
      </c>
      <c r="G48" s="30">
        <f t="shared" si="12"/>
        <v>0</v>
      </c>
      <c r="H48" s="30">
        <f t="shared" si="12"/>
        <v>2.9069347034879365E-5</v>
      </c>
      <c r="I48" s="30">
        <f t="shared" si="12"/>
        <v>0.14367888138827059</v>
      </c>
      <c r="J48" s="30">
        <f t="shared" si="12"/>
        <v>4.1787186362639083E-4</v>
      </c>
      <c r="K48" s="30">
        <f t="shared" si="12"/>
        <v>100</v>
      </c>
    </row>
    <row r="49" spans="1:11" s="31" customFormat="1" ht="21.75" customHeight="1" x14ac:dyDescent="0.25">
      <c r="A49" s="5">
        <f t="shared" si="1"/>
        <v>2006</v>
      </c>
      <c r="B49" s="30">
        <f t="shared" ref="B49:K49" si="13">100*B22/$K22</f>
        <v>77.747955561577712</v>
      </c>
      <c r="C49" s="30">
        <f t="shared" si="13"/>
        <v>22.033678591798356</v>
      </c>
      <c r="D49" s="30">
        <f t="shared" si="13"/>
        <v>6.1236898420456022E-2</v>
      </c>
      <c r="E49" s="30">
        <f t="shared" si="13"/>
        <v>0</v>
      </c>
      <c r="F49" s="30">
        <f t="shared" si="13"/>
        <v>2.9229418007516417E-3</v>
      </c>
      <c r="G49" s="30">
        <f t="shared" si="13"/>
        <v>0</v>
      </c>
      <c r="H49" s="30">
        <f t="shared" si="13"/>
        <v>2.8975879065691617E-5</v>
      </c>
      <c r="I49" s="30">
        <f t="shared" si="13"/>
        <v>0.1535830250028152</v>
      </c>
      <c r="J49" s="30">
        <f t="shared" si="13"/>
        <v>5.9400552084667817E-4</v>
      </c>
      <c r="K49" s="30">
        <f t="shared" si="13"/>
        <v>99.999999999999986</v>
      </c>
    </row>
    <row r="50" spans="1:11" s="7" customFormat="1" ht="15" x14ac:dyDescent="0.25">
      <c r="A50" s="5">
        <f t="shared" si="1"/>
        <v>2007</v>
      </c>
      <c r="B50" s="30">
        <f t="shared" ref="B50:K50" si="14">100*B23/$K23</f>
        <v>75.942780396641979</v>
      </c>
      <c r="C50" s="30">
        <f t="shared" si="14"/>
        <v>23.776143682073855</v>
      </c>
      <c r="D50" s="30">
        <f t="shared" si="14"/>
        <v>0.11448106346425876</v>
      </c>
      <c r="E50" s="30">
        <f t="shared" si="14"/>
        <v>0</v>
      </c>
      <c r="F50" s="30">
        <f t="shared" si="14"/>
        <v>4.2571027187457942E-3</v>
      </c>
      <c r="G50" s="30">
        <f t="shared" si="14"/>
        <v>0</v>
      </c>
      <c r="H50" s="30">
        <f t="shared" si="14"/>
        <v>2.4999764287936716E-5</v>
      </c>
      <c r="I50" s="30">
        <f t="shared" si="14"/>
        <v>0.16116276617963315</v>
      </c>
      <c r="J50" s="30">
        <f t="shared" si="14"/>
        <v>1.149989157245089E-3</v>
      </c>
      <c r="K50" s="30">
        <f t="shared" si="14"/>
        <v>100</v>
      </c>
    </row>
    <row r="51" spans="1:11" s="7" customFormat="1" ht="15" x14ac:dyDescent="0.25">
      <c r="A51" s="5">
        <f t="shared" si="1"/>
        <v>2008</v>
      </c>
      <c r="B51" s="30">
        <f t="shared" ref="B51:K51" si="15">100*B24/$K24</f>
        <v>74.212872960340263</v>
      </c>
      <c r="C51" s="30">
        <f t="shared" si="15"/>
        <v>25.437945403491717</v>
      </c>
      <c r="D51" s="30">
        <f t="shared" si="15"/>
        <v>0.16702708618556455</v>
      </c>
      <c r="E51" s="30">
        <f t="shared" si="15"/>
        <v>0</v>
      </c>
      <c r="F51" s="30">
        <f t="shared" si="15"/>
        <v>4.7051383875302537E-3</v>
      </c>
      <c r="G51" s="30">
        <f t="shared" si="15"/>
        <v>0</v>
      </c>
      <c r="H51" s="30">
        <f t="shared" si="15"/>
        <v>2.8408382717163797E-5</v>
      </c>
      <c r="I51" s="30">
        <f t="shared" si="15"/>
        <v>0.17611066655937768</v>
      </c>
      <c r="J51" s="30">
        <f t="shared" si="15"/>
        <v>1.3103366528291801E-3</v>
      </c>
      <c r="K51" s="30">
        <f t="shared" si="15"/>
        <v>100</v>
      </c>
    </row>
    <row r="52" spans="1:11" s="7" customFormat="1" ht="15" x14ac:dyDescent="0.25">
      <c r="A52" s="5">
        <f t="shared" si="1"/>
        <v>2009</v>
      </c>
      <c r="B52" s="30">
        <f t="shared" ref="B52:K52" si="16">100*B25/$K25</f>
        <v>72.543330193117939</v>
      </c>
      <c r="C52" s="30">
        <f t="shared" si="16"/>
        <v>27.052651180837817</v>
      </c>
      <c r="D52" s="30">
        <f t="shared" si="16"/>
        <v>0.21717403980037153</v>
      </c>
      <c r="E52" s="30">
        <f t="shared" si="16"/>
        <v>0</v>
      </c>
      <c r="F52" s="30">
        <f t="shared" si="16"/>
        <v>5.1475458703335317E-3</v>
      </c>
      <c r="G52" s="30">
        <f t="shared" si="16"/>
        <v>0</v>
      </c>
      <c r="H52" s="30">
        <f t="shared" si="16"/>
        <v>2.8322123082990547E-5</v>
      </c>
      <c r="I52" s="30">
        <f t="shared" si="16"/>
        <v>0.18027031342323482</v>
      </c>
      <c r="J52" s="30">
        <f t="shared" si="16"/>
        <v>1.3984048272226582E-3</v>
      </c>
      <c r="K52" s="30">
        <f t="shared" si="16"/>
        <v>100</v>
      </c>
    </row>
    <row r="53" spans="1:11" s="7" customFormat="1" ht="15" x14ac:dyDescent="0.25">
      <c r="A53" s="5">
        <f t="shared" si="1"/>
        <v>2010</v>
      </c>
      <c r="B53" s="30">
        <f t="shared" ref="B53:K53" si="17">100*B26/$K26</f>
        <v>70.662351481975733</v>
      </c>
      <c r="C53" s="30">
        <f t="shared" si="17"/>
        <v>28.861470390234615</v>
      </c>
      <c r="D53" s="30">
        <f t="shared" si="17"/>
        <v>0.28872789534256804</v>
      </c>
      <c r="E53" s="30">
        <f t="shared" si="17"/>
        <v>1.1013031019415764E-3</v>
      </c>
      <c r="F53" s="30">
        <f t="shared" si="17"/>
        <v>5.4361447044719976E-3</v>
      </c>
      <c r="G53" s="30">
        <f t="shared" si="17"/>
        <v>0</v>
      </c>
      <c r="H53" s="30">
        <f t="shared" si="17"/>
        <v>2.8148322094353388E-5</v>
      </c>
      <c r="I53" s="30">
        <f t="shared" si="17"/>
        <v>0.17926962633841312</v>
      </c>
      <c r="J53" s="30">
        <f t="shared" si="17"/>
        <v>1.6150099801635256E-3</v>
      </c>
      <c r="K53" s="30">
        <f t="shared" si="17"/>
        <v>100</v>
      </c>
    </row>
    <row r="54" spans="1:11" s="31" customFormat="1" ht="21.75" customHeight="1" x14ac:dyDescent="0.25">
      <c r="A54" s="5">
        <f t="shared" si="1"/>
        <v>2011</v>
      </c>
      <c r="B54" s="30">
        <f t="shared" ref="B54:K54" si="18">100*B27/$K27</f>
        <v>68.669088932212674</v>
      </c>
      <c r="C54" s="30">
        <f t="shared" si="18"/>
        <v>30.784438237164068</v>
      </c>
      <c r="D54" s="30">
        <f t="shared" si="18"/>
        <v>0.35843595784621429</v>
      </c>
      <c r="E54" s="30">
        <f t="shared" si="18"/>
        <v>1.8512475845522207E-3</v>
      </c>
      <c r="F54" s="30">
        <f t="shared" si="18"/>
        <v>9.1754434361487665E-3</v>
      </c>
      <c r="G54" s="30">
        <f t="shared" si="18"/>
        <v>1.4051215063014958E-5</v>
      </c>
      <c r="H54" s="30">
        <f t="shared" si="18"/>
        <v>1.7564018828768697E-5</v>
      </c>
      <c r="I54" s="30">
        <f t="shared" si="18"/>
        <v>0.17545400968810204</v>
      </c>
      <c r="J54" s="30">
        <f t="shared" si="18"/>
        <v>1.5245568343371229E-3</v>
      </c>
      <c r="K54" s="30">
        <f t="shared" si="18"/>
        <v>100</v>
      </c>
    </row>
    <row r="55" spans="1:11" s="7" customFormat="1" ht="15" x14ac:dyDescent="0.25">
      <c r="A55" s="5">
        <f t="shared" si="1"/>
        <v>2012</v>
      </c>
      <c r="B55" s="30">
        <f t="shared" ref="B55:K55" si="19">100*B28/$K28</f>
        <v>66.702506223963525</v>
      </c>
      <c r="C55" s="30">
        <f t="shared" si="19"/>
        <v>32.675200130016748</v>
      </c>
      <c r="D55" s="30">
        <f t="shared" si="19"/>
        <v>0.43157525577637812</v>
      </c>
      <c r="E55" s="30">
        <f t="shared" si="19"/>
        <v>3.8193116723004125E-3</v>
      </c>
      <c r="F55" s="30">
        <f t="shared" si="19"/>
        <v>1.4163135718248019E-2</v>
      </c>
      <c r="G55" s="30">
        <f t="shared" si="19"/>
        <v>1.8034671342311885E-3</v>
      </c>
      <c r="H55" s="30">
        <f t="shared" si="19"/>
        <v>3.8297564626531019E-5</v>
      </c>
      <c r="I55" s="30">
        <f t="shared" si="19"/>
        <v>0.1694353891013417</v>
      </c>
      <c r="J55" s="30">
        <f t="shared" si="19"/>
        <v>1.458789052592409E-3</v>
      </c>
      <c r="K55" s="30">
        <f t="shared" si="19"/>
        <v>100</v>
      </c>
    </row>
    <row r="56" spans="1:11" s="7" customFormat="1" ht="15" x14ac:dyDescent="0.25">
      <c r="A56" s="5">
        <f t="shared" si="1"/>
        <v>2013</v>
      </c>
      <c r="B56" s="30">
        <f t="shared" ref="B56:K56" si="20">100*B29/$K29</f>
        <v>64.754479239977769</v>
      </c>
      <c r="C56" s="30">
        <f t="shared" si="20"/>
        <v>34.53612696118865</v>
      </c>
      <c r="D56" s="30">
        <f t="shared" si="20"/>
        <v>0.51910479062495474</v>
      </c>
      <c r="E56" s="30">
        <f t="shared" si="20"/>
        <v>5.7856753199116411E-3</v>
      </c>
      <c r="F56" s="30">
        <f t="shared" si="20"/>
        <v>2.11626688599615E-2</v>
      </c>
      <c r="G56" s="30">
        <f t="shared" si="20"/>
        <v>3.0609859936899077E-3</v>
      </c>
      <c r="H56" s="30">
        <f t="shared" si="20"/>
        <v>3.7747585123978678E-5</v>
      </c>
      <c r="I56" s="30">
        <f t="shared" si="20"/>
        <v>0.15879036422198778</v>
      </c>
      <c r="J56" s="30">
        <f t="shared" si="20"/>
        <v>1.4515662279493619E-3</v>
      </c>
      <c r="K56" s="30">
        <f t="shared" si="20"/>
        <v>100</v>
      </c>
    </row>
    <row r="57" spans="1:11" s="7" customFormat="1" ht="15" x14ac:dyDescent="0.25">
      <c r="A57" s="5">
        <f t="shared" si="1"/>
        <v>2014</v>
      </c>
      <c r="B57" s="30">
        <f t="shared" ref="B57:K57" si="21">100*B30/$K30</f>
        <v>62.922972228785923</v>
      </c>
      <c r="C57" s="30">
        <f t="shared" si="21"/>
        <v>36.23899493875502</v>
      </c>
      <c r="D57" s="30">
        <f t="shared" si="21"/>
        <v>0.61591296540339457</v>
      </c>
      <c r="E57" s="30">
        <f t="shared" si="21"/>
        <v>2.6580899055768523E-2</v>
      </c>
      <c r="F57" s="30">
        <f t="shared" si="21"/>
        <v>4.0899665666930832E-2</v>
      </c>
      <c r="G57" s="30">
        <f t="shared" si="21"/>
        <v>7.2843348066691273E-3</v>
      </c>
      <c r="H57" s="30">
        <f t="shared" si="21"/>
        <v>5.4033081551555882E-5</v>
      </c>
      <c r="I57" s="30">
        <f t="shared" si="21"/>
        <v>0.14593322206796153</v>
      </c>
      <c r="J57" s="30">
        <f t="shared" si="21"/>
        <v>1.3677123767737583E-3</v>
      </c>
      <c r="K57" s="30">
        <f t="shared" si="21"/>
        <v>100.00000000000001</v>
      </c>
    </row>
    <row r="58" spans="1:11" s="31" customFormat="1" ht="15.75" customHeight="1" x14ac:dyDescent="0.25">
      <c r="A58" s="5">
        <f t="shared" si="1"/>
        <v>2015</v>
      </c>
      <c r="B58" s="30">
        <f t="shared" ref="B58:K58" si="22">100*B31/$K31</f>
        <v>61.194337483133218</v>
      </c>
      <c r="C58" s="30">
        <f t="shared" si="22"/>
        <v>37.780978260905492</v>
      </c>
      <c r="D58" s="30">
        <f t="shared" si="22"/>
        <v>0.73328874092926166</v>
      </c>
      <c r="E58" s="30">
        <f t="shared" si="22"/>
        <v>7.8749647854662166E-2</v>
      </c>
      <c r="F58" s="30">
        <f t="shared" si="22"/>
        <v>6.7655540802347244E-2</v>
      </c>
      <c r="G58" s="30">
        <f t="shared" si="22"/>
        <v>1.2495746322333263E-2</v>
      </c>
      <c r="H58" s="30">
        <f t="shared" si="22"/>
        <v>8.5949577878482764E-5</v>
      </c>
      <c r="I58" s="30">
        <f t="shared" si="22"/>
        <v>0.13107310626468621</v>
      </c>
      <c r="J58" s="30">
        <f t="shared" si="22"/>
        <v>1.3355242101118093E-3</v>
      </c>
      <c r="K58" s="30">
        <f t="shared" si="22"/>
        <v>100</v>
      </c>
    </row>
    <row r="59" spans="1:11" s="31" customFormat="1" ht="21.75" customHeight="1" x14ac:dyDescent="0.25">
      <c r="A59" s="5">
        <f t="shared" si="1"/>
        <v>2016</v>
      </c>
      <c r="B59" s="30">
        <f t="shared" ref="B59:K59" si="23">100*B32/$K32</f>
        <v>59.675751788305128</v>
      </c>
      <c r="C59" s="30">
        <f t="shared" si="23"/>
        <v>39.06636663853093</v>
      </c>
      <c r="D59" s="30">
        <f t="shared" si="23"/>
        <v>0.87046408414272203</v>
      </c>
      <c r="E59" s="30">
        <f t="shared" si="23"/>
        <v>0.15914197658120921</v>
      </c>
      <c r="F59" s="30">
        <f t="shared" si="23"/>
        <v>9.4264457816484959E-2</v>
      </c>
      <c r="G59" s="30">
        <f t="shared" si="23"/>
        <v>1.7844153924546944E-2</v>
      </c>
      <c r="H59" s="30">
        <f t="shared" si="23"/>
        <v>1.1020912505623909E-4</v>
      </c>
      <c r="I59" s="30">
        <f t="shared" si="23"/>
        <v>0.11481521819461894</v>
      </c>
      <c r="J59" s="30">
        <f t="shared" si="23"/>
        <v>1.2414733793099872E-3</v>
      </c>
      <c r="K59" s="30">
        <f t="shared" si="23"/>
        <v>100</v>
      </c>
    </row>
    <row r="60" spans="1:11" s="31" customFormat="1" ht="15.75" customHeight="1" x14ac:dyDescent="0.25">
      <c r="A60" s="5">
        <f t="shared" si="1"/>
        <v>2017</v>
      </c>
      <c r="B60" s="30">
        <f t="shared" ref="B60:K60" si="24">100*B33/$K33</f>
        <v>58.807644134896393</v>
      </c>
      <c r="C60" s="30">
        <f t="shared" si="24"/>
        <v>39.615913137942592</v>
      </c>
      <c r="D60" s="30">
        <f t="shared" si="24"/>
        <v>1.0663431386393838</v>
      </c>
      <c r="E60" s="30">
        <f t="shared" si="24"/>
        <v>0.25162353219606221</v>
      </c>
      <c r="F60" s="30">
        <f t="shared" si="24"/>
        <v>0.13210820372778595</v>
      </c>
      <c r="G60" s="30">
        <f t="shared" si="24"/>
        <v>2.4656907450091154E-2</v>
      </c>
      <c r="H60" s="30">
        <f t="shared" si="24"/>
        <v>2.1794744658861287E-4</v>
      </c>
      <c r="I60" s="30">
        <f t="shared" si="24"/>
        <v>0.1003071071829004</v>
      </c>
      <c r="J60" s="30">
        <f t="shared" si="24"/>
        <v>1.1858905182027463E-3</v>
      </c>
      <c r="K60" s="30">
        <f t="shared" si="24"/>
        <v>100</v>
      </c>
    </row>
    <row r="61" spans="1:11" s="31" customFormat="1" ht="15.75" customHeight="1" x14ac:dyDescent="0.25">
      <c r="A61" s="5">
        <f t="shared" si="1"/>
        <v>2018</v>
      </c>
      <c r="B61" s="30">
        <f t="shared" ref="B61:K61" si="25">100*B34/$K34</f>
        <v>58.696080161187417</v>
      </c>
      <c r="C61" s="30">
        <f t="shared" si="25"/>
        <v>39.335600363187588</v>
      </c>
      <c r="D61" s="30">
        <f t="shared" si="25"/>
        <v>1.3062099880266886</v>
      </c>
      <c r="E61" s="30">
        <f t="shared" si="25"/>
        <v>0.36656030597764161</v>
      </c>
      <c r="F61" s="30">
        <f t="shared" si="25"/>
        <v>0.17556858792248659</v>
      </c>
      <c r="G61" s="30">
        <f t="shared" si="25"/>
        <v>3.0271977904914513E-2</v>
      </c>
      <c r="H61" s="30">
        <f t="shared" si="25"/>
        <v>3.2997439493880195E-4</v>
      </c>
      <c r="I61" s="30">
        <f t="shared" si="25"/>
        <v>8.8290360461173487E-2</v>
      </c>
      <c r="J61" s="30">
        <f t="shared" si="25"/>
        <v>1.0882809371539335E-3</v>
      </c>
      <c r="K61" s="30">
        <f t="shared" si="25"/>
        <v>100</v>
      </c>
    </row>
    <row r="62" spans="1:11" s="31" customFormat="1" ht="15.75" customHeight="1" thickBot="1" x14ac:dyDescent="0.3">
      <c r="A62" s="29">
        <f t="shared" si="1"/>
        <v>2019</v>
      </c>
      <c r="B62" s="28">
        <f t="shared" ref="B62:K62" si="26">100*B35/$K35</f>
        <v>59.013119735397588</v>
      </c>
      <c r="C62" s="28">
        <f t="shared" si="26"/>
        <v>38.52908739867177</v>
      </c>
      <c r="D62" s="28">
        <f t="shared" si="26"/>
        <v>1.6110912641468156</v>
      </c>
      <c r="E62" s="28">
        <f t="shared" si="26"/>
        <v>0.45425540935701852</v>
      </c>
      <c r="F62" s="28">
        <f t="shared" si="26"/>
        <v>0.28091991181257864</v>
      </c>
      <c r="G62" s="28">
        <f t="shared" si="26"/>
        <v>3.0710180689884937E-2</v>
      </c>
      <c r="H62" s="28">
        <f t="shared" si="26"/>
        <v>5.7387553009792135E-4</v>
      </c>
      <c r="I62" s="28">
        <f t="shared" si="26"/>
        <v>7.920423094908853E-2</v>
      </c>
      <c r="J62" s="28">
        <f t="shared" si="26"/>
        <v>1.0379934451497921E-3</v>
      </c>
      <c r="K62" s="28">
        <f t="shared" si="26"/>
        <v>100</v>
      </c>
    </row>
    <row r="63" spans="1:11" s="6" customFormat="1" ht="15" x14ac:dyDescent="0.25">
      <c r="A63" s="5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s="6" customFormat="1" ht="15.75" customHeight="1" x14ac:dyDescent="0.25">
      <c r="A64" s="41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s="6" customFormat="1" ht="15.75" customHeight="1" thickBot="1" x14ac:dyDescent="0.3">
      <c r="A65" s="40" t="s">
        <v>40</v>
      </c>
      <c r="B65" s="39"/>
      <c r="C65" s="39"/>
      <c r="D65" s="39"/>
      <c r="E65" s="39"/>
      <c r="F65" s="39"/>
      <c r="G65" s="39"/>
      <c r="H65" s="39"/>
      <c r="I65" s="39"/>
      <c r="J65" s="39"/>
      <c r="K65" s="38" t="s">
        <v>39</v>
      </c>
    </row>
    <row r="66" spans="1:11" s="7" customFormat="1" ht="42" customHeight="1" thickBot="1" x14ac:dyDescent="0.3">
      <c r="A66" s="37" t="s">
        <v>0</v>
      </c>
      <c r="B66" s="35" t="s">
        <v>1</v>
      </c>
      <c r="C66" s="35" t="s">
        <v>2</v>
      </c>
      <c r="D66" s="36" t="s">
        <v>38</v>
      </c>
      <c r="E66" s="36" t="s">
        <v>37</v>
      </c>
      <c r="F66" s="36" t="s">
        <v>36</v>
      </c>
      <c r="G66" s="36" t="s">
        <v>35</v>
      </c>
      <c r="H66" s="36" t="s">
        <v>34</v>
      </c>
      <c r="I66" s="36" t="s">
        <v>33</v>
      </c>
      <c r="J66" s="35" t="s">
        <v>32</v>
      </c>
      <c r="K66" s="34" t="s">
        <v>31</v>
      </c>
    </row>
    <row r="67" spans="1:11" s="6" customFormat="1" ht="24.75" customHeight="1" x14ac:dyDescent="0.25">
      <c r="A67" s="8" t="s">
        <v>30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s="7" customFormat="1" ht="15" x14ac:dyDescent="0.25">
      <c r="A68" s="5">
        <v>2014</v>
      </c>
      <c r="B68" s="32">
        <v>19053.382000000001</v>
      </c>
      <c r="C68" s="32">
        <v>11208.811</v>
      </c>
      <c r="D68" s="32">
        <v>184.239</v>
      </c>
      <c r="E68" s="32">
        <v>7.9370000000000003</v>
      </c>
      <c r="F68" s="32">
        <v>12.356999999999999</v>
      </c>
      <c r="G68" s="32">
        <v>2.1920000000000002</v>
      </c>
      <c r="H68" s="32">
        <v>1.6E-2</v>
      </c>
      <c r="I68" s="32">
        <v>43.92</v>
      </c>
      <c r="J68" s="32">
        <v>0.41399999999999998</v>
      </c>
      <c r="K68" s="32">
        <v>30513.268</v>
      </c>
    </row>
    <row r="69" spans="1:11" s="6" customFormat="1" ht="15.75" customHeight="1" x14ac:dyDescent="0.25">
      <c r="A69" s="5">
        <v>2015</v>
      </c>
      <c r="B69" s="32">
        <v>18929.223000000002</v>
      </c>
      <c r="C69" s="32">
        <v>11927.781000000001</v>
      </c>
      <c r="D69" s="32">
        <v>224.14599999999999</v>
      </c>
      <c r="E69" s="32">
        <v>24.062999999999999</v>
      </c>
      <c r="F69" s="32">
        <v>20.952000000000002</v>
      </c>
      <c r="G69" s="32">
        <v>3.8340000000000001</v>
      </c>
      <c r="H69" s="32">
        <v>2.5999999999999999E-2</v>
      </c>
      <c r="I69" s="32">
        <v>40.264000000000003</v>
      </c>
      <c r="J69" s="32">
        <v>0.41199999999999998</v>
      </c>
      <c r="K69" s="32">
        <v>31170.701000000001</v>
      </c>
    </row>
    <row r="70" spans="1:11" s="31" customFormat="1" ht="21.75" customHeight="1" x14ac:dyDescent="0.25">
      <c r="A70" s="5">
        <v>2016</v>
      </c>
      <c r="B70" s="32">
        <v>18824.973000000002</v>
      </c>
      <c r="C70" s="32">
        <v>12574.29</v>
      </c>
      <c r="D70" s="32">
        <v>271.59800000000001</v>
      </c>
      <c r="E70" s="32">
        <v>49.676000000000002</v>
      </c>
      <c r="F70" s="32">
        <v>29.715</v>
      </c>
      <c r="G70" s="32">
        <v>5.5949999999999998</v>
      </c>
      <c r="H70" s="32">
        <v>3.4000000000000002E-2</v>
      </c>
      <c r="I70" s="32">
        <v>35.987000000000002</v>
      </c>
      <c r="J70" s="32">
        <v>0.39100000000000001</v>
      </c>
      <c r="K70" s="32">
        <v>31792.258999999998</v>
      </c>
    </row>
    <row r="71" spans="1:11" s="6" customFormat="1" ht="15.75" customHeight="1" x14ac:dyDescent="0.25">
      <c r="A71" s="5">
        <v>2017</v>
      </c>
      <c r="B71" s="32">
        <v>18759.932000000001</v>
      </c>
      <c r="C71" s="32">
        <v>12901.602999999999</v>
      </c>
      <c r="D71" s="32">
        <v>336.89600000000002</v>
      </c>
      <c r="E71" s="32">
        <v>79.441999999999993</v>
      </c>
      <c r="F71" s="32">
        <v>42.015999999999998</v>
      </c>
      <c r="G71" s="32">
        <v>7.8259999999999996</v>
      </c>
      <c r="H71" s="32">
        <v>6.8000000000000005E-2</v>
      </c>
      <c r="I71" s="32">
        <v>31.783000000000001</v>
      </c>
      <c r="J71" s="32">
        <v>0.377</v>
      </c>
      <c r="K71" s="32">
        <v>32159.942999999999</v>
      </c>
    </row>
    <row r="72" spans="1:11" s="6" customFormat="1" ht="15.75" customHeight="1" x14ac:dyDescent="0.25">
      <c r="A72" s="5">
        <v>2018</v>
      </c>
      <c r="B72" s="32">
        <v>18912.686000000002</v>
      </c>
      <c r="C72" s="32">
        <v>12951.491</v>
      </c>
      <c r="D72" s="32">
        <v>417.52800000000002</v>
      </c>
      <c r="E72" s="32">
        <v>116.86499999999999</v>
      </c>
      <c r="F72" s="32">
        <v>56.307000000000002</v>
      </c>
      <c r="G72" s="32">
        <v>9.6829999999999998</v>
      </c>
      <c r="H72" s="32">
        <v>0.104</v>
      </c>
      <c r="I72" s="32">
        <v>28.244</v>
      </c>
      <c r="J72" s="32">
        <v>0.35</v>
      </c>
      <c r="K72" s="32">
        <v>32493.258000000002</v>
      </c>
    </row>
    <row r="73" spans="1:11" s="6" customFormat="1" ht="15.75" customHeight="1" x14ac:dyDescent="0.25">
      <c r="A73" s="5">
        <v>2019</v>
      </c>
      <c r="B73" s="32">
        <v>19236.721000000001</v>
      </c>
      <c r="C73" s="32">
        <v>12852.314</v>
      </c>
      <c r="D73" s="32">
        <v>521.89099999999996</v>
      </c>
      <c r="E73" s="32">
        <v>146.464</v>
      </c>
      <c r="F73" s="32">
        <v>90.858000000000004</v>
      </c>
      <c r="G73" s="32">
        <v>9.9260000000000002</v>
      </c>
      <c r="H73" s="32">
        <v>0.183</v>
      </c>
      <c r="I73" s="32">
        <v>25.623000000000001</v>
      </c>
      <c r="J73" s="32">
        <v>0.34</v>
      </c>
      <c r="K73" s="32">
        <v>32884.32</v>
      </c>
    </row>
    <row r="74" spans="1:11" s="6" customFormat="1" ht="24.75" customHeight="1" x14ac:dyDescent="0.25">
      <c r="A74" s="8" t="s">
        <v>29</v>
      </c>
      <c r="B74" s="7"/>
      <c r="C74" s="4"/>
      <c r="D74" s="4"/>
      <c r="E74" s="4"/>
      <c r="F74" s="4"/>
      <c r="G74" s="4"/>
      <c r="H74" s="4"/>
      <c r="I74" s="4"/>
      <c r="J74" s="4"/>
      <c r="K74" s="4"/>
    </row>
    <row r="75" spans="1:11" s="7" customFormat="1" ht="15" x14ac:dyDescent="0.25">
      <c r="A75" s="5">
        <v>2014</v>
      </c>
      <c r="B75" s="30">
        <f t="shared" ref="B75:K75" si="27">100*B68/$K68</f>
        <v>62.442941214949514</v>
      </c>
      <c r="C75" s="30">
        <f t="shared" si="27"/>
        <v>36.734220012094404</v>
      </c>
      <c r="D75" s="30">
        <f t="shared" si="27"/>
        <v>0.60379963234354317</v>
      </c>
      <c r="E75" s="30">
        <f t="shared" si="27"/>
        <v>2.6011635331882513E-2</v>
      </c>
      <c r="F75" s="30">
        <f t="shared" si="27"/>
        <v>4.0497137179799941E-2</v>
      </c>
      <c r="G75" s="30">
        <f t="shared" si="27"/>
        <v>7.183760192451363E-3</v>
      </c>
      <c r="H75" s="30">
        <f t="shared" si="27"/>
        <v>5.2436205784316519E-5</v>
      </c>
      <c r="I75" s="30">
        <f t="shared" si="27"/>
        <v>0.14393738487794883</v>
      </c>
      <c r="J75" s="30">
        <f t="shared" si="27"/>
        <v>1.3567868246691897E-3</v>
      </c>
      <c r="K75" s="30">
        <f t="shared" si="27"/>
        <v>100</v>
      </c>
    </row>
    <row r="76" spans="1:11" s="6" customFormat="1" ht="15.75" customHeight="1" x14ac:dyDescent="0.25">
      <c r="A76" s="5">
        <v>2015</v>
      </c>
      <c r="B76" s="30">
        <f t="shared" ref="B76:K76" si="28">100*B69/$K69</f>
        <v>60.727614050129965</v>
      </c>
      <c r="C76" s="30">
        <f t="shared" si="28"/>
        <v>38.266001781608956</v>
      </c>
      <c r="D76" s="30">
        <f t="shared" si="28"/>
        <v>0.71909194470794857</v>
      </c>
      <c r="E76" s="30">
        <f t="shared" si="28"/>
        <v>7.7197493890175897E-2</v>
      </c>
      <c r="F76" s="30">
        <f t="shared" si="28"/>
        <v>6.7216967626105045E-2</v>
      </c>
      <c r="G76" s="30">
        <f t="shared" si="28"/>
        <v>1.2300012117148087E-2</v>
      </c>
      <c r="H76" s="30">
        <f t="shared" si="28"/>
        <v>8.3411662766262463E-5</v>
      </c>
      <c r="I76" s="30">
        <f t="shared" si="28"/>
        <v>0.1291725842161843</v>
      </c>
      <c r="J76" s="30">
        <f t="shared" si="28"/>
        <v>1.3217540407576972E-3</v>
      </c>
      <c r="K76" s="30">
        <f t="shared" si="28"/>
        <v>100</v>
      </c>
    </row>
    <row r="77" spans="1:11" s="31" customFormat="1" ht="21.75" customHeight="1" x14ac:dyDescent="0.25">
      <c r="A77" s="5">
        <v>2016</v>
      </c>
      <c r="B77" s="30">
        <f t="shared" ref="B77:K77" si="29">100*B70/$K70</f>
        <v>59.212442248913497</v>
      </c>
      <c r="C77" s="30">
        <f t="shared" si="29"/>
        <v>39.551420363051271</v>
      </c>
      <c r="D77" s="30">
        <f t="shared" si="29"/>
        <v>0.8542897187645585</v>
      </c>
      <c r="E77" s="30">
        <f t="shared" si="29"/>
        <v>0.156251872507707</v>
      </c>
      <c r="F77" s="30">
        <f t="shared" si="29"/>
        <v>9.3466148473438149E-2</v>
      </c>
      <c r="G77" s="30">
        <f t="shared" si="29"/>
        <v>1.759862361463525E-2</v>
      </c>
      <c r="H77" s="30">
        <f t="shared" si="29"/>
        <v>1.0694427218902566E-4</v>
      </c>
      <c r="I77" s="30">
        <f t="shared" si="29"/>
        <v>0.11319422127254312</v>
      </c>
      <c r="J77" s="30">
        <f t="shared" si="29"/>
        <v>1.229859130173795E-3</v>
      </c>
      <c r="K77" s="30">
        <f t="shared" si="29"/>
        <v>100</v>
      </c>
    </row>
    <row r="78" spans="1:11" s="6" customFormat="1" ht="15.75" customHeight="1" x14ac:dyDescent="0.25">
      <c r="A78" s="5">
        <v>2017</v>
      </c>
      <c r="B78" s="30">
        <f t="shared" ref="B78:K78" si="30">100*B71/$K71</f>
        <v>58.333225279659239</v>
      </c>
      <c r="C78" s="30">
        <f t="shared" si="30"/>
        <v>40.11699585412822</v>
      </c>
      <c r="D78" s="30">
        <f t="shared" si="30"/>
        <v>1.0475640457447328</v>
      </c>
      <c r="E78" s="30">
        <f t="shared" si="30"/>
        <v>0.24702158209670955</v>
      </c>
      <c r="F78" s="30">
        <f t="shared" si="30"/>
        <v>0.13064699772633301</v>
      </c>
      <c r="G78" s="30">
        <f t="shared" si="30"/>
        <v>2.4334620244818219E-2</v>
      </c>
      <c r="H78" s="30">
        <f t="shared" si="30"/>
        <v>2.1144316082898532E-4</v>
      </c>
      <c r="I78" s="30">
        <f t="shared" si="30"/>
        <v>9.8827911479818245E-2</v>
      </c>
      <c r="J78" s="30">
        <f t="shared" si="30"/>
        <v>1.1722657593018744E-3</v>
      </c>
      <c r="K78" s="30">
        <f t="shared" si="30"/>
        <v>100</v>
      </c>
    </row>
    <row r="79" spans="1:11" s="6" customFormat="1" ht="15.75" customHeight="1" x14ac:dyDescent="0.25">
      <c r="A79" s="5">
        <v>2018</v>
      </c>
      <c r="B79" s="30">
        <f t="shared" ref="B79:K79" si="31">100*B72/$K72</f>
        <v>58.204954393923813</v>
      </c>
      <c r="C79" s="30">
        <f t="shared" si="31"/>
        <v>39.859010136810532</v>
      </c>
      <c r="D79" s="30">
        <f t="shared" si="31"/>
        <v>1.2849681001517299</v>
      </c>
      <c r="E79" s="30">
        <f t="shared" si="31"/>
        <v>0.35965922530760069</v>
      </c>
      <c r="F79" s="30">
        <f t="shared" si="31"/>
        <v>0.17328825567445405</v>
      </c>
      <c r="G79" s="30">
        <f t="shared" si="31"/>
        <v>2.9800028055050679E-2</v>
      </c>
      <c r="H79" s="30">
        <f t="shared" si="31"/>
        <v>3.2006639654293822E-4</v>
      </c>
      <c r="I79" s="30">
        <f t="shared" si="31"/>
        <v>8.6922647153449495E-2</v>
      </c>
      <c r="J79" s="30">
        <f t="shared" si="31"/>
        <v>1.077146526827196E-3</v>
      </c>
      <c r="K79" s="30">
        <f t="shared" si="31"/>
        <v>100</v>
      </c>
    </row>
    <row r="80" spans="1:11" s="6" customFormat="1" ht="15.75" customHeight="1" thickBot="1" x14ac:dyDescent="0.3">
      <c r="A80" s="29">
        <v>2019</v>
      </c>
      <c r="B80" s="28">
        <f t="shared" ref="B80:K80" si="32">100*B73/$K73</f>
        <v>58.49815656823678</v>
      </c>
      <c r="C80" s="28">
        <f t="shared" si="32"/>
        <v>39.083411181985824</v>
      </c>
      <c r="D80" s="28">
        <f t="shared" si="32"/>
        <v>1.5870512146822557</v>
      </c>
      <c r="E80" s="28">
        <f t="shared" si="32"/>
        <v>0.44539160304972097</v>
      </c>
      <c r="F80" s="28">
        <f t="shared" si="32"/>
        <v>0.2762958151483747</v>
      </c>
      <c r="G80" s="28">
        <f t="shared" si="32"/>
        <v>3.0184598617213312E-2</v>
      </c>
      <c r="H80" s="28">
        <f t="shared" si="32"/>
        <v>5.5649622677312477E-4</v>
      </c>
      <c r="I80" s="28">
        <f t="shared" si="32"/>
        <v>7.7918594637200952E-2</v>
      </c>
      <c r="J80" s="28">
        <f t="shared" si="32"/>
        <v>1.033927415862636E-3</v>
      </c>
      <c r="K80" s="28">
        <f t="shared" si="32"/>
        <v>100</v>
      </c>
    </row>
    <row r="81" spans="1:11" s="23" customFormat="1" x14ac:dyDescent="0.2">
      <c r="A81" s="14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s="23" customFormat="1" x14ac:dyDescent="0.2">
      <c r="A82" s="26" t="s">
        <v>28</v>
      </c>
      <c r="B82" s="25"/>
      <c r="C82" s="25"/>
      <c r="D82" s="25"/>
      <c r="E82" s="25"/>
      <c r="F82" s="24"/>
      <c r="G82" s="25"/>
      <c r="H82" s="25"/>
      <c r="I82" s="25"/>
      <c r="J82" s="25"/>
      <c r="K82" s="24"/>
    </row>
    <row r="83" spans="1:11" s="6" customFormat="1" ht="15.75" customHeight="1" x14ac:dyDescent="0.25">
      <c r="A83" s="14" t="s">
        <v>27</v>
      </c>
      <c r="B83" s="22"/>
      <c r="C83" s="22"/>
      <c r="D83" s="22"/>
      <c r="E83" s="22"/>
      <c r="F83" s="21"/>
      <c r="G83" s="22"/>
      <c r="H83" s="22"/>
      <c r="I83" s="22"/>
      <c r="J83" s="22"/>
      <c r="K83" s="21"/>
    </row>
    <row r="84" spans="1:11" s="6" customFormat="1" ht="15.75" customHeight="1" x14ac:dyDescent="0.25">
      <c r="A84" s="14" t="s">
        <v>26</v>
      </c>
      <c r="B84" s="22"/>
      <c r="C84" s="22"/>
      <c r="D84" s="22"/>
      <c r="E84" s="22"/>
      <c r="F84" s="21"/>
      <c r="G84" s="22"/>
      <c r="H84" s="22"/>
      <c r="I84" s="22"/>
      <c r="J84" s="22"/>
      <c r="K84" s="21"/>
    </row>
    <row r="85" spans="1:11" s="17" customFormat="1" ht="15.75" customHeight="1" x14ac:dyDescent="0.2">
      <c r="A85" s="14" t="s">
        <v>25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s="17" customFormat="1" ht="15.75" customHeight="1" x14ac:dyDescent="0.25">
      <c r="A86" s="19" t="s">
        <v>24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s="6" customFormat="1" ht="15.75" customHeight="1" x14ac:dyDescent="0.25">
      <c r="A87" s="14" t="s">
        <v>23</v>
      </c>
      <c r="B87" s="16"/>
      <c r="C87" s="16"/>
      <c r="D87" s="16"/>
      <c r="E87" s="16"/>
      <c r="F87" s="16"/>
      <c r="G87" s="15"/>
      <c r="H87" s="15"/>
      <c r="I87" s="15"/>
      <c r="J87" s="4"/>
      <c r="K87" s="4"/>
    </row>
    <row r="88" spans="1:11" s="6" customFormat="1" ht="15.75" customHeight="1" x14ac:dyDescent="0.25">
      <c r="A88" s="14" t="s">
        <v>22</v>
      </c>
      <c r="B88" s="4"/>
      <c r="C88" s="4"/>
      <c r="D88" s="4"/>
      <c r="E88" s="4"/>
      <c r="F88" s="5"/>
      <c r="G88" s="4"/>
      <c r="H88" s="4"/>
      <c r="I88" s="4"/>
      <c r="J88" s="4"/>
      <c r="K88" s="5"/>
    </row>
    <row r="89" spans="1:11" s="6" customFormat="1" ht="15.75" customHeight="1" x14ac:dyDescent="0.25">
      <c r="A89" s="14" t="s">
        <v>21</v>
      </c>
      <c r="B89" s="4"/>
      <c r="C89" s="4"/>
      <c r="D89" s="4"/>
      <c r="E89" s="4"/>
      <c r="F89" s="5"/>
      <c r="G89" s="4"/>
      <c r="H89" s="4"/>
      <c r="I89" s="4"/>
      <c r="J89" s="4"/>
      <c r="K89" s="5"/>
    </row>
    <row r="90" spans="1:11" s="6" customFormat="1" ht="15.75" customHeight="1" x14ac:dyDescent="0.25">
      <c r="A90" s="14" t="s">
        <v>20</v>
      </c>
      <c r="B90" s="4"/>
      <c r="C90" s="4"/>
      <c r="D90" s="4"/>
      <c r="E90" s="4"/>
      <c r="F90" s="5"/>
      <c r="G90" s="4"/>
      <c r="H90" s="4"/>
      <c r="I90" s="4"/>
      <c r="J90" s="4"/>
      <c r="K90" s="5"/>
    </row>
    <row r="91" spans="1:11" s="6" customFormat="1" ht="15.75" customHeight="1" x14ac:dyDescent="0.25">
      <c r="A91" s="14" t="s">
        <v>19</v>
      </c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s="6" customFormat="1" ht="15" x14ac:dyDescent="0.25">
      <c r="A92" s="5"/>
      <c r="B92" s="4"/>
      <c r="C92" s="4"/>
      <c r="D92" s="4"/>
      <c r="E92" s="4"/>
      <c r="F92" s="4"/>
      <c r="G92" s="4"/>
      <c r="H92" s="4"/>
      <c r="I92" s="4"/>
      <c r="J92" s="4"/>
    </row>
    <row r="93" spans="1:11" s="6" customFormat="1" ht="15" x14ac:dyDescent="0.25">
      <c r="A93" s="14" t="s">
        <v>18</v>
      </c>
      <c r="B93" s="13"/>
      <c r="C93" s="12"/>
      <c r="D93" s="10"/>
      <c r="E93" s="10"/>
      <c r="F93" s="12"/>
      <c r="G93" s="10"/>
      <c r="H93" s="4"/>
      <c r="I93" s="4"/>
      <c r="J93" s="4"/>
      <c r="K93" s="9" t="s">
        <v>17</v>
      </c>
    </row>
    <row r="94" spans="1:11" s="6" customFormat="1" ht="15" x14ac:dyDescent="0.25">
      <c r="A94" s="11" t="s">
        <v>16</v>
      </c>
      <c r="B94" s="10"/>
      <c r="C94" s="12"/>
      <c r="D94" s="10"/>
      <c r="E94" s="10"/>
      <c r="F94" s="11"/>
      <c r="G94" s="10"/>
      <c r="H94" s="4"/>
      <c r="I94" s="4"/>
      <c r="J94" s="4"/>
      <c r="K94" s="9" t="s">
        <v>15</v>
      </c>
    </row>
    <row r="95" spans="1:11" s="6" customFormat="1" ht="15" customHeight="1" x14ac:dyDescent="0.25">
      <c r="A95" s="61" t="s">
        <v>14</v>
      </c>
      <c r="B95" s="61"/>
      <c r="C95" s="61"/>
      <c r="D95" s="61"/>
      <c r="E95" s="61"/>
      <c r="F95" s="61"/>
      <c r="G95" s="61"/>
      <c r="H95" s="4"/>
      <c r="I95" s="4"/>
      <c r="J95" s="4"/>
      <c r="K95" s="9" t="s">
        <v>13</v>
      </c>
    </row>
    <row r="96" spans="1:11" s="6" customFormat="1" ht="15" x14ac:dyDescent="0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</row>
  </sheetData>
  <mergeCells count="1">
    <mergeCell ref="A95:G95"/>
  </mergeCells>
  <hyperlinks>
    <hyperlink ref="A2" r:id="rId1" xr:uid="{00000000-0004-0000-0000-000000000000}"/>
    <hyperlink ref="A86" r:id="rId2" xr:uid="{00000000-0004-0000-0000-000001000000}"/>
    <hyperlink ref="A95" r:id="rId3" xr:uid="{00000000-0004-0000-0000-000002000000}"/>
  </hyperlinks>
  <pageMargins left="0.39370078740157505" right="0.39370078740157505" top="0.39370078740157516" bottom="0.39370078740157516" header="0.31496062992126012" footer="0.31496062992126012"/>
  <pageSetup paperSize="0" scale="66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zoomScale="105" zoomScaleNormal="145" workbookViewId="0">
      <selection activeCell="F38" sqref="F38"/>
    </sheetView>
  </sheetViews>
  <sheetFormatPr defaultRowHeight="15" x14ac:dyDescent="0.25"/>
  <cols>
    <col min="1" max="1" width="9.28515625" bestFit="1" customWidth="1"/>
    <col min="2" max="3" width="9.7109375" bestFit="1" customWidth="1"/>
    <col min="4" max="4" width="11.85546875" bestFit="1" customWidth="1"/>
    <col min="5" max="5" width="9.7109375" bestFit="1" customWidth="1"/>
    <col min="6" max="6" width="14.85546875" customWidth="1"/>
    <col min="7" max="7" width="14.28515625" customWidth="1"/>
    <col min="8" max="10" width="9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1994</v>
      </c>
      <c r="B2" s="2">
        <v>19620898</v>
      </c>
      <c r="C2" s="2">
        <v>1576196</v>
      </c>
      <c r="D2" s="2">
        <v>93</v>
      </c>
      <c r="E2" s="2">
        <v>21197187</v>
      </c>
      <c r="H2" s="1">
        <v>0.92559999999999998</v>
      </c>
      <c r="I2" s="1">
        <v>7.4399999999999994E-2</v>
      </c>
      <c r="J2" s="1">
        <v>0</v>
      </c>
    </row>
    <row r="3" spans="1:10" x14ac:dyDescent="0.25">
      <c r="A3" s="2">
        <v>1995</v>
      </c>
      <c r="B3" s="2">
        <v>19499763</v>
      </c>
      <c r="C3" s="2">
        <v>1891271</v>
      </c>
      <c r="D3" s="2">
        <v>74</v>
      </c>
      <c r="E3" s="2">
        <v>21391108</v>
      </c>
      <c r="H3" s="1">
        <v>0.91159999999999997</v>
      </c>
      <c r="I3" s="1">
        <v>8.8400000000000006E-2</v>
      </c>
      <c r="J3" s="1">
        <v>0</v>
      </c>
    </row>
    <row r="4" spans="1:10" x14ac:dyDescent="0.25">
      <c r="A4" s="2">
        <v>1996</v>
      </c>
      <c r="B4" s="2">
        <v>20051602</v>
      </c>
      <c r="C4" s="2">
        <v>2181634</v>
      </c>
      <c r="D4" s="2">
        <v>94</v>
      </c>
      <c r="E4" s="2">
        <v>22233330</v>
      </c>
      <c r="H4" s="1">
        <v>0.90190000000000003</v>
      </c>
      <c r="I4" s="1">
        <v>9.8100000000000007E-2</v>
      </c>
      <c r="J4" s="1">
        <v>0</v>
      </c>
    </row>
    <row r="5" spans="1:10" x14ac:dyDescent="0.25">
      <c r="A5" s="2">
        <v>1997</v>
      </c>
      <c r="B5" s="2">
        <v>20384711</v>
      </c>
      <c r="C5" s="2">
        <v>2440508</v>
      </c>
      <c r="D5" s="2">
        <v>116</v>
      </c>
      <c r="E5" s="2">
        <v>22825335</v>
      </c>
      <c r="H5" s="1">
        <v>0.8931</v>
      </c>
      <c r="I5" s="1">
        <v>0.1069</v>
      </c>
      <c r="J5" s="1">
        <v>0</v>
      </c>
    </row>
    <row r="6" spans="1:10" x14ac:dyDescent="0.25">
      <c r="A6" s="2">
        <v>1998</v>
      </c>
      <c r="B6" s="2">
        <v>20590535</v>
      </c>
      <c r="C6" s="2">
        <v>2692904</v>
      </c>
      <c r="D6" s="2">
        <v>151</v>
      </c>
      <c r="E6" s="2">
        <v>23283590</v>
      </c>
      <c r="H6" s="1">
        <v>0.88429999999999997</v>
      </c>
      <c r="I6" s="1">
        <v>0.1157</v>
      </c>
      <c r="J6" s="1">
        <v>0</v>
      </c>
    </row>
    <row r="7" spans="1:10" x14ac:dyDescent="0.25">
      <c r="A7" s="2">
        <v>1999</v>
      </c>
      <c r="B7" s="2">
        <v>21031016</v>
      </c>
      <c r="C7" s="2">
        <v>2929873</v>
      </c>
      <c r="D7" s="2">
        <v>195</v>
      </c>
      <c r="E7" s="2">
        <v>23961084</v>
      </c>
      <c r="H7" s="1">
        <v>0.87770000000000004</v>
      </c>
      <c r="I7" s="1">
        <v>0.12230000000000001</v>
      </c>
      <c r="J7" s="1">
        <v>0</v>
      </c>
    </row>
    <row r="8" spans="1:10" x14ac:dyDescent="0.25">
      <c r="A8" s="2">
        <v>2000</v>
      </c>
      <c r="B8" s="2">
        <v>21232434</v>
      </c>
      <c r="C8" s="2">
        <v>3152708</v>
      </c>
      <c r="D8" s="2">
        <v>403</v>
      </c>
      <c r="E8" s="2">
        <v>24385545</v>
      </c>
      <c r="H8" s="1">
        <v>0.87070000000000003</v>
      </c>
      <c r="I8" s="1">
        <v>0.1293</v>
      </c>
      <c r="J8" s="1">
        <v>0</v>
      </c>
    </row>
    <row r="9" spans="1:10" x14ac:dyDescent="0.25">
      <c r="A9" s="2">
        <v>2001</v>
      </c>
      <c r="B9" s="2">
        <v>21640842</v>
      </c>
      <c r="C9" s="2">
        <v>3459544</v>
      </c>
      <c r="D9" s="2">
        <v>1042</v>
      </c>
      <c r="E9" s="2">
        <v>25101428</v>
      </c>
      <c r="H9" s="1">
        <v>0.86209999999999998</v>
      </c>
      <c r="I9" s="1">
        <v>0.13780000000000001</v>
      </c>
      <c r="J9" s="1">
        <v>0</v>
      </c>
    </row>
    <row r="10" spans="1:10" x14ac:dyDescent="0.25">
      <c r="A10" s="2">
        <v>2002</v>
      </c>
      <c r="B10" s="2">
        <v>21839242</v>
      </c>
      <c r="C10" s="2">
        <v>3912371</v>
      </c>
      <c r="D10" s="2">
        <v>1423</v>
      </c>
      <c r="E10" s="2">
        <v>25753036</v>
      </c>
      <c r="H10" s="1">
        <v>0.84799999999999998</v>
      </c>
      <c r="I10" s="1">
        <v>0.15190000000000001</v>
      </c>
      <c r="J10" s="1">
        <v>1E-4</v>
      </c>
    </row>
    <row r="11" spans="1:10" x14ac:dyDescent="0.25">
      <c r="A11" s="2">
        <v>2003</v>
      </c>
      <c r="B11" s="2">
        <v>21805236</v>
      </c>
      <c r="C11" s="2">
        <v>4399607</v>
      </c>
      <c r="D11" s="2">
        <v>1837</v>
      </c>
      <c r="E11" s="2">
        <v>26206680</v>
      </c>
      <c r="H11" s="1">
        <v>0.83199999999999996</v>
      </c>
      <c r="I11" s="1">
        <v>0.16789999999999999</v>
      </c>
      <c r="J11" s="1">
        <v>1E-4</v>
      </c>
    </row>
    <row r="12" spans="1:10" x14ac:dyDescent="0.25">
      <c r="A12" s="2">
        <v>2004</v>
      </c>
      <c r="B12" s="2">
        <v>21976371</v>
      </c>
      <c r="C12" s="2">
        <v>5010581</v>
      </c>
      <c r="D12" s="2">
        <v>3442</v>
      </c>
      <c r="E12" s="2">
        <v>26990394</v>
      </c>
      <c r="H12" s="1">
        <v>0.81420000000000003</v>
      </c>
      <c r="I12" s="1">
        <v>0.18559999999999999</v>
      </c>
      <c r="J12" s="1">
        <v>1E-4</v>
      </c>
    </row>
    <row r="13" spans="1:10" x14ac:dyDescent="0.25">
      <c r="A13" s="2">
        <v>2005</v>
      </c>
      <c r="B13" s="2">
        <v>21875757</v>
      </c>
      <c r="C13" s="2">
        <v>5596099</v>
      </c>
      <c r="D13" s="2">
        <v>8886</v>
      </c>
      <c r="E13" s="2">
        <v>27480742</v>
      </c>
      <c r="H13" s="1">
        <v>0.79600000000000004</v>
      </c>
      <c r="I13" s="1">
        <v>0.2036</v>
      </c>
      <c r="J13" s="1">
        <v>2.9999999999999997E-4</v>
      </c>
    </row>
    <row r="14" spans="1:10" x14ac:dyDescent="0.25">
      <c r="A14" s="2">
        <v>2006</v>
      </c>
      <c r="B14" s="2">
        <v>21465566</v>
      </c>
      <c r="C14" s="2">
        <v>6083316</v>
      </c>
      <c r="D14" s="2">
        <v>17722</v>
      </c>
      <c r="E14" s="2">
        <v>27566604</v>
      </c>
      <c r="H14" s="1">
        <v>0.77869999999999995</v>
      </c>
      <c r="I14" s="1">
        <v>0.22070000000000001</v>
      </c>
      <c r="J14" s="1">
        <v>5.9999999999999995E-4</v>
      </c>
    </row>
    <row r="15" spans="1:10" x14ac:dyDescent="0.25">
      <c r="A15" s="2">
        <v>2007</v>
      </c>
      <c r="B15" s="2">
        <v>21264179</v>
      </c>
      <c r="C15" s="2">
        <v>6657383</v>
      </c>
      <c r="D15" s="2">
        <v>33254</v>
      </c>
      <c r="E15" s="2">
        <v>27954816</v>
      </c>
      <c r="H15" s="1">
        <v>0.76070000000000004</v>
      </c>
      <c r="I15" s="1">
        <v>0.23810000000000001</v>
      </c>
      <c r="J15" s="1">
        <v>1.1999999999999999E-3</v>
      </c>
    </row>
    <row r="16" spans="1:10" x14ac:dyDescent="0.25">
      <c r="A16" s="2">
        <v>2008</v>
      </c>
      <c r="B16" s="2">
        <v>20898866</v>
      </c>
      <c r="C16" s="2">
        <v>7163504</v>
      </c>
      <c r="D16" s="2">
        <v>48369</v>
      </c>
      <c r="E16" s="2">
        <v>28110739</v>
      </c>
      <c r="H16" s="1">
        <v>0.74339999999999995</v>
      </c>
      <c r="I16" s="1">
        <v>0.25480000000000003</v>
      </c>
      <c r="J16" s="1">
        <v>1.6999999999999999E-3</v>
      </c>
    </row>
    <row r="17" spans="1:10" x14ac:dyDescent="0.25">
      <c r="A17" s="2">
        <v>2009</v>
      </c>
      <c r="B17" s="2">
        <v>20490930</v>
      </c>
      <c r="C17" s="2">
        <v>7641419</v>
      </c>
      <c r="D17" s="2">
        <v>62806</v>
      </c>
      <c r="E17" s="2">
        <v>28195155</v>
      </c>
      <c r="H17" s="1">
        <v>0.7268</v>
      </c>
      <c r="I17" s="1">
        <v>0.27100000000000002</v>
      </c>
      <c r="J17" s="1">
        <v>2.2000000000000001E-3</v>
      </c>
    </row>
    <row r="18" spans="1:10" x14ac:dyDescent="0.25">
      <c r="A18" s="2">
        <v>2010</v>
      </c>
      <c r="B18" s="2">
        <v>20082860</v>
      </c>
      <c r="C18" s="2">
        <v>8202683</v>
      </c>
      <c r="D18" s="2">
        <v>83925</v>
      </c>
      <c r="E18" s="2">
        <v>28369468</v>
      </c>
      <c r="H18" s="1">
        <v>0.70789999999999997</v>
      </c>
      <c r="I18" s="1">
        <v>0.28910000000000002</v>
      </c>
      <c r="J18" s="1">
        <v>3.0000000000000001E-3</v>
      </c>
    </row>
    <row r="19" spans="1:10" x14ac:dyDescent="0.25">
      <c r="A19" s="2">
        <v>2011</v>
      </c>
      <c r="B19" s="2">
        <v>19548228</v>
      </c>
      <c r="C19" s="2">
        <v>8763495</v>
      </c>
      <c r="D19" s="2">
        <v>105185</v>
      </c>
      <c r="E19" s="2">
        <v>28416908</v>
      </c>
      <c r="H19" s="1">
        <v>0.68789999999999996</v>
      </c>
      <c r="I19" s="1">
        <v>0.30840000000000001</v>
      </c>
      <c r="J19" s="1">
        <v>3.7000000000000002E-3</v>
      </c>
    </row>
    <row r="20" spans="1:10" x14ac:dyDescent="0.25">
      <c r="A20" s="2">
        <v>2012</v>
      </c>
      <c r="B20" s="2">
        <v>19158596</v>
      </c>
      <c r="C20" s="2">
        <v>9385119</v>
      </c>
      <c r="D20" s="2">
        <v>129653</v>
      </c>
      <c r="E20" s="2">
        <v>28673368</v>
      </c>
      <c r="H20" s="1">
        <v>0.66820000000000002</v>
      </c>
      <c r="I20" s="1">
        <v>0.32729999999999998</v>
      </c>
      <c r="J20" s="1">
        <v>4.4999999999999997E-3</v>
      </c>
    </row>
    <row r="21" spans="1:10" x14ac:dyDescent="0.25">
      <c r="A21" s="2">
        <v>2013</v>
      </c>
      <c r="B21" s="2">
        <v>18870062</v>
      </c>
      <c r="C21" s="2">
        <v>10064151</v>
      </c>
      <c r="D21" s="2">
        <v>160028</v>
      </c>
      <c r="E21" s="2">
        <v>29094241</v>
      </c>
      <c r="H21" s="1">
        <v>0.64859999999999995</v>
      </c>
      <c r="I21" s="1">
        <v>0.34589999999999999</v>
      </c>
      <c r="J21" s="1">
        <v>5.4999999999999997E-3</v>
      </c>
    </row>
    <row r="22" spans="1:10" x14ac:dyDescent="0.25">
      <c r="A22" s="2">
        <v>2014</v>
      </c>
      <c r="B22" s="2">
        <v>18632429</v>
      </c>
      <c r="C22" s="2">
        <v>10730906</v>
      </c>
      <c r="D22" s="2">
        <v>204536</v>
      </c>
      <c r="E22" s="2">
        <v>29567871</v>
      </c>
      <c r="H22" s="1">
        <v>0.63019999999999998</v>
      </c>
      <c r="I22" s="1">
        <v>0.3629</v>
      </c>
      <c r="J22" s="1">
        <v>6.8999999999999999E-3</v>
      </c>
    </row>
    <row r="23" spans="1:10" x14ac:dyDescent="0.25">
      <c r="A23" s="2">
        <v>2015</v>
      </c>
      <c r="B23" s="2">
        <v>18511467</v>
      </c>
      <c r="C23" s="2">
        <v>11428857</v>
      </c>
      <c r="D23" s="2">
        <v>269916</v>
      </c>
      <c r="E23" s="2">
        <v>30210240</v>
      </c>
      <c r="H23" s="1">
        <v>0.61280000000000001</v>
      </c>
      <c r="I23" s="1">
        <v>0.37830000000000003</v>
      </c>
      <c r="J23" s="1">
        <v>8.8999999999999999E-3</v>
      </c>
    </row>
    <row r="24" spans="1:10" x14ac:dyDescent="0.25">
      <c r="A24" s="2">
        <v>2016</v>
      </c>
      <c r="B24" s="2">
        <v>18410232</v>
      </c>
      <c r="C24" s="2">
        <v>12052146</v>
      </c>
      <c r="D24" s="2">
        <v>352258</v>
      </c>
      <c r="E24" s="2">
        <v>30814636</v>
      </c>
      <c r="H24" s="1">
        <v>0.59750000000000003</v>
      </c>
      <c r="I24" s="1">
        <v>0.3911</v>
      </c>
      <c r="J24" s="1">
        <v>1.14E-2</v>
      </c>
    </row>
    <row r="25" spans="1:10" x14ac:dyDescent="0.25">
      <c r="A25" s="2">
        <v>2017</v>
      </c>
      <c r="B25" s="2">
        <v>18348092</v>
      </c>
      <c r="C25" s="2">
        <v>12360237</v>
      </c>
      <c r="D25" s="2">
        <v>460187</v>
      </c>
      <c r="E25" s="2">
        <v>31168516</v>
      </c>
      <c r="H25" s="1">
        <v>0.5887</v>
      </c>
      <c r="I25" s="1">
        <v>0.39660000000000001</v>
      </c>
      <c r="J25" s="1">
        <v>1.4800000000000001E-2</v>
      </c>
    </row>
    <row r="26" spans="1:10" x14ac:dyDescent="0.25">
      <c r="A26" s="2">
        <v>2018</v>
      </c>
      <c r="B26" s="2">
        <v>18499594</v>
      </c>
      <c r="C26" s="2">
        <v>12397636</v>
      </c>
      <c r="D26" s="2">
        <v>592197</v>
      </c>
      <c r="E26" s="2">
        <v>31489427</v>
      </c>
      <c r="H26" s="1">
        <v>0.58750000000000002</v>
      </c>
      <c r="I26" s="1">
        <v>0.39369999999999999</v>
      </c>
      <c r="J26" s="1">
        <v>1.8800000000000001E-2</v>
      </c>
    </row>
    <row r="27" spans="1:10" x14ac:dyDescent="0.25">
      <c r="A27" s="2">
        <v>2019</v>
      </c>
      <c r="B27" s="2">
        <v>18818368</v>
      </c>
      <c r="C27" s="2">
        <v>12286328</v>
      </c>
      <c r="D27" s="2">
        <v>758164</v>
      </c>
      <c r="E27" s="2">
        <v>31862860</v>
      </c>
      <c r="F27">
        <v>31862860</v>
      </c>
      <c r="H27" s="1">
        <v>0.59060000000000001</v>
      </c>
      <c r="I27" s="1">
        <v>0.3856</v>
      </c>
      <c r="J27" s="1">
        <v>2.3800000000000002E-2</v>
      </c>
    </row>
    <row r="28" spans="1:10" x14ac:dyDescent="0.25">
      <c r="A28">
        <v>2020</v>
      </c>
      <c r="B28">
        <v>17864087.73</v>
      </c>
      <c r="C28">
        <v>11948736.539999999</v>
      </c>
      <c r="D28">
        <v>1995996.2320000001</v>
      </c>
      <c r="F28">
        <v>31740161.91</v>
      </c>
      <c r="G28">
        <v>3796947135</v>
      </c>
      <c r="H28" s="1">
        <v>0.56279999999999997</v>
      </c>
      <c r="I28" s="1">
        <v>0.3765</v>
      </c>
      <c r="J28" s="1">
        <v>6.2899999999999998E-2</v>
      </c>
    </row>
    <row r="29" spans="1:10" x14ac:dyDescent="0.25">
      <c r="A29">
        <v>2021</v>
      </c>
      <c r="B29">
        <v>16916625.120000001</v>
      </c>
      <c r="C29">
        <v>11613389.35</v>
      </c>
      <c r="D29">
        <v>3121239.4210000001</v>
      </c>
      <c r="F29">
        <v>31617463.829999998</v>
      </c>
      <c r="G29">
        <v>3633461813</v>
      </c>
      <c r="H29" s="1">
        <v>0.53500000000000003</v>
      </c>
      <c r="I29" s="1">
        <v>0.36730000000000002</v>
      </c>
      <c r="J29" s="1">
        <v>9.8699999999999996E-2</v>
      </c>
    </row>
    <row r="30" spans="1:10" x14ac:dyDescent="0.25">
      <c r="A30">
        <v>2022</v>
      </c>
      <c r="B30">
        <v>15975980.17</v>
      </c>
      <c r="C30">
        <v>11280286.43</v>
      </c>
      <c r="D30">
        <v>4237689.2470000004</v>
      </c>
      <c r="F30">
        <v>31494765.739999998</v>
      </c>
      <c r="G30">
        <v>3471131446</v>
      </c>
      <c r="H30" s="1">
        <v>0.50729999999999997</v>
      </c>
      <c r="I30" s="1">
        <v>0.35820000000000002</v>
      </c>
      <c r="J30" s="1">
        <v>0.1346</v>
      </c>
    </row>
    <row r="31" spans="1:10" x14ac:dyDescent="0.25">
      <c r="A31">
        <v>2023</v>
      </c>
      <c r="B31">
        <v>15042152.9</v>
      </c>
      <c r="C31">
        <v>10949427.77</v>
      </c>
      <c r="D31">
        <v>5345345.7110000001</v>
      </c>
      <c r="F31">
        <v>31372067.66</v>
      </c>
      <c r="G31">
        <v>3309956036</v>
      </c>
      <c r="H31" s="1">
        <v>0.47949999999999998</v>
      </c>
      <c r="I31" s="1">
        <v>0.34899999999999998</v>
      </c>
      <c r="J31" s="1">
        <v>0.1704</v>
      </c>
    </row>
    <row r="32" spans="1:10" x14ac:dyDescent="0.25">
      <c r="A32">
        <v>2024</v>
      </c>
      <c r="B32">
        <v>14115143.289999999</v>
      </c>
      <c r="C32">
        <v>10620813.369999999</v>
      </c>
      <c r="D32">
        <v>6444208.8109999998</v>
      </c>
      <c r="F32">
        <v>31249369.57</v>
      </c>
      <c r="G32">
        <v>3149935582</v>
      </c>
      <c r="H32" s="1">
        <v>0.45169999999999999</v>
      </c>
      <c r="I32" s="1">
        <v>0.33989999999999998</v>
      </c>
      <c r="J32" s="1">
        <v>0.20619999999999999</v>
      </c>
    </row>
    <row r="33" spans="1:10" x14ac:dyDescent="0.25">
      <c r="A33">
        <v>2025</v>
      </c>
      <c r="B33">
        <v>13194951.34</v>
      </c>
      <c r="C33">
        <v>10294443.25</v>
      </c>
      <c r="D33">
        <v>7534278.5489999996</v>
      </c>
      <c r="F33">
        <v>31126671.489999998</v>
      </c>
      <c r="G33">
        <v>2991070083</v>
      </c>
      <c r="H33" s="1">
        <v>0.4239</v>
      </c>
      <c r="I33" s="1">
        <v>0.33069999999999999</v>
      </c>
      <c r="J33" s="1">
        <v>0.24210000000000001</v>
      </c>
    </row>
    <row r="34" spans="1:10" x14ac:dyDescent="0.25">
      <c r="A34">
        <v>2026</v>
      </c>
      <c r="B34">
        <v>12281577.060000001</v>
      </c>
      <c r="C34">
        <v>9970317.3870000001</v>
      </c>
      <c r="D34">
        <v>8615554.9240000006</v>
      </c>
      <c r="F34">
        <v>31003973.399999999</v>
      </c>
      <c r="G34">
        <v>2833359541</v>
      </c>
      <c r="H34" s="1">
        <v>0.39610000000000001</v>
      </c>
      <c r="I34" s="1">
        <v>0.3216</v>
      </c>
      <c r="J34" s="1">
        <v>0.27789999999999998</v>
      </c>
    </row>
    <row r="35" spans="1:10" x14ac:dyDescent="0.25">
      <c r="A35">
        <v>2027</v>
      </c>
      <c r="B35">
        <v>11375020.449999999</v>
      </c>
      <c r="C35">
        <v>9648435.7909999993</v>
      </c>
      <c r="D35">
        <v>9688037.9360000007</v>
      </c>
      <c r="F35">
        <v>30881275.309999999</v>
      </c>
      <c r="G35">
        <v>2676803955</v>
      </c>
      <c r="H35" s="1">
        <v>0.36830000000000002</v>
      </c>
      <c r="I35" s="1">
        <v>0.31240000000000001</v>
      </c>
      <c r="J35" s="1">
        <v>0.31369999999999998</v>
      </c>
    </row>
    <row r="36" spans="1:10" x14ac:dyDescent="0.25">
      <c r="A36">
        <v>2028</v>
      </c>
      <c r="B36">
        <v>10475281.5</v>
      </c>
      <c r="C36">
        <v>9328798.4619999994</v>
      </c>
      <c r="D36">
        <v>10751727.59</v>
      </c>
      <c r="F36">
        <v>30758577.23</v>
      </c>
      <c r="G36">
        <v>2521403324</v>
      </c>
      <c r="H36" s="1">
        <v>0.34060000000000001</v>
      </c>
      <c r="I36" s="1">
        <v>0.30330000000000001</v>
      </c>
      <c r="J36" s="1">
        <v>0.34960000000000002</v>
      </c>
    </row>
    <row r="37" spans="1:10" x14ac:dyDescent="0.25">
      <c r="A37">
        <v>2029</v>
      </c>
      <c r="B37">
        <v>9582360.2170000002</v>
      </c>
      <c r="C37">
        <v>9011405.3990000002</v>
      </c>
      <c r="D37">
        <v>11806623.869999999</v>
      </c>
      <c r="F37">
        <v>30635879.140000001</v>
      </c>
      <c r="G37">
        <v>2367157649</v>
      </c>
      <c r="H37" s="1">
        <v>0.31280000000000002</v>
      </c>
      <c r="I37" s="1">
        <v>0.29409999999999997</v>
      </c>
      <c r="J37" s="1">
        <v>0.38540000000000002</v>
      </c>
    </row>
    <row r="38" spans="1:10" x14ac:dyDescent="0.25">
      <c r="A38">
        <v>2030</v>
      </c>
      <c r="B38">
        <v>8661287.6469999999</v>
      </c>
      <c r="C38">
        <v>8661287.6469999999</v>
      </c>
      <c r="D38">
        <v>13067907.68</v>
      </c>
      <c r="F38" s="3">
        <v>30390482.969999999</v>
      </c>
      <c r="G38">
        <v>2205163835</v>
      </c>
      <c r="H38">
        <v>0.28499999999999998</v>
      </c>
      <c r="I38">
        <v>0.28499999999999998</v>
      </c>
      <c r="J38">
        <v>0.43</v>
      </c>
    </row>
    <row r="42" spans="1:10" x14ac:dyDescent="0.25">
      <c r="G42" t="s">
        <v>10</v>
      </c>
      <c r="H42" t="s">
        <v>11</v>
      </c>
    </row>
    <row r="43" spans="1:10" x14ac:dyDescent="0.25">
      <c r="G43">
        <v>127.6</v>
      </c>
      <c r="H43">
        <v>127</v>
      </c>
    </row>
    <row r="45" spans="1:10" x14ac:dyDescent="0.25">
      <c r="H45" t="s">
        <v>12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5"/>
  <sheetViews>
    <sheetView topLeftCell="A12" zoomScale="105" zoomScaleNormal="145" workbookViewId="0">
      <selection activeCell="G28" sqref="G28:G38"/>
    </sheetView>
  </sheetViews>
  <sheetFormatPr defaultRowHeight="15" x14ac:dyDescent="0.25"/>
  <cols>
    <col min="1" max="1" width="9.28515625" bestFit="1" customWidth="1"/>
    <col min="2" max="3" width="9.7109375" bestFit="1" customWidth="1"/>
    <col min="4" max="4" width="11.85546875" bestFit="1" customWidth="1"/>
    <col min="5" max="5" width="9.7109375" bestFit="1" customWidth="1"/>
    <col min="6" max="6" width="14.85546875" customWidth="1"/>
    <col min="7" max="7" width="14.28515625" customWidth="1"/>
    <col min="8" max="8" width="23.140625" customWidth="1"/>
    <col min="9" max="9" width="19.28515625" customWidth="1"/>
    <col min="10" max="10" width="17.7109375" customWidth="1"/>
  </cols>
  <sheetData>
    <row r="1" spans="1:10" s="49" customFormat="1" ht="15.75" thickBot="1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</row>
    <row r="2" spans="1:10" x14ac:dyDescent="0.25">
      <c r="A2" s="48">
        <v>1994</v>
      </c>
      <c r="B2" s="48">
        <v>19620898</v>
      </c>
      <c r="C2" s="48">
        <v>1576196</v>
      </c>
      <c r="D2" s="48">
        <v>93</v>
      </c>
      <c r="E2" s="48">
        <v>21197187</v>
      </c>
      <c r="H2" s="1">
        <f>B2/$E2</f>
        <v>0.92563687813859452</v>
      </c>
      <c r="I2" s="1">
        <f t="shared" ref="I2:J2" si="0">C2/$E2</f>
        <v>7.4358734486797709E-2</v>
      </c>
      <c r="J2" s="1">
        <f t="shared" si="0"/>
        <v>4.387374607772248E-6</v>
      </c>
    </row>
    <row r="3" spans="1:10" x14ac:dyDescent="0.25">
      <c r="A3" s="48">
        <v>1995</v>
      </c>
      <c r="B3" s="48">
        <v>19499763</v>
      </c>
      <c r="C3" s="48">
        <v>1891271</v>
      </c>
      <c r="D3" s="48">
        <v>74</v>
      </c>
      <c r="E3" s="48">
        <v>21391108</v>
      </c>
      <c r="H3" s="1">
        <f t="shared" ref="H3:H27" si="1">B3/$E3</f>
        <v>0.91158265387655468</v>
      </c>
      <c r="I3" s="1">
        <f t="shared" ref="I3:I27" si="2">C3/$E3</f>
        <v>8.841388674209863E-2</v>
      </c>
      <c r="J3" s="1">
        <f t="shared" ref="J3:J27" si="3">D3/$E3</f>
        <v>3.4593813466791901E-6</v>
      </c>
    </row>
    <row r="4" spans="1:10" x14ac:dyDescent="0.25">
      <c r="A4" s="48">
        <v>1996</v>
      </c>
      <c r="B4" s="48">
        <v>20051602</v>
      </c>
      <c r="C4" s="48">
        <v>2181634</v>
      </c>
      <c r="D4" s="48">
        <v>94</v>
      </c>
      <c r="E4" s="48">
        <v>22233330</v>
      </c>
      <c r="H4" s="1">
        <f t="shared" si="1"/>
        <v>0.90187128963587548</v>
      </c>
      <c r="I4" s="1">
        <f t="shared" si="2"/>
        <v>9.8124482477433661E-2</v>
      </c>
      <c r="J4" s="1">
        <f t="shared" si="3"/>
        <v>4.2278866908375847E-6</v>
      </c>
    </row>
    <row r="5" spans="1:10" x14ac:dyDescent="0.25">
      <c r="A5" s="48">
        <v>1997</v>
      </c>
      <c r="B5" s="48">
        <v>20384711</v>
      </c>
      <c r="C5" s="48">
        <v>2440508</v>
      </c>
      <c r="D5" s="48">
        <v>116</v>
      </c>
      <c r="E5" s="48">
        <v>22825335</v>
      </c>
      <c r="H5" s="1">
        <f t="shared" si="1"/>
        <v>0.89307390231074379</v>
      </c>
      <c r="I5" s="1">
        <f t="shared" si="2"/>
        <v>0.10692101561707637</v>
      </c>
      <c r="J5" s="1">
        <f t="shared" si="3"/>
        <v>5.0820721798825736E-6</v>
      </c>
    </row>
    <row r="6" spans="1:10" x14ac:dyDescent="0.25">
      <c r="A6" s="48">
        <v>1998</v>
      </c>
      <c r="B6" s="48">
        <v>20590535</v>
      </c>
      <c r="C6" s="48">
        <v>2692904</v>
      </c>
      <c r="D6" s="48">
        <v>151</v>
      </c>
      <c r="E6" s="48">
        <v>23283590</v>
      </c>
      <c r="H6" s="1">
        <f t="shared" si="1"/>
        <v>0.8843367796804531</v>
      </c>
      <c r="I6" s="1">
        <f t="shared" si="2"/>
        <v>0.11565673506534001</v>
      </c>
      <c r="J6" s="1">
        <f t="shared" si="3"/>
        <v>6.4852542069328659E-6</v>
      </c>
    </row>
    <row r="7" spans="1:10" x14ac:dyDescent="0.25">
      <c r="A7" s="48">
        <v>1999</v>
      </c>
      <c r="B7" s="48">
        <v>21031016</v>
      </c>
      <c r="C7" s="48">
        <v>2929873</v>
      </c>
      <c r="D7" s="48">
        <v>195</v>
      </c>
      <c r="E7" s="48">
        <v>23961084</v>
      </c>
      <c r="H7" s="1">
        <f t="shared" si="1"/>
        <v>0.87771554909619276</v>
      </c>
      <c r="I7" s="1">
        <f t="shared" si="2"/>
        <v>0.12227631270772224</v>
      </c>
      <c r="J7" s="1">
        <f t="shared" si="3"/>
        <v>8.13819608495175E-6</v>
      </c>
    </row>
    <row r="8" spans="1:10" x14ac:dyDescent="0.25">
      <c r="A8" s="48">
        <v>2000</v>
      </c>
      <c r="B8" s="48">
        <v>21232434</v>
      </c>
      <c r="C8" s="48">
        <v>3152708</v>
      </c>
      <c r="D8" s="48">
        <v>403</v>
      </c>
      <c r="E8" s="48">
        <v>24385545</v>
      </c>
      <c r="H8" s="1">
        <f t="shared" si="1"/>
        <v>0.87069753823422846</v>
      </c>
      <c r="I8" s="1">
        <f t="shared" si="2"/>
        <v>0.12928593558191953</v>
      </c>
      <c r="J8" s="1">
        <f t="shared" si="3"/>
        <v>1.6526183851949999E-5</v>
      </c>
    </row>
    <row r="9" spans="1:10" x14ac:dyDescent="0.25">
      <c r="A9" s="48">
        <v>2001</v>
      </c>
      <c r="B9" s="48">
        <v>21640842</v>
      </c>
      <c r="C9" s="48">
        <v>3459544</v>
      </c>
      <c r="D9" s="48">
        <v>1042</v>
      </c>
      <c r="E9" s="48">
        <v>25101428</v>
      </c>
      <c r="H9" s="1">
        <f t="shared" si="1"/>
        <v>0.86213589123296097</v>
      </c>
      <c r="I9" s="1">
        <f t="shared" si="2"/>
        <v>0.13782259718451079</v>
      </c>
      <c r="J9" s="1">
        <f t="shared" si="3"/>
        <v>4.1511582528292811E-5</v>
      </c>
    </row>
    <row r="10" spans="1:10" x14ac:dyDescent="0.25">
      <c r="A10" s="48">
        <v>2002</v>
      </c>
      <c r="B10" s="48">
        <v>21839242</v>
      </c>
      <c r="C10" s="48">
        <v>3912371</v>
      </c>
      <c r="D10" s="48">
        <v>1423</v>
      </c>
      <c r="E10" s="48">
        <v>25753036</v>
      </c>
      <c r="H10" s="1">
        <f t="shared" si="1"/>
        <v>0.84802591818688877</v>
      </c>
      <c r="I10" s="1">
        <f t="shared" si="2"/>
        <v>0.15191882619198763</v>
      </c>
      <c r="J10" s="1">
        <f t="shared" si="3"/>
        <v>5.5255621123660912E-5</v>
      </c>
    </row>
    <row r="11" spans="1:10" x14ac:dyDescent="0.25">
      <c r="A11" s="48">
        <v>2003</v>
      </c>
      <c r="B11" s="48">
        <v>21805236</v>
      </c>
      <c r="C11" s="48">
        <v>4399607</v>
      </c>
      <c r="D11" s="48">
        <v>1837</v>
      </c>
      <c r="E11" s="48">
        <v>26206680</v>
      </c>
      <c r="H11" s="1">
        <f t="shared" si="1"/>
        <v>0.83204877535040689</v>
      </c>
      <c r="I11" s="1">
        <f t="shared" si="2"/>
        <v>0.16788112801774205</v>
      </c>
      <c r="J11" s="1">
        <f t="shared" si="3"/>
        <v>7.0096631851115823E-5</v>
      </c>
    </row>
    <row r="12" spans="1:10" x14ac:dyDescent="0.25">
      <c r="A12" s="48">
        <v>2004</v>
      </c>
      <c r="B12" s="48">
        <v>21976371</v>
      </c>
      <c r="C12" s="48">
        <v>5010581</v>
      </c>
      <c r="D12" s="48">
        <v>3442</v>
      </c>
      <c r="E12" s="48">
        <v>26990394</v>
      </c>
      <c r="H12" s="1">
        <f t="shared" si="1"/>
        <v>0.81422935137590058</v>
      </c>
      <c r="I12" s="1">
        <f t="shared" si="2"/>
        <v>0.18564312177139763</v>
      </c>
      <c r="J12" s="1">
        <f t="shared" si="3"/>
        <v>1.275268527017427E-4</v>
      </c>
    </row>
    <row r="13" spans="1:10" x14ac:dyDescent="0.25">
      <c r="A13" s="48">
        <v>2005</v>
      </c>
      <c r="B13" s="48">
        <v>21875757</v>
      </c>
      <c r="C13" s="48">
        <v>5596099</v>
      </c>
      <c r="D13" s="48">
        <v>8886</v>
      </c>
      <c r="E13" s="48">
        <v>27480742</v>
      </c>
      <c r="H13" s="1">
        <f t="shared" si="1"/>
        <v>0.7960395319747916</v>
      </c>
      <c r="I13" s="1">
        <f t="shared" si="2"/>
        <v>0.20363711431081447</v>
      </c>
      <c r="J13" s="1">
        <f t="shared" si="3"/>
        <v>3.2335371439388353E-4</v>
      </c>
    </row>
    <row r="14" spans="1:10" x14ac:dyDescent="0.25">
      <c r="A14" s="48">
        <v>2006</v>
      </c>
      <c r="B14" s="48">
        <v>21465566</v>
      </c>
      <c r="C14" s="48">
        <v>6083316</v>
      </c>
      <c r="D14" s="48">
        <v>17722</v>
      </c>
      <c r="E14" s="48">
        <v>27566604</v>
      </c>
      <c r="H14" s="1">
        <f t="shared" si="1"/>
        <v>0.77868010147350764</v>
      </c>
      <c r="I14" s="1">
        <f t="shared" si="2"/>
        <v>0.2206770191932238</v>
      </c>
      <c r="J14" s="1">
        <f t="shared" si="3"/>
        <v>6.428793332686173E-4</v>
      </c>
    </row>
    <row r="15" spans="1:10" x14ac:dyDescent="0.25">
      <c r="A15" s="48">
        <v>2007</v>
      </c>
      <c r="B15" s="48">
        <v>21264179</v>
      </c>
      <c r="C15" s="48">
        <v>6657383</v>
      </c>
      <c r="D15" s="48">
        <v>33254</v>
      </c>
      <c r="E15" s="48">
        <v>27954816</v>
      </c>
      <c r="H15" s="1">
        <f t="shared" si="1"/>
        <v>0.76066245615782269</v>
      </c>
      <c r="I15" s="1">
        <f t="shared" si="2"/>
        <v>0.23814798137108109</v>
      </c>
      <c r="J15" s="1">
        <f t="shared" si="3"/>
        <v>1.1895624710962147E-3</v>
      </c>
    </row>
    <row r="16" spans="1:10" x14ac:dyDescent="0.25">
      <c r="A16" s="48">
        <v>2008</v>
      </c>
      <c r="B16" s="48">
        <v>20898866</v>
      </c>
      <c r="C16" s="48">
        <v>7163504</v>
      </c>
      <c r="D16" s="48">
        <v>48369</v>
      </c>
      <c r="E16" s="48">
        <v>28110739</v>
      </c>
      <c r="H16" s="1">
        <f t="shared" si="1"/>
        <v>0.74344776208124586</v>
      </c>
      <c r="I16" s="1">
        <f t="shared" si="2"/>
        <v>0.25483157877848744</v>
      </c>
      <c r="J16" s="1">
        <f t="shared" si="3"/>
        <v>1.7206591402666434E-3</v>
      </c>
    </row>
    <row r="17" spans="1:11" x14ac:dyDescent="0.25">
      <c r="A17" s="48">
        <v>2009</v>
      </c>
      <c r="B17" s="48">
        <v>20490930</v>
      </c>
      <c r="C17" s="48">
        <v>7641419</v>
      </c>
      <c r="D17" s="48">
        <v>62806</v>
      </c>
      <c r="E17" s="48">
        <v>28195155</v>
      </c>
      <c r="H17" s="1">
        <f t="shared" si="1"/>
        <v>0.72675358585544214</v>
      </c>
      <c r="I17" s="1">
        <f t="shared" si="2"/>
        <v>0.2710188683126587</v>
      </c>
      <c r="J17" s="1">
        <f t="shared" si="3"/>
        <v>2.227545831899133E-3</v>
      </c>
    </row>
    <row r="18" spans="1:11" x14ac:dyDescent="0.25">
      <c r="A18" s="48">
        <v>2010</v>
      </c>
      <c r="B18" s="48">
        <v>20082860</v>
      </c>
      <c r="C18" s="48">
        <v>8202683</v>
      </c>
      <c r="D18" s="48">
        <v>83925</v>
      </c>
      <c r="E18" s="48">
        <v>28369468</v>
      </c>
      <c r="H18" s="1">
        <f t="shared" si="1"/>
        <v>0.70790400440360746</v>
      </c>
      <c r="I18" s="1">
        <f t="shared" si="2"/>
        <v>0.28913770959681018</v>
      </c>
      <c r="J18" s="1">
        <f t="shared" si="3"/>
        <v>2.958285999582368E-3</v>
      </c>
    </row>
    <row r="19" spans="1:11" x14ac:dyDescent="0.25">
      <c r="A19" s="48">
        <v>2011</v>
      </c>
      <c r="B19" s="48">
        <v>19548228</v>
      </c>
      <c r="C19" s="48">
        <v>8763495</v>
      </c>
      <c r="D19" s="48">
        <v>105185</v>
      </c>
      <c r="E19" s="48">
        <v>28416908</v>
      </c>
      <c r="H19" s="1">
        <f t="shared" si="1"/>
        <v>0.68790833964061116</v>
      </c>
      <c r="I19" s="1">
        <f t="shared" si="2"/>
        <v>0.30839016686826026</v>
      </c>
      <c r="J19" s="1">
        <f t="shared" si="3"/>
        <v>3.7014934911285915E-3</v>
      </c>
    </row>
    <row r="20" spans="1:11" x14ac:dyDescent="0.25">
      <c r="A20" s="48">
        <v>2012</v>
      </c>
      <c r="B20" s="48">
        <v>19158596</v>
      </c>
      <c r="C20" s="48">
        <v>9385119</v>
      </c>
      <c r="D20" s="48">
        <v>129653</v>
      </c>
      <c r="E20" s="48">
        <v>28673368</v>
      </c>
      <c r="H20" s="1">
        <f t="shared" si="1"/>
        <v>0.66816692060730365</v>
      </c>
      <c r="I20" s="1">
        <f t="shared" si="2"/>
        <v>0.32731135735432265</v>
      </c>
      <c r="J20" s="1">
        <f t="shared" si="3"/>
        <v>4.5217220383737275E-3</v>
      </c>
    </row>
    <row r="21" spans="1:11" x14ac:dyDescent="0.25">
      <c r="A21" s="48">
        <v>2013</v>
      </c>
      <c r="B21" s="48">
        <v>18870062</v>
      </c>
      <c r="C21" s="48">
        <v>10064151</v>
      </c>
      <c r="D21" s="48">
        <v>160028</v>
      </c>
      <c r="E21" s="48">
        <v>29094241</v>
      </c>
      <c r="H21" s="1">
        <f t="shared" si="1"/>
        <v>0.64858409607592105</v>
      </c>
      <c r="I21" s="1">
        <f t="shared" si="2"/>
        <v>0.34591557140122681</v>
      </c>
      <c r="J21" s="1">
        <f t="shared" si="3"/>
        <v>5.5003325228522026E-3</v>
      </c>
    </row>
    <row r="22" spans="1:11" x14ac:dyDescent="0.25">
      <c r="A22" s="48">
        <v>2014</v>
      </c>
      <c r="B22" s="48">
        <v>18632429</v>
      </c>
      <c r="C22" s="48">
        <v>10730906</v>
      </c>
      <c r="D22" s="48">
        <v>204536</v>
      </c>
      <c r="E22" s="48">
        <v>29567871</v>
      </c>
      <c r="H22" s="1">
        <f t="shared" si="1"/>
        <v>0.63015795083792137</v>
      </c>
      <c r="I22" s="1">
        <f t="shared" si="2"/>
        <v>0.3629245406272234</v>
      </c>
      <c r="J22" s="1">
        <f t="shared" si="3"/>
        <v>6.9175085348552826E-3</v>
      </c>
    </row>
    <row r="23" spans="1:11" x14ac:dyDescent="0.25">
      <c r="A23" s="48">
        <v>2015</v>
      </c>
      <c r="B23" s="48">
        <v>18511467</v>
      </c>
      <c r="C23" s="48">
        <v>11428857</v>
      </c>
      <c r="D23" s="48">
        <v>269916</v>
      </c>
      <c r="E23" s="48">
        <v>30210240</v>
      </c>
      <c r="H23" s="1">
        <f t="shared" si="1"/>
        <v>0.61275471495757727</v>
      </c>
      <c r="I23" s="1">
        <f t="shared" si="2"/>
        <v>0.37831069862404271</v>
      </c>
      <c r="J23" s="1">
        <f t="shared" si="3"/>
        <v>8.9345864183799934E-3</v>
      </c>
    </row>
    <row r="24" spans="1:11" x14ac:dyDescent="0.25">
      <c r="A24" s="48">
        <v>2016</v>
      </c>
      <c r="B24" s="48">
        <v>18410232</v>
      </c>
      <c r="C24" s="48">
        <v>12052146</v>
      </c>
      <c r="D24" s="48">
        <v>352258</v>
      </c>
      <c r="E24" s="48">
        <v>30814636</v>
      </c>
      <c r="H24" s="1">
        <f t="shared" si="1"/>
        <v>0.59745089963094156</v>
      </c>
      <c r="I24" s="1">
        <f t="shared" si="2"/>
        <v>0.39111758451406015</v>
      </c>
      <c r="J24" s="1">
        <f t="shared" si="3"/>
        <v>1.1431515854998254E-2</v>
      </c>
    </row>
    <row r="25" spans="1:11" x14ac:dyDescent="0.25">
      <c r="A25" s="48">
        <v>2017</v>
      </c>
      <c r="B25" s="48">
        <v>18348092</v>
      </c>
      <c r="C25" s="48">
        <v>12360237</v>
      </c>
      <c r="D25" s="48">
        <v>460187</v>
      </c>
      <c r="E25" s="48">
        <v>31168516</v>
      </c>
      <c r="H25" s="1">
        <f t="shared" si="1"/>
        <v>0.58867390414096066</v>
      </c>
      <c r="I25" s="1">
        <f t="shared" si="2"/>
        <v>0.39656161364885001</v>
      </c>
      <c r="J25" s="1">
        <f t="shared" si="3"/>
        <v>1.4764482210189282E-2</v>
      </c>
    </row>
    <row r="26" spans="1:11" x14ac:dyDescent="0.25">
      <c r="A26" s="48">
        <v>2018</v>
      </c>
      <c r="B26" s="48">
        <v>18499594</v>
      </c>
      <c r="C26" s="48">
        <v>12397636</v>
      </c>
      <c r="D26" s="48">
        <v>592197</v>
      </c>
      <c r="E26" s="48">
        <v>31489427</v>
      </c>
      <c r="H26" s="1">
        <f t="shared" si="1"/>
        <v>0.58748588851743788</v>
      </c>
      <c r="I26" s="1">
        <f t="shared" si="2"/>
        <v>0.39370789439896764</v>
      </c>
      <c r="J26" s="1">
        <f t="shared" si="3"/>
        <v>1.880621708359444E-2</v>
      </c>
    </row>
    <row r="27" spans="1:11" x14ac:dyDescent="0.25">
      <c r="A27" s="48">
        <v>2019</v>
      </c>
      <c r="B27" s="48">
        <v>18818368</v>
      </c>
      <c r="C27" s="48">
        <v>12286328</v>
      </c>
      <c r="D27" s="48">
        <v>758164</v>
      </c>
      <c r="E27" s="48">
        <v>31862860</v>
      </c>
      <c r="F27">
        <v>31862860</v>
      </c>
      <c r="H27" s="1">
        <f t="shared" si="1"/>
        <v>0.5906051120332575</v>
      </c>
      <c r="I27" s="1">
        <f t="shared" si="2"/>
        <v>0.38560028823526826</v>
      </c>
      <c r="J27" s="1">
        <f t="shared" si="3"/>
        <v>2.37945997314742E-2</v>
      </c>
    </row>
    <row r="28" spans="1:11" x14ac:dyDescent="0.25">
      <c r="A28" s="53">
        <v>2020</v>
      </c>
      <c r="B28" s="53">
        <f>$F28*H28</f>
        <v>17857809.790403858</v>
      </c>
      <c r="C28" s="53">
        <f t="shared" ref="C28:D28" si="4">$F28*I28</f>
        <v>11944537.426238514</v>
      </c>
      <c r="D28" s="53">
        <f t="shared" si="4"/>
        <v>1926660.3260849037</v>
      </c>
      <c r="E28" s="52"/>
      <c r="F28" s="52">
        <f>F27-(F$27-F$38)/11</f>
        <v>31729007.542727273</v>
      </c>
      <c r="G28">
        <f>(B28*G$43) +(C28*H$43)</f>
        <v>3795612782.3878236</v>
      </c>
      <c r="H28" s="1">
        <f>H27-(H$27-H$38)/11</f>
        <v>0.56282282912114323</v>
      </c>
      <c r="I28" s="1">
        <f>I27-(I$27-I$38)/11</f>
        <v>0.37645480748660753</v>
      </c>
      <c r="J28" s="1">
        <f>J27+(J$38-J$27)/11</f>
        <v>6.0722363392249276E-2</v>
      </c>
      <c r="K28" s="1"/>
    </row>
    <row r="29" spans="1:11" x14ac:dyDescent="0.25">
      <c r="A29" s="53">
        <v>2021</v>
      </c>
      <c r="B29" s="53">
        <f t="shared" ref="B29:B38" si="5">$F29*H29</f>
        <v>16904689.034480575</v>
      </c>
      <c r="C29" s="53">
        <f t="shared" ref="C29:C38" si="6">$F29*I29</f>
        <v>11605195.142619325</v>
      </c>
      <c r="D29" s="53">
        <f t="shared" ref="D29:D38" si="7">$F29*J29</f>
        <v>3085270.9083546447</v>
      </c>
      <c r="E29" s="52"/>
      <c r="F29" s="52">
        <f t="shared" ref="F29:F37" si="8">F28-(F$27-F$38)/11</f>
        <v>31595155.085454546</v>
      </c>
      <c r="G29">
        <f t="shared" ref="G29:G38" si="9">(B29*G$43) +(C29*H$43)</f>
        <v>3630898103.9123755</v>
      </c>
      <c r="H29" s="1">
        <f t="shared" ref="H29:H37" si="10">H28-(H$27-H$38)/11</f>
        <v>0.53504054620902886</v>
      </c>
      <c r="I29" s="1">
        <f t="shared" ref="I29:I37" si="11">I28-(I$27-I$38)/11</f>
        <v>0.36730932673794681</v>
      </c>
      <c r="J29" s="1">
        <f t="shared" ref="J29:J37" si="12">J28+(J$38-J$27)/11</f>
        <v>9.7650127053024352E-2</v>
      </c>
      <c r="K29" s="1"/>
    </row>
    <row r="30" spans="1:11" x14ac:dyDescent="0.25">
      <c r="A30" s="53">
        <v>2022</v>
      </c>
      <c r="B30" s="53">
        <f t="shared" si="5"/>
        <v>15959005.73223016</v>
      </c>
      <c r="C30" s="53">
        <f t="shared" si="6"/>
        <v>11268301.149142435</v>
      </c>
      <c r="D30" s="53">
        <f t="shared" si="7"/>
        <v>4233995.7468092237</v>
      </c>
      <c r="E30" s="52"/>
      <c r="F30" s="52">
        <f t="shared" si="8"/>
        <v>31461302.628181819</v>
      </c>
      <c r="G30">
        <f t="shared" si="9"/>
        <v>3467443377.3736572</v>
      </c>
      <c r="H30" s="1">
        <f t="shared" si="10"/>
        <v>0.50725826329691448</v>
      </c>
      <c r="I30" s="1">
        <f t="shared" si="11"/>
        <v>0.35816384598928608</v>
      </c>
      <c r="J30" s="1">
        <f t="shared" si="12"/>
        <v>0.13457789071379944</v>
      </c>
      <c r="K30" s="1"/>
    </row>
    <row r="31" spans="1:11" x14ac:dyDescent="0.25">
      <c r="A31" s="53">
        <v>2023</v>
      </c>
      <c r="B31" s="53">
        <f t="shared" si="5"/>
        <v>15020759.883652613</v>
      </c>
      <c r="C31" s="53">
        <f t="shared" si="6"/>
        <v>10933855.445807841</v>
      </c>
      <c r="D31" s="53">
        <f t="shared" si="7"/>
        <v>5372834.8414486405</v>
      </c>
      <c r="E31" s="52"/>
      <c r="F31" s="52">
        <f t="shared" si="8"/>
        <v>31327450.170909092</v>
      </c>
      <c r="G31">
        <f t="shared" si="9"/>
        <v>3305248602.7716689</v>
      </c>
      <c r="H31" s="1">
        <f t="shared" si="10"/>
        <v>0.47947598038480016</v>
      </c>
      <c r="I31" s="1">
        <f t="shared" si="11"/>
        <v>0.34901836524062535</v>
      </c>
      <c r="J31" s="1">
        <f t="shared" si="12"/>
        <v>0.17150565437457452</v>
      </c>
      <c r="K31" s="1"/>
    </row>
    <row r="32" spans="1:11" x14ac:dyDescent="0.25">
      <c r="A32" s="53">
        <v>2024</v>
      </c>
      <c r="B32" s="53">
        <f t="shared" si="5"/>
        <v>14089951.488747928</v>
      </c>
      <c r="C32" s="53">
        <f t="shared" si="6"/>
        <v>10601858.032615544</v>
      </c>
      <c r="D32" s="53">
        <f t="shared" si="7"/>
        <v>6501788.1922728941</v>
      </c>
      <c r="E32" s="52"/>
      <c r="F32" s="52">
        <f t="shared" si="8"/>
        <v>31193597.713636365</v>
      </c>
      <c r="G32">
        <f t="shared" si="9"/>
        <v>3144313780.1064095</v>
      </c>
      <c r="H32" s="1">
        <f t="shared" si="10"/>
        <v>0.45169369747268584</v>
      </c>
      <c r="I32" s="1">
        <f t="shared" si="11"/>
        <v>0.33987288449196462</v>
      </c>
      <c r="J32" s="1">
        <f t="shared" si="12"/>
        <v>0.20843341803534959</v>
      </c>
      <c r="K32" s="1"/>
    </row>
    <row r="33" spans="1:11" x14ac:dyDescent="0.25">
      <c r="A33" s="53">
        <v>2025</v>
      </c>
      <c r="B33" s="53">
        <f t="shared" si="5"/>
        <v>13166580.547516111</v>
      </c>
      <c r="C33" s="53">
        <f t="shared" si="6"/>
        <v>10272308.909565546</v>
      </c>
      <c r="D33" s="53">
        <f t="shared" si="7"/>
        <v>7620855.7992819846</v>
      </c>
      <c r="E33" s="52"/>
      <c r="F33" s="52">
        <f t="shared" si="8"/>
        <v>31059745.256363638</v>
      </c>
      <c r="G33">
        <f t="shared" si="9"/>
        <v>2984638909.3778801</v>
      </c>
      <c r="H33" s="1">
        <f t="shared" si="10"/>
        <v>0.42391141456057152</v>
      </c>
      <c r="I33" s="1">
        <f t="shared" si="11"/>
        <v>0.33072740374330389</v>
      </c>
      <c r="J33" s="1">
        <f t="shared" si="12"/>
        <v>0.24536118169612467</v>
      </c>
      <c r="K33" s="1"/>
    </row>
    <row r="34" spans="1:11" x14ac:dyDescent="0.25">
      <c r="A34" s="53">
        <v>2026</v>
      </c>
      <c r="B34" s="53">
        <f t="shared" si="5"/>
        <v>12250647.059957158</v>
      </c>
      <c r="C34" s="53">
        <f t="shared" si="6"/>
        <v>9945208.0766578428</v>
      </c>
      <c r="D34" s="53">
        <f t="shared" si="7"/>
        <v>8730037.6624759138</v>
      </c>
      <c r="E34" s="52"/>
      <c r="F34" s="52">
        <f t="shared" si="8"/>
        <v>30925892.799090911</v>
      </c>
      <c r="G34">
        <f t="shared" si="9"/>
        <v>2826223990.5860796</v>
      </c>
      <c r="H34" s="1">
        <f t="shared" si="10"/>
        <v>0.3961291316484572</v>
      </c>
      <c r="I34" s="1">
        <f t="shared" si="11"/>
        <v>0.32158192299464317</v>
      </c>
      <c r="J34" s="1">
        <f t="shared" si="12"/>
        <v>0.28228894535689975</v>
      </c>
      <c r="K34" s="1"/>
    </row>
    <row r="35" spans="1:11" x14ac:dyDescent="0.25">
      <c r="A35" s="53">
        <v>2027</v>
      </c>
      <c r="B35" s="53">
        <f t="shared" si="5"/>
        <v>11342151.02607107</v>
      </c>
      <c r="C35" s="53">
        <f t="shared" si="6"/>
        <v>9620555.5338924378</v>
      </c>
      <c r="D35" s="53">
        <f t="shared" si="7"/>
        <v>9829333.7818546798</v>
      </c>
      <c r="E35" s="52"/>
      <c r="F35" s="52">
        <f t="shared" si="8"/>
        <v>30792040.341818184</v>
      </c>
      <c r="G35">
        <f t="shared" si="9"/>
        <v>2669069023.7310081</v>
      </c>
      <c r="H35" s="1">
        <f t="shared" si="10"/>
        <v>0.36834684873634288</v>
      </c>
      <c r="I35" s="1">
        <f t="shared" si="11"/>
        <v>0.31243644224598244</v>
      </c>
      <c r="J35" s="1">
        <f t="shared" si="12"/>
        <v>0.31921670901767485</v>
      </c>
      <c r="K35" s="1"/>
    </row>
    <row r="36" spans="1:11" x14ac:dyDescent="0.25">
      <c r="A36" s="53">
        <v>2028</v>
      </c>
      <c r="B36" s="53">
        <f t="shared" si="5"/>
        <v>10441092.445857847</v>
      </c>
      <c r="C36" s="53">
        <f t="shared" si="6"/>
        <v>9298351.2812693305</v>
      </c>
      <c r="D36" s="53">
        <f t="shared" si="7"/>
        <v>10918744.157418285</v>
      </c>
      <c r="E36" s="52"/>
      <c r="F36" s="52">
        <f t="shared" si="8"/>
        <v>30658187.884545457</v>
      </c>
      <c r="G36">
        <f t="shared" si="9"/>
        <v>2513174008.8126659</v>
      </c>
      <c r="H36" s="1">
        <f t="shared" si="10"/>
        <v>0.34056456582422856</v>
      </c>
      <c r="I36" s="1">
        <f t="shared" si="11"/>
        <v>0.30329096149732171</v>
      </c>
      <c r="J36" s="1">
        <f t="shared" si="12"/>
        <v>0.35614447267844995</v>
      </c>
      <c r="K36" s="1"/>
    </row>
    <row r="37" spans="1:11" x14ac:dyDescent="0.25">
      <c r="A37" s="53">
        <v>2029</v>
      </c>
      <c r="B37" s="53">
        <f t="shared" si="5"/>
        <v>9547471.3193174899</v>
      </c>
      <c r="C37" s="53">
        <f t="shared" si="6"/>
        <v>8978595.318788521</v>
      </c>
      <c r="D37" s="53">
        <f t="shared" si="7"/>
        <v>11998268.789166726</v>
      </c>
      <c r="E37" s="52"/>
      <c r="F37" s="52">
        <f t="shared" si="8"/>
        <v>30524335.42727273</v>
      </c>
      <c r="G37">
        <f t="shared" si="9"/>
        <v>2358538945.8310537</v>
      </c>
      <c r="H37" s="1">
        <f t="shared" si="10"/>
        <v>0.31278228291211424</v>
      </c>
      <c r="I37" s="1">
        <f t="shared" si="11"/>
        <v>0.29414548074866098</v>
      </c>
      <c r="J37" s="1">
        <f t="shared" si="12"/>
        <v>0.39307223633922506</v>
      </c>
      <c r="K37" s="1"/>
    </row>
    <row r="38" spans="1:11" x14ac:dyDescent="0.25">
      <c r="A38" s="53">
        <v>2030</v>
      </c>
      <c r="B38" s="53">
        <f t="shared" si="5"/>
        <v>8661287.646449998</v>
      </c>
      <c r="C38" s="53">
        <f t="shared" si="6"/>
        <v>8661287.646449998</v>
      </c>
      <c r="D38" s="53">
        <f t="shared" si="7"/>
        <v>13067907.677099999</v>
      </c>
      <c r="E38" s="52"/>
      <c r="F38" s="54">
        <v>30390482.969999999</v>
      </c>
      <c r="G38">
        <f t="shared" si="9"/>
        <v>2205163834.7861691</v>
      </c>
      <c r="H38" s="55">
        <v>0.28499999999999998</v>
      </c>
      <c r="I38" s="55">
        <v>0.28499999999999998</v>
      </c>
      <c r="J38" s="55">
        <v>0.43</v>
      </c>
      <c r="K38" s="1"/>
    </row>
    <row r="42" spans="1:11" x14ac:dyDescent="0.25">
      <c r="G42" s="57" t="s">
        <v>46</v>
      </c>
      <c r="H42" s="57" t="s">
        <v>47</v>
      </c>
    </row>
    <row r="43" spans="1:11" x14ac:dyDescent="0.25">
      <c r="G43" s="56">
        <v>127.6</v>
      </c>
      <c r="H43" s="56">
        <v>127</v>
      </c>
    </row>
    <row r="45" spans="1:11" x14ac:dyDescent="0.25">
      <c r="H45" s="58" t="s">
        <v>12</v>
      </c>
    </row>
  </sheetData>
  <hyperlinks>
    <hyperlink ref="H45" r:id="rId1" xr:uid="{00000000-0004-0000-0200-000000000000}"/>
  </hyperlinks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45"/>
  <sheetViews>
    <sheetView tabSelected="1" topLeftCell="B23" zoomScale="105" zoomScaleNormal="145" workbookViewId="0">
      <selection activeCell="H31" sqref="H31"/>
    </sheetView>
  </sheetViews>
  <sheetFormatPr defaultRowHeight="15" x14ac:dyDescent="0.25"/>
  <cols>
    <col min="1" max="1" width="9.28515625" bestFit="1" customWidth="1"/>
    <col min="2" max="3" width="9.7109375" bestFit="1" customWidth="1"/>
    <col min="4" max="4" width="11.85546875" bestFit="1" customWidth="1"/>
    <col min="5" max="5" width="9.7109375" bestFit="1" customWidth="1"/>
    <col min="6" max="6" width="14.85546875" customWidth="1"/>
    <col min="7" max="7" width="14.28515625" customWidth="1"/>
    <col min="8" max="8" width="23.140625" customWidth="1"/>
    <col min="9" max="9" width="19.28515625" customWidth="1"/>
    <col min="10" max="10" width="17.7109375" customWidth="1"/>
    <col min="12" max="12" width="8.7109375" customWidth="1"/>
    <col min="13" max="13" width="18.85546875" customWidth="1"/>
    <col min="14" max="14" width="20" customWidth="1"/>
  </cols>
  <sheetData>
    <row r="1" spans="1:10" s="49" customFormat="1" ht="15.75" thickBot="1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</row>
    <row r="2" spans="1:10" x14ac:dyDescent="0.25">
      <c r="A2" s="48">
        <v>1994</v>
      </c>
      <c r="B2" s="48">
        <v>19620898</v>
      </c>
      <c r="C2" s="48">
        <v>1576196</v>
      </c>
      <c r="D2" s="48">
        <v>93</v>
      </c>
      <c r="E2" s="48">
        <v>21197187</v>
      </c>
      <c r="H2" s="1">
        <f>B2/$E2</f>
        <v>0.92563687813859452</v>
      </c>
      <c r="I2" s="1">
        <f t="shared" ref="I2:J17" si="0">C2/$E2</f>
        <v>7.4358734486797709E-2</v>
      </c>
      <c r="J2" s="1">
        <f t="shared" si="0"/>
        <v>4.387374607772248E-6</v>
      </c>
    </row>
    <row r="3" spans="1:10" x14ac:dyDescent="0.25">
      <c r="A3" s="48">
        <v>1995</v>
      </c>
      <c r="B3" s="48">
        <v>19499763</v>
      </c>
      <c r="C3" s="48">
        <v>1891271</v>
      </c>
      <c r="D3" s="48">
        <v>74</v>
      </c>
      <c r="E3" s="48">
        <v>21391108</v>
      </c>
      <c r="H3" s="1">
        <f t="shared" ref="H3:J27" si="1">B3/$E3</f>
        <v>0.91158265387655468</v>
      </c>
      <c r="I3" s="1">
        <f t="shared" si="0"/>
        <v>8.841388674209863E-2</v>
      </c>
      <c r="J3" s="1">
        <f t="shared" si="0"/>
        <v>3.4593813466791901E-6</v>
      </c>
    </row>
    <row r="4" spans="1:10" x14ac:dyDescent="0.25">
      <c r="A4" s="48">
        <v>1996</v>
      </c>
      <c r="B4" s="48">
        <v>20051602</v>
      </c>
      <c r="C4" s="48">
        <v>2181634</v>
      </c>
      <c r="D4" s="48">
        <v>94</v>
      </c>
      <c r="E4" s="48">
        <v>22233330</v>
      </c>
      <c r="H4" s="1">
        <f t="shared" si="1"/>
        <v>0.90187128963587548</v>
      </c>
      <c r="I4" s="1">
        <f t="shared" si="0"/>
        <v>9.8124482477433661E-2</v>
      </c>
      <c r="J4" s="1">
        <f t="shared" si="0"/>
        <v>4.2278866908375847E-6</v>
      </c>
    </row>
    <row r="5" spans="1:10" x14ac:dyDescent="0.25">
      <c r="A5" s="48">
        <v>1997</v>
      </c>
      <c r="B5" s="48">
        <v>20384711</v>
      </c>
      <c r="C5" s="48">
        <v>2440508</v>
      </c>
      <c r="D5" s="48">
        <v>116</v>
      </c>
      <c r="E5" s="48">
        <v>22825335</v>
      </c>
      <c r="H5" s="1">
        <f t="shared" si="1"/>
        <v>0.89307390231074379</v>
      </c>
      <c r="I5" s="1">
        <f t="shared" si="0"/>
        <v>0.10692101561707637</v>
      </c>
      <c r="J5" s="1">
        <f t="shared" si="0"/>
        <v>5.0820721798825736E-6</v>
      </c>
    </row>
    <row r="6" spans="1:10" x14ac:dyDescent="0.25">
      <c r="A6" s="48">
        <v>1998</v>
      </c>
      <c r="B6" s="48">
        <v>20590535</v>
      </c>
      <c r="C6" s="48">
        <v>2692904</v>
      </c>
      <c r="D6" s="48">
        <v>151</v>
      </c>
      <c r="E6" s="48">
        <v>23283590</v>
      </c>
      <c r="H6" s="1">
        <f t="shared" si="1"/>
        <v>0.8843367796804531</v>
      </c>
      <c r="I6" s="1">
        <f t="shared" si="0"/>
        <v>0.11565673506534001</v>
      </c>
      <c r="J6" s="1">
        <f t="shared" si="0"/>
        <v>6.4852542069328659E-6</v>
      </c>
    </row>
    <row r="7" spans="1:10" x14ac:dyDescent="0.25">
      <c r="A7" s="48">
        <v>1999</v>
      </c>
      <c r="B7" s="48">
        <v>21031016</v>
      </c>
      <c r="C7" s="48">
        <v>2929873</v>
      </c>
      <c r="D7" s="48">
        <v>195</v>
      </c>
      <c r="E7" s="48">
        <v>23961084</v>
      </c>
      <c r="H7" s="1">
        <f t="shared" si="1"/>
        <v>0.87771554909619276</v>
      </c>
      <c r="I7" s="1">
        <f t="shared" si="0"/>
        <v>0.12227631270772224</v>
      </c>
      <c r="J7" s="1">
        <f t="shared" si="0"/>
        <v>8.13819608495175E-6</v>
      </c>
    </row>
    <row r="8" spans="1:10" x14ac:dyDescent="0.25">
      <c r="A8" s="48">
        <v>2000</v>
      </c>
      <c r="B8" s="48">
        <v>21232434</v>
      </c>
      <c r="C8" s="48">
        <v>3152708</v>
      </c>
      <c r="D8" s="48">
        <v>403</v>
      </c>
      <c r="E8" s="48">
        <v>24385545</v>
      </c>
      <c r="H8" s="1">
        <f t="shared" si="1"/>
        <v>0.87069753823422846</v>
      </c>
      <c r="I8" s="1">
        <f t="shared" si="0"/>
        <v>0.12928593558191953</v>
      </c>
      <c r="J8" s="1">
        <f t="shared" si="0"/>
        <v>1.6526183851949999E-5</v>
      </c>
    </row>
    <row r="9" spans="1:10" x14ac:dyDescent="0.25">
      <c r="A9" s="48">
        <v>2001</v>
      </c>
      <c r="B9" s="48">
        <v>21640842</v>
      </c>
      <c r="C9" s="48">
        <v>3459544</v>
      </c>
      <c r="D9" s="48">
        <v>1042</v>
      </c>
      <c r="E9" s="48">
        <v>25101428</v>
      </c>
      <c r="H9" s="1">
        <f t="shared" si="1"/>
        <v>0.86213589123296097</v>
      </c>
      <c r="I9" s="1">
        <f t="shared" si="0"/>
        <v>0.13782259718451079</v>
      </c>
      <c r="J9" s="1">
        <f t="shared" si="0"/>
        <v>4.1511582528292811E-5</v>
      </c>
    </row>
    <row r="10" spans="1:10" x14ac:dyDescent="0.25">
      <c r="A10" s="48">
        <v>2002</v>
      </c>
      <c r="B10" s="48">
        <v>21839242</v>
      </c>
      <c r="C10" s="48">
        <v>3912371</v>
      </c>
      <c r="D10" s="48">
        <v>1423</v>
      </c>
      <c r="E10" s="48">
        <v>25753036</v>
      </c>
      <c r="H10" s="1">
        <f t="shared" si="1"/>
        <v>0.84802591818688877</v>
      </c>
      <c r="I10" s="1">
        <f t="shared" si="0"/>
        <v>0.15191882619198763</v>
      </c>
      <c r="J10" s="1">
        <f t="shared" si="0"/>
        <v>5.5255621123660912E-5</v>
      </c>
    </row>
    <row r="11" spans="1:10" x14ac:dyDescent="0.25">
      <c r="A11" s="48">
        <v>2003</v>
      </c>
      <c r="B11" s="48">
        <v>21805236</v>
      </c>
      <c r="C11" s="48">
        <v>4399607</v>
      </c>
      <c r="D11" s="48">
        <v>1837</v>
      </c>
      <c r="E11" s="48">
        <v>26206680</v>
      </c>
      <c r="H11" s="1">
        <f t="shared" si="1"/>
        <v>0.83204877535040689</v>
      </c>
      <c r="I11" s="1">
        <f t="shared" si="0"/>
        <v>0.16788112801774205</v>
      </c>
      <c r="J11" s="1">
        <f t="shared" si="0"/>
        <v>7.0096631851115823E-5</v>
      </c>
    </row>
    <row r="12" spans="1:10" x14ac:dyDescent="0.25">
      <c r="A12" s="48">
        <v>2004</v>
      </c>
      <c r="B12" s="48">
        <v>21976371</v>
      </c>
      <c r="C12" s="48">
        <v>5010581</v>
      </c>
      <c r="D12" s="48">
        <v>3442</v>
      </c>
      <c r="E12" s="48">
        <v>26990394</v>
      </c>
      <c r="H12" s="1">
        <f t="shared" si="1"/>
        <v>0.81422935137590058</v>
      </c>
      <c r="I12" s="1">
        <f t="shared" si="0"/>
        <v>0.18564312177139763</v>
      </c>
      <c r="J12" s="1">
        <f t="shared" si="0"/>
        <v>1.275268527017427E-4</v>
      </c>
    </row>
    <row r="13" spans="1:10" x14ac:dyDescent="0.25">
      <c r="A13" s="48">
        <v>2005</v>
      </c>
      <c r="B13" s="48">
        <v>21875757</v>
      </c>
      <c r="C13" s="48">
        <v>5596099</v>
      </c>
      <c r="D13" s="48">
        <v>8886</v>
      </c>
      <c r="E13" s="48">
        <v>27480742</v>
      </c>
      <c r="H13" s="1">
        <f t="shared" si="1"/>
        <v>0.7960395319747916</v>
      </c>
      <c r="I13" s="1">
        <f t="shared" si="0"/>
        <v>0.20363711431081447</v>
      </c>
      <c r="J13" s="1">
        <f t="shared" si="0"/>
        <v>3.2335371439388353E-4</v>
      </c>
    </row>
    <row r="14" spans="1:10" x14ac:dyDescent="0.25">
      <c r="A14" s="48">
        <v>2006</v>
      </c>
      <c r="B14" s="48">
        <v>21465566</v>
      </c>
      <c r="C14" s="48">
        <v>6083316</v>
      </c>
      <c r="D14" s="48">
        <v>17722</v>
      </c>
      <c r="E14" s="48">
        <v>27566604</v>
      </c>
      <c r="H14" s="1">
        <f t="shared" si="1"/>
        <v>0.77868010147350764</v>
      </c>
      <c r="I14" s="1">
        <f t="shared" si="0"/>
        <v>0.2206770191932238</v>
      </c>
      <c r="J14" s="1">
        <f t="shared" si="0"/>
        <v>6.428793332686173E-4</v>
      </c>
    </row>
    <row r="15" spans="1:10" x14ac:dyDescent="0.25">
      <c r="A15" s="48">
        <v>2007</v>
      </c>
      <c r="B15" s="48">
        <v>21264179</v>
      </c>
      <c r="C15" s="48">
        <v>6657383</v>
      </c>
      <c r="D15" s="48">
        <v>33254</v>
      </c>
      <c r="E15" s="48">
        <v>27954816</v>
      </c>
      <c r="H15" s="1">
        <f t="shared" si="1"/>
        <v>0.76066245615782269</v>
      </c>
      <c r="I15" s="1">
        <f t="shared" si="0"/>
        <v>0.23814798137108109</v>
      </c>
      <c r="J15" s="1">
        <f t="shared" si="0"/>
        <v>1.1895624710962147E-3</v>
      </c>
    </row>
    <row r="16" spans="1:10" x14ac:dyDescent="0.25">
      <c r="A16" s="48">
        <v>2008</v>
      </c>
      <c r="B16" s="48">
        <v>20898866</v>
      </c>
      <c r="C16" s="48">
        <v>7163504</v>
      </c>
      <c r="D16" s="48">
        <v>48369</v>
      </c>
      <c r="E16" s="48">
        <v>28110739</v>
      </c>
      <c r="H16" s="1">
        <f t="shared" si="1"/>
        <v>0.74344776208124586</v>
      </c>
      <c r="I16" s="1">
        <f t="shared" si="0"/>
        <v>0.25483157877848744</v>
      </c>
      <c r="J16" s="1">
        <f t="shared" si="0"/>
        <v>1.7206591402666434E-3</v>
      </c>
    </row>
    <row r="17" spans="1:15" x14ac:dyDescent="0.25">
      <c r="A17" s="48">
        <v>2009</v>
      </c>
      <c r="B17" s="48">
        <v>20490930</v>
      </c>
      <c r="C17" s="48">
        <v>7641419</v>
      </c>
      <c r="D17" s="48">
        <v>62806</v>
      </c>
      <c r="E17" s="48">
        <v>28195155</v>
      </c>
      <c r="H17" s="1">
        <f t="shared" si="1"/>
        <v>0.72675358585544214</v>
      </c>
      <c r="I17" s="1">
        <f t="shared" si="0"/>
        <v>0.2710188683126587</v>
      </c>
      <c r="J17" s="1">
        <f t="shared" si="0"/>
        <v>2.227545831899133E-3</v>
      </c>
    </row>
    <row r="18" spans="1:15" x14ac:dyDescent="0.25">
      <c r="A18" s="48">
        <v>2010</v>
      </c>
      <c r="B18" s="48">
        <v>20082860</v>
      </c>
      <c r="C18" s="48">
        <v>8202683</v>
      </c>
      <c r="D18" s="48">
        <v>83925</v>
      </c>
      <c r="E18" s="48">
        <v>28369468</v>
      </c>
      <c r="H18" s="1">
        <f t="shared" si="1"/>
        <v>0.70790400440360746</v>
      </c>
      <c r="I18" s="1">
        <f t="shared" si="1"/>
        <v>0.28913770959681018</v>
      </c>
      <c r="J18" s="1">
        <f t="shared" si="1"/>
        <v>2.958285999582368E-3</v>
      </c>
    </row>
    <row r="19" spans="1:15" x14ac:dyDescent="0.25">
      <c r="A19" s="48">
        <v>2011</v>
      </c>
      <c r="B19" s="48">
        <v>19548228</v>
      </c>
      <c r="C19" s="48">
        <v>8763495</v>
      </c>
      <c r="D19" s="48">
        <v>105185</v>
      </c>
      <c r="E19" s="48">
        <v>28416908</v>
      </c>
      <c r="H19" s="1">
        <f t="shared" si="1"/>
        <v>0.68790833964061116</v>
      </c>
      <c r="I19" s="1">
        <f t="shared" si="1"/>
        <v>0.30839016686826026</v>
      </c>
      <c r="J19" s="1">
        <f t="shared" si="1"/>
        <v>3.7014934911285915E-3</v>
      </c>
    </row>
    <row r="20" spans="1:15" x14ac:dyDescent="0.25">
      <c r="A20" s="48">
        <v>2012</v>
      </c>
      <c r="B20" s="48">
        <v>19158596</v>
      </c>
      <c r="C20" s="48">
        <v>9385119</v>
      </c>
      <c r="D20" s="48">
        <v>129653</v>
      </c>
      <c r="E20" s="48">
        <v>28673368</v>
      </c>
      <c r="H20" s="1">
        <f t="shared" si="1"/>
        <v>0.66816692060730365</v>
      </c>
      <c r="I20" s="1">
        <f t="shared" si="1"/>
        <v>0.32731135735432265</v>
      </c>
      <c r="J20" s="1">
        <f t="shared" si="1"/>
        <v>4.5217220383737275E-3</v>
      </c>
    </row>
    <row r="21" spans="1:15" x14ac:dyDescent="0.25">
      <c r="A21" s="48">
        <v>2013</v>
      </c>
      <c r="B21" s="48">
        <v>18870062</v>
      </c>
      <c r="C21" s="48">
        <v>10064151</v>
      </c>
      <c r="D21" s="48">
        <v>160028</v>
      </c>
      <c r="E21" s="48">
        <v>29094241</v>
      </c>
      <c r="H21" s="1">
        <f t="shared" si="1"/>
        <v>0.64858409607592105</v>
      </c>
      <c r="I21" s="1">
        <f t="shared" si="1"/>
        <v>0.34591557140122681</v>
      </c>
      <c r="J21" s="1">
        <f t="shared" si="1"/>
        <v>5.5003325228522026E-3</v>
      </c>
    </row>
    <row r="22" spans="1:15" x14ac:dyDescent="0.25">
      <c r="A22" s="48">
        <v>2014</v>
      </c>
      <c r="B22" s="48">
        <v>18632429</v>
      </c>
      <c r="C22" s="48">
        <v>10730906</v>
      </c>
      <c r="D22" s="48">
        <v>204536</v>
      </c>
      <c r="E22" s="48">
        <v>29567871</v>
      </c>
      <c r="H22" s="1">
        <f t="shared" si="1"/>
        <v>0.63015795083792137</v>
      </c>
      <c r="I22" s="1">
        <f t="shared" si="1"/>
        <v>0.3629245406272234</v>
      </c>
      <c r="J22" s="1">
        <f t="shared" si="1"/>
        <v>6.9175085348552826E-3</v>
      </c>
    </row>
    <row r="23" spans="1:15" x14ac:dyDescent="0.25">
      <c r="A23" s="48">
        <v>2015</v>
      </c>
      <c r="B23" s="48">
        <v>18511467</v>
      </c>
      <c r="C23" s="48">
        <v>11428857</v>
      </c>
      <c r="D23" s="48">
        <v>269916</v>
      </c>
      <c r="E23" s="48">
        <v>30210240</v>
      </c>
      <c r="H23" s="1">
        <f t="shared" si="1"/>
        <v>0.61275471495757727</v>
      </c>
      <c r="I23" s="1">
        <f t="shared" si="1"/>
        <v>0.37831069862404271</v>
      </c>
      <c r="J23" s="1">
        <f t="shared" si="1"/>
        <v>8.9345864183799934E-3</v>
      </c>
    </row>
    <row r="24" spans="1:15" x14ac:dyDescent="0.25">
      <c r="A24" s="48">
        <v>2016</v>
      </c>
      <c r="B24" s="48">
        <v>18410232</v>
      </c>
      <c r="C24" s="48">
        <v>12052146</v>
      </c>
      <c r="D24" s="48">
        <v>352258</v>
      </c>
      <c r="E24" s="48">
        <v>30814636</v>
      </c>
      <c r="H24" s="1">
        <f t="shared" si="1"/>
        <v>0.59745089963094156</v>
      </c>
      <c r="I24" s="1">
        <f t="shared" si="1"/>
        <v>0.39111758451406015</v>
      </c>
      <c r="J24" s="1">
        <f t="shared" si="1"/>
        <v>1.1431515854998254E-2</v>
      </c>
    </row>
    <row r="25" spans="1:15" x14ac:dyDescent="0.25">
      <c r="A25" s="48">
        <v>2017</v>
      </c>
      <c r="B25" s="48">
        <v>18348092</v>
      </c>
      <c r="C25" s="48">
        <v>12360237</v>
      </c>
      <c r="D25" s="48">
        <v>460187</v>
      </c>
      <c r="E25" s="48">
        <v>31168516</v>
      </c>
      <c r="H25" s="1">
        <f t="shared" si="1"/>
        <v>0.58867390414096066</v>
      </c>
      <c r="I25" s="1">
        <f t="shared" si="1"/>
        <v>0.39656161364885001</v>
      </c>
      <c r="J25" s="1">
        <f t="shared" si="1"/>
        <v>1.4764482210189282E-2</v>
      </c>
      <c r="M25" s="62" t="s">
        <v>61</v>
      </c>
      <c r="N25" s="62"/>
      <c r="O25" s="62"/>
    </row>
    <row r="26" spans="1:15" x14ac:dyDescent="0.25">
      <c r="A26" s="48">
        <v>2018</v>
      </c>
      <c r="B26" s="48">
        <v>18499594</v>
      </c>
      <c r="C26" s="48">
        <v>12397636</v>
      </c>
      <c r="D26" s="48">
        <v>592197</v>
      </c>
      <c r="E26" s="48">
        <v>31489427</v>
      </c>
      <c r="H26" s="1">
        <f t="shared" si="1"/>
        <v>0.58748588851743788</v>
      </c>
      <c r="I26" s="1">
        <f t="shared" si="1"/>
        <v>0.39370789439896764</v>
      </c>
      <c r="J26" s="1">
        <f t="shared" si="1"/>
        <v>1.880621708359444E-2</v>
      </c>
    </row>
    <row r="27" spans="1:15" ht="15.75" thickBot="1" x14ac:dyDescent="0.3">
      <c r="A27" s="48">
        <v>2019</v>
      </c>
      <c r="B27" s="48">
        <v>18818368</v>
      </c>
      <c r="C27" s="48">
        <v>12286328</v>
      </c>
      <c r="D27" s="48">
        <v>758164</v>
      </c>
      <c r="E27" s="48">
        <v>31862860</v>
      </c>
      <c r="F27">
        <v>31862860</v>
      </c>
      <c r="G27" s="67">
        <f>(B27*G$43) +(C27*H$43)</f>
        <v>3961587412.7999997</v>
      </c>
      <c r="H27" s="1">
        <f t="shared" si="1"/>
        <v>0.5906051120332575</v>
      </c>
      <c r="I27" s="1">
        <f t="shared" si="1"/>
        <v>0.38560028823526826</v>
      </c>
      <c r="J27" s="1">
        <f t="shared" si="1"/>
        <v>2.37945997314742E-2</v>
      </c>
      <c r="K27" s="1">
        <f>SUM(H27:J27)</f>
        <v>1</v>
      </c>
      <c r="M27" s="51" t="s">
        <v>7</v>
      </c>
      <c r="N27" s="51" t="s">
        <v>8</v>
      </c>
    </row>
    <row r="28" spans="1:15" x14ac:dyDescent="0.25">
      <c r="A28" s="53">
        <v>2020</v>
      </c>
      <c r="B28" s="53">
        <f>$F28*M28</f>
        <v>18649041.739318587</v>
      </c>
      <c r="C28" s="53">
        <f>$F28*N28</f>
        <v>12447323.852037545</v>
      </c>
      <c r="D28" s="53">
        <f t="shared" ref="D28:D38" si="2">$F28*J28</f>
        <v>632641.95137113822</v>
      </c>
      <c r="E28" s="52"/>
      <c r="F28" s="52">
        <f>F27-(F$27-F$38)/11</f>
        <v>31729007.542727273</v>
      </c>
      <c r="G28">
        <f>(B28*G$43) +(C28*H$43)</f>
        <v>3960427855.1458201</v>
      </c>
      <c r="H28" s="1">
        <f>H27-(H$27-H$38)/11</f>
        <v>0.57327737457568861</v>
      </c>
      <c r="I28" s="1">
        <f>I27-(I$27-I$38)/11</f>
        <v>0.37781844385024388</v>
      </c>
      <c r="J28" s="63">
        <v>1.9938913958124999E-2</v>
      </c>
      <c r="K28" s="1">
        <f t="shared" ref="K28:K38" si="3">SUM(H28:J28)</f>
        <v>0.97103473238405746</v>
      </c>
      <c r="L28">
        <f>(1-K28)/2</f>
        <v>1.4482633807971268E-2</v>
      </c>
      <c r="M28" s="1">
        <f>H28+L28</f>
        <v>0.58776000838365983</v>
      </c>
      <c r="N28" s="1">
        <f>I28+L28</f>
        <v>0.39230107765821515</v>
      </c>
      <c r="O28" s="1">
        <f>J28+M28+N28</f>
        <v>1</v>
      </c>
    </row>
    <row r="29" spans="1:15" x14ac:dyDescent="0.25">
      <c r="A29" s="53">
        <v>2021</v>
      </c>
      <c r="B29" s="53">
        <f>$F29*M29</f>
        <v>18406579.917081848</v>
      </c>
      <c r="C29" s="53">
        <f>$F29*N29</f>
        <v>12532628.660030512</v>
      </c>
      <c r="D29" s="53">
        <f t="shared" si="2"/>
        <v>655946.50834218762</v>
      </c>
      <c r="E29" s="52"/>
      <c r="F29" s="52">
        <f t="shared" ref="F29:F37" si="4">F28-(F$27-F$38)/11</f>
        <v>31595155.085454546</v>
      </c>
      <c r="G29">
        <f t="shared" ref="G29:G38" si="5">(B29*G$43) +(C29*H$43)</f>
        <v>3940323437.2435188</v>
      </c>
      <c r="H29" s="1">
        <f t="shared" ref="H29:I37" si="6">H28-(H$27-H$38)/11</f>
        <v>0.55594963711811973</v>
      </c>
      <c r="I29" s="1">
        <f t="shared" si="6"/>
        <v>0.3700365994652195</v>
      </c>
      <c r="J29" s="63">
        <v>2.0760983972639702E-2</v>
      </c>
      <c r="K29" s="1">
        <f t="shared" si="3"/>
        <v>0.94674722055597893</v>
      </c>
      <c r="L29">
        <f t="shared" ref="L29:L38" si="7">(1-K29)/2</f>
        <v>2.6626389722010535E-2</v>
      </c>
      <c r="M29" s="1">
        <f t="shared" ref="M29:M38" si="8">H29+L29</f>
        <v>0.58257602684013032</v>
      </c>
      <c r="N29" s="1">
        <f t="shared" ref="N29:N38" si="9">I29+L29</f>
        <v>0.39666298918723003</v>
      </c>
      <c r="O29" s="1">
        <f t="shared" ref="O29:O36" si="10">J29+M29+N29</f>
        <v>1</v>
      </c>
    </row>
    <row r="30" spans="1:15" x14ac:dyDescent="0.25">
      <c r="A30" s="53">
        <v>2022</v>
      </c>
      <c r="B30" s="53">
        <f>$F30*M30</f>
        <v>18166837.576221298</v>
      </c>
      <c r="C30" s="53">
        <f>$F30*N30</f>
        <v>12618097.466910429</v>
      </c>
      <c r="D30" s="53">
        <f t="shared" si="2"/>
        <v>676367.58505009208</v>
      </c>
      <c r="E30" s="52"/>
      <c r="F30" s="52">
        <f t="shared" si="4"/>
        <v>31461302.628181819</v>
      </c>
      <c r="G30">
        <f t="shared" si="5"/>
        <v>3920586853.0234623</v>
      </c>
      <c r="H30" s="1">
        <f t="shared" si="6"/>
        <v>0.53862189966055085</v>
      </c>
      <c r="I30" s="1">
        <f t="shared" si="6"/>
        <v>0.36225475508019511</v>
      </c>
      <c r="J30" s="63">
        <v>2.1498397350026701E-2</v>
      </c>
      <c r="K30" s="1">
        <f t="shared" si="3"/>
        <v>0.92237505209077264</v>
      </c>
      <c r="L30">
        <f t="shared" si="7"/>
        <v>3.881247395461368E-2</v>
      </c>
      <c r="M30" s="1">
        <f t="shared" si="8"/>
        <v>0.57743437361516459</v>
      </c>
      <c r="N30" s="1">
        <f t="shared" si="9"/>
        <v>0.40106722903480879</v>
      </c>
      <c r="O30" s="1">
        <f t="shared" si="10"/>
        <v>1</v>
      </c>
    </row>
    <row r="31" spans="1:15" x14ac:dyDescent="0.25">
      <c r="A31" s="53">
        <v>2023</v>
      </c>
      <c r="B31" s="53">
        <f>$F31*M31</f>
        <v>17929456.777067531</v>
      </c>
      <c r="C31" s="53">
        <f>$F31*N31</f>
        <v>12703372.33300788</v>
      </c>
      <c r="D31" s="53">
        <f t="shared" si="2"/>
        <v>694621.06083368312</v>
      </c>
      <c r="E31" s="52"/>
      <c r="F31" s="52">
        <f t="shared" si="4"/>
        <v>31327450.170909092</v>
      </c>
      <c r="G31">
        <f t="shared" si="5"/>
        <v>3901126971.0458174</v>
      </c>
      <c r="H31" s="1">
        <f t="shared" si="6"/>
        <v>0.52129416220298197</v>
      </c>
      <c r="I31" s="1">
        <f t="shared" si="6"/>
        <v>0.35447291069517073</v>
      </c>
      <c r="J31" s="63">
        <v>2.2172920459345699E-2</v>
      </c>
      <c r="K31" s="1">
        <f t="shared" si="3"/>
        <v>0.89793999335749841</v>
      </c>
      <c r="L31">
        <f t="shared" si="7"/>
        <v>5.1030003321250794E-2</v>
      </c>
      <c r="M31" s="1">
        <f t="shared" si="8"/>
        <v>0.57232416552423282</v>
      </c>
      <c r="N31" s="1">
        <f t="shared" si="9"/>
        <v>0.40550291401642152</v>
      </c>
      <c r="O31" s="1">
        <f t="shared" si="10"/>
        <v>1</v>
      </c>
    </row>
    <row r="32" spans="1:15" x14ac:dyDescent="0.25">
      <c r="A32" s="53">
        <v>2024</v>
      </c>
      <c r="B32" s="53">
        <f>$F32*M32</f>
        <v>17694209.927181993</v>
      </c>
      <c r="C32" s="53">
        <f>$F32*N32</f>
        <v>12788225.665884318</v>
      </c>
      <c r="D32" s="53">
        <f t="shared" si="2"/>
        <v>711162.12057005067</v>
      </c>
      <c r="E32" s="52"/>
      <c r="F32" s="52">
        <f t="shared" si="4"/>
        <v>31193597.713636365</v>
      </c>
      <c r="G32">
        <f t="shared" si="5"/>
        <v>3881885846.2757306</v>
      </c>
      <c r="H32" s="1">
        <f t="shared" si="6"/>
        <v>0.50396642474541309</v>
      </c>
      <c r="I32" s="1">
        <f t="shared" si="6"/>
        <v>0.34669106631014635</v>
      </c>
      <c r="J32" s="63">
        <v>2.27983359629968E-2</v>
      </c>
      <c r="K32" s="1">
        <f t="shared" si="3"/>
        <v>0.87345582701855629</v>
      </c>
      <c r="L32">
        <f t="shared" si="7"/>
        <v>6.3272086490721857E-2</v>
      </c>
      <c r="M32" s="1">
        <f t="shared" si="8"/>
        <v>0.56723851123613489</v>
      </c>
      <c r="N32" s="1">
        <f t="shared" si="9"/>
        <v>0.4099631528008682</v>
      </c>
      <c r="O32" s="1">
        <f t="shared" si="10"/>
        <v>1</v>
      </c>
    </row>
    <row r="33" spans="1:17" x14ac:dyDescent="0.25">
      <c r="A33" s="53">
        <v>2025</v>
      </c>
      <c r="B33" s="53">
        <f>$F33*M33</f>
        <v>17460941.476160903</v>
      </c>
      <c r="C33" s="53">
        <f>$F33*N33</f>
        <v>12872501.915135955</v>
      </c>
      <c r="D33" s="53">
        <f t="shared" si="2"/>
        <v>726301.86506677768</v>
      </c>
      <c r="E33" s="52"/>
      <c r="F33" s="52">
        <f t="shared" si="4"/>
        <v>31059745.256363638</v>
      </c>
      <c r="G33">
        <f t="shared" si="5"/>
        <v>3862823875.5803976</v>
      </c>
      <c r="H33" s="1">
        <f t="shared" si="6"/>
        <v>0.48663868728784421</v>
      </c>
      <c r="I33" s="1">
        <f t="shared" si="6"/>
        <v>0.33890922192512196</v>
      </c>
      <c r="J33" s="63">
        <v>2.3384025177024599E-2</v>
      </c>
      <c r="K33" s="1">
        <f t="shared" si="3"/>
        <v>0.84893193438999082</v>
      </c>
      <c r="L33">
        <f t="shared" si="7"/>
        <v>7.5534032805004592E-2</v>
      </c>
      <c r="M33" s="1">
        <f t="shared" si="8"/>
        <v>0.5621727200928488</v>
      </c>
      <c r="N33" s="1">
        <f t="shared" si="9"/>
        <v>0.41444325473012655</v>
      </c>
      <c r="O33" s="1">
        <f t="shared" si="10"/>
        <v>1</v>
      </c>
    </row>
    <row r="34" spans="1:17" x14ac:dyDescent="0.25">
      <c r="A34" s="53">
        <v>2026</v>
      </c>
      <c r="B34" s="53">
        <f>$F34*M34</f>
        <v>17229539.41945301</v>
      </c>
      <c r="C34" s="53">
        <f>$F34*N34</f>
        <v>12956089.076211547</v>
      </c>
      <c r="D34" s="53">
        <f t="shared" si="2"/>
        <v>740264.3034263521</v>
      </c>
      <c r="E34" s="52"/>
      <c r="F34" s="52">
        <f t="shared" si="4"/>
        <v>30925892.799090911</v>
      </c>
      <c r="G34">
        <f t="shared" si="5"/>
        <v>3843912542.6010704</v>
      </c>
      <c r="H34" s="1">
        <f t="shared" si="6"/>
        <v>0.46931094983027533</v>
      </c>
      <c r="I34" s="1">
        <f t="shared" si="6"/>
        <v>0.33112737754009758</v>
      </c>
      <c r="J34" s="63">
        <v>2.3936715691134799E-2</v>
      </c>
      <c r="K34" s="1">
        <f t="shared" si="3"/>
        <v>0.82437504306150766</v>
      </c>
      <c r="L34">
        <f t="shared" si="7"/>
        <v>8.7812478469246169E-2</v>
      </c>
      <c r="M34" s="1">
        <f t="shared" si="8"/>
        <v>0.55712342829952144</v>
      </c>
      <c r="N34" s="1">
        <f t="shared" si="9"/>
        <v>0.41893985600934375</v>
      </c>
      <c r="O34" s="1">
        <f t="shared" si="10"/>
        <v>1</v>
      </c>
    </row>
    <row r="35" spans="1:17" x14ac:dyDescent="0.25">
      <c r="A35" s="53">
        <v>2027</v>
      </c>
      <c r="B35" s="53">
        <f>$F35*M35</f>
        <v>16999919.856166519</v>
      </c>
      <c r="C35" s="53">
        <f>$F35*N35</f>
        <v>13038903.248219289</v>
      </c>
      <c r="D35" s="53">
        <f t="shared" si="2"/>
        <v>753217.23743237916</v>
      </c>
      <c r="E35" s="52"/>
      <c r="F35" s="52">
        <f t="shared" si="4"/>
        <v>30792040.341818184</v>
      </c>
      <c r="G35">
        <f t="shared" si="5"/>
        <v>3825130486.1706972</v>
      </c>
      <c r="H35" s="1">
        <f t="shared" si="6"/>
        <v>0.45198321237270644</v>
      </c>
      <c r="I35" s="1">
        <f t="shared" si="6"/>
        <v>0.32334553315507319</v>
      </c>
      <c r="J35" s="63">
        <v>2.4461426689203401E-2</v>
      </c>
      <c r="K35" s="1">
        <f t="shared" si="3"/>
        <v>0.79979017221698301</v>
      </c>
      <c r="L35">
        <f t="shared" si="7"/>
        <v>0.1001049138915085</v>
      </c>
      <c r="M35" s="1">
        <f t="shared" si="8"/>
        <v>0.552088126264215</v>
      </c>
      <c r="N35" s="1">
        <f t="shared" si="9"/>
        <v>0.42345044704658169</v>
      </c>
      <c r="O35" s="1">
        <f t="shared" si="10"/>
        <v>1</v>
      </c>
    </row>
    <row r="36" spans="1:17" x14ac:dyDescent="0.25">
      <c r="A36" s="53">
        <v>2028</v>
      </c>
      <c r="B36" s="53">
        <f>$F36*M36</f>
        <v>16772017.956590515</v>
      </c>
      <c r="C36" s="53">
        <f>$F36*N36</f>
        <v>13120879.601448275</v>
      </c>
      <c r="D36" s="53">
        <f t="shared" si="2"/>
        <v>765290.32650666765</v>
      </c>
      <c r="E36" s="52"/>
      <c r="F36" s="52">
        <f t="shared" si="4"/>
        <v>30658187.884545457</v>
      </c>
      <c r="G36">
        <f t="shared" si="5"/>
        <v>3806461200.6448803</v>
      </c>
      <c r="H36" s="1">
        <f t="shared" si="6"/>
        <v>0.43465547491513756</v>
      </c>
      <c r="I36" s="1">
        <f t="shared" si="6"/>
        <v>0.31556368877004881</v>
      </c>
      <c r="J36" s="63">
        <v>2.4962020892710501E-2</v>
      </c>
      <c r="K36" s="1">
        <f t="shared" si="3"/>
        <v>0.77518118457789686</v>
      </c>
      <c r="L36">
        <f t="shared" si="7"/>
        <v>0.11240940771105157</v>
      </c>
      <c r="M36" s="1">
        <f t="shared" si="8"/>
        <v>0.54706488262618913</v>
      </c>
      <c r="N36" s="1">
        <f t="shared" si="9"/>
        <v>0.42797309648110038</v>
      </c>
      <c r="O36" s="1">
        <f t="shared" si="10"/>
        <v>1</v>
      </c>
    </row>
    <row r="37" spans="1:17" x14ac:dyDescent="0.25">
      <c r="A37" s="53">
        <v>2029</v>
      </c>
      <c r="B37" s="53">
        <f>$F37*M37</f>
        <v>16545782.357603436</v>
      </c>
      <c r="C37" s="53">
        <f>$F37*N37</f>
        <v>13201966.772776941</v>
      </c>
      <c r="D37" s="53">
        <f t="shared" si="2"/>
        <v>776586.29689235531</v>
      </c>
      <c r="E37" s="52"/>
      <c r="F37" s="52">
        <f t="shared" si="4"/>
        <v>30524335.42727273</v>
      </c>
      <c r="G37">
        <f t="shared" si="5"/>
        <v>3787891608.9728699</v>
      </c>
      <c r="H37" s="1">
        <f t="shared" si="6"/>
        <v>0.41732773745756868</v>
      </c>
      <c r="I37" s="1">
        <f t="shared" si="6"/>
        <v>0.30778184438502443</v>
      </c>
      <c r="J37" s="63">
        <v>2.5441546425888601E-2</v>
      </c>
      <c r="K37" s="1">
        <f t="shared" si="3"/>
        <v>0.75055112826848169</v>
      </c>
      <c r="L37">
        <f t="shared" si="7"/>
        <v>0.12472443586575915</v>
      </c>
      <c r="M37" s="1">
        <f t="shared" si="8"/>
        <v>0.54205217332332789</v>
      </c>
      <c r="N37" s="1">
        <f t="shared" si="9"/>
        <v>0.43250628025078358</v>
      </c>
      <c r="O37" s="1">
        <f>J37+M37+N37</f>
        <v>1</v>
      </c>
    </row>
    <row r="38" spans="1:17" x14ac:dyDescent="0.25">
      <c r="A38" s="53">
        <v>2030</v>
      </c>
      <c r="B38" s="53">
        <f>$F38*M38</f>
        <v>16321208.8790385</v>
      </c>
      <c r="C38" s="53">
        <f>$F38*N38</f>
        <v>13282160.582038499</v>
      </c>
      <c r="D38" s="53">
        <f t="shared" si="2"/>
        <v>787113.50892299996</v>
      </c>
      <c r="E38" s="52"/>
      <c r="F38" s="65">
        <v>30390482.969999999</v>
      </c>
      <c r="G38">
        <f t="shared" si="5"/>
        <v>3769420646.884202</v>
      </c>
      <c r="H38">
        <v>0.4</v>
      </c>
      <c r="I38">
        <v>0.3</v>
      </c>
      <c r="J38" s="64">
        <v>2.5899999999999999E-2</v>
      </c>
      <c r="K38" s="1">
        <f t="shared" si="3"/>
        <v>0.72589999999999999</v>
      </c>
      <c r="L38">
        <f t="shared" si="7"/>
        <v>0.13705000000000001</v>
      </c>
      <c r="M38" s="66">
        <f t="shared" si="8"/>
        <v>0.53705000000000003</v>
      </c>
      <c r="N38" s="66">
        <f t="shared" si="9"/>
        <v>0.43704999999999999</v>
      </c>
      <c r="O38" s="1">
        <f>J38+M38+N38</f>
        <v>1</v>
      </c>
    </row>
    <row r="39" spans="1:17" x14ac:dyDescent="0.25">
      <c r="Q39" t="s">
        <v>59</v>
      </c>
    </row>
    <row r="40" spans="1:17" x14ac:dyDescent="0.25">
      <c r="Q40" t="s">
        <v>60</v>
      </c>
    </row>
    <row r="42" spans="1:17" x14ac:dyDescent="0.25">
      <c r="G42" s="57" t="s">
        <v>46</v>
      </c>
      <c r="H42" s="57" t="s">
        <v>47</v>
      </c>
    </row>
    <row r="43" spans="1:17" x14ac:dyDescent="0.25">
      <c r="G43" s="56">
        <v>127.6</v>
      </c>
      <c r="H43" s="56">
        <v>127</v>
      </c>
    </row>
    <row r="45" spans="1:17" x14ac:dyDescent="0.25">
      <c r="H45" s="58" t="s">
        <v>12</v>
      </c>
    </row>
  </sheetData>
  <mergeCells count="1">
    <mergeCell ref="M25:O25"/>
  </mergeCells>
  <hyperlinks>
    <hyperlink ref="H45" r:id="rId1" xr:uid="{00000000-0004-0000-0300-000000000000}"/>
  </hyperlinks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"/>
  <sheetViews>
    <sheetView workbookViewId="0">
      <selection activeCell="C15" sqref="C15"/>
    </sheetView>
  </sheetViews>
  <sheetFormatPr defaultRowHeight="15" x14ac:dyDescent="0.25"/>
  <cols>
    <col min="2" max="2" width="16.85546875" bestFit="1" customWidth="1"/>
    <col min="3" max="3" width="22.42578125" customWidth="1"/>
    <col min="4" max="4" width="20.7109375" customWidth="1"/>
  </cols>
  <sheetData>
    <row r="1" spans="1:21" x14ac:dyDescent="0.25">
      <c r="A1" t="s">
        <v>0</v>
      </c>
      <c r="B1" t="s">
        <v>48</v>
      </c>
      <c r="C1" t="s">
        <v>58</v>
      </c>
      <c r="D1" t="s">
        <v>50</v>
      </c>
      <c r="R1" t="s">
        <v>53</v>
      </c>
      <c r="S1" t="s">
        <v>54</v>
      </c>
      <c r="T1" t="s">
        <v>55</v>
      </c>
    </row>
    <row r="2" spans="1:21" x14ac:dyDescent="0.25">
      <c r="A2">
        <v>2020</v>
      </c>
      <c r="B2" s="60">
        <f>UK!G$43*UK!H28 + UK!I28*UK!H$43</f>
        <v>119.62595354665703</v>
      </c>
      <c r="C2" s="60">
        <f>'Changed Distribution'!H28*'Changed Distribution'!G$43 +'Changed Distribution'!I28*'Changed Distribution'!H$43</f>
        <v>121.13313536483884</v>
      </c>
      <c r="Q2" t="s">
        <v>56</v>
      </c>
      <c r="R2">
        <v>1000</v>
      </c>
      <c r="S2">
        <v>800</v>
      </c>
      <c r="T2">
        <v>250</v>
      </c>
      <c r="U2">
        <f>SUM(R2:T2)</f>
        <v>2050</v>
      </c>
    </row>
    <row r="3" spans="1:21" x14ac:dyDescent="0.25">
      <c r="A3">
        <v>2021</v>
      </c>
      <c r="B3" s="60">
        <f>UK!G$43*UK!H29 + UK!I29*UK!H$43</f>
        <v>114.91945819199131</v>
      </c>
      <c r="C3" s="60">
        <f>'Changed Distribution'!H29*'Changed Distribution'!G$43 +'Changed Distribution'!I29*'Changed Distribution'!H$43</f>
        <v>117.93382182835495</v>
      </c>
      <c r="Q3" t="s">
        <v>57</v>
      </c>
      <c r="R3">
        <v>200</v>
      </c>
      <c r="S3">
        <v>200</v>
      </c>
      <c r="T3">
        <v>0</v>
      </c>
    </row>
    <row r="4" spans="1:21" x14ac:dyDescent="0.25">
      <c r="A4">
        <v>2022</v>
      </c>
      <c r="B4" s="60">
        <f>UK!G$43*UK!H30 + UK!I30*UK!H$43</f>
        <v>110.21296283732562</v>
      </c>
      <c r="C4" s="60">
        <f>'Changed Distribution'!H30*'Changed Distribution'!G$43 +'Changed Distribution'!I30*'Changed Distribution'!H$43</f>
        <v>114.73450829187107</v>
      </c>
      <c r="R4">
        <f>R2/$U2</f>
        <v>0.48780487804878048</v>
      </c>
      <c r="S4">
        <f t="shared" ref="S4:T4" si="0">S2/$U2</f>
        <v>0.3902439024390244</v>
      </c>
      <c r="T4">
        <f t="shared" si="0"/>
        <v>0.12195121951219512</v>
      </c>
    </row>
    <row r="5" spans="1:21" x14ac:dyDescent="0.25">
      <c r="A5">
        <v>2023</v>
      </c>
      <c r="B5" s="60">
        <f>UK!G$43*UK!H31 + UK!I31*UK!H$43</f>
        <v>105.50646748265993</v>
      </c>
      <c r="C5" s="60">
        <f>'Changed Distribution'!H31*'Changed Distribution'!G$43 +'Changed Distribution'!I31*'Changed Distribution'!H$43</f>
        <v>111.53519475538718</v>
      </c>
      <c r="R5">
        <f>R3*R4</f>
        <v>97.560975609756099</v>
      </c>
      <c r="S5">
        <f t="shared" ref="S5:T5" si="1">S3*S4</f>
        <v>78.048780487804876</v>
      </c>
      <c r="T5">
        <f t="shared" si="1"/>
        <v>0</v>
      </c>
      <c r="U5">
        <f>(R5+S5+T5)/3</f>
        <v>58.536585365853661</v>
      </c>
    </row>
    <row r="6" spans="1:21" x14ac:dyDescent="0.25">
      <c r="A6">
        <v>2024</v>
      </c>
      <c r="B6" s="60">
        <f>UK!G$43*UK!H32 + UK!I32*UK!H$43</f>
        <v>100.79997212799421</v>
      </c>
      <c r="C6" s="60">
        <f>'Changed Distribution'!H32*'Changed Distribution'!G$43 +'Changed Distribution'!I32*'Changed Distribution'!H$43</f>
        <v>108.3358812189033</v>
      </c>
    </row>
    <row r="7" spans="1:21" x14ac:dyDescent="0.25">
      <c r="A7">
        <v>2025</v>
      </c>
      <c r="B7" s="60">
        <f>UK!G$43*UK!H33 + UK!I33*UK!H$43</f>
        <v>96.093476773328518</v>
      </c>
      <c r="C7" s="60">
        <f>'Changed Distribution'!H33*'Changed Distribution'!G$43 +'Changed Distribution'!I33*'Changed Distribution'!H$43</f>
        <v>105.13656768241941</v>
      </c>
    </row>
    <row r="8" spans="1:21" x14ac:dyDescent="0.25">
      <c r="A8">
        <v>2026</v>
      </c>
      <c r="B8" s="60">
        <f>UK!G$43*UK!H34 + UK!I34*UK!H$43</f>
        <v>91.386981418662813</v>
      </c>
      <c r="C8" s="60">
        <f>'Changed Distribution'!H34*'Changed Distribution'!G$43 +'Changed Distribution'!I34*'Changed Distribution'!H$43</f>
        <v>101.93725414593553</v>
      </c>
    </row>
    <row r="9" spans="1:21" x14ac:dyDescent="0.25">
      <c r="A9">
        <v>2027</v>
      </c>
      <c r="B9" s="60">
        <f>UK!G$43*UK!H35 + UK!I35*UK!H$43</f>
        <v>86.680486063997122</v>
      </c>
      <c r="C9" s="60">
        <f>'Changed Distribution'!H35*'Changed Distribution'!G$43 +'Changed Distribution'!I35*'Changed Distribution'!H$43</f>
        <v>98.737940609451641</v>
      </c>
    </row>
    <row r="10" spans="1:21" x14ac:dyDescent="0.25">
      <c r="A10">
        <v>2028</v>
      </c>
      <c r="B10" s="60">
        <f>UK!G$43*UK!H36 + UK!I36*UK!H$43</f>
        <v>81.973990709331417</v>
      </c>
      <c r="C10" s="60">
        <f>'Changed Distribution'!H36*'Changed Distribution'!G$43 +'Changed Distribution'!I36*'Changed Distribution'!H$43</f>
        <v>95.538627072967756</v>
      </c>
    </row>
    <row r="11" spans="1:21" x14ac:dyDescent="0.25">
      <c r="A11">
        <v>2029</v>
      </c>
      <c r="B11" s="60">
        <f>UK!G$43*UK!H37 + UK!I37*UK!H$43</f>
        <v>77.267495354665726</v>
      </c>
      <c r="C11" s="60">
        <f>'Changed Distribution'!H37*'Changed Distribution'!G$43 +'Changed Distribution'!I37*'Changed Distribution'!H$43</f>
        <v>92.339313536483871</v>
      </c>
    </row>
    <row r="12" spans="1:21" x14ac:dyDescent="0.25">
      <c r="A12">
        <v>2030</v>
      </c>
      <c r="B12" s="60">
        <f>UK!G$43*UK!H38 + UK!I38*UK!H$43</f>
        <v>72.560999999999993</v>
      </c>
      <c r="C12" s="60">
        <f>'Changed Distribution'!H38*'Changed Distribution'!G$43 +'Changed Distribution'!I38*'Changed Distribution'!H$43</f>
        <v>89.14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M19" sqref="M19"/>
    </sheetView>
  </sheetViews>
  <sheetFormatPr defaultRowHeight="15" x14ac:dyDescent="0.25"/>
  <cols>
    <col min="2" max="2" width="16.85546875" bestFit="1" customWidth="1"/>
    <col min="3" max="3" width="22.42578125" customWidth="1"/>
    <col min="4" max="4" width="20.7109375" customWidth="1"/>
    <col min="6" max="6" width="13.7109375" bestFit="1" customWidth="1"/>
    <col min="7" max="7" width="11" bestFit="1" customWidth="1"/>
  </cols>
  <sheetData>
    <row r="1" spans="1:7" x14ac:dyDescent="0.25">
      <c r="A1" t="s">
        <v>0</v>
      </c>
      <c r="B1" t="s">
        <v>48</v>
      </c>
      <c r="C1" t="s">
        <v>49</v>
      </c>
      <c r="D1" t="s">
        <v>51</v>
      </c>
      <c r="G1" t="s">
        <v>52</v>
      </c>
    </row>
    <row r="2" spans="1:7" x14ac:dyDescent="0.25">
      <c r="A2">
        <v>2020</v>
      </c>
      <c r="B2" s="60">
        <f>UK!G28</f>
        <v>3795612782.3878236</v>
      </c>
      <c r="C2" s="60">
        <f>'Changed Distribution'!G28</f>
        <v>3960427855.1458201</v>
      </c>
      <c r="D2">
        <f>G$3</f>
        <v>2971190559.5999999</v>
      </c>
      <c r="F2" s="59">
        <v>3961587412.7999997</v>
      </c>
      <c r="G2">
        <v>0.25</v>
      </c>
    </row>
    <row r="3" spans="1:7" x14ac:dyDescent="0.25">
      <c r="A3">
        <v>2021</v>
      </c>
      <c r="B3" s="60">
        <f>UK!G29</f>
        <v>3630898103.9123755</v>
      </c>
      <c r="C3" s="60">
        <f>'Changed Distribution'!G29</f>
        <v>3940323437.2435188</v>
      </c>
      <c r="D3">
        <f t="shared" ref="D3:D12" si="0">G$3</f>
        <v>2971190559.5999999</v>
      </c>
      <c r="G3">
        <f>F2*(1-G2)</f>
        <v>2971190559.5999999</v>
      </c>
    </row>
    <row r="4" spans="1:7" x14ac:dyDescent="0.25">
      <c r="A4">
        <v>2022</v>
      </c>
      <c r="B4" s="60">
        <f>UK!G30</f>
        <v>3467443377.3736572</v>
      </c>
      <c r="C4" s="60">
        <f>'Changed Distribution'!G30</f>
        <v>3920586853.0234623</v>
      </c>
      <c r="D4">
        <f t="shared" si="0"/>
        <v>2971190559.5999999</v>
      </c>
    </row>
    <row r="5" spans="1:7" x14ac:dyDescent="0.25">
      <c r="A5">
        <v>2023</v>
      </c>
      <c r="B5" s="60">
        <f>UK!G31</f>
        <v>3305248602.7716689</v>
      </c>
      <c r="C5" s="60">
        <f>'Changed Distribution'!G31</f>
        <v>3901126971.0458174</v>
      </c>
      <c r="D5">
        <f t="shared" si="0"/>
        <v>2971190559.5999999</v>
      </c>
    </row>
    <row r="6" spans="1:7" x14ac:dyDescent="0.25">
      <c r="A6">
        <v>2024</v>
      </c>
      <c r="B6" s="60">
        <f>UK!G32</f>
        <v>3144313780.1064095</v>
      </c>
      <c r="C6" s="60">
        <f>'Changed Distribution'!G32</f>
        <v>3881885846.2757306</v>
      </c>
      <c r="D6">
        <f t="shared" si="0"/>
        <v>2971190559.5999999</v>
      </c>
    </row>
    <row r="7" spans="1:7" x14ac:dyDescent="0.25">
      <c r="A7">
        <v>2025</v>
      </c>
      <c r="B7" s="60">
        <f>UK!G33</f>
        <v>2984638909.3778801</v>
      </c>
      <c r="C7" s="60">
        <f>'Changed Distribution'!G33</f>
        <v>3862823875.5803976</v>
      </c>
      <c r="D7">
        <f t="shared" si="0"/>
        <v>2971190559.5999999</v>
      </c>
    </row>
    <row r="8" spans="1:7" x14ac:dyDescent="0.25">
      <c r="A8">
        <v>2026</v>
      </c>
      <c r="B8" s="60">
        <f>UK!G34</f>
        <v>2826223990.5860796</v>
      </c>
      <c r="C8" s="60">
        <f>'Changed Distribution'!G34</f>
        <v>3843912542.6010704</v>
      </c>
      <c r="D8">
        <f t="shared" si="0"/>
        <v>2971190559.5999999</v>
      </c>
    </row>
    <row r="9" spans="1:7" x14ac:dyDescent="0.25">
      <c r="A9">
        <v>2027</v>
      </c>
      <c r="B9" s="60">
        <f>UK!G35</f>
        <v>2669069023.7310081</v>
      </c>
      <c r="C9" s="60">
        <f>'Changed Distribution'!G35</f>
        <v>3825130486.1706972</v>
      </c>
      <c r="D9">
        <f t="shared" si="0"/>
        <v>2971190559.5999999</v>
      </c>
    </row>
    <row r="10" spans="1:7" x14ac:dyDescent="0.25">
      <c r="A10">
        <v>2028</v>
      </c>
      <c r="B10" s="60">
        <f>UK!G36</f>
        <v>2513174008.8126659</v>
      </c>
      <c r="C10" s="60">
        <f>'Changed Distribution'!G36</f>
        <v>3806461200.6448803</v>
      </c>
      <c r="D10">
        <f t="shared" si="0"/>
        <v>2971190559.5999999</v>
      </c>
    </row>
    <row r="11" spans="1:7" x14ac:dyDescent="0.25">
      <c r="A11">
        <v>2029</v>
      </c>
      <c r="B11" s="60">
        <f>UK!G37</f>
        <v>2358538945.8310537</v>
      </c>
      <c r="C11" s="60">
        <f>'Changed Distribution'!G37</f>
        <v>3787891608.9728699</v>
      </c>
      <c r="D11">
        <f t="shared" si="0"/>
        <v>2971190559.5999999</v>
      </c>
    </row>
    <row r="12" spans="1:7" x14ac:dyDescent="0.25">
      <c r="A12">
        <v>2030</v>
      </c>
      <c r="B12" s="60">
        <f>UK!G38</f>
        <v>2205163834.7861691</v>
      </c>
      <c r="C12" s="60">
        <f>'Changed Distribution'!G38</f>
        <v>3769420646.884202</v>
      </c>
      <c r="D12">
        <f t="shared" si="0"/>
        <v>2971190559.5999999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VEH0203</vt:lpstr>
      <vt:lpstr>veh0203 example1</vt:lpstr>
      <vt:lpstr>UK</vt:lpstr>
      <vt:lpstr>Changed Distribution</vt:lpstr>
      <vt:lpstr>Compare AVG C02</vt:lpstr>
      <vt:lpstr>Compare Total GHGs</vt:lpstr>
      <vt:lpstr>'VEH0203'!Print_Area</vt:lpstr>
      <vt:lpstr>'VEH0203'!Print_Titles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deegan</dc:creator>
  <cp:lastModifiedBy>robert deegan</cp:lastModifiedBy>
  <dcterms:created xsi:type="dcterms:W3CDTF">2021-03-04T18:40:07Z</dcterms:created>
  <dcterms:modified xsi:type="dcterms:W3CDTF">2021-03-05T21:47:35Z</dcterms:modified>
</cp:coreProperties>
</file>