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HydrogenOptModel\dataInputs\"/>
    </mc:Choice>
  </mc:AlternateContent>
  <xr:revisionPtr revIDLastSave="0" documentId="13_ncr:1_{247EF9B8-DA31-4FEB-B98B-DB5FE0D9D9AA}" xr6:coauthVersionLast="47" xr6:coauthVersionMax="47" xr10:uidLastSave="{00000000-0000-0000-0000-000000000000}"/>
  <bookViews>
    <workbookView xWindow="266" yWindow="3591" windowWidth="24685" windowHeight="9455" activeTab="2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8" i="1"/>
  <c r="B9" i="1"/>
  <c r="B4" i="2"/>
  <c r="B3" i="2"/>
  <c r="C3" i="2" s="1"/>
  <c r="C4" i="2"/>
  <c r="B2" i="2"/>
  <c r="B7" i="1"/>
  <c r="E3" i="2"/>
  <c r="E4" i="2"/>
  <c r="E2" i="2" l="1"/>
  <c r="B11" i="1" l="1"/>
  <c r="B15" i="1" s="1"/>
  <c r="C2" i="2"/>
  <c r="B14" i="1"/>
  <c r="B13" i="1"/>
  <c r="B12" i="1"/>
</calcChain>
</file>

<file path=xl/sharedStrings.xml><?xml version="1.0" encoding="utf-8"?>
<sst xmlns="http://schemas.openxmlformats.org/spreadsheetml/2006/main" count="82" uniqueCount="55">
  <si>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</si>
  <si>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</si>
  <si>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</si>
  <si>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</si>
  <si>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</si>
  <si>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</si>
  <si>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</si>
  <si>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</si>
  <si>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</si>
  <si>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</si>
  <si>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</si>
  <si>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</si>
  <si>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</si>
  <si>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</si>
  <si>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hsStoreEfficiency</t>
  </si>
  <si>
    <t xml:space="preserve"> percentage</t>
  </si>
  <si>
    <t>hsDeployEfficiency</t>
  </si>
  <si>
    <t>bsStoreEfficiency</t>
  </si>
  <si>
    <t>bsDeployEfficiency</t>
  </si>
  <si>
    <t>capexWind</t>
  </si>
  <si>
    <t>capexSolar</t>
  </si>
  <si>
    <t>capexHS</t>
  </si>
  <si>
    <t>capexBS</t>
  </si>
  <si>
    <t>Lazard’s Levelized Cost of Storage Analysis—Version 6.0</t>
  </si>
  <si>
    <t>fixedOpexWind</t>
  </si>
  <si>
    <t>Lazard source</t>
  </si>
  <si>
    <t>fixedOpexSolar</t>
  </si>
  <si>
    <t>fixedOpexHS</t>
  </si>
  <si>
    <t>2% of CAPEX</t>
  </si>
  <si>
    <t>fixedOpexBS</t>
  </si>
  <si>
    <t>energyUseHS</t>
  </si>
  <si>
    <t>PLACEHOLDER</t>
  </si>
  <si>
    <t>from https://www-rsc-org.proxy.lib.umich.edu/suppdata/d0/ee/d0ee01707h/d0ee01707h1.pdf</t>
  </si>
  <si>
    <t>percentage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</si>
  <si>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</si>
  <si>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</si>
  <si>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</si>
  <si>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</si>
  <si>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</si>
  <si>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</si>
  <si>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</si>
  <si>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</si>
  <si>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</si>
  <si>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kg/day</t>
  </si>
  <si>
    <t>Flexible production of green hydrogen and ammonia from variable solar and wind energy: Case study of Chile and Argentina - ScienceDirect (umich.edu)</t>
  </si>
  <si>
    <t>The rest are from the main paper:  from https://www-rsc-org.proxy.lib.umich.edu/suppdata/d0/ee/d0ee01707h/d0ee01707h1.pdf</t>
  </si>
  <si>
    <t>small</t>
  </si>
  <si>
    <t>medium</t>
  </si>
  <si>
    <t>large</t>
  </si>
  <si>
    <t>%/hour</t>
  </si>
  <si>
    <t>Large-scale production and transport of hydrogen from Norway to Europe and Japan: Value chain analysis and comparison of liquid hydrogen and ammonia as energy carriers - ScienceDirect (umich.edu)</t>
  </si>
  <si>
    <t>hsVaporizationRate</t>
  </si>
  <si>
    <t>utilizationRatio</t>
  </si>
  <si>
    <t>hydrogenDemand</t>
  </si>
  <si>
    <t>energyUseEY (think of as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</si>
</sst>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5" fillId="0" borderId="1" xfId="2" applyBorder="1" applyAlignment="1">
      <alignment horizontal="left"/>
    </xf>
    <xf numFmtId="0" fontId="0" fillId="0" borderId="0" xfId="0" applyFill="1" applyAlignment="1"/>
    <xf numFmtId="0" fontId="0" fillId="0" borderId="0" xfId="0" applyFill="1"/>
    <xf numFmtId="164" fontId="2" fillId="0" borderId="1" xfId="0" applyNumberFormat="1" applyFont="1" applyFill="1" applyBorder="1" applyAlignment="1">
      <alignment horizontal="right"/>
    </xf>
    <xf numFmtId="9" fontId="0" fillId="0" borderId="0" xfId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rsc-org.proxy.lib.umich.edu/suppdata/d0/ee/d0ee01707h/d0ee01707h1.pdf" TargetMode="External"/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Relationship Id="rId4" Type="http://schemas.openxmlformats.org/officeDocument/2006/relationships/hyperlink" Target="https://www-sciencedirect-com.proxy.lib.umich.edu/science/article/pii/S036031992033384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sciencedirect-com.proxy.lib.umich.edu/science/article/pii/S0360319919342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3"/>
  <sheetViews>
    <sheetView topLeftCell="A13" zoomScale="145" zoomScaleNormal="145" workbookViewId="0">
      <selection activeCell="A16" sqref="A16"/>
    </sheetView>
  </sheetViews>
  <sheetFormatPr defaultRowHeight="14.6" x14ac:dyDescent="0.4"/>
  <cols>
    <col min="1" max="1" width="31.3046875" style="2" bestFit="1" customWidth="1"/>
    <col min="2" max="2" width="18" style="7" bestFit="1" customWidth="1"/>
    <col min="3" max="3" width="55.69140625" style="2" bestFit="1" customWidth="1"/>
    <col min="4" max="4" width="48.07421875" style="2" bestFit="1" customWidth="1"/>
    <col min="5" max="5" width="21.69140625" style="2" bestFit="1" customWidth="1"/>
    <col min="6" max="6" width="16.3046875" style="2" bestFit="1" customWidth="1"/>
  </cols>
  <sheetData>
    <row r="1" spans="1:6" ht="18.75" customHeight="1" x14ac:dyDescent="0.4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4">
      <c r="A2" s="1" t="s">
        <v>53</v>
      </c>
      <c r="B2" s="5">
        <f>3288*1000</f>
        <v>3288000</v>
      </c>
      <c r="C2" s="1" t="s">
        <v>43</v>
      </c>
      <c r="D2" s="1" t="s">
        <v>42</v>
      </c>
      <c r="E2" s="1"/>
      <c r="F2" s="1"/>
    </row>
    <row r="3" spans="1:6" ht="19.5" customHeight="1" x14ac:dyDescent="0.4">
      <c r="A3" s="1" t="s">
        <v>14</v>
      </c>
      <c r="B3" s="9">
        <v>0.98</v>
      </c>
      <c r="C3" s="1" t="s">
        <v>15</v>
      </c>
      <c r="D3" s="1" t="s">
        <v>39</v>
      </c>
      <c r="E3" s="1"/>
      <c r="F3" s="1"/>
    </row>
    <row r="4" spans="1:6" ht="19.5" customHeight="1" x14ac:dyDescent="0.4">
      <c r="A4" s="1" t="s">
        <v>16</v>
      </c>
      <c r="B4" s="9">
        <v>0.98</v>
      </c>
      <c r="C4" s="1" t="s">
        <v>15</v>
      </c>
      <c r="D4" s="2" t="s">
        <v>39</v>
      </c>
      <c r="E4" s="1"/>
      <c r="F4" s="1"/>
    </row>
    <row r="5" spans="1:6" ht="19.5" customHeight="1" x14ac:dyDescent="0.4">
      <c r="A5" s="1" t="s">
        <v>17</v>
      </c>
      <c r="B5" s="9">
        <v>0.9</v>
      </c>
      <c r="C5" s="1" t="s">
        <v>15</v>
      </c>
      <c r="D5" s="13" t="s">
        <v>38</v>
      </c>
      <c r="E5" s="1"/>
      <c r="F5" s="1"/>
    </row>
    <row r="6" spans="1:6" ht="19.5" customHeight="1" x14ac:dyDescent="0.4">
      <c r="A6" s="1" t="s">
        <v>18</v>
      </c>
      <c r="B6" s="9">
        <v>0.9</v>
      </c>
      <c r="C6" s="1" t="s">
        <v>15</v>
      </c>
      <c r="D6" s="13" t="s">
        <v>38</v>
      </c>
      <c r="E6" s="1"/>
      <c r="F6" s="1"/>
    </row>
    <row r="7" spans="1:6" s="19" customFormat="1" ht="19.5" customHeight="1" x14ac:dyDescent="0.4">
      <c r="A7" s="18" t="s">
        <v>51</v>
      </c>
      <c r="B7" s="20">
        <f>0.1/24</f>
        <v>4.1666666666666666E-3</v>
      </c>
      <c r="C7" s="18" t="s">
        <v>49</v>
      </c>
      <c r="D7" s="13" t="s">
        <v>50</v>
      </c>
      <c r="E7" s="18"/>
      <c r="F7" s="18"/>
    </row>
    <row r="8" spans="1:6" ht="19.5" customHeight="1" x14ac:dyDescent="0.4">
      <c r="A8" s="1" t="s">
        <v>19</v>
      </c>
      <c r="B8" s="6">
        <f>800*1000</f>
        <v>800000</v>
      </c>
      <c r="C8" s="10" t="s">
        <v>7</v>
      </c>
      <c r="D8" s="17" t="s">
        <v>41</v>
      </c>
      <c r="E8" s="1"/>
      <c r="F8" s="1"/>
    </row>
    <row r="9" spans="1:6" ht="19.5" customHeight="1" x14ac:dyDescent="0.4">
      <c r="A9" s="1" t="s">
        <v>20</v>
      </c>
      <c r="B9" s="6">
        <f>700*1000</f>
        <v>700000</v>
      </c>
      <c r="C9" s="10" t="s">
        <v>7</v>
      </c>
      <c r="D9" s="11" t="s">
        <v>41</v>
      </c>
      <c r="E9" s="1"/>
      <c r="F9" s="1"/>
    </row>
    <row r="10" spans="1:6" ht="19.5" customHeight="1" x14ac:dyDescent="0.4">
      <c r="A10" s="1" t="s">
        <v>21</v>
      </c>
      <c r="B10" s="5">
        <v>500</v>
      </c>
      <c r="C10" s="10" t="s">
        <v>37</v>
      </c>
      <c r="D10" s="11" t="s">
        <v>41</v>
      </c>
      <c r="E10" s="1"/>
      <c r="F10" s="1"/>
    </row>
    <row r="11" spans="1:6" ht="19.5" customHeight="1" x14ac:dyDescent="0.4">
      <c r="A11" s="1" t="s">
        <v>22</v>
      </c>
      <c r="B11" s="6">
        <f>400*1000</f>
        <v>400000</v>
      </c>
      <c r="C11" s="10" t="s">
        <v>40</v>
      </c>
      <c r="D11" s="11" t="s">
        <v>23</v>
      </c>
      <c r="E11" s="1"/>
      <c r="F11" s="1"/>
    </row>
    <row r="12" spans="1:6" ht="19.5" customHeight="1" x14ac:dyDescent="0.4">
      <c r="A12" s="1" t="s">
        <v>24</v>
      </c>
      <c r="B12" s="6">
        <f>35*1000</f>
        <v>35000</v>
      </c>
      <c r="C12" s="10" t="s">
        <v>7</v>
      </c>
      <c r="D12" s="1" t="s">
        <v>25</v>
      </c>
      <c r="E12" s="1"/>
      <c r="F12" s="1"/>
    </row>
    <row r="13" spans="1:6" ht="19.5" customHeight="1" x14ac:dyDescent="0.4">
      <c r="A13" s="1" t="s">
        <v>26</v>
      </c>
      <c r="B13" s="6">
        <f>10*1000</f>
        <v>10000</v>
      </c>
      <c r="C13" s="10" t="s">
        <v>7</v>
      </c>
      <c r="D13" s="1" t="s">
        <v>25</v>
      </c>
      <c r="E13" s="1"/>
      <c r="F13" s="1"/>
    </row>
    <row r="14" spans="1:6" ht="18.75" customHeight="1" x14ac:dyDescent="0.4">
      <c r="A14" s="1" t="s">
        <v>27</v>
      </c>
      <c r="B14" s="5">
        <f>0.02*B10</f>
        <v>10</v>
      </c>
      <c r="C14" s="10" t="s">
        <v>7</v>
      </c>
      <c r="D14" s="1" t="s">
        <v>28</v>
      </c>
      <c r="E14" s="1"/>
      <c r="F14" s="1"/>
    </row>
    <row r="15" spans="1:6" ht="18.75" customHeight="1" x14ac:dyDescent="0.4">
      <c r="A15" s="1" t="s">
        <v>29</v>
      </c>
      <c r="B15" s="5">
        <f>0.02*B11</f>
        <v>8000</v>
      </c>
      <c r="C15" s="10" t="s">
        <v>40</v>
      </c>
      <c r="D15" s="1" t="s">
        <v>28</v>
      </c>
      <c r="E15" s="1"/>
      <c r="F15" s="1"/>
    </row>
    <row r="16" spans="1:6" ht="18.75" customHeight="1" x14ac:dyDescent="0.4">
      <c r="A16" s="1" t="s">
        <v>30</v>
      </c>
      <c r="B16" s="12">
        <v>0</v>
      </c>
      <c r="C16" s="10" t="s">
        <v>8</v>
      </c>
      <c r="D16" s="2" t="s">
        <v>31</v>
      </c>
      <c r="E16" s="1"/>
      <c r="F16" s="1"/>
    </row>
    <row r="17" spans="1:6" ht="18.75" customHeight="1" x14ac:dyDescent="0.4">
      <c r="A17" s="1" t="s">
        <v>35</v>
      </c>
      <c r="B17" s="5">
        <v>30</v>
      </c>
      <c r="C17" s="1" t="s">
        <v>34</v>
      </c>
      <c r="D17" s="2" t="s">
        <v>32</v>
      </c>
      <c r="E17" s="1"/>
      <c r="F17" s="1"/>
    </row>
    <row r="18" spans="1:6" ht="18.75" customHeight="1" x14ac:dyDescent="0.4">
      <c r="A18" s="2" t="s">
        <v>36</v>
      </c>
      <c r="B18" s="16">
        <v>0.08</v>
      </c>
      <c r="C18" s="2" t="s">
        <v>33</v>
      </c>
      <c r="D18" s="2" t="s">
        <v>32</v>
      </c>
      <c r="E18" s="1"/>
      <c r="F18" s="1"/>
    </row>
    <row r="19" spans="1:6" ht="18.75" customHeight="1" x14ac:dyDescent="0.4">
      <c r="A19" s="2" t="s">
        <v>52</v>
      </c>
      <c r="B19" s="21">
        <v>0.95</v>
      </c>
      <c r="C19" s="2" t="s">
        <v>33</v>
      </c>
      <c r="D19" s="2" t="s">
        <v>32</v>
      </c>
      <c r="E19" s="1"/>
      <c r="F19" s="1"/>
    </row>
    <row r="20" spans="1:6" ht="18.75" customHeight="1" x14ac:dyDescent="0.4">
      <c r="E20" s="1"/>
      <c r="F20" s="1"/>
    </row>
    <row r="21" spans="1:6" ht="18.75" customHeight="1" x14ac:dyDescent="0.4">
      <c r="E21" s="1"/>
      <c r="F21" s="1"/>
    </row>
    <row r="22" spans="1:6" ht="18.75" customHeight="1" x14ac:dyDescent="0.4">
      <c r="E22" s="1"/>
      <c r="F22" s="1"/>
    </row>
    <row r="23" spans="1:6" ht="18.75" customHeight="1" x14ac:dyDescent="0.4">
      <c r="D23" s="1"/>
      <c r="E23" s="1"/>
      <c r="F23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  <hyperlink ref="D8" r:id="rId3" xr:uid="{ADAFA0DD-53B6-4FFA-935E-26B412C7D10A}"/>
    <hyperlink ref="D7" r:id="rId4" location="sec1" display="https://www-sciencedirect-com.proxy.lib.umich.edu/science/article/pii/S036031992033384X - sec1" xr:uid="{B3C7EFC7-C802-40EA-B68D-E316BAD792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"/>
  <sheetViews>
    <sheetView workbookViewId="0">
      <selection activeCell="C8" sqref="C8"/>
    </sheetView>
  </sheetViews>
  <sheetFormatPr defaultRowHeight="14.6" x14ac:dyDescent="0.4"/>
  <cols>
    <col min="1" max="1" width="13.53515625" style="7" bestFit="1" customWidth="1"/>
    <col min="2" max="2" width="13.07421875" style="8" bestFit="1" customWidth="1"/>
    <col min="3" max="3" width="11.3046875" style="8" bestFit="1" customWidth="1"/>
    <col min="4" max="4" width="16.3046875" style="7" bestFit="1" customWidth="1"/>
    <col min="5" max="5" width="26.69140625" style="8" bestFit="1" customWidth="1"/>
    <col min="6" max="6" width="33.3046875" style="7" bestFit="1" customWidth="1"/>
  </cols>
  <sheetData>
    <row r="1" spans="1:6" ht="18.75" customHeight="1" x14ac:dyDescent="0.4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4">
      <c r="A2" s="5" t="s">
        <v>46</v>
      </c>
      <c r="B2" s="6">
        <f>600*1000</f>
        <v>600000</v>
      </c>
      <c r="C2" s="6">
        <f>0.02*B2</f>
        <v>12000</v>
      </c>
      <c r="D2" s="15">
        <v>5.3999999999999999E-2</v>
      </c>
      <c r="E2" s="14">
        <f>(47.571/0.934)/1000</f>
        <v>5.0932548179871515E-2</v>
      </c>
      <c r="F2" s="5">
        <v>1</v>
      </c>
    </row>
    <row r="3" spans="1:6" x14ac:dyDescent="0.4">
      <c r="A3" s="7" t="s">
        <v>47</v>
      </c>
      <c r="B3" s="6">
        <f>550*1000</f>
        <v>550000</v>
      </c>
      <c r="C3" s="6">
        <f t="shared" ref="C3:C4" si="0">0.02*B3</f>
        <v>11000</v>
      </c>
      <c r="D3" s="15">
        <v>5.3999999999999999E-2</v>
      </c>
      <c r="E3" s="14">
        <f t="shared" ref="E3:E4" si="1">(47.571/0.934)/1000</f>
        <v>5.0932548179871515E-2</v>
      </c>
      <c r="F3" s="7">
        <v>10</v>
      </c>
    </row>
    <row r="4" spans="1:6" x14ac:dyDescent="0.4">
      <c r="A4" s="7" t="s">
        <v>48</v>
      </c>
      <c r="B4" s="6">
        <f>500*1000</f>
        <v>500000</v>
      </c>
      <c r="C4" s="6">
        <f t="shared" si="0"/>
        <v>10000</v>
      </c>
      <c r="D4" s="15">
        <v>5.3999999999999999E-2</v>
      </c>
      <c r="E4" s="14">
        <f t="shared" si="1"/>
        <v>5.0932548179871515E-2</v>
      </c>
      <c r="F4" s="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tabSelected="1" workbookViewId="0">
      <selection activeCell="E2" sqref="E2"/>
    </sheetView>
  </sheetViews>
  <sheetFormatPr defaultRowHeight="14.6" x14ac:dyDescent="0.4"/>
  <cols>
    <col min="1" max="1" width="38.3046875" style="2" bestFit="1" customWidth="1"/>
    <col min="2" max="4" width="13.53515625" style="2" bestFit="1" customWidth="1"/>
    <col min="5" max="5" width="11.53515625" style="2" bestFit="1" customWidth="1"/>
    <col min="6" max="6" width="13.53515625" style="2" bestFit="1" customWidth="1"/>
  </cols>
  <sheetData>
    <row r="1" spans="1:6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5</v>
      </c>
    </row>
    <row r="2" spans="1:6" ht="18.75" customHeight="1" x14ac:dyDescent="0.4">
      <c r="A2" s="1" t="s">
        <v>6</v>
      </c>
      <c r="B2" s="1" t="s">
        <v>7</v>
      </c>
      <c r="C2" s="1" t="s">
        <v>7</v>
      </c>
      <c r="D2" s="1" t="s">
        <v>37</v>
      </c>
      <c r="E2" s="1" t="s">
        <v>8</v>
      </c>
      <c r="F2" s="1" t="s">
        <v>9</v>
      </c>
    </row>
    <row r="3" spans="1:6" x14ac:dyDescent="0.4">
      <c r="F3"/>
    </row>
    <row r="4" spans="1:6" x14ac:dyDescent="0.4">
      <c r="A4" s="2" t="s">
        <v>13</v>
      </c>
      <c r="D4" s="13" t="s">
        <v>44</v>
      </c>
    </row>
    <row r="5" spans="1:6" x14ac:dyDescent="0.4">
      <c r="B5" s="2" t="s">
        <v>45</v>
      </c>
    </row>
  </sheetData>
  <hyperlinks>
    <hyperlink ref="D4" r:id="rId1" display="https://www-sciencedirect-com.proxy.lib.umich.edu/science/article/pii/S0360319919342089" xr:uid="{CEC888E5-235A-4FAB-ACAF-0164CD000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2022-06-27T08:52:11Z</dcterms:modified>
</cp:coreProperties>
</file>