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KAUST\optimizationModel\dataInputs\"/>
    </mc:Choice>
  </mc:AlternateContent>
  <xr:revisionPtr revIDLastSave="0" documentId="13_ncr:1_{76B4A867-0088-4E3F-9ED5-A527DEDEC35D}" xr6:coauthVersionLast="47" xr6:coauthVersionMax="47" xr10:uidLastSave="{00000000-0000-0000-0000-000000000000}"/>
  <bookViews>
    <workbookView xWindow="348" yWindow="1128" windowWidth="17208" windowHeight="11304" xr2:uid="{00000000-000D-0000-FFFF-FFFF00000000}"/>
  </bookViews>
  <sheets>
    <sheet name="systemSettings" sheetId="2" r:id="rId1"/>
    <sheet name="eyUnitSettings" sheetId="1" r:id="rId2"/>
    <sheet name="eyUnitExpla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28" i="2"/>
  <c r="B29" i="2"/>
  <c r="B2" i="1"/>
  <c r="C2" i="1" s="1"/>
  <c r="E2" i="1"/>
  <c r="B14" i="2"/>
  <c r="B20" i="2" s="1"/>
  <c r="B13" i="2"/>
  <c r="B10" i="2"/>
  <c r="B18" i="2"/>
  <c r="B19" i="2"/>
  <c r="B32" i="2"/>
  <c r="B17" i="2"/>
  <c r="B12" i="2"/>
  <c r="B15" i="2"/>
  <c r="B16" i="2"/>
  <c r="B9" i="2"/>
  <c r="B8" i="2"/>
  <c r="B7" i="2"/>
</calcChain>
</file>

<file path=xl/sharedStrings.xml><?xml version="1.0" encoding="utf-8"?>
<sst xmlns="http://schemas.openxmlformats.org/spreadsheetml/2006/main" count="100" uniqueCount="63">
  <si>
    <t>Name</t>
  </si>
  <si>
    <t>Value</t>
  </si>
  <si>
    <t>ParamName</t>
  </si>
  <si>
    <t>ammoniaDemand</t>
  </si>
  <si>
    <t>numberPeriods</t>
  </si>
  <si>
    <t>hsStoreEfficiency</t>
  </si>
  <si>
    <t>hsDeployEfficiency</t>
  </si>
  <si>
    <t>bsStoreEfficiency</t>
  </si>
  <si>
    <t>bsDeployEfficiency</t>
  </si>
  <si>
    <t>hbHydrogenEfficiency</t>
  </si>
  <si>
    <t>Source</t>
  </si>
  <si>
    <t>Chemical Eqn (will need to change for efficiencies)</t>
  </si>
  <si>
    <t>capexWind</t>
  </si>
  <si>
    <t>capexSolar</t>
  </si>
  <si>
    <t>Lazard source</t>
  </si>
  <si>
    <t>from https://www-rsc-org.proxy.lib.umich.edu/suppdata/d0/ee/d0ee01707h/d0ee01707h1.pdf</t>
  </si>
  <si>
    <t>d0ee01707h1.pdf (umich.edu)</t>
  </si>
  <si>
    <t>Lazard’s Levelized Cost of Storage Analysis—Version 6.0</t>
  </si>
  <si>
    <t>PLACEHOLDER</t>
  </si>
  <si>
    <t>2% of CAPEX</t>
  </si>
  <si>
    <t>Unit</t>
  </si>
  <si>
    <t>$/MW</t>
  </si>
  <si>
    <t xml:space="preserve"> percentage</t>
  </si>
  <si>
    <t>hbNitrogenEfficiency</t>
  </si>
  <si>
    <t>capexHS</t>
  </si>
  <si>
    <t>capexBS</t>
  </si>
  <si>
    <t>capexASU</t>
  </si>
  <si>
    <t>capexHB</t>
  </si>
  <si>
    <t>fixedOpexWind</t>
  </si>
  <si>
    <t>fixedOpexSolar</t>
  </si>
  <si>
    <t>fixedOpexHS</t>
  </si>
  <si>
    <t>fixedOpexBS</t>
  </si>
  <si>
    <t>fixedOpexASU</t>
  </si>
  <si>
    <t>fixedOpexHB</t>
  </si>
  <si>
    <t>$/kg-hr N2</t>
  </si>
  <si>
    <t>$/kg-hr NH3</t>
  </si>
  <si>
    <t xml:space="preserve"> $/MWh</t>
  </si>
  <si>
    <t>variableOpexWind</t>
  </si>
  <si>
    <t>variableOpexSolar</t>
  </si>
  <si>
    <t>variableOpexHS</t>
  </si>
  <si>
    <t xml:space="preserve"> $/kg-hr H2</t>
  </si>
  <si>
    <t>variableOpexBS</t>
  </si>
  <si>
    <t>variableOpexASU</t>
  </si>
  <si>
    <t>variableOpexHB</t>
  </si>
  <si>
    <t>kg H2/MWh</t>
  </si>
  <si>
    <t>MWh/kg N2</t>
  </si>
  <si>
    <t>MWh/kg NH3</t>
  </si>
  <si>
    <t>energyUseHB</t>
  </si>
  <si>
    <t>energyUseASU</t>
  </si>
  <si>
    <t>energyUseHS</t>
  </si>
  <si>
    <t>percentage</t>
  </si>
  <si>
    <t xml:space="preserve">minCapacityHB </t>
  </si>
  <si>
    <t>minCapacityASU</t>
  </si>
  <si>
    <t xml:space="preserve">days </t>
  </si>
  <si>
    <t>capexEY</t>
  </si>
  <si>
    <t>fixedOpexEY</t>
  </si>
  <si>
    <t>variableOpexEY</t>
  </si>
  <si>
    <t>energyUseEY</t>
  </si>
  <si>
    <t>stackSize</t>
  </si>
  <si>
    <t>Just name of ey unit (does not impact model)</t>
  </si>
  <si>
    <t>$/MWh</t>
  </si>
  <si>
    <t>MW-how big modules are</t>
  </si>
  <si>
    <t>kg/timePeriod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</si>
</sst>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2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rsc-org.proxy.lib.umich.edu/suppdata/d0/ee/d0ee01707h/d0ee01707h1.pdf" TargetMode="External"/><Relationship Id="rId2" Type="http://schemas.openxmlformats.org/officeDocument/2006/relationships/hyperlink" Target="https://www.lazard.com/media/451418/lazards-levelized-cost-of-storage-version-60.pdf" TargetMode="External"/><Relationship Id="rId1" Type="http://schemas.openxmlformats.org/officeDocument/2006/relationships/hyperlink" Target="https://www-rsc-org.proxy.lib.umich.edu/suppdata/d0/ee/d0ee01707h/d0ee01707h1.pdf" TargetMode="External"/><Relationship Id="rId6" Type="http://schemas.openxmlformats.org/officeDocument/2006/relationships/hyperlink" Target="https://www-rsc-org.proxy.lib.umich.edu/suppdata/d0/ee/d0ee01707h/d0ee01707h1.pdf" TargetMode="External"/><Relationship Id="rId5" Type="http://schemas.openxmlformats.org/officeDocument/2006/relationships/hyperlink" Target="https://www-rsc-org.proxy.lib.umich.edu/suppdata/d0/ee/d0ee01707h/d0ee01707h1.pdf" TargetMode="External"/><Relationship Id="rId4" Type="http://schemas.openxmlformats.org/officeDocument/2006/relationships/hyperlink" Target="https://www-rsc-org.proxy.lib.umich.edu/suppdata/d0/ee/d0ee01707h/d0ee01707h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DD4-AD71-4085-805C-0F50FC343DCF}">
  <dimension ref="A1:F32"/>
  <sheetViews>
    <sheetView tabSelected="1" zoomScale="190" zoomScaleNormal="190" workbookViewId="0">
      <selection activeCell="B3" sqref="B3"/>
    </sheetView>
  </sheetViews>
  <sheetFormatPr defaultRowHeight="14.4" x14ac:dyDescent="0.3"/>
  <cols>
    <col min="1" max="1" width="31.33203125" bestFit="1" customWidth="1"/>
    <col min="2" max="2" width="18" bestFit="1" customWidth="1"/>
    <col min="3" max="3" width="18" customWidth="1"/>
    <col min="4" max="4" width="48.109375" bestFit="1" customWidth="1"/>
    <col min="5" max="5" width="21.6640625" bestFit="1" customWidth="1"/>
    <col min="6" max="6" width="16.33203125" bestFit="1" customWidth="1"/>
  </cols>
  <sheetData>
    <row r="1" spans="1:6" x14ac:dyDescent="0.3">
      <c r="A1" t="s">
        <v>2</v>
      </c>
      <c r="B1" t="s">
        <v>1</v>
      </c>
      <c r="C1" t="s">
        <v>20</v>
      </c>
      <c r="D1" t="s">
        <v>10</v>
      </c>
    </row>
    <row r="2" spans="1:6" x14ac:dyDescent="0.3">
      <c r="A2" t="s">
        <v>3</v>
      </c>
      <c r="B2" s="1">
        <f>200*1000</f>
        <v>200000</v>
      </c>
      <c r="C2" s="1" t="s">
        <v>62</v>
      </c>
    </row>
    <row r="3" spans="1:6" x14ac:dyDescent="0.3">
      <c r="A3" t="s">
        <v>5</v>
      </c>
      <c r="B3">
        <v>0.9</v>
      </c>
      <c r="C3" t="s">
        <v>22</v>
      </c>
    </row>
    <row r="4" spans="1:6" x14ac:dyDescent="0.3">
      <c r="A4" t="s">
        <v>6</v>
      </c>
      <c r="B4">
        <v>0.9</v>
      </c>
      <c r="C4" t="s">
        <v>22</v>
      </c>
    </row>
    <row r="5" spans="1:6" x14ac:dyDescent="0.3">
      <c r="A5" t="s">
        <v>7</v>
      </c>
      <c r="B5">
        <v>0.96</v>
      </c>
      <c r="C5" t="s">
        <v>22</v>
      </c>
    </row>
    <row r="6" spans="1:6" x14ac:dyDescent="0.3">
      <c r="A6" t="s">
        <v>8</v>
      </c>
      <c r="B6">
        <v>0.97</v>
      </c>
      <c r="C6" t="s">
        <v>22</v>
      </c>
    </row>
    <row r="7" spans="1:6" x14ac:dyDescent="0.3">
      <c r="A7" t="s">
        <v>9</v>
      </c>
      <c r="B7">
        <f>177/1000</f>
        <v>0.17699999999999999</v>
      </c>
      <c r="C7" t="s">
        <v>22</v>
      </c>
      <c r="D7" t="s">
        <v>11</v>
      </c>
    </row>
    <row r="8" spans="1:6" x14ac:dyDescent="0.3">
      <c r="A8" t="s">
        <v>23</v>
      </c>
      <c r="B8">
        <f>823/1000</f>
        <v>0.82299999999999995</v>
      </c>
      <c r="C8" t="s">
        <v>22</v>
      </c>
      <c r="D8" t="s">
        <v>11</v>
      </c>
    </row>
    <row r="9" spans="1:6" x14ac:dyDescent="0.3">
      <c r="A9" t="s">
        <v>12</v>
      </c>
      <c r="B9" s="3">
        <f>1200*1000</f>
        <v>1200000</v>
      </c>
      <c r="C9" s="3" t="s">
        <v>21</v>
      </c>
      <c r="D9" s="2" t="s">
        <v>16</v>
      </c>
    </row>
    <row r="10" spans="1:6" x14ac:dyDescent="0.3">
      <c r="A10" t="s">
        <v>13</v>
      </c>
      <c r="B10" s="3">
        <f>1300*1000</f>
        <v>1300000</v>
      </c>
      <c r="C10" s="3" t="s">
        <v>21</v>
      </c>
      <c r="D10" s="2" t="s">
        <v>16</v>
      </c>
    </row>
    <row r="11" spans="1:6" x14ac:dyDescent="0.3">
      <c r="A11" t="s">
        <v>24</v>
      </c>
      <c r="B11">
        <v>500</v>
      </c>
      <c r="C11" s="3" t="s">
        <v>21</v>
      </c>
      <c r="D11" s="2" t="s">
        <v>16</v>
      </c>
    </row>
    <row r="12" spans="1:6" x14ac:dyDescent="0.3">
      <c r="A12" t="s">
        <v>25</v>
      </c>
      <c r="B12" s="3">
        <f>400*1000</f>
        <v>400000</v>
      </c>
      <c r="C12" s="3" t="s">
        <v>21</v>
      </c>
      <c r="D12" s="2" t="s">
        <v>17</v>
      </c>
    </row>
    <row r="13" spans="1:6" x14ac:dyDescent="0.3">
      <c r="A13" t="s">
        <v>26</v>
      </c>
      <c r="B13" s="3">
        <f>(13182*1000)</f>
        <v>13182000</v>
      </c>
      <c r="C13" s="3" t="s">
        <v>21</v>
      </c>
      <c r="D13" s="2" t="s">
        <v>16</v>
      </c>
      <c r="E13" s="4"/>
      <c r="F13" s="4"/>
    </row>
    <row r="14" spans="1:6" x14ac:dyDescent="0.3">
      <c r="A14" t="s">
        <v>27</v>
      </c>
      <c r="B14" s="3">
        <f>6467*1000</f>
        <v>6467000</v>
      </c>
      <c r="C14" s="3" t="s">
        <v>21</v>
      </c>
      <c r="D14" s="2" t="s">
        <v>16</v>
      </c>
    </row>
    <row r="15" spans="1:6" x14ac:dyDescent="0.3">
      <c r="A15" t="s">
        <v>28</v>
      </c>
      <c r="B15" s="3">
        <f>35*1000</f>
        <v>35000</v>
      </c>
      <c r="C15" s="3" t="s">
        <v>21</v>
      </c>
      <c r="D15" t="s">
        <v>14</v>
      </c>
    </row>
    <row r="16" spans="1:6" x14ac:dyDescent="0.3">
      <c r="A16" t="s">
        <v>29</v>
      </c>
      <c r="B16" s="3">
        <f>10*1000</f>
        <v>10000</v>
      </c>
      <c r="C16" s="3" t="s">
        <v>21</v>
      </c>
      <c r="D16" t="s">
        <v>14</v>
      </c>
    </row>
    <row r="17" spans="1:4" x14ac:dyDescent="0.3">
      <c r="A17" t="s">
        <v>30</v>
      </c>
      <c r="B17">
        <f>0.02*B11</f>
        <v>10</v>
      </c>
      <c r="C17" s="3" t="s">
        <v>21</v>
      </c>
      <c r="D17" t="s">
        <v>19</v>
      </c>
    </row>
    <row r="18" spans="1:4" x14ac:dyDescent="0.3">
      <c r="A18" t="s">
        <v>31</v>
      </c>
      <c r="B18">
        <f t="shared" ref="B18:B20" si="0">0.02*B12</f>
        <v>8000</v>
      </c>
      <c r="C18" s="3" t="s">
        <v>21</v>
      </c>
      <c r="D18" t="s">
        <v>19</v>
      </c>
    </row>
    <row r="19" spans="1:4" x14ac:dyDescent="0.3">
      <c r="A19" t="s">
        <v>32</v>
      </c>
      <c r="B19">
        <f t="shared" si="0"/>
        <v>263640</v>
      </c>
      <c r="C19" s="3" t="s">
        <v>21</v>
      </c>
      <c r="D19" t="s">
        <v>19</v>
      </c>
    </row>
    <row r="20" spans="1:4" x14ac:dyDescent="0.3">
      <c r="A20" t="s">
        <v>33</v>
      </c>
      <c r="B20">
        <f t="shared" si="0"/>
        <v>129340</v>
      </c>
      <c r="C20" s="3" t="s">
        <v>21</v>
      </c>
      <c r="D20" t="s">
        <v>19</v>
      </c>
    </row>
    <row r="21" spans="1:4" x14ac:dyDescent="0.3">
      <c r="A21" t="s">
        <v>37</v>
      </c>
      <c r="B21">
        <v>0</v>
      </c>
      <c r="C21" t="s">
        <v>36</v>
      </c>
    </row>
    <row r="22" spans="1:4" x14ac:dyDescent="0.3">
      <c r="A22" t="s">
        <v>38</v>
      </c>
      <c r="B22">
        <v>0</v>
      </c>
      <c r="C22" t="s">
        <v>36</v>
      </c>
    </row>
    <row r="23" spans="1:4" x14ac:dyDescent="0.3">
      <c r="A23" t="s">
        <v>39</v>
      </c>
      <c r="B23">
        <v>0</v>
      </c>
      <c r="C23" t="s">
        <v>40</v>
      </c>
    </row>
    <row r="24" spans="1:4" x14ac:dyDescent="0.3">
      <c r="A24" t="s">
        <v>41</v>
      </c>
      <c r="B24">
        <v>0</v>
      </c>
      <c r="C24" t="s">
        <v>36</v>
      </c>
    </row>
    <row r="25" spans="1:4" x14ac:dyDescent="0.3">
      <c r="A25" t="s">
        <v>42</v>
      </c>
      <c r="B25">
        <v>0</v>
      </c>
      <c r="C25" t="s">
        <v>34</v>
      </c>
    </row>
    <row r="26" spans="1:4" x14ac:dyDescent="0.3">
      <c r="A26" t="s">
        <v>43</v>
      </c>
      <c r="B26">
        <v>0</v>
      </c>
      <c r="C26" t="s">
        <v>35</v>
      </c>
    </row>
    <row r="27" spans="1:4" x14ac:dyDescent="0.3">
      <c r="A27" t="s">
        <v>49</v>
      </c>
      <c r="B27">
        <v>50</v>
      </c>
      <c r="C27" s="3" t="s">
        <v>44</v>
      </c>
      <c r="D27" t="s">
        <v>18</v>
      </c>
    </row>
    <row r="28" spans="1:4" x14ac:dyDescent="0.3">
      <c r="A28" t="s">
        <v>48</v>
      </c>
      <c r="B28">
        <f>0.11*1000</f>
        <v>110</v>
      </c>
      <c r="C28" t="s">
        <v>45</v>
      </c>
      <c r="D28" t="s">
        <v>15</v>
      </c>
    </row>
    <row r="29" spans="1:4" x14ac:dyDescent="0.3">
      <c r="A29" t="s">
        <v>47</v>
      </c>
      <c r="B29">
        <f>0.532*1000</f>
        <v>532</v>
      </c>
      <c r="C29" t="s">
        <v>46</v>
      </c>
    </row>
    <row r="30" spans="1:4" x14ac:dyDescent="0.3">
      <c r="A30" t="s">
        <v>52</v>
      </c>
      <c r="B30">
        <v>0.2</v>
      </c>
      <c r="C30" t="s">
        <v>50</v>
      </c>
    </row>
    <row r="31" spans="1:4" x14ac:dyDescent="0.3">
      <c r="A31" t="s">
        <v>51</v>
      </c>
      <c r="B31">
        <v>0.2</v>
      </c>
      <c r="C31" t="s">
        <v>50</v>
      </c>
    </row>
    <row r="32" spans="1:4" x14ac:dyDescent="0.3">
      <c r="A32" t="s">
        <v>4</v>
      </c>
      <c r="B32" s="1">
        <f>365*20</f>
        <v>7300</v>
      </c>
      <c r="C32" s="1" t="s">
        <v>53</v>
      </c>
    </row>
  </sheetData>
  <hyperlinks>
    <hyperlink ref="D11" r:id="rId1" display="https://www-rsc-org.proxy.lib.umich.edu/suppdata/d0/ee/d0ee01707h/d0ee01707h1.pdf" xr:uid="{961F266F-0DC9-431D-A1F2-3FF9E2CB532F}"/>
    <hyperlink ref="D12" r:id="rId2" display="https://www.lazard.com/media/451418/lazards-levelized-cost-of-storage-version-60.pdf" xr:uid="{85B02AE3-B427-44D4-BA76-4B3AE499EBBE}"/>
    <hyperlink ref="D9" r:id="rId3" display="https://www-rsc-org.proxy.lib.umich.edu/suppdata/d0/ee/d0ee01707h/d0ee01707h1.pdf" xr:uid="{823F67CC-A83E-4C99-A283-CB184C51CAB8}"/>
    <hyperlink ref="D10" r:id="rId4" display="https://www-rsc-org.proxy.lib.umich.edu/suppdata/d0/ee/d0ee01707h/d0ee01707h1.pdf" xr:uid="{0D3658A0-902D-476D-AB87-AD6E8852B994}"/>
    <hyperlink ref="D13" r:id="rId5" display="https://www-rsc-org.proxy.lib.umich.edu/suppdata/d0/ee/d0ee01707h/d0ee01707h1.pdf" xr:uid="{D4AAE4A8-BF9D-49B2-A248-EBABB39A87A1}"/>
    <hyperlink ref="D14" r:id="rId6" display="https://www-rsc-org.proxy.lib.umich.edu/suppdata/d0/ee/d0ee01707h/d0ee01707h1.pdf" xr:uid="{A758B071-6AFB-46BD-BF97-98CDE0005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" sqref="B1:F1"/>
    </sheetView>
  </sheetViews>
  <sheetFormatPr defaultRowHeight="14.4" x14ac:dyDescent="0.3"/>
  <cols>
    <col min="2" max="2" width="13.109375" bestFit="1" customWidth="1"/>
    <col min="3" max="3" width="11.33203125" customWidth="1"/>
    <col min="4" max="4" width="16.33203125" customWidth="1"/>
    <col min="5" max="5" width="26.6640625" bestFit="1" customWidth="1"/>
    <col min="6" max="6" width="33.33203125" bestFit="1" customWidth="1"/>
  </cols>
  <sheetData>
    <row r="1" spans="1:6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>
        <v>0</v>
      </c>
      <c r="B2" s="3">
        <f>450*1000</f>
        <v>450000</v>
      </c>
      <c r="C2" s="4">
        <f>0.02*B2</f>
        <v>9000</v>
      </c>
      <c r="D2">
        <v>0</v>
      </c>
      <c r="E2" s="3">
        <f>1000/47.571</f>
        <v>21.021210401294908</v>
      </c>
      <c r="F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697-4143-46C2-9079-DC3F05E0BC76}">
  <dimension ref="A1:F2"/>
  <sheetViews>
    <sheetView workbookViewId="0">
      <selection activeCell="E6" sqref="E6"/>
    </sheetView>
  </sheetViews>
  <sheetFormatPr defaultRowHeight="14.4" x14ac:dyDescent="0.3"/>
  <cols>
    <col min="1" max="1" width="38.21875" bestFit="1" customWidth="1"/>
    <col min="5" max="5" width="11.5546875" bestFit="1" customWidth="1"/>
  </cols>
  <sheetData>
    <row r="1" spans="1:6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t="s">
        <v>59</v>
      </c>
      <c r="B2" t="s">
        <v>21</v>
      </c>
      <c r="C2" t="s">
        <v>21</v>
      </c>
      <c r="D2" t="s">
        <v>60</v>
      </c>
      <c r="E2" t="s">
        <v>44</v>
      </c>
      <c r="F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systemSettings</vt:lpstr>
      <vt:lpstr>eyUnitSettings</vt:lpstr>
      <vt:lpstr>eyUnitExplanation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2022-05-25T07:46:02Z</dcterms:modified>
</cp:coreProperties>
</file>